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HLCCISTERNASR\c$\Users\ccisternasr\Desktop\COMPARTIDOS\NATALIA\CONSOLIDADOS\REM´s\SERIE REM 2021 HBL\SERIE BS\"/>
    </mc:Choice>
  </mc:AlternateContent>
  <xr:revisionPtr revIDLastSave="0" documentId="13_ncr:1_{364C995D-3A56-4CED-A431-BF6149A09D09}" xr6:coauthVersionLast="45" xr6:coauthVersionMax="45" xr10:uidLastSave="{00000000-0000-0000-0000-000000000000}"/>
  <bookViews>
    <workbookView xWindow="-120" yWindow="-120" windowWidth="24240" windowHeight="13140" tabRatio="859" xr2:uid="{00000000-000D-0000-FFFF-FFFF00000000}"/>
  </bookViews>
  <sheets>
    <sheet name="CONSOLIDADO" sheetId="19" r:id="rId1"/>
    <sheet name="ENERO" sheetId="1" r:id="rId2"/>
    <sheet name="FEBRERO" sheetId="7" r:id="rId3"/>
    <sheet name="MARZO" sheetId="8" r:id="rId4"/>
    <sheet name="ABRIL" sheetId="9" r:id="rId5"/>
    <sheet name="MAYO" sheetId="10" r:id="rId6"/>
    <sheet name="JUNIO" sheetId="11" r:id="rId7"/>
    <sheet name="JULIO" sheetId="12" r:id="rId8"/>
    <sheet name="AGOSTO" sheetId="13" r:id="rId9"/>
    <sheet name="SEPTIEMBRE" sheetId="14" r:id="rId10"/>
    <sheet name="OCTUBRE" sheetId="15" r:id="rId11"/>
    <sheet name="NOVIEMBRE" sheetId="16" r:id="rId12"/>
    <sheet name="DICIEMBRE" sheetId="17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9" i="17" l="1"/>
  <c r="J492" i="17"/>
  <c r="H492" i="17"/>
  <c r="M491" i="17"/>
  <c r="L491" i="17"/>
  <c r="K491" i="17"/>
  <c r="J491" i="17"/>
  <c r="I491" i="17"/>
  <c r="H491" i="17"/>
  <c r="G491" i="17"/>
  <c r="F491" i="17"/>
  <c r="E491" i="17"/>
  <c r="D491" i="17"/>
  <c r="C490" i="17"/>
  <c r="C489" i="17"/>
  <c r="C488" i="17"/>
  <c r="C487" i="17"/>
  <c r="C486" i="17"/>
  <c r="C491" i="17" s="1"/>
  <c r="M485" i="17"/>
  <c r="L485" i="17"/>
  <c r="K485" i="17"/>
  <c r="J485" i="17"/>
  <c r="I485" i="17"/>
  <c r="H485" i="17"/>
  <c r="G485" i="17"/>
  <c r="F485" i="17"/>
  <c r="E485" i="17"/>
  <c r="D485" i="17"/>
  <c r="C484" i="17"/>
  <c r="C483" i="17"/>
  <c r="C482" i="17"/>
  <c r="C481" i="17"/>
  <c r="C480" i="17"/>
  <c r="C485" i="17" s="1"/>
  <c r="C479" i="17"/>
  <c r="M478" i="17"/>
  <c r="L478" i="17"/>
  <c r="K478" i="17"/>
  <c r="J478" i="17"/>
  <c r="I478" i="17"/>
  <c r="H478" i="17"/>
  <c r="G478" i="17"/>
  <c r="F478" i="17"/>
  <c r="E478" i="17"/>
  <c r="D478" i="17"/>
  <c r="C477" i="17"/>
  <c r="C476" i="17"/>
  <c r="C475" i="17"/>
  <c r="C474" i="17"/>
  <c r="C473" i="17"/>
  <c r="C472" i="17"/>
  <c r="C471" i="17"/>
  <c r="C470" i="17"/>
  <c r="C478" i="17" s="1"/>
  <c r="M469" i="17"/>
  <c r="L469" i="17"/>
  <c r="K469" i="17"/>
  <c r="J469" i="17"/>
  <c r="I469" i="17"/>
  <c r="H469" i="17"/>
  <c r="G469" i="17"/>
  <c r="F469" i="17"/>
  <c r="E469" i="17"/>
  <c r="D469" i="17"/>
  <c r="C468" i="17"/>
  <c r="C469" i="17" s="1"/>
  <c r="C467" i="17"/>
  <c r="C466" i="17"/>
  <c r="M465" i="17"/>
  <c r="L465" i="17"/>
  <c r="K465" i="17"/>
  <c r="J465" i="17"/>
  <c r="I465" i="17"/>
  <c r="H465" i="17"/>
  <c r="G465" i="17"/>
  <c r="F465" i="17"/>
  <c r="E465" i="17"/>
  <c r="D465" i="17"/>
  <c r="C464" i="17"/>
  <c r="C463" i="17"/>
  <c r="C462" i="17"/>
  <c r="M461" i="17"/>
  <c r="L461" i="17"/>
  <c r="K461" i="17"/>
  <c r="K492" i="17" s="1"/>
  <c r="J461" i="17"/>
  <c r="I461" i="17"/>
  <c r="H461" i="17"/>
  <c r="G461" i="17"/>
  <c r="F461" i="17"/>
  <c r="E461" i="17"/>
  <c r="D461" i="17"/>
  <c r="C461" i="17"/>
  <c r="C460" i="17"/>
  <c r="C459" i="17"/>
  <c r="C458" i="17"/>
  <c r="M457" i="17"/>
  <c r="M492" i="17" s="1"/>
  <c r="L457" i="17"/>
  <c r="K457" i="17"/>
  <c r="J457" i="17"/>
  <c r="I457" i="17"/>
  <c r="I492" i="17" s="1"/>
  <c r="H457" i="17"/>
  <c r="G457" i="17"/>
  <c r="F457" i="17"/>
  <c r="E457" i="17"/>
  <c r="E492" i="17" s="1"/>
  <c r="D457" i="17"/>
  <c r="D492" i="17" s="1"/>
  <c r="C456" i="17"/>
  <c r="C455" i="17"/>
  <c r="C454" i="17"/>
  <c r="C453" i="17"/>
  <c r="C452" i="17"/>
  <c r="C446" i="17"/>
  <c r="C445" i="17"/>
  <c r="AB442" i="17"/>
  <c r="AA442" i="17"/>
  <c r="F442" i="17"/>
  <c r="AB441" i="17"/>
  <c r="AA441" i="17"/>
  <c r="F441" i="17" s="1"/>
  <c r="AB440" i="17"/>
  <c r="AA440" i="17"/>
  <c r="F440" i="17"/>
  <c r="C437" i="17"/>
  <c r="AA436" i="17"/>
  <c r="K436" i="17" s="1"/>
  <c r="C436" i="17"/>
  <c r="AB436" i="17" s="1"/>
  <c r="AA435" i="17"/>
  <c r="K435" i="17" s="1"/>
  <c r="C435" i="17"/>
  <c r="AB435" i="17" s="1"/>
  <c r="D422" i="17"/>
  <c r="C422" i="17"/>
  <c r="E421" i="17"/>
  <c r="D421" i="17"/>
  <c r="C421" i="17"/>
  <c r="E420" i="17"/>
  <c r="D420" i="17"/>
  <c r="C420" i="17"/>
  <c r="E419" i="17"/>
  <c r="D419" i="17"/>
  <c r="C419" i="17"/>
  <c r="E418" i="17"/>
  <c r="D418" i="17"/>
  <c r="C418" i="17"/>
  <c r="D417" i="17"/>
  <c r="C417" i="17"/>
  <c r="E416" i="17"/>
  <c r="D416" i="17"/>
  <c r="C416" i="17"/>
  <c r="D415" i="17"/>
  <c r="C415" i="17"/>
  <c r="E414" i="17"/>
  <c r="D414" i="17"/>
  <c r="C414" i="17"/>
  <c r="C423" i="17" s="1"/>
  <c r="D413" i="17"/>
  <c r="C413" i="17"/>
  <c r="H409" i="17"/>
  <c r="D409" i="17"/>
  <c r="C409" i="17" s="1"/>
  <c r="Q407" i="17"/>
  <c r="P407" i="17"/>
  <c r="O407" i="17"/>
  <c r="N407" i="17"/>
  <c r="M407" i="17"/>
  <c r="L407" i="17"/>
  <c r="K407" i="17"/>
  <c r="J407" i="17"/>
  <c r="I407" i="17"/>
  <c r="H407" i="17"/>
  <c r="G407" i="17"/>
  <c r="F407" i="17"/>
  <c r="E407" i="17"/>
  <c r="D407" i="17"/>
  <c r="C407" i="17"/>
  <c r="Q406" i="17"/>
  <c r="P406" i="17"/>
  <c r="L406" i="17"/>
  <c r="G406" i="17"/>
  <c r="E406" i="17"/>
  <c r="Q405" i="17"/>
  <c r="P405" i="17"/>
  <c r="O405" i="17"/>
  <c r="N405" i="17"/>
  <c r="M405" i="17"/>
  <c r="L405" i="17"/>
  <c r="K405" i="17"/>
  <c r="J405" i="17"/>
  <c r="I405" i="17"/>
  <c r="H405" i="17"/>
  <c r="H406" i="17" s="1"/>
  <c r="G405" i="17"/>
  <c r="F405" i="17"/>
  <c r="E405" i="17"/>
  <c r="D405" i="17"/>
  <c r="D406" i="17" s="1"/>
  <c r="C405" i="17"/>
  <c r="Q404" i="17"/>
  <c r="P404" i="17"/>
  <c r="O404" i="17"/>
  <c r="O406" i="17" s="1"/>
  <c r="N404" i="17"/>
  <c r="M404" i="17"/>
  <c r="M406" i="17" s="1"/>
  <c r="L404" i="17"/>
  <c r="K404" i="17"/>
  <c r="K406" i="17" s="1"/>
  <c r="J404" i="17"/>
  <c r="I404" i="17"/>
  <c r="I406" i="17" s="1"/>
  <c r="H404" i="17"/>
  <c r="G404" i="17"/>
  <c r="F404" i="17"/>
  <c r="E404" i="17"/>
  <c r="D404" i="17"/>
  <c r="C404" i="17"/>
  <c r="C406" i="17" s="1"/>
  <c r="N403" i="17"/>
  <c r="Q402" i="17"/>
  <c r="Q403" i="17" s="1"/>
  <c r="P402" i="17"/>
  <c r="O402" i="17"/>
  <c r="N402" i="17"/>
  <c r="M402" i="17"/>
  <c r="M403" i="17" s="1"/>
  <c r="L402" i="17"/>
  <c r="K402" i="17"/>
  <c r="J402" i="17"/>
  <c r="I402" i="17"/>
  <c r="I403" i="17" s="1"/>
  <c r="H402" i="17"/>
  <c r="G402" i="17"/>
  <c r="F402" i="17"/>
  <c r="E402" i="17"/>
  <c r="E403" i="17" s="1"/>
  <c r="D402" i="17"/>
  <c r="C402" i="17"/>
  <c r="Q401" i="17"/>
  <c r="P401" i="17"/>
  <c r="P403" i="17" s="1"/>
  <c r="O401" i="17"/>
  <c r="N401" i="17"/>
  <c r="M401" i="17"/>
  <c r="L401" i="17"/>
  <c r="L403" i="17" s="1"/>
  <c r="K401" i="17"/>
  <c r="J401" i="17"/>
  <c r="J403" i="17" s="1"/>
  <c r="I401" i="17"/>
  <c r="H401" i="17"/>
  <c r="H403" i="17" s="1"/>
  <c r="G401" i="17"/>
  <c r="F401" i="17"/>
  <c r="F403" i="17" s="1"/>
  <c r="E401" i="17"/>
  <c r="D401" i="17"/>
  <c r="D403" i="17" s="1"/>
  <c r="C401" i="17"/>
  <c r="O400" i="17"/>
  <c r="J400" i="17"/>
  <c r="I400" i="17"/>
  <c r="C400" i="17"/>
  <c r="Q399" i="17"/>
  <c r="P399" i="17"/>
  <c r="O399" i="17"/>
  <c r="N399" i="17"/>
  <c r="N400" i="17" s="1"/>
  <c r="M399" i="17"/>
  <c r="L399" i="17"/>
  <c r="K399" i="17"/>
  <c r="J399" i="17"/>
  <c r="I399" i="17"/>
  <c r="H399" i="17"/>
  <c r="G399" i="17"/>
  <c r="F399" i="17"/>
  <c r="F400" i="17" s="1"/>
  <c r="E399" i="17"/>
  <c r="D399" i="17"/>
  <c r="C399" i="17"/>
  <c r="Q398" i="17"/>
  <c r="Q400" i="17" s="1"/>
  <c r="P398" i="17"/>
  <c r="O398" i="17"/>
  <c r="N398" i="17"/>
  <c r="M398" i="17"/>
  <c r="M400" i="17" s="1"/>
  <c r="L398" i="17"/>
  <c r="K398" i="17"/>
  <c r="K400" i="17" s="1"/>
  <c r="J398" i="17"/>
  <c r="I398" i="17"/>
  <c r="H398" i="17"/>
  <c r="G398" i="17"/>
  <c r="G400" i="17" s="1"/>
  <c r="F398" i="17"/>
  <c r="E398" i="17"/>
  <c r="E400" i="17" s="1"/>
  <c r="D398" i="17"/>
  <c r="C398" i="17"/>
  <c r="P397" i="17"/>
  <c r="O397" i="17"/>
  <c r="K397" i="17"/>
  <c r="J397" i="17"/>
  <c r="D397" i="17"/>
  <c r="Q396" i="17"/>
  <c r="P396" i="17"/>
  <c r="O396" i="17"/>
  <c r="N396" i="17"/>
  <c r="M396" i="17"/>
  <c r="L396" i="17"/>
  <c r="K396" i="17"/>
  <c r="J396" i="17"/>
  <c r="I396" i="17"/>
  <c r="H396" i="17"/>
  <c r="G396" i="17"/>
  <c r="G397" i="17" s="1"/>
  <c r="F396" i="17"/>
  <c r="E396" i="17"/>
  <c r="D396" i="17"/>
  <c r="C396" i="17"/>
  <c r="C397" i="17" s="1"/>
  <c r="Q395" i="17"/>
  <c r="P395" i="17"/>
  <c r="O395" i="17"/>
  <c r="N395" i="17"/>
  <c r="N397" i="17" s="1"/>
  <c r="M395" i="17"/>
  <c r="L395" i="17"/>
  <c r="L397" i="17" s="1"/>
  <c r="K395" i="17"/>
  <c r="J395" i="17"/>
  <c r="I395" i="17"/>
  <c r="H395" i="17"/>
  <c r="H397" i="17" s="1"/>
  <c r="G395" i="17"/>
  <c r="F395" i="17"/>
  <c r="F397" i="17" s="1"/>
  <c r="E395" i="17"/>
  <c r="D395" i="17"/>
  <c r="C395" i="17"/>
  <c r="L394" i="17"/>
  <c r="H394" i="17"/>
  <c r="G394" i="17"/>
  <c r="D394" i="17"/>
  <c r="C394" i="17"/>
  <c r="Q393" i="17"/>
  <c r="P393" i="17"/>
  <c r="P394" i="17" s="1"/>
  <c r="O393" i="17"/>
  <c r="O394" i="17" s="1"/>
  <c r="N393" i="17"/>
  <c r="M393" i="17"/>
  <c r="L393" i="17"/>
  <c r="K393" i="17"/>
  <c r="J393" i="17"/>
  <c r="J409" i="17" s="1"/>
  <c r="I393" i="17"/>
  <c r="H393" i="17"/>
  <c r="G393" i="17"/>
  <c r="F393" i="17"/>
  <c r="E393" i="17"/>
  <c r="D393" i="17"/>
  <c r="C393" i="17"/>
  <c r="Q392" i="17"/>
  <c r="Q394" i="17" s="1"/>
  <c r="P392" i="17"/>
  <c r="O392" i="17"/>
  <c r="N392" i="17"/>
  <c r="M392" i="17"/>
  <c r="M394" i="17" s="1"/>
  <c r="L392" i="17"/>
  <c r="K392" i="17"/>
  <c r="K394" i="17" s="1"/>
  <c r="J392" i="17"/>
  <c r="I392" i="17"/>
  <c r="I394" i="17" s="1"/>
  <c r="H392" i="17"/>
  <c r="G392" i="17"/>
  <c r="F392" i="17"/>
  <c r="E392" i="17"/>
  <c r="E394" i="17" s="1"/>
  <c r="D392" i="17"/>
  <c r="C392" i="17"/>
  <c r="Q391" i="17"/>
  <c r="P391" i="17"/>
  <c r="O391" i="17"/>
  <c r="N391" i="17"/>
  <c r="M391" i="17"/>
  <c r="L391" i="17"/>
  <c r="K391" i="17"/>
  <c r="J391" i="17"/>
  <c r="I391" i="17"/>
  <c r="H391" i="17"/>
  <c r="G391" i="17"/>
  <c r="F391" i="17"/>
  <c r="E391" i="17"/>
  <c r="D391" i="17"/>
  <c r="C391" i="17"/>
  <c r="Q390" i="17"/>
  <c r="P390" i="17"/>
  <c r="O390" i="17"/>
  <c r="N390" i="17"/>
  <c r="M390" i="17"/>
  <c r="L390" i="17"/>
  <c r="K390" i="17"/>
  <c r="J390" i="17"/>
  <c r="I390" i="17"/>
  <c r="H390" i="17"/>
  <c r="G390" i="17"/>
  <c r="F390" i="17"/>
  <c r="E390" i="17"/>
  <c r="D390" i="17"/>
  <c r="C390" i="17"/>
  <c r="P389" i="17"/>
  <c r="K389" i="17"/>
  <c r="G389" i="17"/>
  <c r="F389" i="17"/>
  <c r="C389" i="17"/>
  <c r="Q388" i="17"/>
  <c r="P388" i="17"/>
  <c r="O388" i="17"/>
  <c r="O389" i="17" s="1"/>
  <c r="N388" i="17"/>
  <c r="N389" i="17" s="1"/>
  <c r="M388" i="17"/>
  <c r="L388" i="17"/>
  <c r="K388" i="17"/>
  <c r="J388" i="17"/>
  <c r="I388" i="17"/>
  <c r="H388" i="17"/>
  <c r="G388" i="17"/>
  <c r="F388" i="17"/>
  <c r="E388" i="17"/>
  <c r="D388" i="17"/>
  <c r="C388" i="17"/>
  <c r="Q387" i="17"/>
  <c r="P387" i="17"/>
  <c r="O387" i="17"/>
  <c r="N387" i="17"/>
  <c r="M387" i="17"/>
  <c r="L387" i="17"/>
  <c r="L389" i="17" s="1"/>
  <c r="K387" i="17"/>
  <c r="J387" i="17"/>
  <c r="J389" i="17" s="1"/>
  <c r="I387" i="17"/>
  <c r="H387" i="17"/>
  <c r="H389" i="17" s="1"/>
  <c r="G387" i="17"/>
  <c r="F387" i="17"/>
  <c r="E387" i="17"/>
  <c r="D387" i="17"/>
  <c r="D389" i="17" s="1"/>
  <c r="C387" i="17"/>
  <c r="O386" i="17"/>
  <c r="I386" i="17"/>
  <c r="H386" i="17"/>
  <c r="D386" i="17"/>
  <c r="Q385" i="17"/>
  <c r="P385" i="17"/>
  <c r="P386" i="17" s="1"/>
  <c r="O385" i="17"/>
  <c r="N385" i="17"/>
  <c r="M385" i="17"/>
  <c r="L385" i="17"/>
  <c r="L386" i="17" s="1"/>
  <c r="K385" i="17"/>
  <c r="J385" i="17"/>
  <c r="I385" i="17"/>
  <c r="H385" i="17"/>
  <c r="G385" i="17"/>
  <c r="F385" i="17"/>
  <c r="E385" i="17"/>
  <c r="D385" i="17"/>
  <c r="C385" i="17"/>
  <c r="C386" i="17" s="1"/>
  <c r="Q384" i="17"/>
  <c r="P384" i="17"/>
  <c r="O384" i="17"/>
  <c r="N384" i="17"/>
  <c r="N386" i="17" s="1"/>
  <c r="M384" i="17"/>
  <c r="M386" i="17" s="1"/>
  <c r="L384" i="17"/>
  <c r="K384" i="17"/>
  <c r="K386" i="17" s="1"/>
  <c r="J384" i="17"/>
  <c r="J386" i="17" s="1"/>
  <c r="I384" i="17"/>
  <c r="H384" i="17"/>
  <c r="G384" i="17"/>
  <c r="G386" i="17" s="1"/>
  <c r="F384" i="17"/>
  <c r="F386" i="17" s="1"/>
  <c r="E384" i="17"/>
  <c r="D384" i="17"/>
  <c r="C384" i="17"/>
  <c r="Q383" i="17"/>
  <c r="E383" i="17"/>
  <c r="Q382" i="17"/>
  <c r="P382" i="17"/>
  <c r="O382" i="17"/>
  <c r="O409" i="17" s="1"/>
  <c r="N382" i="17"/>
  <c r="M382" i="17"/>
  <c r="L382" i="17"/>
  <c r="K382" i="17"/>
  <c r="K409" i="17" s="1"/>
  <c r="J382" i="17"/>
  <c r="I382" i="17"/>
  <c r="H382" i="17"/>
  <c r="G382" i="17"/>
  <c r="G409" i="17" s="1"/>
  <c r="F382" i="17"/>
  <c r="E382" i="17"/>
  <c r="D382" i="17"/>
  <c r="C382" i="17"/>
  <c r="Q381" i="17"/>
  <c r="P381" i="17"/>
  <c r="O381" i="17"/>
  <c r="N381" i="17"/>
  <c r="M381" i="17"/>
  <c r="L381" i="17"/>
  <c r="K381" i="17"/>
  <c r="J381" i="17"/>
  <c r="J408" i="17" s="1"/>
  <c r="J410" i="17" s="1"/>
  <c r="I381" i="17"/>
  <c r="H381" i="17"/>
  <c r="G381" i="17"/>
  <c r="F381" i="17"/>
  <c r="F408" i="17" s="1"/>
  <c r="E381" i="17"/>
  <c r="D381" i="17"/>
  <c r="C381" i="17"/>
  <c r="D376" i="17"/>
  <c r="C376" i="17"/>
  <c r="D375" i="17"/>
  <c r="C375" i="17"/>
  <c r="AB371" i="17"/>
  <c r="F371" i="17"/>
  <c r="E371" i="17"/>
  <c r="C371" i="17" s="1"/>
  <c r="AA371" i="17" s="1"/>
  <c r="K371" i="17" s="1"/>
  <c r="AB370" i="17"/>
  <c r="F370" i="17"/>
  <c r="E370" i="17"/>
  <c r="C370" i="17" s="1"/>
  <c r="AA370" i="17" s="1"/>
  <c r="K370" i="17" s="1"/>
  <c r="F369" i="17"/>
  <c r="E369" i="17"/>
  <c r="F368" i="17"/>
  <c r="E368" i="17"/>
  <c r="C368" i="17"/>
  <c r="AB368" i="17" s="1"/>
  <c r="R363" i="17"/>
  <c r="Q363" i="17"/>
  <c r="P363" i="17"/>
  <c r="O363" i="17"/>
  <c r="N363" i="17"/>
  <c r="M363" i="17"/>
  <c r="L363" i="17"/>
  <c r="J363" i="17"/>
  <c r="I363" i="17"/>
  <c r="H363" i="17"/>
  <c r="G363" i="17"/>
  <c r="F363" i="17"/>
  <c r="E363" i="17"/>
  <c r="D363" i="17"/>
  <c r="C363" i="17"/>
  <c r="R362" i="17"/>
  <c r="Q362" i="17"/>
  <c r="P362" i="17"/>
  <c r="O362" i="17"/>
  <c r="N362" i="17"/>
  <c r="M362" i="17"/>
  <c r="L362" i="17"/>
  <c r="J362" i="17"/>
  <c r="I362" i="17"/>
  <c r="H362" i="17"/>
  <c r="G362" i="17"/>
  <c r="F362" i="17"/>
  <c r="E362" i="17"/>
  <c r="D362" i="17"/>
  <c r="C362" i="17"/>
  <c r="R361" i="17"/>
  <c r="Q361" i="17"/>
  <c r="P361" i="17"/>
  <c r="O361" i="17"/>
  <c r="N361" i="17"/>
  <c r="N364" i="17" s="1"/>
  <c r="M361" i="17"/>
  <c r="L361" i="17"/>
  <c r="K364" i="17"/>
  <c r="J361" i="17"/>
  <c r="J364" i="17" s="1"/>
  <c r="I361" i="17"/>
  <c r="H361" i="17"/>
  <c r="G361" i="17"/>
  <c r="F361" i="17"/>
  <c r="E361" i="17"/>
  <c r="D361" i="17"/>
  <c r="C361" i="17"/>
  <c r="R360" i="17"/>
  <c r="R357" i="17" s="1"/>
  <c r="Q360" i="17"/>
  <c r="P360" i="17"/>
  <c r="O360" i="17"/>
  <c r="N360" i="17"/>
  <c r="N357" i="17" s="1"/>
  <c r="M360" i="17"/>
  <c r="L360" i="17"/>
  <c r="J360" i="17"/>
  <c r="I360" i="17"/>
  <c r="I357" i="17" s="1"/>
  <c r="H360" i="17"/>
  <c r="G360" i="17"/>
  <c r="F360" i="17"/>
  <c r="E360" i="17"/>
  <c r="D360" i="17"/>
  <c r="C360" i="17"/>
  <c r="R359" i="17"/>
  <c r="Q359" i="17"/>
  <c r="P359" i="17"/>
  <c r="O359" i="17"/>
  <c r="N359" i="17"/>
  <c r="M359" i="17"/>
  <c r="L359" i="17"/>
  <c r="J359" i="17"/>
  <c r="I359" i="17"/>
  <c r="H359" i="17"/>
  <c r="G359" i="17"/>
  <c r="F359" i="17"/>
  <c r="E359" i="17"/>
  <c r="D359" i="17"/>
  <c r="C359" i="17"/>
  <c r="R358" i="17"/>
  <c r="Q358" i="17"/>
  <c r="P358" i="17"/>
  <c r="P357" i="17" s="1"/>
  <c r="O358" i="17"/>
  <c r="O357" i="17" s="1"/>
  <c r="N358" i="17"/>
  <c r="M358" i="17"/>
  <c r="L358" i="17"/>
  <c r="L357" i="17" s="1"/>
  <c r="L364" i="17" s="1"/>
  <c r="J358" i="17"/>
  <c r="J357" i="17" s="1"/>
  <c r="I358" i="17"/>
  <c r="H358" i="17"/>
  <c r="G358" i="17"/>
  <c r="G357" i="17" s="1"/>
  <c r="F358" i="17"/>
  <c r="E358" i="17"/>
  <c r="D358" i="17"/>
  <c r="C358" i="17"/>
  <c r="C357" i="17" s="1"/>
  <c r="C364" i="17" s="1"/>
  <c r="F357" i="17"/>
  <c r="R356" i="17"/>
  <c r="Q356" i="17"/>
  <c r="P356" i="17"/>
  <c r="O356" i="17"/>
  <c r="N356" i="17"/>
  <c r="M356" i="17"/>
  <c r="L356" i="17"/>
  <c r="J356" i="17"/>
  <c r="I356" i="17"/>
  <c r="H356" i="17"/>
  <c r="G356" i="17"/>
  <c r="F356" i="17"/>
  <c r="E356" i="17"/>
  <c r="D356" i="17"/>
  <c r="C356" i="17"/>
  <c r="R355" i="17"/>
  <c r="Q355" i="17"/>
  <c r="P355" i="17"/>
  <c r="O355" i="17"/>
  <c r="N355" i="17"/>
  <c r="M355" i="17"/>
  <c r="L355" i="17"/>
  <c r="J355" i="17"/>
  <c r="I355" i="17"/>
  <c r="H355" i="17"/>
  <c r="G355" i="17"/>
  <c r="F355" i="17"/>
  <c r="E355" i="17"/>
  <c r="D355" i="17"/>
  <c r="C355" i="17"/>
  <c r="R354" i="17"/>
  <c r="Q354" i="17"/>
  <c r="P354" i="17"/>
  <c r="O354" i="17"/>
  <c r="N354" i="17"/>
  <c r="M354" i="17"/>
  <c r="L354" i="17"/>
  <c r="J354" i="17"/>
  <c r="I354" i="17"/>
  <c r="H354" i="17"/>
  <c r="G354" i="17"/>
  <c r="F354" i="17"/>
  <c r="E354" i="17"/>
  <c r="D354" i="17"/>
  <c r="C354" i="17"/>
  <c r="R353" i="17"/>
  <c r="Q353" i="17"/>
  <c r="P353" i="17"/>
  <c r="O353" i="17"/>
  <c r="N353" i="17"/>
  <c r="M353" i="17"/>
  <c r="L353" i="17"/>
  <c r="J353" i="17"/>
  <c r="I353" i="17"/>
  <c r="H353" i="17"/>
  <c r="G353" i="17"/>
  <c r="F353" i="17"/>
  <c r="E353" i="17"/>
  <c r="D353" i="17"/>
  <c r="C353" i="17"/>
  <c r="R352" i="17"/>
  <c r="Q352" i="17"/>
  <c r="P352" i="17"/>
  <c r="O352" i="17"/>
  <c r="N352" i="17"/>
  <c r="M352" i="17"/>
  <c r="L352" i="17"/>
  <c r="J352" i="17"/>
  <c r="I352" i="17"/>
  <c r="H352" i="17"/>
  <c r="G352" i="17"/>
  <c r="F352" i="17"/>
  <c r="E352" i="17"/>
  <c r="D352" i="17"/>
  <c r="C352" i="17"/>
  <c r="R351" i="17"/>
  <c r="Q351" i="17"/>
  <c r="P351" i="17"/>
  <c r="O351" i="17"/>
  <c r="N351" i="17"/>
  <c r="M351" i="17"/>
  <c r="L351" i="17"/>
  <c r="J351" i="17"/>
  <c r="I351" i="17"/>
  <c r="H351" i="17"/>
  <c r="G351" i="17"/>
  <c r="F351" i="17"/>
  <c r="E351" i="17"/>
  <c r="D351" i="17"/>
  <c r="C351" i="17"/>
  <c r="R350" i="17"/>
  <c r="Q350" i="17"/>
  <c r="P350" i="17"/>
  <c r="O350" i="17"/>
  <c r="N350" i="17"/>
  <c r="M350" i="17"/>
  <c r="L350" i="17"/>
  <c r="J350" i="17"/>
  <c r="I350" i="17"/>
  <c r="H350" i="17"/>
  <c r="G350" i="17"/>
  <c r="F350" i="17"/>
  <c r="E350" i="17"/>
  <c r="D350" i="17"/>
  <c r="C350" i="17"/>
  <c r="R349" i="17"/>
  <c r="Q349" i="17"/>
  <c r="P349" i="17"/>
  <c r="O349" i="17"/>
  <c r="N349" i="17"/>
  <c r="M349" i="17"/>
  <c r="L349" i="17"/>
  <c r="J349" i="17"/>
  <c r="I349" i="17"/>
  <c r="H349" i="17"/>
  <c r="G349" i="17"/>
  <c r="F349" i="17"/>
  <c r="E349" i="17"/>
  <c r="D349" i="17"/>
  <c r="C349" i="17"/>
  <c r="R348" i="17"/>
  <c r="Q348" i="17"/>
  <c r="P348" i="17"/>
  <c r="O348" i="17"/>
  <c r="N348" i="17"/>
  <c r="M348" i="17"/>
  <c r="L348" i="17"/>
  <c r="J348" i="17"/>
  <c r="I348" i="17"/>
  <c r="H348" i="17"/>
  <c r="G348" i="17"/>
  <c r="F348" i="17"/>
  <c r="E348" i="17"/>
  <c r="D348" i="17"/>
  <c r="C348" i="17"/>
  <c r="R347" i="17"/>
  <c r="Q347" i="17"/>
  <c r="P347" i="17"/>
  <c r="O347" i="17"/>
  <c r="N347" i="17"/>
  <c r="M347" i="17"/>
  <c r="L347" i="17"/>
  <c r="J347" i="17"/>
  <c r="I347" i="17"/>
  <c r="H347" i="17"/>
  <c r="G347" i="17"/>
  <c r="F347" i="17"/>
  <c r="E347" i="17"/>
  <c r="D347" i="17"/>
  <c r="C347" i="17"/>
  <c r="R346" i="17"/>
  <c r="Q346" i="17"/>
  <c r="P346" i="17"/>
  <c r="O346" i="17"/>
  <c r="N346" i="17"/>
  <c r="M346" i="17"/>
  <c r="L346" i="17"/>
  <c r="J346" i="17"/>
  <c r="I346" i="17"/>
  <c r="H346" i="17"/>
  <c r="G346" i="17"/>
  <c r="F346" i="17"/>
  <c r="E346" i="17"/>
  <c r="D346" i="17"/>
  <c r="C346" i="17"/>
  <c r="R345" i="17"/>
  <c r="Q345" i="17"/>
  <c r="P345" i="17"/>
  <c r="O345" i="17"/>
  <c r="N345" i="17"/>
  <c r="M345" i="17"/>
  <c r="L345" i="17"/>
  <c r="J345" i="17"/>
  <c r="I345" i="17"/>
  <c r="H345" i="17"/>
  <c r="G345" i="17"/>
  <c r="F345" i="17"/>
  <c r="E345" i="17"/>
  <c r="D345" i="17"/>
  <c r="C345" i="17"/>
  <c r="R344" i="17"/>
  <c r="Q344" i="17"/>
  <c r="P344" i="17"/>
  <c r="O344" i="17"/>
  <c r="N344" i="17"/>
  <c r="M344" i="17"/>
  <c r="L344" i="17"/>
  <c r="J344" i="17"/>
  <c r="I344" i="17"/>
  <c r="H344" i="17"/>
  <c r="G344" i="17"/>
  <c r="F344" i="17"/>
  <c r="E344" i="17"/>
  <c r="D344" i="17"/>
  <c r="C344" i="17"/>
  <c r="L339" i="17"/>
  <c r="Q338" i="17"/>
  <c r="P338" i="17"/>
  <c r="O338" i="17"/>
  <c r="N338" i="17"/>
  <c r="M338" i="17"/>
  <c r="L338" i="17"/>
  <c r="K338" i="17"/>
  <c r="J338" i="17"/>
  <c r="I338" i="17"/>
  <c r="H338" i="17"/>
  <c r="G338" i="17"/>
  <c r="F338" i="17"/>
  <c r="E338" i="17"/>
  <c r="D338" i="17"/>
  <c r="C338" i="17"/>
  <c r="Q337" i="17"/>
  <c r="P337" i="17"/>
  <c r="O337" i="17"/>
  <c r="N337" i="17"/>
  <c r="M337" i="17"/>
  <c r="L337" i="17"/>
  <c r="K337" i="17"/>
  <c r="J337" i="17"/>
  <c r="I337" i="17"/>
  <c r="H337" i="17"/>
  <c r="G337" i="17"/>
  <c r="F337" i="17"/>
  <c r="E337" i="17"/>
  <c r="D337" i="17"/>
  <c r="C337" i="17"/>
  <c r="Q336" i="17"/>
  <c r="P336" i="17"/>
  <c r="O336" i="17"/>
  <c r="N336" i="17"/>
  <c r="M336" i="17"/>
  <c r="L336" i="17"/>
  <c r="K336" i="17"/>
  <c r="J336" i="17"/>
  <c r="I336" i="17"/>
  <c r="H336" i="17"/>
  <c r="G336" i="17"/>
  <c r="F336" i="17"/>
  <c r="E336" i="17"/>
  <c r="D336" i="17"/>
  <c r="C336" i="17"/>
  <c r="Q335" i="17"/>
  <c r="P335" i="17"/>
  <c r="O335" i="17"/>
  <c r="N335" i="17"/>
  <c r="M335" i="17"/>
  <c r="L335" i="17"/>
  <c r="K335" i="17"/>
  <c r="J335" i="17"/>
  <c r="I335" i="17"/>
  <c r="H335" i="17"/>
  <c r="G335" i="17"/>
  <c r="F335" i="17"/>
  <c r="E335" i="17"/>
  <c r="D335" i="17"/>
  <c r="C335" i="17"/>
  <c r="Q334" i="17"/>
  <c r="P334" i="17"/>
  <c r="O334" i="17"/>
  <c r="N334" i="17"/>
  <c r="M334" i="17"/>
  <c r="L334" i="17"/>
  <c r="K334" i="17"/>
  <c r="J334" i="17"/>
  <c r="I334" i="17"/>
  <c r="H334" i="17"/>
  <c r="G334" i="17"/>
  <c r="F334" i="17"/>
  <c r="E334" i="17"/>
  <c r="D334" i="17"/>
  <c r="C334" i="17"/>
  <c r="Q333" i="17"/>
  <c r="P333" i="17"/>
  <c r="O333" i="17"/>
  <c r="N333" i="17"/>
  <c r="M333" i="17"/>
  <c r="L333" i="17"/>
  <c r="K333" i="17"/>
  <c r="J333" i="17"/>
  <c r="I333" i="17"/>
  <c r="H333" i="17"/>
  <c r="G333" i="17"/>
  <c r="F333" i="17"/>
  <c r="E333" i="17"/>
  <c r="D333" i="17"/>
  <c r="C333" i="17"/>
  <c r="Q332" i="17"/>
  <c r="P332" i="17"/>
  <c r="O332" i="17"/>
  <c r="N332" i="17"/>
  <c r="M332" i="17"/>
  <c r="L332" i="17"/>
  <c r="K332" i="17"/>
  <c r="J332" i="17"/>
  <c r="I332" i="17"/>
  <c r="H332" i="17"/>
  <c r="G332" i="17"/>
  <c r="F332" i="17"/>
  <c r="E332" i="17"/>
  <c r="D332" i="17"/>
  <c r="C332" i="17"/>
  <c r="Q331" i="17"/>
  <c r="P331" i="17"/>
  <c r="O331" i="17"/>
  <c r="N331" i="17"/>
  <c r="N339" i="17" s="1"/>
  <c r="M331" i="17"/>
  <c r="L331" i="17"/>
  <c r="K331" i="17"/>
  <c r="J331" i="17"/>
  <c r="J339" i="17" s="1"/>
  <c r="I331" i="17"/>
  <c r="H331" i="17"/>
  <c r="G331" i="17"/>
  <c r="G339" i="17" s="1"/>
  <c r="F331" i="17"/>
  <c r="F339" i="17" s="1"/>
  <c r="E331" i="17"/>
  <c r="D331" i="17"/>
  <c r="C331" i="17"/>
  <c r="C339" i="17" s="1"/>
  <c r="Q325" i="17"/>
  <c r="P325" i="17"/>
  <c r="O325" i="17"/>
  <c r="N325" i="17"/>
  <c r="M325" i="17"/>
  <c r="L325" i="17"/>
  <c r="K325" i="17"/>
  <c r="J325" i="17"/>
  <c r="I325" i="17"/>
  <c r="H325" i="17"/>
  <c r="G325" i="17"/>
  <c r="F325" i="17"/>
  <c r="E325" i="17"/>
  <c r="D325" i="17"/>
  <c r="C325" i="17"/>
  <c r="Q324" i="17"/>
  <c r="P324" i="17"/>
  <c r="O324" i="17"/>
  <c r="N324" i="17"/>
  <c r="M324" i="17"/>
  <c r="L324" i="17"/>
  <c r="K324" i="17"/>
  <c r="J324" i="17"/>
  <c r="I324" i="17"/>
  <c r="H324" i="17"/>
  <c r="G324" i="17"/>
  <c r="F324" i="17"/>
  <c r="E324" i="17"/>
  <c r="D324" i="17"/>
  <c r="C324" i="17"/>
  <c r="Q323" i="17"/>
  <c r="P323" i="17"/>
  <c r="O323" i="17"/>
  <c r="N323" i="17"/>
  <c r="M323" i="17"/>
  <c r="L323" i="17"/>
  <c r="K323" i="17"/>
  <c r="J323" i="17"/>
  <c r="I323" i="17"/>
  <c r="H323" i="17"/>
  <c r="G323" i="17"/>
  <c r="F323" i="17"/>
  <c r="E323" i="17"/>
  <c r="D323" i="17"/>
  <c r="C323" i="17"/>
  <c r="Q321" i="17"/>
  <c r="P321" i="17"/>
  <c r="O321" i="17"/>
  <c r="N321" i="17"/>
  <c r="M321" i="17"/>
  <c r="L321" i="17"/>
  <c r="K321" i="17"/>
  <c r="K326" i="17" s="1"/>
  <c r="J321" i="17"/>
  <c r="I321" i="17"/>
  <c r="H321" i="17"/>
  <c r="G321" i="17"/>
  <c r="F321" i="17"/>
  <c r="E321" i="17"/>
  <c r="D321" i="17"/>
  <c r="C321" i="17"/>
  <c r="C326" i="17" s="1"/>
  <c r="Q319" i="17"/>
  <c r="P319" i="17"/>
  <c r="O319" i="17"/>
  <c r="N319" i="17"/>
  <c r="N326" i="17" s="1"/>
  <c r="M319" i="17"/>
  <c r="L319" i="17"/>
  <c r="K319" i="17"/>
  <c r="J319" i="17"/>
  <c r="J326" i="17" s="1"/>
  <c r="I319" i="17"/>
  <c r="H319" i="17"/>
  <c r="G319" i="17"/>
  <c r="F319" i="17"/>
  <c r="F326" i="17" s="1"/>
  <c r="E319" i="17"/>
  <c r="D319" i="17"/>
  <c r="C319" i="17"/>
  <c r="Q318" i="17"/>
  <c r="Q326" i="17" s="1"/>
  <c r="P318" i="17"/>
  <c r="O318" i="17"/>
  <c r="N318" i="17"/>
  <c r="M318" i="17"/>
  <c r="M326" i="17" s="1"/>
  <c r="L318" i="17"/>
  <c r="K318" i="17"/>
  <c r="J318" i="17"/>
  <c r="I318" i="17"/>
  <c r="I326" i="17" s="1"/>
  <c r="H318" i="17"/>
  <c r="G318" i="17"/>
  <c r="F318" i="17"/>
  <c r="E318" i="17"/>
  <c r="E326" i="17" s="1"/>
  <c r="D318" i="17"/>
  <c r="C318" i="17"/>
  <c r="Q311" i="17"/>
  <c r="P311" i="17"/>
  <c r="O311" i="17"/>
  <c r="N311" i="17"/>
  <c r="M311" i="17"/>
  <c r="L311" i="17"/>
  <c r="K311" i="17"/>
  <c r="J311" i="17"/>
  <c r="I311" i="17"/>
  <c r="H311" i="17"/>
  <c r="G311" i="17"/>
  <c r="F311" i="17"/>
  <c r="E311" i="17"/>
  <c r="D311" i="17"/>
  <c r="C311" i="17"/>
  <c r="Q310" i="17"/>
  <c r="P310" i="17"/>
  <c r="O310" i="17"/>
  <c r="N310" i="17"/>
  <c r="M310" i="17"/>
  <c r="L310" i="17"/>
  <c r="K310" i="17"/>
  <c r="J310" i="17"/>
  <c r="I310" i="17"/>
  <c r="H310" i="17"/>
  <c r="G310" i="17"/>
  <c r="F310" i="17"/>
  <c r="E310" i="17"/>
  <c r="D310" i="17"/>
  <c r="C310" i="17"/>
  <c r="Q309" i="17"/>
  <c r="P309" i="17"/>
  <c r="O309" i="17"/>
  <c r="N309" i="17"/>
  <c r="M309" i="17"/>
  <c r="L309" i="17"/>
  <c r="K309" i="17"/>
  <c r="J309" i="17"/>
  <c r="I309" i="17"/>
  <c r="H309" i="17"/>
  <c r="G309" i="17"/>
  <c r="F309" i="17"/>
  <c r="E309" i="17"/>
  <c r="D309" i="17"/>
  <c r="C309" i="17"/>
  <c r="Q308" i="17"/>
  <c r="P308" i="17"/>
  <c r="O308" i="17"/>
  <c r="N308" i="17"/>
  <c r="M308" i="17"/>
  <c r="M300" i="17" s="1"/>
  <c r="L308" i="17"/>
  <c r="K308" i="17"/>
  <c r="J308" i="17"/>
  <c r="I308" i="17"/>
  <c r="H308" i="17"/>
  <c r="G308" i="17"/>
  <c r="F308" i="17"/>
  <c r="E308" i="17"/>
  <c r="D308" i="17"/>
  <c r="C308" i="17"/>
  <c r="Q307" i="17"/>
  <c r="P307" i="17"/>
  <c r="P304" i="17" s="1"/>
  <c r="O307" i="17"/>
  <c r="N307" i="17"/>
  <c r="M307" i="17"/>
  <c r="L307" i="17"/>
  <c r="L304" i="17" s="1"/>
  <c r="K307" i="17"/>
  <c r="J307" i="17"/>
  <c r="I307" i="17"/>
  <c r="H307" i="17"/>
  <c r="H304" i="17" s="1"/>
  <c r="G307" i="17"/>
  <c r="F307" i="17"/>
  <c r="E307" i="17"/>
  <c r="D307" i="17"/>
  <c r="C307" i="17"/>
  <c r="Q306" i="17"/>
  <c r="P306" i="17"/>
  <c r="O306" i="17"/>
  <c r="O304" i="17" s="1"/>
  <c r="N306" i="17"/>
  <c r="M306" i="17"/>
  <c r="L306" i="17"/>
  <c r="K306" i="17"/>
  <c r="K304" i="17" s="1"/>
  <c r="J306" i="17"/>
  <c r="I306" i="17"/>
  <c r="H306" i="17"/>
  <c r="G306" i="17"/>
  <c r="G304" i="17" s="1"/>
  <c r="F306" i="17"/>
  <c r="E306" i="17"/>
  <c r="D306" i="17"/>
  <c r="C306" i="17"/>
  <c r="C304" i="17" s="1"/>
  <c r="Q305" i="17"/>
  <c r="P305" i="17"/>
  <c r="O305" i="17"/>
  <c r="N305" i="17"/>
  <c r="N304" i="17" s="1"/>
  <c r="N300" i="17" s="1"/>
  <c r="M305" i="17"/>
  <c r="L305" i="17"/>
  <c r="K305" i="17"/>
  <c r="J305" i="17"/>
  <c r="I305" i="17"/>
  <c r="I304" i="17" s="1"/>
  <c r="H305" i="17"/>
  <c r="G305" i="17"/>
  <c r="F305" i="17"/>
  <c r="F304" i="17" s="1"/>
  <c r="F300" i="17" s="1"/>
  <c r="E305" i="17"/>
  <c r="D305" i="17"/>
  <c r="C305" i="17"/>
  <c r="R304" i="17"/>
  <c r="Q304" i="17"/>
  <c r="M304" i="17"/>
  <c r="J304" i="17"/>
  <c r="E304" i="17"/>
  <c r="Q303" i="17"/>
  <c r="Q300" i="17" s="1"/>
  <c r="P303" i="17"/>
  <c r="O303" i="17"/>
  <c r="N303" i="17"/>
  <c r="M303" i="17"/>
  <c r="L303" i="17"/>
  <c r="K303" i="17"/>
  <c r="J303" i="17"/>
  <c r="I303" i="17"/>
  <c r="H303" i="17"/>
  <c r="G303" i="17"/>
  <c r="F303" i="17"/>
  <c r="E303" i="17"/>
  <c r="D303" i="17"/>
  <c r="C303" i="17"/>
  <c r="Q302" i="17"/>
  <c r="P302" i="17"/>
  <c r="O302" i="17"/>
  <c r="N302" i="17"/>
  <c r="M302" i="17"/>
  <c r="L302" i="17"/>
  <c r="K302" i="17"/>
  <c r="J302" i="17"/>
  <c r="I302" i="17"/>
  <c r="H302" i="17"/>
  <c r="G302" i="17"/>
  <c r="F302" i="17"/>
  <c r="E302" i="17"/>
  <c r="D302" i="17"/>
  <c r="C302" i="17"/>
  <c r="Q301" i="17"/>
  <c r="P301" i="17"/>
  <c r="O301" i="17"/>
  <c r="N301" i="17"/>
  <c r="M301" i="17"/>
  <c r="L301" i="17"/>
  <c r="K301" i="17"/>
  <c r="J301" i="17"/>
  <c r="I301" i="17"/>
  <c r="H301" i="17"/>
  <c r="G301" i="17"/>
  <c r="G300" i="17" s="1"/>
  <c r="F301" i="17"/>
  <c r="E301" i="17"/>
  <c r="D301" i="17"/>
  <c r="C301" i="17"/>
  <c r="R300" i="17"/>
  <c r="I300" i="17"/>
  <c r="Q299" i="17"/>
  <c r="P299" i="17"/>
  <c r="O299" i="17"/>
  <c r="N299" i="17"/>
  <c r="M299" i="17"/>
  <c r="L299" i="17"/>
  <c r="K299" i="17"/>
  <c r="J299" i="17"/>
  <c r="I299" i="17"/>
  <c r="H299" i="17"/>
  <c r="G299" i="17"/>
  <c r="F299" i="17"/>
  <c r="E299" i="17"/>
  <c r="D299" i="17"/>
  <c r="C299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Q297" i="17"/>
  <c r="P297" i="17"/>
  <c r="O297" i="17"/>
  <c r="N297" i="17"/>
  <c r="M297" i="17"/>
  <c r="L297" i="17"/>
  <c r="K297" i="17"/>
  <c r="J297" i="17"/>
  <c r="I297" i="17"/>
  <c r="H297" i="17"/>
  <c r="G297" i="17"/>
  <c r="F297" i="17"/>
  <c r="E297" i="17"/>
  <c r="D297" i="17"/>
  <c r="C297" i="17"/>
  <c r="Q296" i="17"/>
  <c r="P296" i="17"/>
  <c r="O296" i="17"/>
  <c r="N296" i="17"/>
  <c r="N293" i="17" s="1"/>
  <c r="M296" i="17"/>
  <c r="L296" i="17"/>
  <c r="K296" i="17"/>
  <c r="J296" i="17"/>
  <c r="I296" i="17"/>
  <c r="H296" i="17"/>
  <c r="G296" i="17"/>
  <c r="F296" i="17"/>
  <c r="E296" i="17"/>
  <c r="D296" i="17"/>
  <c r="C296" i="17"/>
  <c r="Q295" i="17"/>
  <c r="P295" i="17"/>
  <c r="O295" i="17"/>
  <c r="N295" i="17"/>
  <c r="M295" i="17"/>
  <c r="L295" i="17"/>
  <c r="K295" i="17"/>
  <c r="J295" i="17"/>
  <c r="I295" i="17"/>
  <c r="H295" i="17"/>
  <c r="G295" i="17"/>
  <c r="F295" i="17"/>
  <c r="E295" i="17"/>
  <c r="D295" i="17"/>
  <c r="C295" i="17"/>
  <c r="Q294" i="17"/>
  <c r="P294" i="17"/>
  <c r="O294" i="17"/>
  <c r="O293" i="17" s="1"/>
  <c r="N294" i="17"/>
  <c r="M294" i="17"/>
  <c r="L294" i="17"/>
  <c r="L293" i="17" s="1"/>
  <c r="L287" i="17" s="1"/>
  <c r="K294" i="17"/>
  <c r="K293" i="17" s="1"/>
  <c r="J294" i="17"/>
  <c r="I294" i="17"/>
  <c r="H294" i="17"/>
  <c r="G294" i="17"/>
  <c r="G293" i="17" s="1"/>
  <c r="F294" i="17"/>
  <c r="E294" i="17"/>
  <c r="D294" i="17"/>
  <c r="D293" i="17" s="1"/>
  <c r="C294" i="17"/>
  <c r="C293" i="17" s="1"/>
  <c r="J293" i="17"/>
  <c r="H293" i="17"/>
  <c r="Q292" i="17"/>
  <c r="P292" i="17"/>
  <c r="O292" i="17"/>
  <c r="N292" i="17"/>
  <c r="M292" i="17"/>
  <c r="L292" i="17"/>
  <c r="K292" i="17"/>
  <c r="J292" i="17"/>
  <c r="I292" i="17"/>
  <c r="H292" i="17"/>
  <c r="G292" i="17"/>
  <c r="F292" i="17"/>
  <c r="E292" i="17"/>
  <c r="D292" i="17"/>
  <c r="C292" i="17"/>
  <c r="Q291" i="17"/>
  <c r="P291" i="17"/>
  <c r="O291" i="17"/>
  <c r="N291" i="17"/>
  <c r="M291" i="17"/>
  <c r="L291" i="17"/>
  <c r="K291" i="17"/>
  <c r="J291" i="17"/>
  <c r="I291" i="17"/>
  <c r="H291" i="17"/>
  <c r="H287" i="17" s="1"/>
  <c r="G291" i="17"/>
  <c r="F291" i="17"/>
  <c r="E291" i="17"/>
  <c r="D291" i="17"/>
  <c r="C291" i="17"/>
  <c r="Q290" i="17"/>
  <c r="P290" i="17"/>
  <c r="O290" i="17"/>
  <c r="N290" i="17"/>
  <c r="M290" i="17"/>
  <c r="L290" i="17"/>
  <c r="K290" i="17"/>
  <c r="J290" i="17"/>
  <c r="I290" i="17"/>
  <c r="H290" i="17"/>
  <c r="G290" i="17"/>
  <c r="F290" i="17"/>
  <c r="E290" i="17"/>
  <c r="D290" i="17"/>
  <c r="C290" i="17"/>
  <c r="Q289" i="17"/>
  <c r="P289" i="17"/>
  <c r="O289" i="17"/>
  <c r="N289" i="17"/>
  <c r="M289" i="17"/>
  <c r="L289" i="17"/>
  <c r="K289" i="17"/>
  <c r="J289" i="17"/>
  <c r="I289" i="17"/>
  <c r="H289" i="17"/>
  <c r="G289" i="17"/>
  <c r="F289" i="17"/>
  <c r="E289" i="17"/>
  <c r="D289" i="17"/>
  <c r="C289" i="17"/>
  <c r="Q288" i="17"/>
  <c r="P288" i="17"/>
  <c r="O288" i="17"/>
  <c r="N288" i="17"/>
  <c r="M288" i="17"/>
  <c r="L288" i="17"/>
  <c r="K288" i="17"/>
  <c r="J288" i="17"/>
  <c r="J287" i="17" s="1"/>
  <c r="I288" i="17"/>
  <c r="H288" i="17"/>
  <c r="G288" i="17"/>
  <c r="F288" i="17"/>
  <c r="E288" i="17"/>
  <c r="D288" i="17"/>
  <c r="C288" i="17"/>
  <c r="C281" i="17"/>
  <c r="E280" i="17"/>
  <c r="D280" i="17"/>
  <c r="C280" i="17"/>
  <c r="E277" i="17"/>
  <c r="E276" i="17"/>
  <c r="D276" i="17"/>
  <c r="D277" i="17" s="1"/>
  <c r="C276" i="17"/>
  <c r="E275" i="17"/>
  <c r="D275" i="17"/>
  <c r="C275" i="17"/>
  <c r="E272" i="17"/>
  <c r="C271" i="17"/>
  <c r="E270" i="17"/>
  <c r="D270" i="17"/>
  <c r="C270" i="17"/>
  <c r="C269" i="17"/>
  <c r="E268" i="17"/>
  <c r="D268" i="17"/>
  <c r="D272" i="17" s="1"/>
  <c r="C268" i="17"/>
  <c r="C267" i="17"/>
  <c r="C266" i="17"/>
  <c r="C265" i="17"/>
  <c r="C264" i="17"/>
  <c r="C263" i="17"/>
  <c r="C262" i="17"/>
  <c r="C261" i="17"/>
  <c r="C260" i="17"/>
  <c r="C259" i="17"/>
  <c r="C258" i="17"/>
  <c r="E253" i="17"/>
  <c r="D253" i="17"/>
  <c r="C253" i="17"/>
  <c r="E252" i="17"/>
  <c r="D252" i="17"/>
  <c r="C252" i="17"/>
  <c r="E251" i="17"/>
  <c r="D251" i="17"/>
  <c r="C251" i="17"/>
  <c r="E250" i="17"/>
  <c r="D250" i="17"/>
  <c r="C250" i="17"/>
  <c r="E249" i="17"/>
  <c r="E254" i="17" s="1"/>
  <c r="D249" i="17"/>
  <c r="C249" i="17"/>
  <c r="E248" i="17"/>
  <c r="D248" i="17"/>
  <c r="C248" i="17"/>
  <c r="E247" i="17"/>
  <c r="D247" i="17"/>
  <c r="C247" i="17"/>
  <c r="E246" i="17"/>
  <c r="D246" i="17"/>
  <c r="C246" i="17"/>
  <c r="C242" i="17"/>
  <c r="E241" i="17"/>
  <c r="E243" i="17" s="1"/>
  <c r="D241" i="17"/>
  <c r="C241" i="17"/>
  <c r="E240" i="17"/>
  <c r="D240" i="17"/>
  <c r="D243" i="17" s="1"/>
  <c r="C240" i="17"/>
  <c r="E239" i="17"/>
  <c r="D239" i="17"/>
  <c r="C239" i="17"/>
  <c r="C243" i="17" s="1"/>
  <c r="E235" i="17"/>
  <c r="D235" i="17"/>
  <c r="D236" i="17" s="1"/>
  <c r="C235" i="17"/>
  <c r="E234" i="17"/>
  <c r="D234" i="17"/>
  <c r="C234" i="17"/>
  <c r="E233" i="17"/>
  <c r="E236" i="17" s="1"/>
  <c r="D233" i="17"/>
  <c r="C233" i="17"/>
  <c r="E229" i="17"/>
  <c r="D229" i="17"/>
  <c r="C229" i="17"/>
  <c r="E228" i="17"/>
  <c r="D228" i="17"/>
  <c r="C228" i="17"/>
  <c r="E227" i="17"/>
  <c r="D227" i="17"/>
  <c r="C227" i="17"/>
  <c r="E226" i="17"/>
  <c r="D226" i="17"/>
  <c r="C226" i="17"/>
  <c r="E225" i="17"/>
  <c r="D225" i="17"/>
  <c r="C225" i="17"/>
  <c r="E224" i="17"/>
  <c r="D224" i="17"/>
  <c r="D230" i="17" s="1"/>
  <c r="C224" i="17"/>
  <c r="E223" i="17"/>
  <c r="E230" i="17" s="1"/>
  <c r="D223" i="17"/>
  <c r="C223" i="17"/>
  <c r="E219" i="17"/>
  <c r="D219" i="17"/>
  <c r="C219" i="17"/>
  <c r="E218" i="17"/>
  <c r="D218" i="17"/>
  <c r="D220" i="17" s="1"/>
  <c r="C218" i="17"/>
  <c r="E217" i="17"/>
  <c r="D217" i="17"/>
  <c r="C217" i="17"/>
  <c r="E216" i="17"/>
  <c r="D216" i="17"/>
  <c r="C216" i="17"/>
  <c r="E215" i="17"/>
  <c r="E220" i="17" s="1"/>
  <c r="D215" i="17"/>
  <c r="C215" i="17"/>
  <c r="D212" i="17"/>
  <c r="C211" i="17"/>
  <c r="C210" i="17"/>
  <c r="C209" i="17"/>
  <c r="C208" i="17"/>
  <c r="C212" i="17" s="1"/>
  <c r="C207" i="17"/>
  <c r="C206" i="17"/>
  <c r="C205" i="17"/>
  <c r="E204" i="17"/>
  <c r="E212" i="17" s="1"/>
  <c r="D204" i="17"/>
  <c r="C204" i="17"/>
  <c r="E200" i="17"/>
  <c r="D200" i="17"/>
  <c r="C200" i="17"/>
  <c r="E199" i="17"/>
  <c r="D199" i="17"/>
  <c r="C199" i="17"/>
  <c r="E198" i="17"/>
  <c r="D198" i="17"/>
  <c r="C198" i="17"/>
  <c r="E197" i="17"/>
  <c r="D197" i="17"/>
  <c r="C197" i="17"/>
  <c r="E196" i="17"/>
  <c r="D196" i="17"/>
  <c r="C196" i="17"/>
  <c r="E195" i="17"/>
  <c r="D195" i="17"/>
  <c r="C195" i="17"/>
  <c r="E194" i="17"/>
  <c r="D194" i="17"/>
  <c r="C194" i="17"/>
  <c r="E193" i="17"/>
  <c r="D193" i="17"/>
  <c r="C193" i="17"/>
  <c r="E192" i="17"/>
  <c r="D192" i="17"/>
  <c r="C192" i="17"/>
  <c r="E191" i="17"/>
  <c r="D191" i="17"/>
  <c r="C191" i="17"/>
  <c r="E190" i="17"/>
  <c r="D190" i="17"/>
  <c r="C190" i="17"/>
  <c r="E189" i="17"/>
  <c r="D189" i="17"/>
  <c r="C189" i="17"/>
  <c r="E188" i="17"/>
  <c r="D188" i="17"/>
  <c r="C188" i="17"/>
  <c r="E187" i="17"/>
  <c r="D187" i="17"/>
  <c r="C187" i="17"/>
  <c r="E186" i="17"/>
  <c r="D186" i="17"/>
  <c r="C186" i="17"/>
  <c r="E185" i="17"/>
  <c r="D185" i="17"/>
  <c r="C185" i="17"/>
  <c r="E184" i="17"/>
  <c r="D184" i="17"/>
  <c r="C184" i="17"/>
  <c r="E183" i="17"/>
  <c r="D183" i="17"/>
  <c r="C183" i="17"/>
  <c r="E182" i="17"/>
  <c r="D182" i="17"/>
  <c r="C182" i="17"/>
  <c r="E181" i="17"/>
  <c r="D181" i="17"/>
  <c r="C181" i="17"/>
  <c r="E180" i="17"/>
  <c r="D180" i="17"/>
  <c r="C180" i="17"/>
  <c r="E179" i="17"/>
  <c r="D179" i="17"/>
  <c r="C179" i="17"/>
  <c r="E178" i="17"/>
  <c r="D178" i="17"/>
  <c r="C178" i="17"/>
  <c r="E177" i="17"/>
  <c r="D177" i="17"/>
  <c r="C177" i="17"/>
  <c r="E176" i="17"/>
  <c r="D176" i="17"/>
  <c r="C176" i="17"/>
  <c r="E175" i="17"/>
  <c r="D175" i="17"/>
  <c r="C175" i="17"/>
  <c r="E174" i="17"/>
  <c r="D174" i="17"/>
  <c r="C174" i="17"/>
  <c r="E173" i="17"/>
  <c r="D173" i="17"/>
  <c r="C173" i="17"/>
  <c r="E172" i="17"/>
  <c r="D172" i="17"/>
  <c r="C172" i="17"/>
  <c r="E171" i="17"/>
  <c r="D171" i="17"/>
  <c r="C171" i="17"/>
  <c r="E170" i="17"/>
  <c r="D170" i="17"/>
  <c r="C170" i="17"/>
  <c r="E169" i="17"/>
  <c r="E201" i="17" s="1"/>
  <c r="D169" i="17"/>
  <c r="D201" i="17" s="1"/>
  <c r="C169" i="17"/>
  <c r="E168" i="17"/>
  <c r="D168" i="17"/>
  <c r="C168" i="17"/>
  <c r="E167" i="17"/>
  <c r="D167" i="17"/>
  <c r="C167" i="17"/>
  <c r="C201" i="17" s="1"/>
  <c r="E164" i="17"/>
  <c r="E163" i="17"/>
  <c r="D163" i="17"/>
  <c r="D164" i="17" s="1"/>
  <c r="C163" i="17"/>
  <c r="E162" i="17"/>
  <c r="D162" i="17"/>
  <c r="C162" i="17"/>
  <c r="C158" i="17"/>
  <c r="C157" i="17"/>
  <c r="C156" i="17"/>
  <c r="C155" i="17"/>
  <c r="C154" i="17"/>
  <c r="C153" i="17"/>
  <c r="E152" i="17"/>
  <c r="D152" i="17"/>
  <c r="C152" i="17"/>
  <c r="E151" i="17"/>
  <c r="D151" i="17"/>
  <c r="C151" i="17"/>
  <c r="E150" i="17"/>
  <c r="D150" i="17"/>
  <c r="C150" i="17"/>
  <c r="E149" i="17"/>
  <c r="D149" i="17"/>
  <c r="C149" i="17"/>
  <c r="E148" i="17"/>
  <c r="D148" i="17"/>
  <c r="C148" i="17"/>
  <c r="E147" i="17"/>
  <c r="D147" i="17"/>
  <c r="C147" i="17"/>
  <c r="E146" i="17"/>
  <c r="D146" i="17"/>
  <c r="D142" i="17" s="1"/>
  <c r="C146" i="17"/>
  <c r="E145" i="17"/>
  <c r="D145" i="17"/>
  <c r="C145" i="17"/>
  <c r="E144" i="17"/>
  <c r="D144" i="17"/>
  <c r="C144" i="17"/>
  <c r="E143" i="17"/>
  <c r="E142" i="17" s="1"/>
  <c r="D143" i="17"/>
  <c r="C143" i="17"/>
  <c r="D141" i="17"/>
  <c r="E140" i="17"/>
  <c r="D140" i="17"/>
  <c r="C140" i="17"/>
  <c r="E139" i="17"/>
  <c r="D139" i="17"/>
  <c r="C139" i="17"/>
  <c r="E138" i="17"/>
  <c r="D138" i="17"/>
  <c r="C138" i="17"/>
  <c r="E137" i="17"/>
  <c r="D137" i="17"/>
  <c r="C137" i="17"/>
  <c r="E136" i="17"/>
  <c r="D136" i="17"/>
  <c r="C136" i="17"/>
  <c r="E135" i="17"/>
  <c r="D135" i="17"/>
  <c r="C135" i="17"/>
  <c r="E134" i="17"/>
  <c r="D134" i="17"/>
  <c r="C134" i="17"/>
  <c r="E133" i="17"/>
  <c r="D133" i="17"/>
  <c r="C133" i="17"/>
  <c r="E132" i="17"/>
  <c r="D132" i="17"/>
  <c r="C132" i="17"/>
  <c r="E131" i="17"/>
  <c r="D131" i="17"/>
  <c r="C131" i="17"/>
  <c r="E130" i="17"/>
  <c r="E141" i="17" s="1"/>
  <c r="E159" i="17" s="1"/>
  <c r="D130" i="17"/>
  <c r="C130" i="17"/>
  <c r="E129" i="17"/>
  <c r="D129" i="17"/>
  <c r="C129" i="17"/>
  <c r="E128" i="17"/>
  <c r="D128" i="17"/>
  <c r="C128" i="17"/>
  <c r="C141" i="17" s="1"/>
  <c r="H123" i="17"/>
  <c r="G123" i="17"/>
  <c r="G124" i="17" s="1"/>
  <c r="D123" i="17"/>
  <c r="C123" i="17"/>
  <c r="H122" i="17"/>
  <c r="F122" i="17"/>
  <c r="F124" i="17" s="1"/>
  <c r="E122" i="17"/>
  <c r="E124" i="17" s="1"/>
  <c r="D122" i="17"/>
  <c r="C122" i="17"/>
  <c r="H121" i="17"/>
  <c r="F121" i="17"/>
  <c r="E121" i="17"/>
  <c r="D121" i="17"/>
  <c r="C121" i="17"/>
  <c r="C118" i="17" s="1"/>
  <c r="H120" i="17"/>
  <c r="F120" i="17"/>
  <c r="E120" i="17"/>
  <c r="D120" i="17"/>
  <c r="C120" i="17"/>
  <c r="H119" i="17"/>
  <c r="F119" i="17"/>
  <c r="E119" i="17"/>
  <c r="D119" i="17"/>
  <c r="C119" i="17"/>
  <c r="F118" i="17"/>
  <c r="E118" i="17"/>
  <c r="H117" i="17"/>
  <c r="F117" i="17"/>
  <c r="E117" i="17"/>
  <c r="D117" i="17"/>
  <c r="C117" i="17"/>
  <c r="H116" i="17"/>
  <c r="F116" i="17"/>
  <c r="E116" i="17"/>
  <c r="D116" i="17"/>
  <c r="C116" i="17"/>
  <c r="H115" i="17"/>
  <c r="F115" i="17"/>
  <c r="E115" i="17"/>
  <c r="D115" i="17"/>
  <c r="C115" i="17"/>
  <c r="H114" i="17"/>
  <c r="F114" i="17"/>
  <c r="E114" i="17"/>
  <c r="D114" i="17"/>
  <c r="C114" i="17"/>
  <c r="H113" i="17"/>
  <c r="F113" i="17"/>
  <c r="E113" i="17"/>
  <c r="D113" i="17"/>
  <c r="C113" i="17"/>
  <c r="H112" i="17"/>
  <c r="F112" i="17"/>
  <c r="E112" i="17"/>
  <c r="D112" i="17"/>
  <c r="C112" i="17"/>
  <c r="H111" i="17"/>
  <c r="F111" i="17"/>
  <c r="E111" i="17"/>
  <c r="D111" i="17"/>
  <c r="C111" i="17"/>
  <c r="H110" i="17"/>
  <c r="F110" i="17"/>
  <c r="E110" i="17"/>
  <c r="D110" i="17"/>
  <c r="C110" i="17"/>
  <c r="H109" i="17"/>
  <c r="F109" i="17"/>
  <c r="E109" i="17"/>
  <c r="D109" i="17"/>
  <c r="C109" i="17"/>
  <c r="H108" i="17"/>
  <c r="F108" i="17"/>
  <c r="E108" i="17"/>
  <c r="D108" i="17"/>
  <c r="C108" i="17"/>
  <c r="H107" i="17"/>
  <c r="F107" i="17"/>
  <c r="E107" i="17"/>
  <c r="D107" i="17"/>
  <c r="C107" i="17"/>
  <c r="H106" i="17"/>
  <c r="F106" i="17"/>
  <c r="E106" i="17"/>
  <c r="D106" i="17"/>
  <c r="C106" i="17"/>
  <c r="H105" i="17"/>
  <c r="F105" i="17"/>
  <c r="E105" i="17"/>
  <c r="D105" i="17"/>
  <c r="C105" i="17"/>
  <c r="C102" i="17"/>
  <c r="E101" i="17"/>
  <c r="D101" i="17"/>
  <c r="C101" i="17"/>
  <c r="E100" i="17"/>
  <c r="E102" i="17" s="1"/>
  <c r="D100" i="17"/>
  <c r="C100" i="17"/>
  <c r="E99" i="17"/>
  <c r="D99" i="17"/>
  <c r="D102" i="17" s="1"/>
  <c r="C99" i="17"/>
  <c r="E96" i="17"/>
  <c r="D96" i="17"/>
  <c r="C96" i="17"/>
  <c r="C95" i="17"/>
  <c r="E94" i="17"/>
  <c r="D94" i="17"/>
  <c r="C94" i="17"/>
  <c r="E93" i="17"/>
  <c r="D93" i="17"/>
  <c r="C93" i="17"/>
  <c r="E92" i="17"/>
  <c r="E90" i="17" s="1"/>
  <c r="D92" i="17"/>
  <c r="C92" i="17"/>
  <c r="E91" i="17"/>
  <c r="D91" i="17"/>
  <c r="D90" i="17" s="1"/>
  <c r="C91" i="17"/>
  <c r="C90" i="17"/>
  <c r="E89" i="17"/>
  <c r="D89" i="17"/>
  <c r="C89" i="17"/>
  <c r="E88" i="17"/>
  <c r="D88" i="17"/>
  <c r="C88" i="17"/>
  <c r="E87" i="17"/>
  <c r="D87" i="17"/>
  <c r="C87" i="17"/>
  <c r="E86" i="17"/>
  <c r="E85" i="17"/>
  <c r="D85" i="17"/>
  <c r="C85" i="17"/>
  <c r="E84" i="17"/>
  <c r="D84" i="17"/>
  <c r="C84" i="17"/>
  <c r="E83" i="17"/>
  <c r="D83" i="17"/>
  <c r="C83" i="17"/>
  <c r="E82" i="17"/>
  <c r="D82" i="17"/>
  <c r="C82" i="17"/>
  <c r="E81" i="17"/>
  <c r="D81" i="17"/>
  <c r="C81" i="17"/>
  <c r="E80" i="17"/>
  <c r="D80" i="17"/>
  <c r="C80" i="17"/>
  <c r="C79" i="17" s="1"/>
  <c r="D79" i="17"/>
  <c r="E78" i="17"/>
  <c r="D78" i="17"/>
  <c r="C78" i="17"/>
  <c r="E77" i="17"/>
  <c r="D77" i="17"/>
  <c r="D73" i="17" s="1"/>
  <c r="C77" i="17"/>
  <c r="E76" i="17"/>
  <c r="D76" i="17"/>
  <c r="C76" i="17"/>
  <c r="E75" i="17"/>
  <c r="D75" i="17"/>
  <c r="C75" i="17"/>
  <c r="E74" i="17"/>
  <c r="D74" i="17"/>
  <c r="C74" i="17"/>
  <c r="C69" i="17"/>
  <c r="C68" i="17"/>
  <c r="C67" i="17"/>
  <c r="E66" i="17"/>
  <c r="D66" i="17"/>
  <c r="C66" i="17"/>
  <c r="E65" i="17"/>
  <c r="D65" i="17"/>
  <c r="C65" i="17"/>
  <c r="E64" i="17"/>
  <c r="D64" i="17"/>
  <c r="D63" i="17" s="1"/>
  <c r="C64" i="17"/>
  <c r="C63" i="17"/>
  <c r="C62" i="17"/>
  <c r="C61" i="17" s="1"/>
  <c r="E60" i="17"/>
  <c r="D60" i="17"/>
  <c r="C60" i="17"/>
  <c r="C56" i="17" s="1"/>
  <c r="E59" i="17"/>
  <c r="D59" i="17"/>
  <c r="C59" i="17"/>
  <c r="E58" i="17"/>
  <c r="D58" i="17"/>
  <c r="C58" i="17"/>
  <c r="E57" i="17"/>
  <c r="D57" i="17"/>
  <c r="D56" i="17" s="1"/>
  <c r="C57" i="17"/>
  <c r="C55" i="17"/>
  <c r="C54" i="17"/>
  <c r="E53" i="17"/>
  <c r="D53" i="17"/>
  <c r="C53" i="17"/>
  <c r="E52" i="17"/>
  <c r="D52" i="17"/>
  <c r="C52" i="17"/>
  <c r="C51" i="17" s="1"/>
  <c r="D51" i="17"/>
  <c r="C50" i="17"/>
  <c r="C49" i="17"/>
  <c r="C48" i="17"/>
  <c r="C47" i="17"/>
  <c r="C46" i="17"/>
  <c r="C45" i="17" s="1"/>
  <c r="E44" i="17"/>
  <c r="D44" i="17"/>
  <c r="C44" i="17"/>
  <c r="E43" i="17"/>
  <c r="D43" i="17"/>
  <c r="C43" i="17"/>
  <c r="E42" i="17"/>
  <c r="D42" i="17"/>
  <c r="C42" i="17"/>
  <c r="E41" i="17"/>
  <c r="D41" i="17"/>
  <c r="C41" i="17"/>
  <c r="E40" i="17"/>
  <c r="D40" i="17"/>
  <c r="C40" i="17"/>
  <c r="E39" i="17"/>
  <c r="D39" i="17"/>
  <c r="C39" i="17"/>
  <c r="E38" i="17"/>
  <c r="D38" i="17"/>
  <c r="C38" i="17"/>
  <c r="E37" i="17"/>
  <c r="D37" i="17"/>
  <c r="C37" i="17"/>
  <c r="E36" i="17"/>
  <c r="D36" i="17"/>
  <c r="C36" i="17"/>
  <c r="E35" i="17"/>
  <c r="D35" i="17"/>
  <c r="C35" i="17"/>
  <c r="E34" i="17"/>
  <c r="D34" i="17"/>
  <c r="C34" i="17"/>
  <c r="E33" i="17"/>
  <c r="C32" i="17"/>
  <c r="C31" i="17"/>
  <c r="C30" i="17"/>
  <c r="C29" i="17"/>
  <c r="C28" i="17"/>
  <c r="C27" i="17"/>
  <c r="C26" i="17" s="1"/>
  <c r="E25" i="17"/>
  <c r="D25" i="17"/>
  <c r="C25" i="17"/>
  <c r="E24" i="17"/>
  <c r="D24" i="17"/>
  <c r="C24" i="17"/>
  <c r="E23" i="17"/>
  <c r="D23" i="17"/>
  <c r="C23" i="17"/>
  <c r="E22" i="17"/>
  <c r="D22" i="17"/>
  <c r="C22" i="17"/>
  <c r="E21" i="17"/>
  <c r="D21" i="17"/>
  <c r="C21" i="17"/>
  <c r="E20" i="17"/>
  <c r="D20" i="17"/>
  <c r="C20" i="17"/>
  <c r="E19" i="17"/>
  <c r="D19" i="17"/>
  <c r="C19" i="17"/>
  <c r="E18" i="17"/>
  <c r="D18" i="17"/>
  <c r="C18" i="17"/>
  <c r="E17" i="17"/>
  <c r="D17" i="17"/>
  <c r="C17" i="17"/>
  <c r="E16" i="17"/>
  <c r="D16" i="17"/>
  <c r="C16" i="17"/>
  <c r="E15" i="17"/>
  <c r="D15" i="17"/>
  <c r="C15" i="17"/>
  <c r="E14" i="17"/>
  <c r="D14" i="17"/>
  <c r="C14" i="17"/>
  <c r="E13" i="17"/>
  <c r="D13" i="17"/>
  <c r="C13" i="17"/>
  <c r="E12" i="17"/>
  <c r="D12" i="17"/>
  <c r="C12" i="17"/>
  <c r="C10" i="17" s="1"/>
  <c r="E11" i="17"/>
  <c r="E10" i="17" s="1"/>
  <c r="D11" i="17"/>
  <c r="C11" i="17"/>
  <c r="D10" i="17"/>
  <c r="A5" i="17"/>
  <c r="A4" i="17"/>
  <c r="A3" i="17"/>
  <c r="A2" i="17"/>
  <c r="C70" i="17" l="1"/>
  <c r="E73" i="17"/>
  <c r="D159" i="17"/>
  <c r="F364" i="17"/>
  <c r="R364" i="17"/>
  <c r="E63" i="17"/>
  <c r="C86" i="17"/>
  <c r="C164" i="17"/>
  <c r="C277" i="17"/>
  <c r="P293" i="17"/>
  <c r="P287" i="17" s="1"/>
  <c r="C300" i="17"/>
  <c r="K300" i="17"/>
  <c r="O300" i="17"/>
  <c r="H300" i="17"/>
  <c r="L300" i="17"/>
  <c r="P300" i="17"/>
  <c r="E357" i="17"/>
  <c r="O364" i="17"/>
  <c r="P364" i="17"/>
  <c r="N383" i="17"/>
  <c r="N408" i="17"/>
  <c r="F383" i="17"/>
  <c r="E56" i="17"/>
  <c r="C73" i="17"/>
  <c r="D86" i="17"/>
  <c r="C230" i="17"/>
  <c r="D254" i="17"/>
  <c r="C272" i="17"/>
  <c r="N287" i="17"/>
  <c r="G326" i="17"/>
  <c r="K339" i="17"/>
  <c r="O339" i="17"/>
  <c r="G364" i="17"/>
  <c r="C383" i="17"/>
  <c r="G383" i="17"/>
  <c r="G408" i="17"/>
  <c r="G410" i="17" s="1"/>
  <c r="K383" i="17"/>
  <c r="K408" i="17"/>
  <c r="K410" i="17" s="1"/>
  <c r="O383" i="17"/>
  <c r="O408" i="17"/>
  <c r="O410" i="17" s="1"/>
  <c r="L409" i="17"/>
  <c r="L383" i="17"/>
  <c r="P409" i="17"/>
  <c r="P383" i="17"/>
  <c r="J383" i="17"/>
  <c r="N409" i="17"/>
  <c r="I408" i="17"/>
  <c r="C33" i="17"/>
  <c r="D33" i="17"/>
  <c r="D70" i="17" s="1"/>
  <c r="D118" i="17"/>
  <c r="D124" i="17" s="1"/>
  <c r="H118" i="17"/>
  <c r="H124" i="17" s="1"/>
  <c r="C142" i="17"/>
  <c r="C159" i="17" s="1"/>
  <c r="C287" i="17"/>
  <c r="G287" i="17"/>
  <c r="K287" i="17"/>
  <c r="O287" i="17"/>
  <c r="D287" i="17"/>
  <c r="E300" i="17"/>
  <c r="D326" i="17"/>
  <c r="H326" i="17"/>
  <c r="L326" i="17"/>
  <c r="P326" i="17"/>
  <c r="D339" i="17"/>
  <c r="H339" i="17"/>
  <c r="P339" i="17"/>
  <c r="E364" i="17"/>
  <c r="I364" i="17"/>
  <c r="M364" i="17"/>
  <c r="Q364" i="17"/>
  <c r="M408" i="17"/>
  <c r="D423" i="17"/>
  <c r="G492" i="17"/>
  <c r="E51" i="17"/>
  <c r="E70" i="17" s="1"/>
  <c r="E79" i="17"/>
  <c r="C124" i="17"/>
  <c r="C220" i="17"/>
  <c r="C236" i="17"/>
  <c r="C254" i="17"/>
  <c r="E293" i="17"/>
  <c r="E287" i="17" s="1"/>
  <c r="I293" i="17"/>
  <c r="I287" i="17" s="1"/>
  <c r="M293" i="17"/>
  <c r="M287" i="17" s="1"/>
  <c r="Q293" i="17"/>
  <c r="Q287" i="17" s="1"/>
  <c r="F293" i="17"/>
  <c r="F287" i="17" s="1"/>
  <c r="J300" i="17"/>
  <c r="D304" i="17"/>
  <c r="D300" i="17" s="1"/>
  <c r="O326" i="17"/>
  <c r="AA368" i="17"/>
  <c r="K368" i="17" s="1"/>
  <c r="E408" i="17"/>
  <c r="E410" i="17" s="1"/>
  <c r="E386" i="17"/>
  <c r="Q408" i="17"/>
  <c r="Q386" i="17"/>
  <c r="F409" i="17"/>
  <c r="F410" i="17" s="1"/>
  <c r="AB437" i="17"/>
  <c r="AA437" i="17"/>
  <c r="K437" i="17" s="1"/>
  <c r="C457" i="17"/>
  <c r="C492" i="17" s="1"/>
  <c r="L492" i="17"/>
  <c r="F492" i="17"/>
  <c r="C465" i="17"/>
  <c r="D357" i="17"/>
  <c r="D364" i="17" s="1"/>
  <c r="H357" i="17"/>
  <c r="H364" i="17" s="1"/>
  <c r="M357" i="17"/>
  <c r="Q357" i="17"/>
  <c r="D408" i="17"/>
  <c r="H408" i="17"/>
  <c r="H410" i="17" s="1"/>
  <c r="L408" i="17"/>
  <c r="P408" i="17"/>
  <c r="P410" i="17" s="1"/>
  <c r="E409" i="17"/>
  <c r="I409" i="17"/>
  <c r="M409" i="17"/>
  <c r="Q409" i="17"/>
  <c r="H383" i="17"/>
  <c r="M383" i="17"/>
  <c r="E389" i="17"/>
  <c r="I389" i="17"/>
  <c r="M389" i="17"/>
  <c r="Q389" i="17"/>
  <c r="F394" i="17"/>
  <c r="J394" i="17"/>
  <c r="N394" i="17"/>
  <c r="E339" i="17"/>
  <c r="I339" i="17"/>
  <c r="M339" i="17"/>
  <c r="Q339" i="17"/>
  <c r="C369" i="17"/>
  <c r="D383" i="17"/>
  <c r="I383" i="17"/>
  <c r="E397" i="17"/>
  <c r="I397" i="17"/>
  <c r="M397" i="17"/>
  <c r="Q397" i="17"/>
  <c r="D400" i="17"/>
  <c r="H400" i="17"/>
  <c r="L400" i="17"/>
  <c r="P400" i="17"/>
  <c r="C403" i="17"/>
  <c r="G403" i="17"/>
  <c r="K403" i="17"/>
  <c r="O403" i="17"/>
  <c r="F406" i="17"/>
  <c r="J406" i="17"/>
  <c r="N406" i="17"/>
  <c r="E423" i="17"/>
  <c r="AA369" i="17" l="1"/>
  <c r="K369" i="17" s="1"/>
  <c r="AB369" i="17"/>
  <c r="C408" i="17"/>
  <c r="C410" i="17" s="1"/>
  <c r="D410" i="17"/>
  <c r="Q410" i="17"/>
  <c r="N410" i="17"/>
  <c r="L410" i="17"/>
  <c r="M410" i="17"/>
  <c r="I410" i="17"/>
  <c r="G9" i="15" l="1"/>
  <c r="M491" i="15"/>
  <c r="L491" i="15"/>
  <c r="K491" i="15"/>
  <c r="J491" i="15"/>
  <c r="I491" i="15"/>
  <c r="H491" i="15"/>
  <c r="G491" i="15"/>
  <c r="F491" i="15"/>
  <c r="E491" i="15"/>
  <c r="D491" i="15"/>
  <c r="C490" i="15"/>
  <c r="C489" i="15"/>
  <c r="C488" i="15"/>
  <c r="C487" i="15"/>
  <c r="C486" i="15"/>
  <c r="C491" i="15" s="1"/>
  <c r="M485" i="15"/>
  <c r="L485" i="15"/>
  <c r="K485" i="15"/>
  <c r="J485" i="15"/>
  <c r="I485" i="15"/>
  <c r="H485" i="15"/>
  <c r="G485" i="15"/>
  <c r="F485" i="15"/>
  <c r="E485" i="15"/>
  <c r="D485" i="15"/>
  <c r="C484" i="15"/>
  <c r="C483" i="15"/>
  <c r="C482" i="15"/>
  <c r="C481" i="15"/>
  <c r="C480" i="15"/>
  <c r="C479" i="15"/>
  <c r="C485" i="15" s="1"/>
  <c r="M478" i="15"/>
  <c r="L478" i="15"/>
  <c r="K478" i="15"/>
  <c r="J478" i="15"/>
  <c r="I478" i="15"/>
  <c r="H478" i="15"/>
  <c r="G478" i="15"/>
  <c r="F478" i="15"/>
  <c r="F492" i="15" s="1"/>
  <c r="E478" i="15"/>
  <c r="D478" i="15"/>
  <c r="C477" i="15"/>
  <c r="C476" i="15"/>
  <c r="C475" i="15"/>
  <c r="C474" i="15"/>
  <c r="C473" i="15"/>
  <c r="C472" i="15"/>
  <c r="C471" i="15"/>
  <c r="C470" i="15"/>
  <c r="C478" i="15" s="1"/>
  <c r="M469" i="15"/>
  <c r="L469" i="15"/>
  <c r="K469" i="15"/>
  <c r="J469" i="15"/>
  <c r="I469" i="15"/>
  <c r="H469" i="15"/>
  <c r="G469" i="15"/>
  <c r="F469" i="15"/>
  <c r="E469" i="15"/>
  <c r="D469" i="15"/>
  <c r="C468" i="15"/>
  <c r="C467" i="15"/>
  <c r="C469" i="15" s="1"/>
  <c r="C466" i="15"/>
  <c r="M465" i="15"/>
  <c r="L465" i="15"/>
  <c r="K465" i="15"/>
  <c r="J465" i="15"/>
  <c r="I465" i="15"/>
  <c r="H465" i="15"/>
  <c r="G465" i="15"/>
  <c r="G492" i="15" s="1"/>
  <c r="F465" i="15"/>
  <c r="E465" i="15"/>
  <c r="D465" i="15"/>
  <c r="C465" i="15"/>
  <c r="C464" i="15"/>
  <c r="C463" i="15"/>
  <c r="C462" i="15"/>
  <c r="M461" i="15"/>
  <c r="L461" i="15"/>
  <c r="K461" i="15"/>
  <c r="J461" i="15"/>
  <c r="I461" i="15"/>
  <c r="H461" i="15"/>
  <c r="G461" i="15"/>
  <c r="F461" i="15"/>
  <c r="E461" i="15"/>
  <c r="D461" i="15"/>
  <c r="C460" i="15"/>
  <c r="C459" i="15"/>
  <c r="C461" i="15" s="1"/>
  <c r="C458" i="15"/>
  <c r="M457" i="15"/>
  <c r="M492" i="15" s="1"/>
  <c r="L457" i="15"/>
  <c r="L492" i="15" s="1"/>
  <c r="K457" i="15"/>
  <c r="K492" i="15" s="1"/>
  <c r="J457" i="15"/>
  <c r="I457" i="15"/>
  <c r="I492" i="15" s="1"/>
  <c r="H457" i="15"/>
  <c r="H492" i="15" s="1"/>
  <c r="G457" i="15"/>
  <c r="F457" i="15"/>
  <c r="E457" i="15"/>
  <c r="E492" i="15" s="1"/>
  <c r="D457" i="15"/>
  <c r="D492" i="15" s="1"/>
  <c r="C456" i="15"/>
  <c r="C455" i="15"/>
  <c r="C454" i="15"/>
  <c r="C453" i="15"/>
  <c r="C457" i="15" s="1"/>
  <c r="C492" i="15" s="1"/>
  <c r="C452" i="15"/>
  <c r="C446" i="15"/>
  <c r="C445" i="15"/>
  <c r="AB442" i="15"/>
  <c r="AA442" i="15"/>
  <c r="F442" i="15"/>
  <c r="AB441" i="15"/>
  <c r="AA441" i="15"/>
  <c r="F441" i="15" s="1"/>
  <c r="AB440" i="15"/>
  <c r="AA440" i="15"/>
  <c r="F440" i="15" s="1"/>
  <c r="C437" i="15"/>
  <c r="C436" i="15"/>
  <c r="C435" i="15"/>
  <c r="D422" i="15"/>
  <c r="C422" i="15"/>
  <c r="E421" i="15"/>
  <c r="D421" i="15"/>
  <c r="C421" i="15"/>
  <c r="E420" i="15"/>
  <c r="D420" i="15"/>
  <c r="C420" i="15"/>
  <c r="E419" i="15"/>
  <c r="D419" i="15"/>
  <c r="C419" i="15"/>
  <c r="E418" i="15"/>
  <c r="D418" i="15"/>
  <c r="C418" i="15"/>
  <c r="D417" i="15"/>
  <c r="C417" i="15"/>
  <c r="E416" i="15"/>
  <c r="D416" i="15"/>
  <c r="C416" i="15"/>
  <c r="D415" i="15"/>
  <c r="C415" i="15"/>
  <c r="E414" i="15"/>
  <c r="D414" i="15"/>
  <c r="C414" i="15"/>
  <c r="C423" i="15" s="1"/>
  <c r="D413" i="15"/>
  <c r="C413" i="15"/>
  <c r="Q407" i="15"/>
  <c r="P407" i="15"/>
  <c r="O407" i="15"/>
  <c r="N407" i="15"/>
  <c r="M407" i="15"/>
  <c r="L407" i="15"/>
  <c r="K407" i="15"/>
  <c r="J407" i="15"/>
  <c r="I407" i="15"/>
  <c r="H407" i="15"/>
  <c r="G407" i="15"/>
  <c r="F407" i="15"/>
  <c r="E407" i="15"/>
  <c r="D407" i="15"/>
  <c r="C407" i="15"/>
  <c r="P406" i="15"/>
  <c r="O406" i="15"/>
  <c r="L406" i="15"/>
  <c r="K406" i="15"/>
  <c r="H406" i="15"/>
  <c r="G406" i="15"/>
  <c r="D406" i="15"/>
  <c r="C406" i="15"/>
  <c r="Q405" i="15"/>
  <c r="P405" i="15"/>
  <c r="O405" i="15"/>
  <c r="N405" i="15"/>
  <c r="M405" i="15"/>
  <c r="L405" i="15"/>
  <c r="K405" i="15"/>
  <c r="J405" i="15"/>
  <c r="I405" i="15"/>
  <c r="H405" i="15"/>
  <c r="G405" i="15"/>
  <c r="F405" i="15"/>
  <c r="E405" i="15"/>
  <c r="D405" i="15"/>
  <c r="C405" i="15"/>
  <c r="Q404" i="15"/>
  <c r="Q406" i="15" s="1"/>
  <c r="P404" i="15"/>
  <c r="O404" i="15"/>
  <c r="N404" i="15"/>
  <c r="M404" i="15"/>
  <c r="M406" i="15" s="1"/>
  <c r="L404" i="15"/>
  <c r="K404" i="15"/>
  <c r="J404" i="15"/>
  <c r="I404" i="15"/>
  <c r="I406" i="15" s="1"/>
  <c r="H404" i="15"/>
  <c r="G404" i="15"/>
  <c r="F404" i="15"/>
  <c r="E404" i="15"/>
  <c r="E406" i="15" s="1"/>
  <c r="D404" i="15"/>
  <c r="C404" i="15"/>
  <c r="Q403" i="15"/>
  <c r="M403" i="15"/>
  <c r="I403" i="15"/>
  <c r="E403" i="15"/>
  <c r="Q402" i="15"/>
  <c r="P402" i="15"/>
  <c r="P403" i="15" s="1"/>
  <c r="O402" i="15"/>
  <c r="N402" i="15"/>
  <c r="M402" i="15"/>
  <c r="L402" i="15"/>
  <c r="L403" i="15" s="1"/>
  <c r="K402" i="15"/>
  <c r="J402" i="15"/>
  <c r="I402" i="15"/>
  <c r="H402" i="15"/>
  <c r="H403" i="15" s="1"/>
  <c r="G402" i="15"/>
  <c r="F402" i="15"/>
  <c r="E402" i="15"/>
  <c r="D402" i="15"/>
  <c r="D403" i="15" s="1"/>
  <c r="C402" i="15"/>
  <c r="Q401" i="15"/>
  <c r="P401" i="15"/>
  <c r="O401" i="15"/>
  <c r="N401" i="15"/>
  <c r="N403" i="15" s="1"/>
  <c r="M401" i="15"/>
  <c r="L401" i="15"/>
  <c r="K401" i="15"/>
  <c r="J401" i="15"/>
  <c r="J403" i="15" s="1"/>
  <c r="I401" i="15"/>
  <c r="H401" i="15"/>
  <c r="G401" i="15"/>
  <c r="F401" i="15"/>
  <c r="F403" i="15" s="1"/>
  <c r="E401" i="15"/>
  <c r="D401" i="15"/>
  <c r="C401" i="15"/>
  <c r="Q400" i="15"/>
  <c r="N400" i="15"/>
  <c r="J400" i="15"/>
  <c r="I400" i="15"/>
  <c r="F400" i="15"/>
  <c r="Q399" i="15"/>
  <c r="P399" i="15"/>
  <c r="O399" i="15"/>
  <c r="N399" i="15"/>
  <c r="M399" i="15"/>
  <c r="M400" i="15" s="1"/>
  <c r="L399" i="15"/>
  <c r="K399" i="15"/>
  <c r="J399" i="15"/>
  <c r="I399" i="15"/>
  <c r="H399" i="15"/>
  <c r="G399" i="15"/>
  <c r="F399" i="15"/>
  <c r="E399" i="15"/>
  <c r="E400" i="15" s="1"/>
  <c r="D399" i="15"/>
  <c r="C399" i="15"/>
  <c r="Q398" i="15"/>
  <c r="P398" i="15"/>
  <c r="O398" i="15"/>
  <c r="O400" i="15" s="1"/>
  <c r="N398" i="15"/>
  <c r="M398" i="15"/>
  <c r="L398" i="15"/>
  <c r="K398" i="15"/>
  <c r="K400" i="15" s="1"/>
  <c r="J398" i="15"/>
  <c r="I398" i="15"/>
  <c r="H398" i="15"/>
  <c r="G398" i="15"/>
  <c r="G400" i="15" s="1"/>
  <c r="F398" i="15"/>
  <c r="E398" i="15"/>
  <c r="D398" i="15"/>
  <c r="C398" i="15"/>
  <c r="C400" i="15" s="1"/>
  <c r="O397" i="15"/>
  <c r="K397" i="15"/>
  <c r="J397" i="15"/>
  <c r="G397" i="15"/>
  <c r="C397" i="15"/>
  <c r="Q396" i="15"/>
  <c r="P396" i="15"/>
  <c r="O396" i="15"/>
  <c r="N396" i="15"/>
  <c r="N397" i="15" s="1"/>
  <c r="M396" i="15"/>
  <c r="L396" i="15"/>
  <c r="K396" i="15"/>
  <c r="J396" i="15"/>
  <c r="I396" i="15"/>
  <c r="H396" i="15"/>
  <c r="G396" i="15"/>
  <c r="F396" i="15"/>
  <c r="F397" i="15" s="1"/>
  <c r="E396" i="15"/>
  <c r="D396" i="15"/>
  <c r="C396" i="15"/>
  <c r="Q395" i="15"/>
  <c r="P395" i="15"/>
  <c r="P397" i="15" s="1"/>
  <c r="O395" i="15"/>
  <c r="N395" i="15"/>
  <c r="M395" i="15"/>
  <c r="L395" i="15"/>
  <c r="L397" i="15" s="1"/>
  <c r="K395" i="15"/>
  <c r="J395" i="15"/>
  <c r="I395" i="15"/>
  <c r="H395" i="15"/>
  <c r="H397" i="15" s="1"/>
  <c r="G395" i="15"/>
  <c r="F395" i="15"/>
  <c r="E395" i="15"/>
  <c r="D395" i="15"/>
  <c r="D397" i="15" s="1"/>
  <c r="C395" i="15"/>
  <c r="P394" i="15"/>
  <c r="L394" i="15"/>
  <c r="H394" i="15"/>
  <c r="D394" i="15"/>
  <c r="Q393" i="15"/>
  <c r="P393" i="15"/>
  <c r="O393" i="15"/>
  <c r="O394" i="15" s="1"/>
  <c r="N393" i="15"/>
  <c r="M393" i="15"/>
  <c r="L393" i="15"/>
  <c r="K393" i="15"/>
  <c r="K394" i="15" s="1"/>
  <c r="J393" i="15"/>
  <c r="I393" i="15"/>
  <c r="H393" i="15"/>
  <c r="G393" i="15"/>
  <c r="G394" i="15" s="1"/>
  <c r="F393" i="15"/>
  <c r="E393" i="15"/>
  <c r="D393" i="15"/>
  <c r="C393" i="15"/>
  <c r="C394" i="15" s="1"/>
  <c r="Q392" i="15"/>
  <c r="Q394" i="15" s="1"/>
  <c r="P392" i="15"/>
  <c r="O392" i="15"/>
  <c r="N392" i="15"/>
  <c r="N394" i="15" s="1"/>
  <c r="M392" i="15"/>
  <c r="M394" i="15" s="1"/>
  <c r="L392" i="15"/>
  <c r="K392" i="15"/>
  <c r="J392" i="15"/>
  <c r="J394" i="15" s="1"/>
  <c r="I392" i="15"/>
  <c r="I394" i="15" s="1"/>
  <c r="H392" i="15"/>
  <c r="G392" i="15"/>
  <c r="F392" i="15"/>
  <c r="F394" i="15" s="1"/>
  <c r="E392" i="15"/>
  <c r="E394" i="15" s="1"/>
  <c r="D392" i="15"/>
  <c r="C392" i="15"/>
  <c r="Q391" i="15"/>
  <c r="P391" i="15"/>
  <c r="O391" i="15"/>
  <c r="N391" i="15"/>
  <c r="M391" i="15"/>
  <c r="L391" i="15"/>
  <c r="K391" i="15"/>
  <c r="J391" i="15"/>
  <c r="I391" i="15"/>
  <c r="H391" i="15"/>
  <c r="G391" i="15"/>
  <c r="F391" i="15"/>
  <c r="E391" i="15"/>
  <c r="D391" i="15"/>
  <c r="C391" i="15"/>
  <c r="Q390" i="15"/>
  <c r="P390" i="15"/>
  <c r="O390" i="15"/>
  <c r="N390" i="15"/>
  <c r="M390" i="15"/>
  <c r="L390" i="15"/>
  <c r="K390" i="15"/>
  <c r="J390" i="15"/>
  <c r="I390" i="15"/>
  <c r="H390" i="15"/>
  <c r="G390" i="15"/>
  <c r="F390" i="15"/>
  <c r="E390" i="15"/>
  <c r="D390" i="15"/>
  <c r="C390" i="15"/>
  <c r="O389" i="15"/>
  <c r="K389" i="15"/>
  <c r="G389" i="15"/>
  <c r="C389" i="15"/>
  <c r="Q388" i="15"/>
  <c r="P388" i="15"/>
  <c r="O388" i="15"/>
  <c r="N388" i="15"/>
  <c r="N389" i="15" s="1"/>
  <c r="M388" i="15"/>
  <c r="L388" i="15"/>
  <c r="K388" i="15"/>
  <c r="J388" i="15"/>
  <c r="J389" i="15" s="1"/>
  <c r="I388" i="15"/>
  <c r="H388" i="15"/>
  <c r="G388" i="15"/>
  <c r="F388" i="15"/>
  <c r="F389" i="15" s="1"/>
  <c r="E388" i="15"/>
  <c r="D388" i="15"/>
  <c r="C388" i="15"/>
  <c r="Q387" i="15"/>
  <c r="Q389" i="15" s="1"/>
  <c r="P387" i="15"/>
  <c r="P389" i="15" s="1"/>
  <c r="O387" i="15"/>
  <c r="N387" i="15"/>
  <c r="M387" i="15"/>
  <c r="M389" i="15" s="1"/>
  <c r="L387" i="15"/>
  <c r="L389" i="15" s="1"/>
  <c r="K387" i="15"/>
  <c r="J387" i="15"/>
  <c r="I387" i="15"/>
  <c r="I389" i="15" s="1"/>
  <c r="H387" i="15"/>
  <c r="H389" i="15" s="1"/>
  <c r="G387" i="15"/>
  <c r="F387" i="15"/>
  <c r="E387" i="15"/>
  <c r="E389" i="15" s="1"/>
  <c r="D387" i="15"/>
  <c r="D389" i="15" s="1"/>
  <c r="C387" i="15"/>
  <c r="P386" i="15"/>
  <c r="O386" i="15"/>
  <c r="L386" i="15"/>
  <c r="H386" i="15"/>
  <c r="G386" i="15"/>
  <c r="D386" i="15"/>
  <c r="Q385" i="15"/>
  <c r="P385" i="15"/>
  <c r="O385" i="15"/>
  <c r="N385" i="15"/>
  <c r="M385" i="15"/>
  <c r="L385" i="15"/>
  <c r="K385" i="15"/>
  <c r="K386" i="15" s="1"/>
  <c r="J385" i="15"/>
  <c r="J409" i="15" s="1"/>
  <c r="I385" i="15"/>
  <c r="H385" i="15"/>
  <c r="G385" i="15"/>
  <c r="F385" i="15"/>
  <c r="E385" i="15"/>
  <c r="D385" i="15"/>
  <c r="C385" i="15"/>
  <c r="C386" i="15" s="1"/>
  <c r="Q384" i="15"/>
  <c r="Q386" i="15" s="1"/>
  <c r="P384" i="15"/>
  <c r="O384" i="15"/>
  <c r="N384" i="15"/>
  <c r="N386" i="15" s="1"/>
  <c r="M384" i="15"/>
  <c r="M386" i="15" s="1"/>
  <c r="L384" i="15"/>
  <c r="K384" i="15"/>
  <c r="J384" i="15"/>
  <c r="J386" i="15" s="1"/>
  <c r="I384" i="15"/>
  <c r="I386" i="15" s="1"/>
  <c r="H384" i="15"/>
  <c r="G384" i="15"/>
  <c r="F384" i="15"/>
  <c r="F386" i="15" s="1"/>
  <c r="E384" i="15"/>
  <c r="E386" i="15" s="1"/>
  <c r="D384" i="15"/>
  <c r="C384" i="15"/>
  <c r="Q383" i="15"/>
  <c r="M383" i="15"/>
  <c r="L383" i="15"/>
  <c r="I383" i="15"/>
  <c r="E383" i="15"/>
  <c r="D383" i="15"/>
  <c r="Q382" i="15"/>
  <c r="P382" i="15"/>
  <c r="O382" i="15"/>
  <c r="O409" i="15" s="1"/>
  <c r="N382" i="15"/>
  <c r="M382" i="15"/>
  <c r="L382" i="15"/>
  <c r="K382" i="15"/>
  <c r="K409" i="15" s="1"/>
  <c r="J382" i="15"/>
  <c r="I382" i="15"/>
  <c r="H382" i="15"/>
  <c r="G382" i="15"/>
  <c r="G409" i="15" s="1"/>
  <c r="F382" i="15"/>
  <c r="E382" i="15"/>
  <c r="D382" i="15"/>
  <c r="C382" i="15"/>
  <c r="Q381" i="15"/>
  <c r="P381" i="15"/>
  <c r="O381" i="15"/>
  <c r="N381" i="15"/>
  <c r="N383" i="15" s="1"/>
  <c r="M381" i="15"/>
  <c r="L381" i="15"/>
  <c r="K381" i="15"/>
  <c r="J381" i="15"/>
  <c r="J383" i="15" s="1"/>
  <c r="I381" i="15"/>
  <c r="H381" i="15"/>
  <c r="G381" i="15"/>
  <c r="F381" i="15"/>
  <c r="F383" i="15" s="1"/>
  <c r="E381" i="15"/>
  <c r="D381" i="15"/>
  <c r="C381" i="15"/>
  <c r="D376" i="15"/>
  <c r="C376" i="15"/>
  <c r="D375" i="15"/>
  <c r="C375" i="15"/>
  <c r="F371" i="15"/>
  <c r="E371" i="15"/>
  <c r="F370" i="15"/>
  <c r="E370" i="15"/>
  <c r="C370" i="15"/>
  <c r="AB370" i="15" s="1"/>
  <c r="F369" i="15"/>
  <c r="E369" i="15"/>
  <c r="F368" i="15"/>
  <c r="E368" i="15"/>
  <c r="C368" i="15"/>
  <c r="AB368" i="15" s="1"/>
  <c r="K364" i="15"/>
  <c r="R363" i="15"/>
  <c r="R364" i="15" s="1"/>
  <c r="Q363" i="15"/>
  <c r="P363" i="15"/>
  <c r="O363" i="15"/>
  <c r="N363" i="15"/>
  <c r="N364" i="15" s="1"/>
  <c r="M363" i="15"/>
  <c r="L363" i="15"/>
  <c r="J363" i="15"/>
  <c r="I363" i="15"/>
  <c r="H363" i="15"/>
  <c r="G363" i="15"/>
  <c r="F363" i="15"/>
  <c r="E363" i="15"/>
  <c r="D363" i="15"/>
  <c r="C363" i="15"/>
  <c r="R362" i="15"/>
  <c r="Q362" i="15"/>
  <c r="P362" i="15"/>
  <c r="O362" i="15"/>
  <c r="N362" i="15"/>
  <c r="M362" i="15"/>
  <c r="L362" i="15"/>
  <c r="J362" i="15"/>
  <c r="I362" i="15"/>
  <c r="H362" i="15"/>
  <c r="G362" i="15"/>
  <c r="F362" i="15"/>
  <c r="E362" i="15"/>
  <c r="D362" i="15"/>
  <c r="C362" i="15"/>
  <c r="R361" i="15"/>
  <c r="Q361" i="15"/>
  <c r="P361" i="15"/>
  <c r="O361" i="15"/>
  <c r="N361" i="15"/>
  <c r="M361" i="15"/>
  <c r="L361" i="15"/>
  <c r="J361" i="15"/>
  <c r="I361" i="15"/>
  <c r="H361" i="15"/>
  <c r="G361" i="15"/>
  <c r="F361" i="15"/>
  <c r="E361" i="15"/>
  <c r="D361" i="15"/>
  <c r="C361" i="15"/>
  <c r="R360" i="15"/>
  <c r="Q360" i="15"/>
  <c r="P360" i="15"/>
  <c r="O360" i="15"/>
  <c r="N360" i="15"/>
  <c r="M360" i="15"/>
  <c r="L360" i="15"/>
  <c r="J360" i="15"/>
  <c r="I360" i="15"/>
  <c r="H360" i="15"/>
  <c r="G360" i="15"/>
  <c r="F360" i="15"/>
  <c r="E360" i="15"/>
  <c r="D360" i="15"/>
  <c r="C360" i="15"/>
  <c r="R359" i="15"/>
  <c r="Q359" i="15"/>
  <c r="P359" i="15"/>
  <c r="O359" i="15"/>
  <c r="N359" i="15"/>
  <c r="M359" i="15"/>
  <c r="L359" i="15"/>
  <c r="J359" i="15"/>
  <c r="I359" i="15"/>
  <c r="H359" i="15"/>
  <c r="G359" i="15"/>
  <c r="F359" i="15"/>
  <c r="E359" i="15"/>
  <c r="D359" i="15"/>
  <c r="C359" i="15"/>
  <c r="R358" i="15"/>
  <c r="Q358" i="15"/>
  <c r="P358" i="15"/>
  <c r="O358" i="15"/>
  <c r="N358" i="15"/>
  <c r="M358" i="15"/>
  <c r="L358" i="15"/>
  <c r="J358" i="15"/>
  <c r="J357" i="15" s="1"/>
  <c r="J364" i="15" s="1"/>
  <c r="I358" i="15"/>
  <c r="H358" i="15"/>
  <c r="G358" i="15"/>
  <c r="F358" i="15"/>
  <c r="E358" i="15"/>
  <c r="D358" i="15"/>
  <c r="C358" i="15"/>
  <c r="R357" i="15"/>
  <c r="O357" i="15"/>
  <c r="O364" i="15" s="1"/>
  <c r="N357" i="15"/>
  <c r="I357" i="15"/>
  <c r="F357" i="15"/>
  <c r="F364" i="15" s="1"/>
  <c r="E357" i="15"/>
  <c r="R356" i="15"/>
  <c r="Q356" i="15"/>
  <c r="P356" i="15"/>
  <c r="O356" i="15"/>
  <c r="N356" i="15"/>
  <c r="M356" i="15"/>
  <c r="L356" i="15"/>
  <c r="J356" i="15"/>
  <c r="I356" i="15"/>
  <c r="H356" i="15"/>
  <c r="G356" i="15"/>
  <c r="F356" i="15"/>
  <c r="E356" i="15"/>
  <c r="D356" i="15"/>
  <c r="C356" i="15"/>
  <c r="R355" i="15"/>
  <c r="Q355" i="15"/>
  <c r="P355" i="15"/>
  <c r="O355" i="15"/>
  <c r="N355" i="15"/>
  <c r="M355" i="15"/>
  <c r="L355" i="15"/>
  <c r="J355" i="15"/>
  <c r="I355" i="15"/>
  <c r="H355" i="15"/>
  <c r="G355" i="15"/>
  <c r="F355" i="15"/>
  <c r="E355" i="15"/>
  <c r="D355" i="15"/>
  <c r="C355" i="15"/>
  <c r="R354" i="15"/>
  <c r="Q354" i="15"/>
  <c r="P354" i="15"/>
  <c r="O354" i="15"/>
  <c r="N354" i="15"/>
  <c r="M354" i="15"/>
  <c r="L354" i="15"/>
  <c r="J354" i="15"/>
  <c r="I354" i="15"/>
  <c r="H354" i="15"/>
  <c r="G354" i="15"/>
  <c r="F354" i="15"/>
  <c r="E354" i="15"/>
  <c r="D354" i="15"/>
  <c r="C354" i="15"/>
  <c r="R353" i="15"/>
  <c r="Q353" i="15"/>
  <c r="P353" i="15"/>
  <c r="O353" i="15"/>
  <c r="N353" i="15"/>
  <c r="M353" i="15"/>
  <c r="L353" i="15"/>
  <c r="J353" i="15"/>
  <c r="I353" i="15"/>
  <c r="H353" i="15"/>
  <c r="G353" i="15"/>
  <c r="F353" i="15"/>
  <c r="E353" i="15"/>
  <c r="D353" i="15"/>
  <c r="C353" i="15"/>
  <c r="R352" i="15"/>
  <c r="Q352" i="15"/>
  <c r="P352" i="15"/>
  <c r="O352" i="15"/>
  <c r="N352" i="15"/>
  <c r="M352" i="15"/>
  <c r="L352" i="15"/>
  <c r="J352" i="15"/>
  <c r="I352" i="15"/>
  <c r="H352" i="15"/>
  <c r="G352" i="15"/>
  <c r="F352" i="15"/>
  <c r="E352" i="15"/>
  <c r="D352" i="15"/>
  <c r="C352" i="15"/>
  <c r="R351" i="15"/>
  <c r="Q351" i="15"/>
  <c r="P351" i="15"/>
  <c r="O351" i="15"/>
  <c r="N351" i="15"/>
  <c r="M351" i="15"/>
  <c r="L351" i="15"/>
  <c r="J351" i="15"/>
  <c r="I351" i="15"/>
  <c r="H351" i="15"/>
  <c r="G351" i="15"/>
  <c r="F351" i="15"/>
  <c r="E351" i="15"/>
  <c r="D351" i="15"/>
  <c r="C351" i="15"/>
  <c r="R350" i="15"/>
  <c r="Q350" i="15"/>
  <c r="P350" i="15"/>
  <c r="O350" i="15"/>
  <c r="N350" i="15"/>
  <c r="M350" i="15"/>
  <c r="L350" i="15"/>
  <c r="J350" i="15"/>
  <c r="I350" i="15"/>
  <c r="H350" i="15"/>
  <c r="G350" i="15"/>
  <c r="F350" i="15"/>
  <c r="E350" i="15"/>
  <c r="D350" i="15"/>
  <c r="C350" i="15"/>
  <c r="R349" i="15"/>
  <c r="Q349" i="15"/>
  <c r="P349" i="15"/>
  <c r="O349" i="15"/>
  <c r="N349" i="15"/>
  <c r="M349" i="15"/>
  <c r="L349" i="15"/>
  <c r="J349" i="15"/>
  <c r="I349" i="15"/>
  <c r="H349" i="15"/>
  <c r="G349" i="15"/>
  <c r="F349" i="15"/>
  <c r="E349" i="15"/>
  <c r="D349" i="15"/>
  <c r="C349" i="15"/>
  <c r="R348" i="15"/>
  <c r="Q348" i="15"/>
  <c r="P348" i="15"/>
  <c r="O348" i="15"/>
  <c r="N348" i="15"/>
  <c r="M348" i="15"/>
  <c r="L348" i="15"/>
  <c r="J348" i="15"/>
  <c r="I348" i="15"/>
  <c r="H348" i="15"/>
  <c r="G348" i="15"/>
  <c r="F348" i="15"/>
  <c r="E348" i="15"/>
  <c r="D348" i="15"/>
  <c r="C348" i="15"/>
  <c r="R347" i="15"/>
  <c r="Q347" i="15"/>
  <c r="P347" i="15"/>
  <c r="O347" i="15"/>
  <c r="N347" i="15"/>
  <c r="M347" i="15"/>
  <c r="L347" i="15"/>
  <c r="J347" i="15"/>
  <c r="I347" i="15"/>
  <c r="H347" i="15"/>
  <c r="G347" i="15"/>
  <c r="F347" i="15"/>
  <c r="E347" i="15"/>
  <c r="D347" i="15"/>
  <c r="C347" i="15"/>
  <c r="R346" i="15"/>
  <c r="Q346" i="15"/>
  <c r="P346" i="15"/>
  <c r="O346" i="15"/>
  <c r="N346" i="15"/>
  <c r="M346" i="15"/>
  <c r="L346" i="15"/>
  <c r="J346" i="15"/>
  <c r="I346" i="15"/>
  <c r="H346" i="15"/>
  <c r="G346" i="15"/>
  <c r="F346" i="15"/>
  <c r="E346" i="15"/>
  <c r="D346" i="15"/>
  <c r="C346" i="15"/>
  <c r="R345" i="15"/>
  <c r="Q345" i="15"/>
  <c r="P345" i="15"/>
  <c r="O345" i="15"/>
  <c r="N345" i="15"/>
  <c r="M345" i="15"/>
  <c r="L345" i="15"/>
  <c r="J345" i="15"/>
  <c r="I345" i="15"/>
  <c r="H345" i="15"/>
  <c r="G345" i="15"/>
  <c r="F345" i="15"/>
  <c r="E345" i="15"/>
  <c r="D345" i="15"/>
  <c r="C345" i="15"/>
  <c r="R344" i="15"/>
  <c r="Q344" i="15"/>
  <c r="P344" i="15"/>
  <c r="O344" i="15"/>
  <c r="N344" i="15"/>
  <c r="M344" i="15"/>
  <c r="L344" i="15"/>
  <c r="J344" i="15"/>
  <c r="I344" i="15"/>
  <c r="H344" i="15"/>
  <c r="G344" i="15"/>
  <c r="F344" i="15"/>
  <c r="E344" i="15"/>
  <c r="D344" i="15"/>
  <c r="C344" i="15"/>
  <c r="O339" i="15"/>
  <c r="G339" i="15"/>
  <c r="Q338" i="15"/>
  <c r="P338" i="15"/>
  <c r="O338" i="15"/>
  <c r="N338" i="15"/>
  <c r="M338" i="15"/>
  <c r="L338" i="15"/>
  <c r="K338" i="15"/>
  <c r="J338" i="15"/>
  <c r="I338" i="15"/>
  <c r="H338" i="15"/>
  <c r="G338" i="15"/>
  <c r="F338" i="15"/>
  <c r="E338" i="15"/>
  <c r="D338" i="15"/>
  <c r="C338" i="15"/>
  <c r="Q337" i="15"/>
  <c r="P337" i="15"/>
  <c r="O337" i="15"/>
  <c r="N337" i="15"/>
  <c r="M337" i="15"/>
  <c r="L337" i="15"/>
  <c r="K337" i="15"/>
  <c r="J337" i="15"/>
  <c r="I337" i="15"/>
  <c r="H337" i="15"/>
  <c r="G337" i="15"/>
  <c r="F337" i="15"/>
  <c r="E337" i="15"/>
  <c r="D337" i="15"/>
  <c r="C337" i="15"/>
  <c r="Q336" i="15"/>
  <c r="P336" i="15"/>
  <c r="O336" i="15"/>
  <c r="N336" i="15"/>
  <c r="M336" i="15"/>
  <c r="L336" i="15"/>
  <c r="K336" i="15"/>
  <c r="J336" i="15"/>
  <c r="I336" i="15"/>
  <c r="H336" i="15"/>
  <c r="G336" i="15"/>
  <c r="F336" i="15"/>
  <c r="E336" i="15"/>
  <c r="D336" i="15"/>
  <c r="C336" i="15"/>
  <c r="Q335" i="15"/>
  <c r="P335" i="15"/>
  <c r="O335" i="15"/>
  <c r="N335" i="15"/>
  <c r="M335" i="15"/>
  <c r="L335" i="15"/>
  <c r="K335" i="15"/>
  <c r="J335" i="15"/>
  <c r="I335" i="15"/>
  <c r="H335" i="15"/>
  <c r="G335" i="15"/>
  <c r="F335" i="15"/>
  <c r="E335" i="15"/>
  <c r="D335" i="15"/>
  <c r="C335" i="15"/>
  <c r="Q334" i="15"/>
  <c r="P334" i="15"/>
  <c r="O334" i="15"/>
  <c r="N334" i="15"/>
  <c r="M334" i="15"/>
  <c r="L334" i="15"/>
  <c r="K334" i="15"/>
  <c r="J334" i="15"/>
  <c r="I334" i="15"/>
  <c r="H334" i="15"/>
  <c r="G334" i="15"/>
  <c r="F334" i="15"/>
  <c r="E334" i="15"/>
  <c r="D334" i="15"/>
  <c r="C334" i="15"/>
  <c r="Q333" i="15"/>
  <c r="P333" i="15"/>
  <c r="O333" i="15"/>
  <c r="N333" i="15"/>
  <c r="M333" i="15"/>
  <c r="L333" i="15"/>
  <c r="K333" i="15"/>
  <c r="J333" i="15"/>
  <c r="I333" i="15"/>
  <c r="H333" i="15"/>
  <c r="G333" i="15"/>
  <c r="F333" i="15"/>
  <c r="E333" i="15"/>
  <c r="D333" i="15"/>
  <c r="C333" i="15"/>
  <c r="Q332" i="15"/>
  <c r="P332" i="15"/>
  <c r="O332" i="15"/>
  <c r="N332" i="15"/>
  <c r="M332" i="15"/>
  <c r="L332" i="15"/>
  <c r="K332" i="15"/>
  <c r="J332" i="15"/>
  <c r="I332" i="15"/>
  <c r="H332" i="15"/>
  <c r="G332" i="15"/>
  <c r="F332" i="15"/>
  <c r="E332" i="15"/>
  <c r="D332" i="15"/>
  <c r="C332" i="15"/>
  <c r="Q331" i="15"/>
  <c r="Q339" i="15" s="1"/>
  <c r="P331" i="15"/>
  <c r="O331" i="15"/>
  <c r="N331" i="15"/>
  <c r="N339" i="15" s="1"/>
  <c r="M331" i="15"/>
  <c r="M339" i="15" s="1"/>
  <c r="L331" i="15"/>
  <c r="K331" i="15"/>
  <c r="K339" i="15" s="1"/>
  <c r="J331" i="15"/>
  <c r="J339" i="15" s="1"/>
  <c r="I331" i="15"/>
  <c r="I339" i="15" s="1"/>
  <c r="H331" i="15"/>
  <c r="G331" i="15"/>
  <c r="F331" i="15"/>
  <c r="F339" i="15" s="1"/>
  <c r="E331" i="15"/>
  <c r="E339" i="15" s="1"/>
  <c r="D331" i="15"/>
  <c r="C331" i="15"/>
  <c r="C339" i="15" s="1"/>
  <c r="N326" i="15"/>
  <c r="F326" i="15"/>
  <c r="Q325" i="15"/>
  <c r="P325" i="15"/>
  <c r="O325" i="15"/>
  <c r="N325" i="15"/>
  <c r="M325" i="15"/>
  <c r="L325" i="15"/>
  <c r="K325" i="15"/>
  <c r="J325" i="15"/>
  <c r="I325" i="15"/>
  <c r="H325" i="15"/>
  <c r="G325" i="15"/>
  <c r="F325" i="15"/>
  <c r="E325" i="15"/>
  <c r="D325" i="15"/>
  <c r="C325" i="15"/>
  <c r="Q324" i="15"/>
  <c r="P324" i="15"/>
  <c r="O324" i="15"/>
  <c r="N324" i="15"/>
  <c r="M324" i="15"/>
  <c r="L324" i="15"/>
  <c r="K324" i="15"/>
  <c r="J324" i="15"/>
  <c r="I324" i="15"/>
  <c r="H324" i="15"/>
  <c r="G324" i="15"/>
  <c r="F324" i="15"/>
  <c r="E324" i="15"/>
  <c r="D324" i="15"/>
  <c r="C324" i="15"/>
  <c r="Q323" i="15"/>
  <c r="P323" i="15"/>
  <c r="O323" i="15"/>
  <c r="N323" i="15"/>
  <c r="M323" i="15"/>
  <c r="L323" i="15"/>
  <c r="K323" i="15"/>
  <c r="J323" i="15"/>
  <c r="I323" i="15"/>
  <c r="H323" i="15"/>
  <c r="G323" i="15"/>
  <c r="F323" i="15"/>
  <c r="E323" i="15"/>
  <c r="D323" i="15"/>
  <c r="C323" i="15"/>
  <c r="Q321" i="15"/>
  <c r="Q326" i="15" s="1"/>
  <c r="P321" i="15"/>
  <c r="O321" i="15"/>
  <c r="N321" i="15"/>
  <c r="M321" i="15"/>
  <c r="M326" i="15" s="1"/>
  <c r="L321" i="15"/>
  <c r="K321" i="15"/>
  <c r="J321" i="15"/>
  <c r="J326" i="15" s="1"/>
  <c r="I321" i="15"/>
  <c r="I326" i="15" s="1"/>
  <c r="H321" i="15"/>
  <c r="G321" i="15"/>
  <c r="F321" i="15"/>
  <c r="E321" i="15"/>
  <c r="D321" i="15"/>
  <c r="C321" i="15"/>
  <c r="Q319" i="15"/>
  <c r="P319" i="15"/>
  <c r="O319" i="15"/>
  <c r="N319" i="15"/>
  <c r="M319" i="15"/>
  <c r="L319" i="15"/>
  <c r="K319" i="15"/>
  <c r="J319" i="15"/>
  <c r="I319" i="15"/>
  <c r="H319" i="15"/>
  <c r="G319" i="15"/>
  <c r="F319" i="15"/>
  <c r="E319" i="15"/>
  <c r="E326" i="15" s="1"/>
  <c r="D319" i="15"/>
  <c r="C319" i="15"/>
  <c r="Q318" i="15"/>
  <c r="P318" i="15"/>
  <c r="O318" i="15"/>
  <c r="O326" i="15" s="1"/>
  <c r="N318" i="15"/>
  <c r="M318" i="15"/>
  <c r="L318" i="15"/>
  <c r="K318" i="15"/>
  <c r="K326" i="15" s="1"/>
  <c r="J318" i="15"/>
  <c r="I318" i="15"/>
  <c r="H318" i="15"/>
  <c r="G318" i="15"/>
  <c r="G326" i="15" s="1"/>
  <c r="F318" i="15"/>
  <c r="E318" i="15"/>
  <c r="D318" i="15"/>
  <c r="C318" i="15"/>
  <c r="C326" i="15" s="1"/>
  <c r="Q311" i="15"/>
  <c r="P311" i="15"/>
  <c r="O311" i="15"/>
  <c r="N311" i="15"/>
  <c r="M311" i="15"/>
  <c r="L311" i="15"/>
  <c r="K311" i="15"/>
  <c r="J311" i="15"/>
  <c r="I311" i="15"/>
  <c r="H311" i="15"/>
  <c r="G311" i="15"/>
  <c r="F311" i="15"/>
  <c r="E311" i="15"/>
  <c r="D311" i="15"/>
  <c r="C311" i="15"/>
  <c r="Q310" i="15"/>
  <c r="P310" i="15"/>
  <c r="O310" i="15"/>
  <c r="N310" i="15"/>
  <c r="M310" i="15"/>
  <c r="L310" i="15"/>
  <c r="K310" i="15"/>
  <c r="J310" i="15"/>
  <c r="I310" i="15"/>
  <c r="H310" i="15"/>
  <c r="G310" i="15"/>
  <c r="F310" i="15"/>
  <c r="E310" i="15"/>
  <c r="D310" i="15"/>
  <c r="C310" i="15"/>
  <c r="Q309" i="15"/>
  <c r="P309" i="15"/>
  <c r="O309" i="15"/>
  <c r="N309" i="15"/>
  <c r="M309" i="15"/>
  <c r="L309" i="15"/>
  <c r="K309" i="15"/>
  <c r="J309" i="15"/>
  <c r="I309" i="15"/>
  <c r="H309" i="15"/>
  <c r="G309" i="15"/>
  <c r="F309" i="15"/>
  <c r="E309" i="15"/>
  <c r="D309" i="15"/>
  <c r="C309" i="15"/>
  <c r="Q308" i="15"/>
  <c r="P308" i="15"/>
  <c r="O308" i="15"/>
  <c r="N308" i="15"/>
  <c r="M308" i="15"/>
  <c r="L308" i="15"/>
  <c r="K308" i="15"/>
  <c r="J308" i="15"/>
  <c r="I308" i="15"/>
  <c r="H308" i="15"/>
  <c r="G308" i="15"/>
  <c r="F308" i="15"/>
  <c r="E308" i="15"/>
  <c r="D308" i="15"/>
  <c r="C308" i="15"/>
  <c r="Q307" i="15"/>
  <c r="P307" i="15"/>
  <c r="O307" i="15"/>
  <c r="N307" i="15"/>
  <c r="M307" i="15"/>
  <c r="L307" i="15"/>
  <c r="K307" i="15"/>
  <c r="J307" i="15"/>
  <c r="I307" i="15"/>
  <c r="I304" i="15" s="1"/>
  <c r="H307" i="15"/>
  <c r="G307" i="15"/>
  <c r="F307" i="15"/>
  <c r="E307" i="15"/>
  <c r="E304" i="15" s="1"/>
  <c r="D307" i="15"/>
  <c r="C307" i="15"/>
  <c r="Q306" i="15"/>
  <c r="P306" i="15"/>
  <c r="P304" i="15" s="1"/>
  <c r="O306" i="15"/>
  <c r="N306" i="15"/>
  <c r="M306" i="15"/>
  <c r="L306" i="15"/>
  <c r="K306" i="15"/>
  <c r="J306" i="15"/>
  <c r="I306" i="15"/>
  <c r="H306" i="15"/>
  <c r="G306" i="15"/>
  <c r="F306" i="15"/>
  <c r="E306" i="15"/>
  <c r="D306" i="15"/>
  <c r="C306" i="15"/>
  <c r="Q305" i="15"/>
  <c r="P305" i="15"/>
  <c r="O305" i="15"/>
  <c r="N305" i="15"/>
  <c r="M305" i="15"/>
  <c r="M304" i="15" s="1"/>
  <c r="L305" i="15"/>
  <c r="K305" i="15"/>
  <c r="K304" i="15" s="1"/>
  <c r="J305" i="15"/>
  <c r="I305" i="15"/>
  <c r="H305" i="15"/>
  <c r="G305" i="15"/>
  <c r="G304" i="15" s="1"/>
  <c r="F305" i="15"/>
  <c r="E305" i="15"/>
  <c r="D305" i="15"/>
  <c r="C305" i="15"/>
  <c r="C304" i="15" s="1"/>
  <c r="R304" i="15"/>
  <c r="O304" i="15"/>
  <c r="D304" i="15"/>
  <c r="Q303" i="15"/>
  <c r="P303" i="15"/>
  <c r="P300" i="15" s="1"/>
  <c r="O303" i="15"/>
  <c r="N303" i="15"/>
  <c r="M303" i="15"/>
  <c r="L303" i="15"/>
  <c r="K303" i="15"/>
  <c r="J303" i="15"/>
  <c r="I303" i="15"/>
  <c r="H303" i="15"/>
  <c r="G303" i="15"/>
  <c r="F303" i="15"/>
  <c r="E303" i="15"/>
  <c r="D303" i="15"/>
  <c r="D300" i="15" s="1"/>
  <c r="C303" i="15"/>
  <c r="Q302" i="15"/>
  <c r="P302" i="15"/>
  <c r="O302" i="15"/>
  <c r="N302" i="15"/>
  <c r="M302" i="15"/>
  <c r="L302" i="15"/>
  <c r="K302" i="15"/>
  <c r="J302" i="15"/>
  <c r="I302" i="15"/>
  <c r="H302" i="15"/>
  <c r="G302" i="15"/>
  <c r="F302" i="15"/>
  <c r="E302" i="15"/>
  <c r="D302" i="15"/>
  <c r="C302" i="15"/>
  <c r="Q301" i="15"/>
  <c r="P301" i="15"/>
  <c r="O301" i="15"/>
  <c r="N301" i="15"/>
  <c r="M301" i="15"/>
  <c r="L301" i="15"/>
  <c r="K301" i="15"/>
  <c r="J301" i="15"/>
  <c r="I301" i="15"/>
  <c r="H301" i="15"/>
  <c r="G301" i="15"/>
  <c r="F301" i="15"/>
  <c r="E301" i="15"/>
  <c r="D301" i="15"/>
  <c r="C301" i="15"/>
  <c r="R300" i="15"/>
  <c r="Q299" i="15"/>
  <c r="P299" i="15"/>
  <c r="O299" i="15"/>
  <c r="N299" i="15"/>
  <c r="M299" i="15"/>
  <c r="L299" i="15"/>
  <c r="K299" i="15"/>
  <c r="J299" i="15"/>
  <c r="I299" i="15"/>
  <c r="H299" i="15"/>
  <c r="G299" i="15"/>
  <c r="F299" i="15"/>
  <c r="E299" i="15"/>
  <c r="D299" i="15"/>
  <c r="C299" i="15"/>
  <c r="Q298" i="15"/>
  <c r="P298" i="15"/>
  <c r="O298" i="15"/>
  <c r="N298" i="15"/>
  <c r="M298" i="15"/>
  <c r="L298" i="15"/>
  <c r="K298" i="15"/>
  <c r="J298" i="15"/>
  <c r="I298" i="15"/>
  <c r="H298" i="15"/>
  <c r="G298" i="15"/>
  <c r="F298" i="15"/>
  <c r="E298" i="15"/>
  <c r="D298" i="15"/>
  <c r="C298" i="15"/>
  <c r="Q297" i="15"/>
  <c r="P297" i="15"/>
  <c r="O297" i="15"/>
  <c r="N297" i="15"/>
  <c r="M297" i="15"/>
  <c r="L297" i="15"/>
  <c r="K297" i="15"/>
  <c r="J297" i="15"/>
  <c r="I297" i="15"/>
  <c r="H297" i="15"/>
  <c r="G297" i="15"/>
  <c r="F297" i="15"/>
  <c r="E297" i="15"/>
  <c r="D297" i="15"/>
  <c r="C297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F293" i="15" s="1"/>
  <c r="E296" i="15"/>
  <c r="D296" i="15"/>
  <c r="C296" i="15"/>
  <c r="Q295" i="15"/>
  <c r="Q293" i="15" s="1"/>
  <c r="P295" i="15"/>
  <c r="O295" i="15"/>
  <c r="N295" i="15"/>
  <c r="M295" i="15"/>
  <c r="L295" i="15"/>
  <c r="K295" i="15"/>
  <c r="J295" i="15"/>
  <c r="I295" i="15"/>
  <c r="H295" i="15"/>
  <c r="G295" i="15"/>
  <c r="F295" i="15"/>
  <c r="E295" i="15"/>
  <c r="E293" i="15" s="1"/>
  <c r="D295" i="15"/>
  <c r="C295" i="15"/>
  <c r="Q294" i="15"/>
  <c r="P294" i="15"/>
  <c r="O294" i="15"/>
  <c r="O293" i="15" s="1"/>
  <c r="N294" i="15"/>
  <c r="M294" i="15"/>
  <c r="L294" i="15"/>
  <c r="K294" i="15"/>
  <c r="K293" i="15" s="1"/>
  <c r="J294" i="15"/>
  <c r="J293" i="15" s="1"/>
  <c r="I294" i="15"/>
  <c r="H294" i="15"/>
  <c r="G294" i="15"/>
  <c r="F294" i="15"/>
  <c r="E294" i="15"/>
  <c r="D294" i="15"/>
  <c r="D293" i="15" s="1"/>
  <c r="C294" i="15"/>
  <c r="N293" i="15"/>
  <c r="M293" i="15"/>
  <c r="I293" i="15"/>
  <c r="G293" i="15"/>
  <c r="C293" i="15"/>
  <c r="Q292" i="15"/>
  <c r="P292" i="15"/>
  <c r="O292" i="15"/>
  <c r="N292" i="15"/>
  <c r="M292" i="15"/>
  <c r="L292" i="15"/>
  <c r="K292" i="15"/>
  <c r="J292" i="15"/>
  <c r="I292" i="15"/>
  <c r="H292" i="15"/>
  <c r="G292" i="15"/>
  <c r="F292" i="15"/>
  <c r="E292" i="15"/>
  <c r="D292" i="15"/>
  <c r="C292" i="15"/>
  <c r="Q291" i="15"/>
  <c r="P291" i="15"/>
  <c r="O291" i="15"/>
  <c r="N291" i="15"/>
  <c r="M291" i="15"/>
  <c r="L291" i="15"/>
  <c r="K291" i="15"/>
  <c r="J291" i="15"/>
  <c r="I291" i="15"/>
  <c r="H291" i="15"/>
  <c r="G291" i="15"/>
  <c r="F291" i="15"/>
  <c r="E291" i="15"/>
  <c r="D291" i="15"/>
  <c r="C291" i="15"/>
  <c r="Q290" i="15"/>
  <c r="P290" i="15"/>
  <c r="O290" i="15"/>
  <c r="N290" i="15"/>
  <c r="M290" i="15"/>
  <c r="L290" i="15"/>
  <c r="K290" i="15"/>
  <c r="J290" i="15"/>
  <c r="I290" i="15"/>
  <c r="H290" i="15"/>
  <c r="G290" i="15"/>
  <c r="F290" i="15"/>
  <c r="E290" i="15"/>
  <c r="D290" i="15"/>
  <c r="C290" i="15"/>
  <c r="Q289" i="15"/>
  <c r="P289" i="15"/>
  <c r="O289" i="15"/>
  <c r="N289" i="15"/>
  <c r="M289" i="15"/>
  <c r="L289" i="15"/>
  <c r="K289" i="15"/>
  <c r="K287" i="15" s="1"/>
  <c r="J289" i="15"/>
  <c r="I289" i="15"/>
  <c r="H289" i="15"/>
  <c r="G289" i="15"/>
  <c r="F289" i="15"/>
  <c r="E289" i="15"/>
  <c r="D289" i="15"/>
  <c r="C289" i="15"/>
  <c r="C287" i="15" s="1"/>
  <c r="Q288" i="15"/>
  <c r="Q287" i="15" s="1"/>
  <c r="P288" i="15"/>
  <c r="O288" i="15"/>
  <c r="N288" i="15"/>
  <c r="M288" i="15"/>
  <c r="M287" i="15" s="1"/>
  <c r="L288" i="15"/>
  <c r="K288" i="15"/>
  <c r="J288" i="15"/>
  <c r="I288" i="15"/>
  <c r="H288" i="15"/>
  <c r="G288" i="15"/>
  <c r="F288" i="15"/>
  <c r="E288" i="15"/>
  <c r="D288" i="15"/>
  <c r="C288" i="15"/>
  <c r="G287" i="15"/>
  <c r="D287" i="15"/>
  <c r="C281" i="15"/>
  <c r="E280" i="15"/>
  <c r="D280" i="15"/>
  <c r="C280" i="15"/>
  <c r="C277" i="15"/>
  <c r="E276" i="15"/>
  <c r="D276" i="15"/>
  <c r="C276" i="15"/>
  <c r="E275" i="15"/>
  <c r="D275" i="15"/>
  <c r="D277" i="15" s="1"/>
  <c r="C275" i="15"/>
  <c r="C271" i="15"/>
  <c r="E270" i="15"/>
  <c r="D270" i="15"/>
  <c r="C270" i="15"/>
  <c r="C269" i="15"/>
  <c r="E268" i="15"/>
  <c r="E272" i="15" s="1"/>
  <c r="D268" i="15"/>
  <c r="D272" i="15" s="1"/>
  <c r="C268" i="15"/>
  <c r="C267" i="15"/>
  <c r="C266" i="15"/>
  <c r="C265" i="15"/>
  <c r="C264" i="15"/>
  <c r="C263" i="15"/>
  <c r="C262" i="15"/>
  <c r="C261" i="15"/>
  <c r="C260" i="15"/>
  <c r="C272" i="15" s="1"/>
  <c r="C259" i="15"/>
  <c r="C258" i="15"/>
  <c r="E253" i="15"/>
  <c r="D253" i="15"/>
  <c r="C253" i="15"/>
  <c r="E252" i="15"/>
  <c r="D252" i="15"/>
  <c r="C252" i="15"/>
  <c r="E251" i="15"/>
  <c r="D251" i="15"/>
  <c r="C251" i="15"/>
  <c r="E250" i="15"/>
  <c r="D250" i="15"/>
  <c r="C250" i="15"/>
  <c r="E249" i="15"/>
  <c r="D249" i="15"/>
  <c r="D254" i="15" s="1"/>
  <c r="C249" i="15"/>
  <c r="E248" i="15"/>
  <c r="D248" i="15"/>
  <c r="C248" i="15"/>
  <c r="E247" i="15"/>
  <c r="D247" i="15"/>
  <c r="C247" i="15"/>
  <c r="E246" i="15"/>
  <c r="E254" i="15" s="1"/>
  <c r="D246" i="15"/>
  <c r="C246" i="15"/>
  <c r="C243" i="15"/>
  <c r="C242" i="15"/>
  <c r="E241" i="15"/>
  <c r="D241" i="15"/>
  <c r="D243" i="15" s="1"/>
  <c r="C241" i="15"/>
  <c r="E240" i="15"/>
  <c r="D240" i="15"/>
  <c r="C240" i="15"/>
  <c r="E239" i="15"/>
  <c r="E243" i="15" s="1"/>
  <c r="D239" i="15"/>
  <c r="C239" i="15"/>
  <c r="D236" i="15"/>
  <c r="E235" i="15"/>
  <c r="D235" i="15"/>
  <c r="C235" i="15"/>
  <c r="E234" i="15"/>
  <c r="D234" i="15"/>
  <c r="C234" i="15"/>
  <c r="E233" i="15"/>
  <c r="E236" i="15" s="1"/>
  <c r="D233" i="15"/>
  <c r="C233" i="15"/>
  <c r="D230" i="15"/>
  <c r="E229" i="15"/>
  <c r="D229" i="15"/>
  <c r="C229" i="15"/>
  <c r="E228" i="15"/>
  <c r="D228" i="15"/>
  <c r="C228" i="15"/>
  <c r="E227" i="15"/>
  <c r="D227" i="15"/>
  <c r="C227" i="15"/>
  <c r="E226" i="15"/>
  <c r="D226" i="15"/>
  <c r="C226" i="15"/>
  <c r="E225" i="15"/>
  <c r="D225" i="15"/>
  <c r="C225" i="15"/>
  <c r="E224" i="15"/>
  <c r="D224" i="15"/>
  <c r="C224" i="15"/>
  <c r="E223" i="15"/>
  <c r="E230" i="15" s="1"/>
  <c r="D223" i="15"/>
  <c r="C223" i="15"/>
  <c r="E219" i="15"/>
  <c r="D219" i="15"/>
  <c r="C219" i="15"/>
  <c r="E218" i="15"/>
  <c r="D218" i="15"/>
  <c r="C218" i="15"/>
  <c r="E217" i="15"/>
  <c r="D217" i="15"/>
  <c r="C217" i="15"/>
  <c r="E216" i="15"/>
  <c r="E220" i="15" s="1"/>
  <c r="D216" i="15"/>
  <c r="C216" i="15"/>
  <c r="E215" i="15"/>
  <c r="D215" i="15"/>
  <c r="D220" i="15" s="1"/>
  <c r="C215" i="15"/>
  <c r="C211" i="15"/>
  <c r="C210" i="15"/>
  <c r="C209" i="15"/>
  <c r="C208" i="15"/>
  <c r="C207" i="15"/>
  <c r="C212" i="15" s="1"/>
  <c r="C206" i="15"/>
  <c r="C205" i="15"/>
  <c r="E204" i="15"/>
  <c r="E212" i="15" s="1"/>
  <c r="D204" i="15"/>
  <c r="D212" i="15" s="1"/>
  <c r="C204" i="15"/>
  <c r="E200" i="15"/>
  <c r="D200" i="15"/>
  <c r="C200" i="15"/>
  <c r="E199" i="15"/>
  <c r="D199" i="15"/>
  <c r="C199" i="15"/>
  <c r="E198" i="15"/>
  <c r="D198" i="15"/>
  <c r="C198" i="15"/>
  <c r="E197" i="15"/>
  <c r="D197" i="15"/>
  <c r="C197" i="15"/>
  <c r="E196" i="15"/>
  <c r="D196" i="15"/>
  <c r="C196" i="15"/>
  <c r="E195" i="15"/>
  <c r="D195" i="15"/>
  <c r="C195" i="15"/>
  <c r="E194" i="15"/>
  <c r="D194" i="15"/>
  <c r="C194" i="15"/>
  <c r="E193" i="15"/>
  <c r="D193" i="15"/>
  <c r="C193" i="15"/>
  <c r="E192" i="15"/>
  <c r="D192" i="15"/>
  <c r="C192" i="15"/>
  <c r="E191" i="15"/>
  <c r="D191" i="15"/>
  <c r="C191" i="15"/>
  <c r="E190" i="15"/>
  <c r="D190" i="15"/>
  <c r="C190" i="15"/>
  <c r="E189" i="15"/>
  <c r="D189" i="15"/>
  <c r="C189" i="15"/>
  <c r="E188" i="15"/>
  <c r="D188" i="15"/>
  <c r="C188" i="15"/>
  <c r="E187" i="15"/>
  <c r="D187" i="15"/>
  <c r="C187" i="15"/>
  <c r="E186" i="15"/>
  <c r="D186" i="15"/>
  <c r="C186" i="15"/>
  <c r="E185" i="15"/>
  <c r="D185" i="15"/>
  <c r="C185" i="15"/>
  <c r="E184" i="15"/>
  <c r="D184" i="15"/>
  <c r="C184" i="15"/>
  <c r="E183" i="15"/>
  <c r="D183" i="15"/>
  <c r="C183" i="15"/>
  <c r="E182" i="15"/>
  <c r="D182" i="15"/>
  <c r="C182" i="15"/>
  <c r="E181" i="15"/>
  <c r="D181" i="15"/>
  <c r="C181" i="15"/>
  <c r="E180" i="15"/>
  <c r="D180" i="15"/>
  <c r="C180" i="15"/>
  <c r="E179" i="15"/>
  <c r="D179" i="15"/>
  <c r="C179" i="15"/>
  <c r="E178" i="15"/>
  <c r="D178" i="15"/>
  <c r="C178" i="15"/>
  <c r="E177" i="15"/>
  <c r="D177" i="15"/>
  <c r="C177" i="15"/>
  <c r="E176" i="15"/>
  <c r="D176" i="15"/>
  <c r="C176" i="15"/>
  <c r="E175" i="15"/>
  <c r="D175" i="15"/>
  <c r="C175" i="15"/>
  <c r="E174" i="15"/>
  <c r="D174" i="15"/>
  <c r="C174" i="15"/>
  <c r="E173" i="15"/>
  <c r="D173" i="15"/>
  <c r="C173" i="15"/>
  <c r="E172" i="15"/>
  <c r="D172" i="15"/>
  <c r="C172" i="15"/>
  <c r="E171" i="15"/>
  <c r="D171" i="15"/>
  <c r="C171" i="15"/>
  <c r="E170" i="15"/>
  <c r="D170" i="15"/>
  <c r="C170" i="15"/>
  <c r="E169" i="15"/>
  <c r="D169" i="15"/>
  <c r="D201" i="15" s="1"/>
  <c r="C169" i="15"/>
  <c r="C201" i="15" s="1"/>
  <c r="E168" i="15"/>
  <c r="D168" i="15"/>
  <c r="C168" i="15"/>
  <c r="E167" i="15"/>
  <c r="E201" i="15" s="1"/>
  <c r="D167" i="15"/>
  <c r="C167" i="15"/>
  <c r="E164" i="15"/>
  <c r="E163" i="15"/>
  <c r="D163" i="15"/>
  <c r="D164" i="15" s="1"/>
  <c r="C163" i="15"/>
  <c r="E162" i="15"/>
  <c r="D162" i="15"/>
  <c r="C162" i="15"/>
  <c r="C164" i="15" s="1"/>
  <c r="C158" i="15"/>
  <c r="C157" i="15"/>
  <c r="C156" i="15"/>
  <c r="C155" i="15"/>
  <c r="C154" i="15"/>
  <c r="C153" i="15"/>
  <c r="E152" i="15"/>
  <c r="D152" i="15"/>
  <c r="C152" i="15"/>
  <c r="E151" i="15"/>
  <c r="D151" i="15"/>
  <c r="C151" i="15"/>
  <c r="E150" i="15"/>
  <c r="D150" i="15"/>
  <c r="C150" i="15"/>
  <c r="E149" i="15"/>
  <c r="D149" i="15"/>
  <c r="C149" i="15"/>
  <c r="E148" i="15"/>
  <c r="D148" i="15"/>
  <c r="C148" i="15"/>
  <c r="E147" i="15"/>
  <c r="D147" i="15"/>
  <c r="C147" i="15"/>
  <c r="E146" i="15"/>
  <c r="D146" i="15"/>
  <c r="C146" i="15"/>
  <c r="E145" i="15"/>
  <c r="D145" i="15"/>
  <c r="C145" i="15"/>
  <c r="E144" i="15"/>
  <c r="D144" i="15"/>
  <c r="C144" i="15"/>
  <c r="E143" i="15"/>
  <c r="E142" i="15" s="1"/>
  <c r="D143" i="15"/>
  <c r="C143" i="15"/>
  <c r="D142" i="15"/>
  <c r="E140" i="15"/>
  <c r="D140" i="15"/>
  <c r="C140" i="15"/>
  <c r="E139" i="15"/>
  <c r="D139" i="15"/>
  <c r="C139" i="15"/>
  <c r="E138" i="15"/>
  <c r="D138" i="15"/>
  <c r="C138" i="15"/>
  <c r="E137" i="15"/>
  <c r="D137" i="15"/>
  <c r="C137" i="15"/>
  <c r="E136" i="15"/>
  <c r="D136" i="15"/>
  <c r="C136" i="15"/>
  <c r="E135" i="15"/>
  <c r="D135" i="15"/>
  <c r="C135" i="15"/>
  <c r="E134" i="15"/>
  <c r="D134" i="15"/>
  <c r="C134" i="15"/>
  <c r="E133" i="15"/>
  <c r="D133" i="15"/>
  <c r="C133" i="15"/>
  <c r="E132" i="15"/>
  <c r="D132" i="15"/>
  <c r="C132" i="15"/>
  <c r="E131" i="15"/>
  <c r="D131" i="15"/>
  <c r="C131" i="15"/>
  <c r="E130" i="15"/>
  <c r="D130" i="15"/>
  <c r="C130" i="15"/>
  <c r="E129" i="15"/>
  <c r="D129" i="15"/>
  <c r="D141" i="15" s="1"/>
  <c r="D159" i="15" s="1"/>
  <c r="C129" i="15"/>
  <c r="E128" i="15"/>
  <c r="D128" i="15"/>
  <c r="C128" i="15"/>
  <c r="C141" i="15" s="1"/>
  <c r="H123" i="15"/>
  <c r="G123" i="15"/>
  <c r="G124" i="15" s="1"/>
  <c r="D123" i="15"/>
  <c r="C123" i="15"/>
  <c r="H122" i="15"/>
  <c r="F122" i="15"/>
  <c r="E122" i="15"/>
  <c r="E124" i="15" s="1"/>
  <c r="D122" i="15"/>
  <c r="C122" i="15"/>
  <c r="H121" i="15"/>
  <c r="F121" i="15"/>
  <c r="E121" i="15"/>
  <c r="D121" i="15"/>
  <c r="C121" i="15"/>
  <c r="H120" i="15"/>
  <c r="F120" i="15"/>
  <c r="E120" i="15"/>
  <c r="D120" i="15"/>
  <c r="C120" i="15"/>
  <c r="H119" i="15"/>
  <c r="H118" i="15" s="1"/>
  <c r="F119" i="15"/>
  <c r="E119" i="15"/>
  <c r="D119" i="15"/>
  <c r="D118" i="15" s="1"/>
  <c r="C119" i="15"/>
  <c r="C118" i="15" s="1"/>
  <c r="F118" i="15"/>
  <c r="E118" i="15"/>
  <c r="H117" i="15"/>
  <c r="F117" i="15"/>
  <c r="E117" i="15"/>
  <c r="D117" i="15"/>
  <c r="C117" i="15"/>
  <c r="H116" i="15"/>
  <c r="F116" i="15"/>
  <c r="E116" i="15"/>
  <c r="D116" i="15"/>
  <c r="C116" i="15"/>
  <c r="H115" i="15"/>
  <c r="F115" i="15"/>
  <c r="E115" i="15"/>
  <c r="D115" i="15"/>
  <c r="C115" i="15"/>
  <c r="H114" i="15"/>
  <c r="F114" i="15"/>
  <c r="E114" i="15"/>
  <c r="D114" i="15"/>
  <c r="C114" i="15"/>
  <c r="H113" i="15"/>
  <c r="F113" i="15"/>
  <c r="E113" i="15"/>
  <c r="D113" i="15"/>
  <c r="C113" i="15"/>
  <c r="H112" i="15"/>
  <c r="F112" i="15"/>
  <c r="E112" i="15"/>
  <c r="D112" i="15"/>
  <c r="C112" i="15"/>
  <c r="H111" i="15"/>
  <c r="F111" i="15"/>
  <c r="E111" i="15"/>
  <c r="D111" i="15"/>
  <c r="C111" i="15"/>
  <c r="H110" i="15"/>
  <c r="F110" i="15"/>
  <c r="E110" i="15"/>
  <c r="D110" i="15"/>
  <c r="C110" i="15"/>
  <c r="H109" i="15"/>
  <c r="F109" i="15"/>
  <c r="E109" i="15"/>
  <c r="D109" i="15"/>
  <c r="C109" i="15"/>
  <c r="H108" i="15"/>
  <c r="F108" i="15"/>
  <c r="E108" i="15"/>
  <c r="D108" i="15"/>
  <c r="C108" i="15"/>
  <c r="H107" i="15"/>
  <c r="F107" i="15"/>
  <c r="E107" i="15"/>
  <c r="D107" i="15"/>
  <c r="D124" i="15" s="1"/>
  <c r="C107" i="15"/>
  <c r="H106" i="15"/>
  <c r="F106" i="15"/>
  <c r="E106" i="15"/>
  <c r="D106" i="15"/>
  <c r="C106" i="15"/>
  <c r="H105" i="15"/>
  <c r="H124" i="15" s="1"/>
  <c r="F105" i="15"/>
  <c r="E105" i="15"/>
  <c r="D105" i="15"/>
  <c r="C105" i="15"/>
  <c r="E101" i="15"/>
  <c r="E102" i="15" s="1"/>
  <c r="D101" i="15"/>
  <c r="C101" i="15"/>
  <c r="E100" i="15"/>
  <c r="D100" i="15"/>
  <c r="D102" i="15" s="1"/>
  <c r="C100" i="15"/>
  <c r="E99" i="15"/>
  <c r="D99" i="15"/>
  <c r="C99" i="15"/>
  <c r="C102" i="15" s="1"/>
  <c r="E96" i="15"/>
  <c r="D96" i="15"/>
  <c r="C96" i="15"/>
  <c r="C95" i="15"/>
  <c r="E94" i="15"/>
  <c r="D94" i="15"/>
  <c r="C94" i="15"/>
  <c r="E93" i="15"/>
  <c r="E90" i="15" s="1"/>
  <c r="E86" i="15" s="1"/>
  <c r="D93" i="15"/>
  <c r="C93" i="15"/>
  <c r="E92" i="15"/>
  <c r="D92" i="15"/>
  <c r="D90" i="15" s="1"/>
  <c r="C92" i="15"/>
  <c r="E91" i="15"/>
  <c r="D91" i="15"/>
  <c r="C91" i="15"/>
  <c r="C90" i="15" s="1"/>
  <c r="E89" i="15"/>
  <c r="D89" i="15"/>
  <c r="C89" i="15"/>
  <c r="E88" i="15"/>
  <c r="D88" i="15"/>
  <c r="C88" i="15"/>
  <c r="E87" i="15"/>
  <c r="D87" i="15"/>
  <c r="C87" i="15"/>
  <c r="E85" i="15"/>
  <c r="D85" i="15"/>
  <c r="C85" i="15"/>
  <c r="E84" i="15"/>
  <c r="D84" i="15"/>
  <c r="C84" i="15"/>
  <c r="E83" i="15"/>
  <c r="D83" i="15"/>
  <c r="C83" i="15"/>
  <c r="E82" i="15"/>
  <c r="D82" i="15"/>
  <c r="C82" i="15"/>
  <c r="E81" i="15"/>
  <c r="E79" i="15" s="1"/>
  <c r="D81" i="15"/>
  <c r="C81" i="15"/>
  <c r="E80" i="15"/>
  <c r="D80" i="15"/>
  <c r="D79" i="15" s="1"/>
  <c r="D73" i="15" s="1"/>
  <c r="C80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E73" i="15" s="1"/>
  <c r="D74" i="15"/>
  <c r="C74" i="15"/>
  <c r="C69" i="15"/>
  <c r="C68" i="15"/>
  <c r="C67" i="15"/>
  <c r="E66" i="15"/>
  <c r="D66" i="15"/>
  <c r="C66" i="15"/>
  <c r="E65" i="15"/>
  <c r="E63" i="15" s="1"/>
  <c r="D65" i="15"/>
  <c r="C65" i="15"/>
  <c r="E64" i="15"/>
  <c r="D64" i="15"/>
  <c r="D63" i="15" s="1"/>
  <c r="C64" i="15"/>
  <c r="C63" i="15"/>
  <c r="C62" i="15"/>
  <c r="C61" i="15" s="1"/>
  <c r="E60" i="15"/>
  <c r="D60" i="15"/>
  <c r="C60" i="15"/>
  <c r="C56" i="15" s="1"/>
  <c r="E59" i="15"/>
  <c r="D59" i="15"/>
  <c r="C59" i="15"/>
  <c r="E58" i="15"/>
  <c r="D58" i="15"/>
  <c r="C58" i="15"/>
  <c r="E57" i="15"/>
  <c r="D57" i="15"/>
  <c r="C57" i="15"/>
  <c r="D56" i="15"/>
  <c r="C55" i="15"/>
  <c r="C54" i="15" s="1"/>
  <c r="E53" i="15"/>
  <c r="E51" i="15" s="1"/>
  <c r="D53" i="15"/>
  <c r="C53" i="15"/>
  <c r="E52" i="15"/>
  <c r="D52" i="15"/>
  <c r="C52" i="15"/>
  <c r="C51" i="15" s="1"/>
  <c r="C50" i="15"/>
  <c r="C49" i="15"/>
  <c r="C48" i="15"/>
  <c r="C47" i="15"/>
  <c r="C46" i="15"/>
  <c r="C45" i="15" s="1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D33" i="15" s="1"/>
  <c r="C36" i="15"/>
  <c r="E35" i="15"/>
  <c r="D35" i="15"/>
  <c r="C35" i="15"/>
  <c r="C33" i="15" s="1"/>
  <c r="E34" i="15"/>
  <c r="D34" i="15"/>
  <c r="C34" i="15"/>
  <c r="E33" i="15"/>
  <c r="C32" i="15"/>
  <c r="C31" i="15"/>
  <c r="C30" i="15"/>
  <c r="C29" i="15"/>
  <c r="C28" i="15"/>
  <c r="C27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C10" i="15" s="1"/>
  <c r="E13" i="15"/>
  <c r="D13" i="15"/>
  <c r="C13" i="15"/>
  <c r="E12" i="15"/>
  <c r="D12" i="15"/>
  <c r="C12" i="15"/>
  <c r="E11" i="15"/>
  <c r="D11" i="15"/>
  <c r="D10" i="15" s="1"/>
  <c r="C11" i="15"/>
  <c r="A5" i="15"/>
  <c r="A4" i="15"/>
  <c r="A3" i="15"/>
  <c r="A2" i="15"/>
  <c r="C159" i="15" l="1"/>
  <c r="C70" i="15"/>
  <c r="E408" i="15"/>
  <c r="N409" i="15"/>
  <c r="E10" i="15"/>
  <c r="D51" i="15"/>
  <c r="D70" i="15" s="1"/>
  <c r="C124" i="15"/>
  <c r="E287" i="15"/>
  <c r="I287" i="15"/>
  <c r="C73" i="15"/>
  <c r="C86" i="15"/>
  <c r="D86" i="15"/>
  <c r="E141" i="15"/>
  <c r="E159" i="15" s="1"/>
  <c r="C142" i="15"/>
  <c r="C236" i="15"/>
  <c r="C254" i="15"/>
  <c r="E277" i="15"/>
  <c r="F287" i="15"/>
  <c r="J287" i="15"/>
  <c r="N287" i="15"/>
  <c r="O287" i="15"/>
  <c r="M408" i="15"/>
  <c r="E56" i="15"/>
  <c r="F124" i="15"/>
  <c r="C220" i="15"/>
  <c r="C230" i="15"/>
  <c r="E300" i="15"/>
  <c r="I300" i="15"/>
  <c r="M300" i="15"/>
  <c r="H304" i="15"/>
  <c r="H300" i="15" s="1"/>
  <c r="L304" i="15"/>
  <c r="L300" i="15" s="1"/>
  <c r="Q304" i="15"/>
  <c r="Q300" i="15" s="1"/>
  <c r="L364" i="15"/>
  <c r="F409" i="15"/>
  <c r="J492" i="15"/>
  <c r="H293" i="15"/>
  <c r="H287" i="15" s="1"/>
  <c r="L293" i="15"/>
  <c r="L287" i="15" s="1"/>
  <c r="G300" i="15"/>
  <c r="O300" i="15"/>
  <c r="I364" i="15"/>
  <c r="I397" i="15"/>
  <c r="Q397" i="15"/>
  <c r="H400" i="15"/>
  <c r="P400" i="15"/>
  <c r="C403" i="15"/>
  <c r="G403" i="15"/>
  <c r="K403" i="15"/>
  <c r="O403" i="15"/>
  <c r="F408" i="15"/>
  <c r="F410" i="15" s="1"/>
  <c r="N408" i="15"/>
  <c r="N410" i="15" s="1"/>
  <c r="AB435" i="15"/>
  <c r="AA435" i="15"/>
  <c r="K435" i="15" s="1"/>
  <c r="AB437" i="15"/>
  <c r="AA437" i="15"/>
  <c r="K437" i="15" s="1"/>
  <c r="F304" i="15"/>
  <c r="F300" i="15" s="1"/>
  <c r="J304" i="15"/>
  <c r="J300" i="15" s="1"/>
  <c r="N304" i="15"/>
  <c r="N300" i="15" s="1"/>
  <c r="D326" i="15"/>
  <c r="H326" i="15"/>
  <c r="L326" i="15"/>
  <c r="P326" i="15"/>
  <c r="C357" i="15"/>
  <c r="C364" i="15" s="1"/>
  <c r="G357" i="15"/>
  <c r="G364" i="15" s="1"/>
  <c r="L357" i="15"/>
  <c r="P357" i="15"/>
  <c r="P364" i="15" s="1"/>
  <c r="D357" i="15"/>
  <c r="D364" i="15" s="1"/>
  <c r="H357" i="15"/>
  <c r="H364" i="15" s="1"/>
  <c r="M357" i="15"/>
  <c r="M364" i="15" s="1"/>
  <c r="Q357" i="15"/>
  <c r="AA368" i="15"/>
  <c r="K368" i="15" s="1"/>
  <c r="AA370" i="15"/>
  <c r="K370" i="15" s="1"/>
  <c r="C383" i="15"/>
  <c r="G383" i="15"/>
  <c r="G408" i="15"/>
  <c r="G410" i="15" s="1"/>
  <c r="K383" i="15"/>
  <c r="K408" i="15"/>
  <c r="K410" i="15" s="1"/>
  <c r="O383" i="15"/>
  <c r="O408" i="15"/>
  <c r="O410" i="15" s="1"/>
  <c r="D409" i="15"/>
  <c r="C409" i="15" s="1"/>
  <c r="H409" i="15"/>
  <c r="L409" i="15"/>
  <c r="P409" i="15"/>
  <c r="H383" i="15"/>
  <c r="P383" i="15"/>
  <c r="F406" i="15"/>
  <c r="J406" i="15"/>
  <c r="N406" i="15"/>
  <c r="I408" i="15"/>
  <c r="Q408" i="15"/>
  <c r="E423" i="15"/>
  <c r="P293" i="15"/>
  <c r="P287" i="15" s="1"/>
  <c r="C300" i="15"/>
  <c r="K300" i="15"/>
  <c r="E364" i="15"/>
  <c r="Q364" i="15"/>
  <c r="E397" i="15"/>
  <c r="M397" i="15"/>
  <c r="D400" i="15"/>
  <c r="L400" i="15"/>
  <c r="D339" i="15"/>
  <c r="H339" i="15"/>
  <c r="L339" i="15"/>
  <c r="P339" i="15"/>
  <c r="C369" i="15"/>
  <c r="C371" i="15"/>
  <c r="D408" i="15"/>
  <c r="H408" i="15"/>
  <c r="H410" i="15" s="1"/>
  <c r="L408" i="15"/>
  <c r="P408" i="15"/>
  <c r="E409" i="15"/>
  <c r="I409" i="15"/>
  <c r="M409" i="15"/>
  <c r="Q409" i="15"/>
  <c r="J408" i="15"/>
  <c r="J410" i="15" s="1"/>
  <c r="D423" i="15"/>
  <c r="AB436" i="15"/>
  <c r="AA436" i="15"/>
  <c r="K436" i="15" s="1"/>
  <c r="M410" i="15" l="1"/>
  <c r="C408" i="15"/>
  <c r="C410" i="15" s="1"/>
  <c r="D410" i="15"/>
  <c r="P410" i="15"/>
  <c r="AA371" i="15"/>
  <c r="K371" i="15" s="1"/>
  <c r="AB371" i="15"/>
  <c r="Q410" i="15"/>
  <c r="E410" i="15"/>
  <c r="L410" i="15"/>
  <c r="AA369" i="15"/>
  <c r="K369" i="15" s="1"/>
  <c r="AB369" i="15"/>
  <c r="I410" i="15"/>
  <c r="E70" i="15"/>
  <c r="M491" i="16"/>
  <c r="L491" i="16"/>
  <c r="K491" i="16"/>
  <c r="J491" i="16"/>
  <c r="I491" i="16"/>
  <c r="H491" i="16"/>
  <c r="G491" i="16"/>
  <c r="F491" i="16"/>
  <c r="E491" i="16"/>
  <c r="D491" i="16"/>
  <c r="C490" i="16"/>
  <c r="C489" i="16"/>
  <c r="C488" i="16"/>
  <c r="C487" i="16"/>
  <c r="C486" i="16"/>
  <c r="C491" i="16" s="1"/>
  <c r="M485" i="16"/>
  <c r="L485" i="16"/>
  <c r="K485" i="16"/>
  <c r="J485" i="16"/>
  <c r="I485" i="16"/>
  <c r="H485" i="16"/>
  <c r="G485" i="16"/>
  <c r="F485" i="16"/>
  <c r="E485" i="16"/>
  <c r="D485" i="16"/>
  <c r="C484" i="16"/>
  <c r="C483" i="16"/>
  <c r="C482" i="16"/>
  <c r="C481" i="16"/>
  <c r="C480" i="16"/>
  <c r="C479" i="16"/>
  <c r="C485" i="16" s="1"/>
  <c r="M478" i="16"/>
  <c r="L478" i="16"/>
  <c r="K478" i="16"/>
  <c r="J478" i="16"/>
  <c r="I478" i="16"/>
  <c r="H478" i="16"/>
  <c r="G478" i="16"/>
  <c r="F478" i="16"/>
  <c r="F492" i="16" s="1"/>
  <c r="E478" i="16"/>
  <c r="D478" i="16"/>
  <c r="C477" i="16"/>
  <c r="C476" i="16"/>
  <c r="C475" i="16"/>
  <c r="C474" i="16"/>
  <c r="C473" i="16"/>
  <c r="C472" i="16"/>
  <c r="C471" i="16"/>
  <c r="C470" i="16"/>
  <c r="C478" i="16" s="1"/>
  <c r="M469" i="16"/>
  <c r="L469" i="16"/>
  <c r="K469" i="16"/>
  <c r="J469" i="16"/>
  <c r="I469" i="16"/>
  <c r="H469" i="16"/>
  <c r="G469" i="16"/>
  <c r="F469" i="16"/>
  <c r="E469" i="16"/>
  <c r="D469" i="16"/>
  <c r="C468" i="16"/>
  <c r="C467" i="16"/>
  <c r="C466" i="16"/>
  <c r="C469" i="16" s="1"/>
  <c r="M465" i="16"/>
  <c r="L465" i="16"/>
  <c r="K465" i="16"/>
  <c r="J465" i="16"/>
  <c r="I465" i="16"/>
  <c r="H465" i="16"/>
  <c r="G465" i="16"/>
  <c r="G492" i="16" s="1"/>
  <c r="F465" i="16"/>
  <c r="E465" i="16"/>
  <c r="D465" i="16"/>
  <c r="C465" i="16"/>
  <c r="C464" i="16"/>
  <c r="C463" i="16"/>
  <c r="C462" i="16"/>
  <c r="M461" i="16"/>
  <c r="L461" i="16"/>
  <c r="K461" i="16"/>
  <c r="J461" i="16"/>
  <c r="J492" i="16" s="1"/>
  <c r="I461" i="16"/>
  <c r="H461" i="16"/>
  <c r="G461" i="16"/>
  <c r="F461" i="16"/>
  <c r="E461" i="16"/>
  <c r="D461" i="16"/>
  <c r="C460" i="16"/>
  <c r="C459" i="16"/>
  <c r="C458" i="16"/>
  <c r="C461" i="16" s="1"/>
  <c r="M457" i="16"/>
  <c r="M492" i="16" s="1"/>
  <c r="L457" i="16"/>
  <c r="L492" i="16" s="1"/>
  <c r="K457" i="16"/>
  <c r="K492" i="16" s="1"/>
  <c r="J457" i="16"/>
  <c r="I457" i="16"/>
  <c r="I492" i="16" s="1"/>
  <c r="H457" i="16"/>
  <c r="H492" i="16" s="1"/>
  <c r="G457" i="16"/>
  <c r="F457" i="16"/>
  <c r="E457" i="16"/>
  <c r="E492" i="16" s="1"/>
  <c r="D457" i="16"/>
  <c r="D492" i="16" s="1"/>
  <c r="C456" i="16"/>
  <c r="C455" i="16"/>
  <c r="C454" i="16"/>
  <c r="C453" i="16"/>
  <c r="C457" i="16" s="1"/>
  <c r="C492" i="16" s="1"/>
  <c r="C452" i="16"/>
  <c r="C446" i="16"/>
  <c r="C445" i="16"/>
  <c r="AB442" i="16"/>
  <c r="AA442" i="16"/>
  <c r="F442" i="16" s="1"/>
  <c r="AB441" i="16"/>
  <c r="AA441" i="16"/>
  <c r="F441" i="16" s="1"/>
  <c r="AB440" i="16"/>
  <c r="AA440" i="16"/>
  <c r="F440" i="16"/>
  <c r="C437" i="16"/>
  <c r="C436" i="16"/>
  <c r="C435" i="16"/>
  <c r="D422" i="16"/>
  <c r="C422" i="16"/>
  <c r="E421" i="16"/>
  <c r="D421" i="16"/>
  <c r="C421" i="16"/>
  <c r="E420" i="16"/>
  <c r="D420" i="16"/>
  <c r="C420" i="16"/>
  <c r="E419" i="16"/>
  <c r="D419" i="16"/>
  <c r="C419" i="16"/>
  <c r="E418" i="16"/>
  <c r="D418" i="16"/>
  <c r="C418" i="16"/>
  <c r="D417" i="16"/>
  <c r="C417" i="16"/>
  <c r="E416" i="16"/>
  <c r="D416" i="16"/>
  <c r="C416" i="16"/>
  <c r="D415" i="16"/>
  <c r="C415" i="16"/>
  <c r="E414" i="16"/>
  <c r="D414" i="16"/>
  <c r="C414" i="16"/>
  <c r="D413" i="16"/>
  <c r="C413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C407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C405" i="16"/>
  <c r="Q404" i="16"/>
  <c r="P404" i="16"/>
  <c r="O404" i="16"/>
  <c r="N404" i="16"/>
  <c r="M404" i="16"/>
  <c r="L404" i="16"/>
  <c r="K404" i="16"/>
  <c r="J404" i="16"/>
  <c r="I404" i="16"/>
  <c r="H404" i="16"/>
  <c r="H406" i="16" s="1"/>
  <c r="G404" i="16"/>
  <c r="G406" i="16" s="1"/>
  <c r="F404" i="16"/>
  <c r="E404" i="16"/>
  <c r="D404" i="16"/>
  <c r="C404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C402" i="16"/>
  <c r="Q401" i="16"/>
  <c r="Q403" i="16" s="1"/>
  <c r="P401" i="16"/>
  <c r="O401" i="16"/>
  <c r="N401" i="16"/>
  <c r="M401" i="16"/>
  <c r="M403" i="16" s="1"/>
  <c r="L401" i="16"/>
  <c r="K401" i="16"/>
  <c r="J401" i="16"/>
  <c r="I401" i="16"/>
  <c r="I403" i="16" s="1"/>
  <c r="H401" i="16"/>
  <c r="G401" i="16"/>
  <c r="F401" i="16"/>
  <c r="E401" i="16"/>
  <c r="E403" i="16" s="1"/>
  <c r="D401" i="16"/>
  <c r="C401" i="16"/>
  <c r="Q399" i="16"/>
  <c r="Q400" i="16" s="1"/>
  <c r="P399" i="16"/>
  <c r="O399" i="16"/>
  <c r="N399" i="16"/>
  <c r="M399" i="16"/>
  <c r="L399" i="16"/>
  <c r="K399" i="16"/>
  <c r="J399" i="16"/>
  <c r="J400" i="16" s="1"/>
  <c r="I399" i="16"/>
  <c r="I400" i="16" s="1"/>
  <c r="H399" i="16"/>
  <c r="G399" i="16"/>
  <c r="F399" i="16"/>
  <c r="E399" i="16"/>
  <c r="D399" i="16"/>
  <c r="C399" i="16"/>
  <c r="Q398" i="16"/>
  <c r="P398" i="16"/>
  <c r="O398" i="16"/>
  <c r="O400" i="16" s="1"/>
  <c r="N398" i="16"/>
  <c r="M398" i="16"/>
  <c r="L398" i="16"/>
  <c r="K398" i="16"/>
  <c r="K400" i="16" s="1"/>
  <c r="J398" i="16"/>
  <c r="I398" i="16"/>
  <c r="H398" i="16"/>
  <c r="G398" i="16"/>
  <c r="G400" i="16" s="1"/>
  <c r="F398" i="16"/>
  <c r="E398" i="16"/>
  <c r="D398" i="16"/>
  <c r="C398" i="16"/>
  <c r="C400" i="16" s="1"/>
  <c r="Q396" i="16"/>
  <c r="P396" i="16"/>
  <c r="O396" i="16"/>
  <c r="N396" i="16"/>
  <c r="M396" i="16"/>
  <c r="L396" i="16"/>
  <c r="K396" i="16"/>
  <c r="J396" i="16"/>
  <c r="J397" i="16" s="1"/>
  <c r="I396" i="16"/>
  <c r="H396" i="16"/>
  <c r="G396" i="16"/>
  <c r="F396" i="16"/>
  <c r="E396" i="16"/>
  <c r="D396" i="16"/>
  <c r="C396" i="16"/>
  <c r="Q395" i="16"/>
  <c r="P395" i="16"/>
  <c r="P397" i="16" s="1"/>
  <c r="O395" i="16"/>
  <c r="O397" i="16" s="1"/>
  <c r="N395" i="16"/>
  <c r="M395" i="16"/>
  <c r="L395" i="16"/>
  <c r="L397" i="16" s="1"/>
  <c r="K395" i="16"/>
  <c r="K397" i="16" s="1"/>
  <c r="J395" i="16"/>
  <c r="I395" i="16"/>
  <c r="H395" i="16"/>
  <c r="H397" i="16" s="1"/>
  <c r="G395" i="16"/>
  <c r="G397" i="16" s="1"/>
  <c r="F395" i="16"/>
  <c r="E395" i="16"/>
  <c r="D395" i="16"/>
  <c r="D397" i="16" s="1"/>
  <c r="C395" i="16"/>
  <c r="C397" i="16" s="1"/>
  <c r="C394" i="16"/>
  <c r="Q393" i="16"/>
  <c r="P393" i="16"/>
  <c r="O393" i="16"/>
  <c r="O394" i="16" s="1"/>
  <c r="N393" i="16"/>
  <c r="M393" i="16"/>
  <c r="L393" i="16"/>
  <c r="K393" i="16"/>
  <c r="K394" i="16" s="1"/>
  <c r="J393" i="16"/>
  <c r="I393" i="16"/>
  <c r="H393" i="16"/>
  <c r="G393" i="16"/>
  <c r="G394" i="16" s="1"/>
  <c r="F393" i="16"/>
  <c r="E393" i="16"/>
  <c r="D393" i="16"/>
  <c r="C393" i="16"/>
  <c r="Q392" i="16"/>
  <c r="P392" i="16"/>
  <c r="P394" i="16" s="1"/>
  <c r="O392" i="16"/>
  <c r="N392" i="16"/>
  <c r="M392" i="16"/>
  <c r="L392" i="16"/>
  <c r="L394" i="16" s="1"/>
  <c r="K392" i="16"/>
  <c r="J392" i="16"/>
  <c r="I392" i="16"/>
  <c r="H392" i="16"/>
  <c r="H394" i="16" s="1"/>
  <c r="G392" i="16"/>
  <c r="F392" i="16"/>
  <c r="E392" i="16"/>
  <c r="D392" i="16"/>
  <c r="D394" i="16" s="1"/>
  <c r="C392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C391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C390" i="16"/>
  <c r="Q388" i="16"/>
  <c r="P388" i="16"/>
  <c r="O388" i="16"/>
  <c r="O389" i="16" s="1"/>
  <c r="N388" i="16"/>
  <c r="M388" i="16"/>
  <c r="L388" i="16"/>
  <c r="K388" i="16"/>
  <c r="J388" i="16"/>
  <c r="I388" i="16"/>
  <c r="H388" i="16"/>
  <c r="G388" i="16"/>
  <c r="G389" i="16" s="1"/>
  <c r="F388" i="16"/>
  <c r="E388" i="16"/>
  <c r="D388" i="16"/>
  <c r="C388" i="16"/>
  <c r="C389" i="16" s="1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C387" i="16"/>
  <c r="P386" i="16"/>
  <c r="L386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C385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C384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C382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D383" i="16" s="1"/>
  <c r="C381" i="16"/>
  <c r="C383" i="16" s="1"/>
  <c r="D376" i="16"/>
  <c r="C376" i="16"/>
  <c r="D375" i="16"/>
  <c r="C375" i="16"/>
  <c r="F371" i="16"/>
  <c r="E371" i="16"/>
  <c r="C371" i="16" s="1"/>
  <c r="AA371" i="16" s="1"/>
  <c r="K371" i="16" s="1"/>
  <c r="F370" i="16"/>
  <c r="E370" i="16"/>
  <c r="F369" i="16"/>
  <c r="E369" i="16"/>
  <c r="C369" i="16" s="1"/>
  <c r="AA369" i="16" s="1"/>
  <c r="K369" i="16" s="1"/>
  <c r="F368" i="16"/>
  <c r="C368" i="16" s="1"/>
  <c r="AB368" i="16" s="1"/>
  <c r="E368" i="16"/>
  <c r="K364" i="16"/>
  <c r="R363" i="16"/>
  <c r="Q363" i="16"/>
  <c r="P363" i="16"/>
  <c r="O363" i="16"/>
  <c r="N363" i="16"/>
  <c r="M363" i="16"/>
  <c r="L363" i="16"/>
  <c r="J363" i="16"/>
  <c r="I363" i="16"/>
  <c r="H363" i="16"/>
  <c r="G363" i="16"/>
  <c r="F363" i="16"/>
  <c r="E363" i="16"/>
  <c r="D363" i="16"/>
  <c r="C363" i="16"/>
  <c r="R362" i="16"/>
  <c r="Q362" i="16"/>
  <c r="P362" i="16"/>
  <c r="O362" i="16"/>
  <c r="N362" i="16"/>
  <c r="M362" i="16"/>
  <c r="L362" i="16"/>
  <c r="J362" i="16"/>
  <c r="I362" i="16"/>
  <c r="H362" i="16"/>
  <c r="G362" i="16"/>
  <c r="F362" i="16"/>
  <c r="E362" i="16"/>
  <c r="D362" i="16"/>
  <c r="C362" i="16"/>
  <c r="R361" i="16"/>
  <c r="Q361" i="16"/>
  <c r="P361" i="16"/>
  <c r="O361" i="16"/>
  <c r="N361" i="16"/>
  <c r="M361" i="16"/>
  <c r="L361" i="16"/>
  <c r="J361" i="16"/>
  <c r="I361" i="16"/>
  <c r="H361" i="16"/>
  <c r="G361" i="16"/>
  <c r="F361" i="16"/>
  <c r="E361" i="16"/>
  <c r="D361" i="16"/>
  <c r="C361" i="16"/>
  <c r="R360" i="16"/>
  <c r="Q360" i="16"/>
  <c r="P360" i="16"/>
  <c r="O360" i="16"/>
  <c r="N360" i="16"/>
  <c r="M360" i="16"/>
  <c r="L360" i="16"/>
  <c r="J360" i="16"/>
  <c r="I360" i="16"/>
  <c r="H360" i="16"/>
  <c r="G360" i="16"/>
  <c r="F360" i="16"/>
  <c r="E360" i="16"/>
  <c r="D360" i="16"/>
  <c r="C360" i="16"/>
  <c r="R359" i="16"/>
  <c r="Q359" i="16"/>
  <c r="P359" i="16"/>
  <c r="O359" i="16"/>
  <c r="N359" i="16"/>
  <c r="M359" i="16"/>
  <c r="L359" i="16"/>
  <c r="J359" i="16"/>
  <c r="I359" i="16"/>
  <c r="H359" i="16"/>
  <c r="G359" i="16"/>
  <c r="F359" i="16"/>
  <c r="E359" i="16"/>
  <c r="D359" i="16"/>
  <c r="C359" i="16"/>
  <c r="R358" i="16"/>
  <c r="Q358" i="16"/>
  <c r="P358" i="16"/>
  <c r="O358" i="16"/>
  <c r="N358" i="16"/>
  <c r="M358" i="16"/>
  <c r="L358" i="16"/>
  <c r="J358" i="16"/>
  <c r="I358" i="16"/>
  <c r="H358" i="16"/>
  <c r="G358" i="16"/>
  <c r="F358" i="16"/>
  <c r="E358" i="16"/>
  <c r="D358" i="16"/>
  <c r="C358" i="16"/>
  <c r="F357" i="16"/>
  <c r="R356" i="16"/>
  <c r="Q356" i="16"/>
  <c r="P356" i="16"/>
  <c r="O356" i="16"/>
  <c r="N356" i="16"/>
  <c r="M356" i="16"/>
  <c r="L356" i="16"/>
  <c r="J356" i="16"/>
  <c r="I356" i="16"/>
  <c r="H356" i="16"/>
  <c r="G356" i="16"/>
  <c r="F356" i="16"/>
  <c r="E356" i="16"/>
  <c r="D356" i="16"/>
  <c r="C356" i="16"/>
  <c r="R355" i="16"/>
  <c r="Q355" i="16"/>
  <c r="P355" i="16"/>
  <c r="O355" i="16"/>
  <c r="N355" i="16"/>
  <c r="M355" i="16"/>
  <c r="L355" i="16"/>
  <c r="J355" i="16"/>
  <c r="I355" i="16"/>
  <c r="H355" i="16"/>
  <c r="G355" i="16"/>
  <c r="F355" i="16"/>
  <c r="E355" i="16"/>
  <c r="D355" i="16"/>
  <c r="C355" i="16"/>
  <c r="R354" i="16"/>
  <c r="Q354" i="16"/>
  <c r="P354" i="16"/>
  <c r="O354" i="16"/>
  <c r="N354" i="16"/>
  <c r="M354" i="16"/>
  <c r="L354" i="16"/>
  <c r="J354" i="16"/>
  <c r="I354" i="16"/>
  <c r="H354" i="16"/>
  <c r="G354" i="16"/>
  <c r="F354" i="16"/>
  <c r="E354" i="16"/>
  <c r="D354" i="16"/>
  <c r="C354" i="16"/>
  <c r="R353" i="16"/>
  <c r="Q353" i="16"/>
  <c r="P353" i="16"/>
  <c r="O353" i="16"/>
  <c r="N353" i="16"/>
  <c r="M353" i="16"/>
  <c r="L353" i="16"/>
  <c r="J353" i="16"/>
  <c r="I353" i="16"/>
  <c r="H353" i="16"/>
  <c r="G353" i="16"/>
  <c r="F353" i="16"/>
  <c r="E353" i="16"/>
  <c r="D353" i="16"/>
  <c r="C353" i="16"/>
  <c r="R352" i="16"/>
  <c r="Q352" i="16"/>
  <c r="P352" i="16"/>
  <c r="O352" i="16"/>
  <c r="N352" i="16"/>
  <c r="M352" i="16"/>
  <c r="L352" i="16"/>
  <c r="J352" i="16"/>
  <c r="I352" i="16"/>
  <c r="H352" i="16"/>
  <c r="G352" i="16"/>
  <c r="F352" i="16"/>
  <c r="E352" i="16"/>
  <c r="D352" i="16"/>
  <c r="C352" i="16"/>
  <c r="R351" i="16"/>
  <c r="Q351" i="16"/>
  <c r="P351" i="16"/>
  <c r="O351" i="16"/>
  <c r="N351" i="16"/>
  <c r="M351" i="16"/>
  <c r="L351" i="16"/>
  <c r="J351" i="16"/>
  <c r="I351" i="16"/>
  <c r="H351" i="16"/>
  <c r="G351" i="16"/>
  <c r="F351" i="16"/>
  <c r="E351" i="16"/>
  <c r="D351" i="16"/>
  <c r="C351" i="16"/>
  <c r="R350" i="16"/>
  <c r="Q350" i="16"/>
  <c r="P350" i="16"/>
  <c r="O350" i="16"/>
  <c r="N350" i="16"/>
  <c r="M350" i="16"/>
  <c r="L350" i="16"/>
  <c r="J350" i="16"/>
  <c r="I350" i="16"/>
  <c r="H350" i="16"/>
  <c r="G350" i="16"/>
  <c r="F350" i="16"/>
  <c r="E350" i="16"/>
  <c r="D350" i="16"/>
  <c r="C350" i="16"/>
  <c r="R349" i="16"/>
  <c r="Q349" i="16"/>
  <c r="P349" i="16"/>
  <c r="O349" i="16"/>
  <c r="N349" i="16"/>
  <c r="M349" i="16"/>
  <c r="L349" i="16"/>
  <c r="J349" i="16"/>
  <c r="I349" i="16"/>
  <c r="H349" i="16"/>
  <c r="G349" i="16"/>
  <c r="F349" i="16"/>
  <c r="E349" i="16"/>
  <c r="D349" i="16"/>
  <c r="C349" i="16"/>
  <c r="R348" i="16"/>
  <c r="Q348" i="16"/>
  <c r="P348" i="16"/>
  <c r="O348" i="16"/>
  <c r="N348" i="16"/>
  <c r="M348" i="16"/>
  <c r="L348" i="16"/>
  <c r="J348" i="16"/>
  <c r="I348" i="16"/>
  <c r="H348" i="16"/>
  <c r="G348" i="16"/>
  <c r="F348" i="16"/>
  <c r="E348" i="16"/>
  <c r="D348" i="16"/>
  <c r="C348" i="16"/>
  <c r="R347" i="16"/>
  <c r="Q347" i="16"/>
  <c r="P347" i="16"/>
  <c r="O347" i="16"/>
  <c r="N347" i="16"/>
  <c r="M347" i="16"/>
  <c r="L347" i="16"/>
  <c r="J347" i="16"/>
  <c r="I347" i="16"/>
  <c r="H347" i="16"/>
  <c r="G347" i="16"/>
  <c r="F347" i="16"/>
  <c r="E347" i="16"/>
  <c r="D347" i="16"/>
  <c r="C347" i="16"/>
  <c r="R346" i="16"/>
  <c r="Q346" i="16"/>
  <c r="P346" i="16"/>
  <c r="O346" i="16"/>
  <c r="N346" i="16"/>
  <c r="M346" i="16"/>
  <c r="L346" i="16"/>
  <c r="J346" i="16"/>
  <c r="I346" i="16"/>
  <c r="H346" i="16"/>
  <c r="G346" i="16"/>
  <c r="F346" i="16"/>
  <c r="E346" i="16"/>
  <c r="D346" i="16"/>
  <c r="C346" i="16"/>
  <c r="R345" i="16"/>
  <c r="Q345" i="16"/>
  <c r="P345" i="16"/>
  <c r="O345" i="16"/>
  <c r="N345" i="16"/>
  <c r="M345" i="16"/>
  <c r="L345" i="16"/>
  <c r="J345" i="16"/>
  <c r="I345" i="16"/>
  <c r="H345" i="16"/>
  <c r="G345" i="16"/>
  <c r="F345" i="16"/>
  <c r="E345" i="16"/>
  <c r="D345" i="16"/>
  <c r="C345" i="16"/>
  <c r="R344" i="16"/>
  <c r="Q344" i="16"/>
  <c r="P344" i="16"/>
  <c r="O344" i="16"/>
  <c r="N344" i="16"/>
  <c r="M344" i="16"/>
  <c r="L344" i="16"/>
  <c r="J344" i="16"/>
  <c r="I344" i="16"/>
  <c r="H344" i="16"/>
  <c r="G344" i="16"/>
  <c r="F344" i="16"/>
  <c r="E344" i="16"/>
  <c r="D344" i="16"/>
  <c r="C344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C338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C337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C336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C335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C334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C333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C332" i="16"/>
  <c r="Q331" i="16"/>
  <c r="P331" i="16"/>
  <c r="O331" i="16"/>
  <c r="O339" i="16" s="1"/>
  <c r="N331" i="16"/>
  <c r="M331" i="16"/>
  <c r="L331" i="16"/>
  <c r="K331" i="16"/>
  <c r="J331" i="16"/>
  <c r="I331" i="16"/>
  <c r="H331" i="16"/>
  <c r="G331" i="16"/>
  <c r="G339" i="16" s="1"/>
  <c r="F331" i="16"/>
  <c r="E331" i="16"/>
  <c r="D331" i="16"/>
  <c r="C331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C325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C324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C323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C321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C319" i="16"/>
  <c r="Q318" i="16"/>
  <c r="P318" i="16"/>
  <c r="O318" i="16"/>
  <c r="N318" i="16"/>
  <c r="N326" i="16" s="1"/>
  <c r="M318" i="16"/>
  <c r="M326" i="16" s="1"/>
  <c r="L318" i="16"/>
  <c r="K318" i="16"/>
  <c r="J318" i="16"/>
  <c r="J326" i="16" s="1"/>
  <c r="I318" i="16"/>
  <c r="H318" i="16"/>
  <c r="G318" i="16"/>
  <c r="F318" i="16"/>
  <c r="F326" i="16" s="1"/>
  <c r="E318" i="16"/>
  <c r="D318" i="16"/>
  <c r="C318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C311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C310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C309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C308" i="16"/>
  <c r="Q307" i="16"/>
  <c r="Q304" i="16" s="1"/>
  <c r="P307" i="16"/>
  <c r="O307" i="16"/>
  <c r="N307" i="16"/>
  <c r="M307" i="16"/>
  <c r="M304" i="16" s="1"/>
  <c r="L307" i="16"/>
  <c r="K307" i="16"/>
  <c r="J307" i="16"/>
  <c r="I307" i="16"/>
  <c r="H307" i="16"/>
  <c r="G307" i="16"/>
  <c r="F307" i="16"/>
  <c r="E307" i="16"/>
  <c r="D307" i="16"/>
  <c r="C307" i="16"/>
  <c r="Q306" i="16"/>
  <c r="P306" i="16"/>
  <c r="P304" i="16" s="1"/>
  <c r="O306" i="16"/>
  <c r="N306" i="16"/>
  <c r="M306" i="16"/>
  <c r="L306" i="16"/>
  <c r="L304" i="16" s="1"/>
  <c r="K306" i="16"/>
  <c r="J306" i="16"/>
  <c r="I306" i="16"/>
  <c r="I304" i="16" s="1"/>
  <c r="H306" i="16"/>
  <c r="G306" i="16"/>
  <c r="F306" i="16"/>
  <c r="E306" i="16"/>
  <c r="D306" i="16"/>
  <c r="D304" i="16" s="1"/>
  <c r="C306" i="16"/>
  <c r="Q305" i="16"/>
  <c r="P305" i="16"/>
  <c r="O305" i="16"/>
  <c r="O304" i="16" s="1"/>
  <c r="N305" i="16"/>
  <c r="M305" i="16"/>
  <c r="L305" i="16"/>
  <c r="K305" i="16"/>
  <c r="K304" i="16" s="1"/>
  <c r="J305" i="16"/>
  <c r="I305" i="16"/>
  <c r="H305" i="16"/>
  <c r="G305" i="16"/>
  <c r="G304" i="16" s="1"/>
  <c r="F305" i="16"/>
  <c r="E305" i="16"/>
  <c r="D305" i="16"/>
  <c r="C305" i="16"/>
  <c r="C304" i="16" s="1"/>
  <c r="R304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C303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C302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C301" i="16"/>
  <c r="R300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C299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C297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C296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C295" i="16"/>
  <c r="Q294" i="16"/>
  <c r="Q293" i="16" s="1"/>
  <c r="P294" i="16"/>
  <c r="O294" i="16"/>
  <c r="N294" i="16"/>
  <c r="M294" i="16"/>
  <c r="M293" i="16" s="1"/>
  <c r="L294" i="16"/>
  <c r="K294" i="16"/>
  <c r="J294" i="16"/>
  <c r="I294" i="16"/>
  <c r="H294" i="16"/>
  <c r="G294" i="16"/>
  <c r="F294" i="16"/>
  <c r="E294" i="16"/>
  <c r="D294" i="16"/>
  <c r="C294" i="16"/>
  <c r="K293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C292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C291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C290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C289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C288" i="16"/>
  <c r="C281" i="16"/>
  <c r="E280" i="16"/>
  <c r="D280" i="16"/>
  <c r="C280" i="16"/>
  <c r="E276" i="16"/>
  <c r="D276" i="16"/>
  <c r="C276" i="16"/>
  <c r="E275" i="16"/>
  <c r="D275" i="16"/>
  <c r="C275" i="16"/>
  <c r="C277" i="16" s="1"/>
  <c r="C271" i="16"/>
  <c r="E270" i="16"/>
  <c r="D270" i="16"/>
  <c r="C270" i="16"/>
  <c r="C269" i="16"/>
  <c r="E268" i="16"/>
  <c r="E272" i="16" s="1"/>
  <c r="D268" i="16"/>
  <c r="D272" i="16" s="1"/>
  <c r="C268" i="16"/>
  <c r="C267" i="16"/>
  <c r="C266" i="16"/>
  <c r="C265" i="16"/>
  <c r="C264" i="16"/>
  <c r="C263" i="16"/>
  <c r="C262" i="16"/>
  <c r="C261" i="16"/>
  <c r="C260" i="16"/>
  <c r="C259" i="16"/>
  <c r="C258" i="16"/>
  <c r="E253" i="16"/>
  <c r="D253" i="16"/>
  <c r="C253" i="16"/>
  <c r="E252" i="16"/>
  <c r="D252" i="16"/>
  <c r="C252" i="16"/>
  <c r="E251" i="16"/>
  <c r="D251" i="16"/>
  <c r="C251" i="16"/>
  <c r="E250" i="16"/>
  <c r="D250" i="16"/>
  <c r="C250" i="16"/>
  <c r="E249" i="16"/>
  <c r="D249" i="16"/>
  <c r="C249" i="16"/>
  <c r="E248" i="16"/>
  <c r="D248" i="16"/>
  <c r="C248" i="16"/>
  <c r="E247" i="16"/>
  <c r="D247" i="16"/>
  <c r="C247" i="16"/>
  <c r="E246" i="16"/>
  <c r="D246" i="16"/>
  <c r="C246" i="16"/>
  <c r="D243" i="16"/>
  <c r="C242" i="16"/>
  <c r="E241" i="16"/>
  <c r="D241" i="16"/>
  <c r="C241" i="16"/>
  <c r="C243" i="16" s="1"/>
  <c r="E240" i="16"/>
  <c r="D240" i="16"/>
  <c r="C240" i="16"/>
  <c r="E239" i="16"/>
  <c r="E243" i="16" s="1"/>
  <c r="D239" i="16"/>
  <c r="C239" i="16"/>
  <c r="E235" i="16"/>
  <c r="D235" i="16"/>
  <c r="C235" i="16"/>
  <c r="E234" i="16"/>
  <c r="D234" i="16"/>
  <c r="C234" i="16"/>
  <c r="E233" i="16"/>
  <c r="D233" i="16"/>
  <c r="C233" i="16"/>
  <c r="E229" i="16"/>
  <c r="D229" i="16"/>
  <c r="C229" i="16"/>
  <c r="E228" i="16"/>
  <c r="D228" i="16"/>
  <c r="C228" i="16"/>
  <c r="E227" i="16"/>
  <c r="D227" i="16"/>
  <c r="C227" i="16"/>
  <c r="E226" i="16"/>
  <c r="D226" i="16"/>
  <c r="C226" i="16"/>
  <c r="E225" i="16"/>
  <c r="D225" i="16"/>
  <c r="C225" i="16"/>
  <c r="E224" i="16"/>
  <c r="D224" i="16"/>
  <c r="C224" i="16"/>
  <c r="E223" i="16"/>
  <c r="D223" i="16"/>
  <c r="C223" i="16"/>
  <c r="E219" i="16"/>
  <c r="D219" i="16"/>
  <c r="C219" i="16"/>
  <c r="E218" i="16"/>
  <c r="D218" i="16"/>
  <c r="C218" i="16"/>
  <c r="E217" i="16"/>
  <c r="D217" i="16"/>
  <c r="C217" i="16"/>
  <c r="E216" i="16"/>
  <c r="D216" i="16"/>
  <c r="C216" i="16"/>
  <c r="E215" i="16"/>
  <c r="D215" i="16"/>
  <c r="C215" i="16"/>
  <c r="C211" i="16"/>
  <c r="C210" i="16"/>
  <c r="C209" i="16"/>
  <c r="C208" i="16"/>
  <c r="C207" i="16"/>
  <c r="C206" i="16"/>
  <c r="C205" i="16"/>
  <c r="E204" i="16"/>
  <c r="E212" i="16" s="1"/>
  <c r="D204" i="16"/>
  <c r="D212" i="16" s="1"/>
  <c r="C204" i="16"/>
  <c r="E200" i="16"/>
  <c r="D200" i="16"/>
  <c r="C200" i="16"/>
  <c r="E199" i="16"/>
  <c r="D199" i="16"/>
  <c r="C199" i="16"/>
  <c r="E198" i="16"/>
  <c r="D198" i="16"/>
  <c r="C198" i="16"/>
  <c r="E197" i="16"/>
  <c r="D197" i="16"/>
  <c r="C197" i="16"/>
  <c r="E196" i="16"/>
  <c r="D196" i="16"/>
  <c r="C196" i="16"/>
  <c r="E195" i="16"/>
  <c r="D195" i="16"/>
  <c r="C195" i="16"/>
  <c r="E194" i="16"/>
  <c r="D194" i="16"/>
  <c r="C194" i="16"/>
  <c r="E193" i="16"/>
  <c r="D193" i="16"/>
  <c r="C193" i="16"/>
  <c r="E192" i="16"/>
  <c r="D192" i="16"/>
  <c r="C192" i="16"/>
  <c r="E191" i="16"/>
  <c r="D191" i="16"/>
  <c r="C191" i="16"/>
  <c r="E190" i="16"/>
  <c r="D190" i="16"/>
  <c r="C190" i="16"/>
  <c r="E189" i="16"/>
  <c r="D189" i="16"/>
  <c r="C189" i="16"/>
  <c r="E188" i="16"/>
  <c r="D188" i="16"/>
  <c r="C188" i="16"/>
  <c r="E187" i="16"/>
  <c r="D187" i="16"/>
  <c r="C187" i="16"/>
  <c r="E186" i="16"/>
  <c r="D186" i="16"/>
  <c r="C186" i="16"/>
  <c r="E185" i="16"/>
  <c r="D185" i="16"/>
  <c r="C185" i="16"/>
  <c r="E184" i="16"/>
  <c r="D184" i="16"/>
  <c r="C184" i="16"/>
  <c r="E183" i="16"/>
  <c r="D183" i="16"/>
  <c r="C183" i="16"/>
  <c r="E182" i="16"/>
  <c r="D182" i="16"/>
  <c r="C182" i="16"/>
  <c r="E181" i="16"/>
  <c r="D181" i="16"/>
  <c r="C181" i="16"/>
  <c r="E180" i="16"/>
  <c r="D180" i="16"/>
  <c r="C180" i="16"/>
  <c r="E179" i="16"/>
  <c r="D179" i="16"/>
  <c r="C179" i="16"/>
  <c r="E178" i="16"/>
  <c r="D178" i="16"/>
  <c r="C178" i="16"/>
  <c r="E177" i="16"/>
  <c r="D177" i="16"/>
  <c r="C177" i="16"/>
  <c r="E176" i="16"/>
  <c r="D176" i="16"/>
  <c r="C176" i="16"/>
  <c r="E175" i="16"/>
  <c r="D175" i="16"/>
  <c r="C175" i="16"/>
  <c r="E174" i="16"/>
  <c r="D174" i="16"/>
  <c r="C174" i="16"/>
  <c r="E173" i="16"/>
  <c r="D173" i="16"/>
  <c r="C173" i="16"/>
  <c r="E172" i="16"/>
  <c r="D172" i="16"/>
  <c r="C172" i="16"/>
  <c r="E171" i="16"/>
  <c r="D171" i="16"/>
  <c r="C171" i="16"/>
  <c r="E170" i="16"/>
  <c r="D170" i="16"/>
  <c r="C170" i="16"/>
  <c r="E169" i="16"/>
  <c r="D169" i="16"/>
  <c r="C169" i="16"/>
  <c r="E168" i="16"/>
  <c r="D168" i="16"/>
  <c r="C168" i="16"/>
  <c r="E167" i="16"/>
  <c r="D167" i="16"/>
  <c r="C167" i="16"/>
  <c r="E163" i="16"/>
  <c r="D163" i="16"/>
  <c r="C163" i="16"/>
  <c r="E162" i="16"/>
  <c r="D162" i="16"/>
  <c r="D164" i="16" s="1"/>
  <c r="C162" i="16"/>
  <c r="C158" i="16"/>
  <c r="C157" i="16"/>
  <c r="C156" i="16"/>
  <c r="C153" i="16" s="1"/>
  <c r="C155" i="16"/>
  <c r="C154" i="16"/>
  <c r="E152" i="16"/>
  <c r="D152" i="16"/>
  <c r="C152" i="16"/>
  <c r="E151" i="16"/>
  <c r="D151" i="16"/>
  <c r="C151" i="16"/>
  <c r="E150" i="16"/>
  <c r="D150" i="16"/>
  <c r="C150" i="16"/>
  <c r="E149" i="16"/>
  <c r="D149" i="16"/>
  <c r="C149" i="16"/>
  <c r="E148" i="16"/>
  <c r="D148" i="16"/>
  <c r="C148" i="16"/>
  <c r="E147" i="16"/>
  <c r="D147" i="16"/>
  <c r="C147" i="16"/>
  <c r="E146" i="16"/>
  <c r="D146" i="16"/>
  <c r="C146" i="16"/>
  <c r="E145" i="16"/>
  <c r="D145" i="16"/>
  <c r="C145" i="16"/>
  <c r="E144" i="16"/>
  <c r="D144" i="16"/>
  <c r="C144" i="16"/>
  <c r="E143" i="16"/>
  <c r="D143" i="16"/>
  <c r="C143" i="16"/>
  <c r="E140" i="16"/>
  <c r="D140" i="16"/>
  <c r="C140" i="16"/>
  <c r="E139" i="16"/>
  <c r="D139" i="16"/>
  <c r="C139" i="16"/>
  <c r="E138" i="16"/>
  <c r="D138" i="16"/>
  <c r="C138" i="16"/>
  <c r="E137" i="16"/>
  <c r="D137" i="16"/>
  <c r="C137" i="16"/>
  <c r="E136" i="16"/>
  <c r="D136" i="16"/>
  <c r="C136" i="16"/>
  <c r="E135" i="16"/>
  <c r="D135" i="16"/>
  <c r="C135" i="16"/>
  <c r="E134" i="16"/>
  <c r="D134" i="16"/>
  <c r="C134" i="16"/>
  <c r="E133" i="16"/>
  <c r="D133" i="16"/>
  <c r="C133" i="16"/>
  <c r="E132" i="16"/>
  <c r="D132" i="16"/>
  <c r="C132" i="16"/>
  <c r="E131" i="16"/>
  <c r="D131" i="16"/>
  <c r="C131" i="16"/>
  <c r="E130" i="16"/>
  <c r="D130" i="16"/>
  <c r="C130" i="16"/>
  <c r="E129" i="16"/>
  <c r="D129" i="16"/>
  <c r="C129" i="16"/>
  <c r="E128" i="16"/>
  <c r="D128" i="16"/>
  <c r="C128" i="16"/>
  <c r="H123" i="16"/>
  <c r="G123" i="16"/>
  <c r="G124" i="16" s="1"/>
  <c r="D123" i="16"/>
  <c r="C123" i="16"/>
  <c r="H122" i="16"/>
  <c r="F122" i="16"/>
  <c r="E122" i="16"/>
  <c r="D122" i="16"/>
  <c r="C122" i="16"/>
  <c r="H121" i="16"/>
  <c r="F121" i="16"/>
  <c r="E121" i="16"/>
  <c r="D121" i="16"/>
  <c r="C121" i="16"/>
  <c r="H120" i="16"/>
  <c r="F120" i="16"/>
  <c r="E120" i="16"/>
  <c r="D120" i="16"/>
  <c r="C120" i="16"/>
  <c r="H119" i="16"/>
  <c r="F119" i="16"/>
  <c r="E119" i="16"/>
  <c r="D119" i="16"/>
  <c r="C119" i="16"/>
  <c r="H117" i="16"/>
  <c r="F117" i="16"/>
  <c r="E117" i="16"/>
  <c r="D117" i="16"/>
  <c r="C117" i="16"/>
  <c r="H116" i="16"/>
  <c r="F116" i="16"/>
  <c r="E116" i="16"/>
  <c r="D116" i="16"/>
  <c r="C116" i="16"/>
  <c r="H115" i="16"/>
  <c r="F115" i="16"/>
  <c r="E115" i="16"/>
  <c r="D115" i="16"/>
  <c r="C115" i="16"/>
  <c r="H114" i="16"/>
  <c r="F114" i="16"/>
  <c r="E114" i="16"/>
  <c r="D114" i="16"/>
  <c r="C114" i="16"/>
  <c r="H113" i="16"/>
  <c r="F113" i="16"/>
  <c r="E113" i="16"/>
  <c r="D113" i="16"/>
  <c r="C113" i="16"/>
  <c r="H112" i="16"/>
  <c r="F112" i="16"/>
  <c r="E112" i="16"/>
  <c r="D112" i="16"/>
  <c r="C112" i="16"/>
  <c r="H111" i="16"/>
  <c r="F111" i="16"/>
  <c r="E111" i="16"/>
  <c r="D111" i="16"/>
  <c r="C111" i="16"/>
  <c r="H110" i="16"/>
  <c r="F110" i="16"/>
  <c r="E110" i="16"/>
  <c r="D110" i="16"/>
  <c r="C110" i="16"/>
  <c r="H109" i="16"/>
  <c r="F109" i="16"/>
  <c r="E109" i="16"/>
  <c r="D109" i="16"/>
  <c r="C109" i="16"/>
  <c r="H108" i="16"/>
  <c r="F108" i="16"/>
  <c r="E108" i="16"/>
  <c r="D108" i="16"/>
  <c r="C108" i="16"/>
  <c r="H107" i="16"/>
  <c r="F107" i="16"/>
  <c r="E107" i="16"/>
  <c r="D107" i="16"/>
  <c r="C107" i="16"/>
  <c r="H106" i="16"/>
  <c r="F106" i="16"/>
  <c r="E106" i="16"/>
  <c r="D106" i="16"/>
  <c r="C106" i="16"/>
  <c r="H105" i="16"/>
  <c r="F105" i="16"/>
  <c r="E105" i="16"/>
  <c r="D105" i="16"/>
  <c r="C105" i="16"/>
  <c r="E101" i="16"/>
  <c r="D101" i="16"/>
  <c r="C101" i="16"/>
  <c r="E100" i="16"/>
  <c r="D100" i="16"/>
  <c r="C100" i="16"/>
  <c r="E99" i="16"/>
  <c r="D99" i="16"/>
  <c r="C99" i="16"/>
  <c r="E96" i="16"/>
  <c r="D96" i="16"/>
  <c r="C96" i="16"/>
  <c r="C95" i="16"/>
  <c r="E94" i="16"/>
  <c r="D94" i="16"/>
  <c r="C94" i="16"/>
  <c r="E93" i="16"/>
  <c r="D93" i="16"/>
  <c r="C93" i="16"/>
  <c r="E92" i="16"/>
  <c r="D92" i="16"/>
  <c r="C92" i="16"/>
  <c r="E91" i="16"/>
  <c r="D91" i="16"/>
  <c r="C91" i="16"/>
  <c r="E89" i="16"/>
  <c r="D89" i="16"/>
  <c r="C89" i="16"/>
  <c r="E88" i="16"/>
  <c r="D88" i="16"/>
  <c r="C88" i="16"/>
  <c r="E87" i="16"/>
  <c r="D87" i="16"/>
  <c r="C87" i="16"/>
  <c r="E85" i="16"/>
  <c r="D85" i="16"/>
  <c r="C85" i="16"/>
  <c r="E84" i="16"/>
  <c r="D84" i="16"/>
  <c r="C84" i="16"/>
  <c r="E83" i="16"/>
  <c r="D83" i="16"/>
  <c r="C83" i="16"/>
  <c r="E82" i="16"/>
  <c r="D82" i="16"/>
  <c r="C82" i="16"/>
  <c r="E81" i="16"/>
  <c r="D81" i="16"/>
  <c r="C81" i="16"/>
  <c r="E80" i="16"/>
  <c r="D80" i="16"/>
  <c r="C80" i="16"/>
  <c r="E78" i="16"/>
  <c r="D78" i="16"/>
  <c r="C78" i="16"/>
  <c r="E77" i="16"/>
  <c r="D77" i="16"/>
  <c r="C77" i="16"/>
  <c r="E76" i="16"/>
  <c r="D76" i="16"/>
  <c r="C76" i="16"/>
  <c r="E75" i="16"/>
  <c r="D75" i="16"/>
  <c r="C75" i="16"/>
  <c r="E74" i="16"/>
  <c r="D74" i="16"/>
  <c r="C74" i="16"/>
  <c r="C69" i="16"/>
  <c r="C67" i="16" s="1"/>
  <c r="C68" i="16"/>
  <c r="E66" i="16"/>
  <c r="D66" i="16"/>
  <c r="C66" i="16"/>
  <c r="E65" i="16"/>
  <c r="D65" i="16"/>
  <c r="C65" i="16"/>
  <c r="E64" i="16"/>
  <c r="D64" i="16"/>
  <c r="C64" i="16"/>
  <c r="C62" i="16"/>
  <c r="C61" i="16" s="1"/>
  <c r="E60" i="16"/>
  <c r="D60" i="16"/>
  <c r="C60" i="16"/>
  <c r="E59" i="16"/>
  <c r="D59" i="16"/>
  <c r="C59" i="16"/>
  <c r="E58" i="16"/>
  <c r="D58" i="16"/>
  <c r="C58" i="16"/>
  <c r="E57" i="16"/>
  <c r="D57" i="16"/>
  <c r="C57" i="16"/>
  <c r="C55" i="16"/>
  <c r="C54" i="16" s="1"/>
  <c r="E53" i="16"/>
  <c r="E51" i="16" s="1"/>
  <c r="D53" i="16"/>
  <c r="C53" i="16"/>
  <c r="E52" i="16"/>
  <c r="D52" i="16"/>
  <c r="C52" i="16"/>
  <c r="C51" i="16" s="1"/>
  <c r="C50" i="16"/>
  <c r="C49" i="16"/>
  <c r="C48" i="16"/>
  <c r="C47" i="16"/>
  <c r="C46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C32" i="16"/>
  <c r="C31" i="16"/>
  <c r="C30" i="16"/>
  <c r="C29" i="16"/>
  <c r="C28" i="16"/>
  <c r="C27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A5" i="16"/>
  <c r="A4" i="16"/>
  <c r="A3" i="16"/>
  <c r="A2" i="16"/>
  <c r="P300" i="16" l="1"/>
  <c r="E10" i="16"/>
  <c r="C10" i="16"/>
  <c r="E90" i="16"/>
  <c r="E86" i="16" s="1"/>
  <c r="E102" i="16"/>
  <c r="E164" i="16"/>
  <c r="D230" i="16"/>
  <c r="D254" i="16"/>
  <c r="K287" i="16"/>
  <c r="E357" i="16"/>
  <c r="E364" i="16" s="1"/>
  <c r="N357" i="16"/>
  <c r="N364" i="16" s="1"/>
  <c r="J357" i="16"/>
  <c r="O357" i="16"/>
  <c r="O364" i="16" s="1"/>
  <c r="I383" i="16"/>
  <c r="F403" i="16"/>
  <c r="J403" i="16"/>
  <c r="N403" i="16"/>
  <c r="D118" i="16"/>
  <c r="D124" i="16" s="1"/>
  <c r="E230" i="16"/>
  <c r="D236" i="16"/>
  <c r="I300" i="16"/>
  <c r="F400" i="16"/>
  <c r="N400" i="16"/>
  <c r="H403" i="16"/>
  <c r="P403" i="16"/>
  <c r="F406" i="16"/>
  <c r="J406" i="16"/>
  <c r="N406" i="16"/>
  <c r="C406" i="16"/>
  <c r="K406" i="16"/>
  <c r="D90" i="16"/>
  <c r="D102" i="16"/>
  <c r="C272" i="16"/>
  <c r="F293" i="16"/>
  <c r="F287" i="16" s="1"/>
  <c r="E326" i="16"/>
  <c r="F339" i="16"/>
  <c r="J339" i="16"/>
  <c r="N339" i="16"/>
  <c r="C370" i="16"/>
  <c r="AB370" i="16" s="1"/>
  <c r="L383" i="16"/>
  <c r="E408" i="16"/>
  <c r="M408" i="16"/>
  <c r="F389" i="16"/>
  <c r="N389" i="16"/>
  <c r="P406" i="16"/>
  <c r="M300" i="16"/>
  <c r="N300" i="16"/>
  <c r="E73" i="16"/>
  <c r="C254" i="16"/>
  <c r="C90" i="16"/>
  <c r="C102" i="16"/>
  <c r="F118" i="16"/>
  <c r="F124" i="16" s="1"/>
  <c r="E142" i="16"/>
  <c r="D142" i="16"/>
  <c r="E201" i="16"/>
  <c r="C201" i="16"/>
  <c r="C230" i="16"/>
  <c r="E236" i="16"/>
  <c r="C293" i="16"/>
  <c r="C287" i="16" s="1"/>
  <c r="O293" i="16"/>
  <c r="O287" i="16" s="1"/>
  <c r="E293" i="16"/>
  <c r="I293" i="16"/>
  <c r="H304" i="16"/>
  <c r="H300" i="16" s="1"/>
  <c r="D339" i="16"/>
  <c r="H339" i="16"/>
  <c r="L339" i="16"/>
  <c r="P339" i="16"/>
  <c r="E383" i="16"/>
  <c r="Q383" i="16"/>
  <c r="K389" i="16"/>
  <c r="D406" i="16"/>
  <c r="L406" i="16"/>
  <c r="D423" i="16"/>
  <c r="C26" i="16"/>
  <c r="E33" i="16"/>
  <c r="D33" i="16"/>
  <c r="D56" i="16"/>
  <c r="C56" i="16"/>
  <c r="C63" i="16"/>
  <c r="D79" i="16"/>
  <c r="D73" i="16" s="1"/>
  <c r="E79" i="16"/>
  <c r="E118" i="16"/>
  <c r="E124" i="16" s="1"/>
  <c r="C212" i="16"/>
  <c r="D300" i="16"/>
  <c r="E304" i="16"/>
  <c r="E300" i="16" s="1"/>
  <c r="F304" i="16"/>
  <c r="F300" i="16" s="1"/>
  <c r="J304" i="16"/>
  <c r="J300" i="16" s="1"/>
  <c r="N304" i="16"/>
  <c r="D326" i="16"/>
  <c r="H326" i="16"/>
  <c r="L326" i="16"/>
  <c r="P326" i="16"/>
  <c r="I326" i="16"/>
  <c r="Q326" i="16"/>
  <c r="C357" i="16"/>
  <c r="C364" i="16" s="1"/>
  <c r="G357" i="16"/>
  <c r="G364" i="16" s="1"/>
  <c r="L357" i="16"/>
  <c r="L364" i="16" s="1"/>
  <c r="P357" i="16"/>
  <c r="P364" i="16" s="1"/>
  <c r="D357" i="16"/>
  <c r="D364" i="16" s="1"/>
  <c r="H357" i="16"/>
  <c r="M357" i="16"/>
  <c r="Q357" i="16"/>
  <c r="Q364" i="16" s="1"/>
  <c r="I357" i="16"/>
  <c r="I364" i="16" s="1"/>
  <c r="R357" i="16"/>
  <c r="F364" i="16"/>
  <c r="J364" i="16"/>
  <c r="D386" i="16"/>
  <c r="H386" i="16"/>
  <c r="E394" i="16"/>
  <c r="I394" i="16"/>
  <c r="M394" i="16"/>
  <c r="Q394" i="16"/>
  <c r="M410" i="16"/>
  <c r="D277" i="16"/>
  <c r="C339" i="16"/>
  <c r="K339" i="16"/>
  <c r="D408" i="16"/>
  <c r="C408" i="16" s="1"/>
  <c r="H408" i="16"/>
  <c r="L408" i="16"/>
  <c r="P408" i="16"/>
  <c r="E409" i="16"/>
  <c r="E410" i="16" s="1"/>
  <c r="I409" i="16"/>
  <c r="M409" i="16"/>
  <c r="Q409" i="16"/>
  <c r="M383" i="16"/>
  <c r="J389" i="16"/>
  <c r="F397" i="16"/>
  <c r="N397" i="16"/>
  <c r="E400" i="16"/>
  <c r="M400" i="16"/>
  <c r="D403" i="16"/>
  <c r="L403" i="16"/>
  <c r="O406" i="16"/>
  <c r="E386" i="16"/>
  <c r="I386" i="16"/>
  <c r="M386" i="16"/>
  <c r="Q386" i="16"/>
  <c r="J409" i="16"/>
  <c r="C423" i="16"/>
  <c r="D10" i="16"/>
  <c r="C45" i="16"/>
  <c r="C79" i="16"/>
  <c r="C73" i="16" s="1"/>
  <c r="C141" i="16"/>
  <c r="C164" i="16"/>
  <c r="C220" i="16"/>
  <c r="D220" i="16"/>
  <c r="E287" i="16"/>
  <c r="I287" i="16"/>
  <c r="M287" i="16"/>
  <c r="Q287" i="16"/>
  <c r="N287" i="16"/>
  <c r="J293" i="16"/>
  <c r="J287" i="16" s="1"/>
  <c r="N293" i="16"/>
  <c r="G293" i="16"/>
  <c r="G287" i="16" s="1"/>
  <c r="E339" i="16"/>
  <c r="I339" i="16"/>
  <c r="M339" i="16"/>
  <c r="Q339" i="16"/>
  <c r="H364" i="16"/>
  <c r="F383" i="16"/>
  <c r="J383" i="16"/>
  <c r="N383" i="16"/>
  <c r="G409" i="16"/>
  <c r="O409" i="16"/>
  <c r="F386" i="16"/>
  <c r="J386" i="16"/>
  <c r="N386" i="16"/>
  <c r="C386" i="16"/>
  <c r="G386" i="16"/>
  <c r="K386" i="16"/>
  <c r="O386" i="16"/>
  <c r="D389" i="16"/>
  <c r="H389" i="16"/>
  <c r="L389" i="16"/>
  <c r="P389" i="16"/>
  <c r="E406" i="16"/>
  <c r="I406" i="16"/>
  <c r="M406" i="16"/>
  <c r="Q406" i="16"/>
  <c r="C33" i="16"/>
  <c r="D51" i="16"/>
  <c r="D86" i="16"/>
  <c r="C236" i="16"/>
  <c r="R364" i="16"/>
  <c r="E56" i="16"/>
  <c r="D63" i="16"/>
  <c r="E63" i="16"/>
  <c r="D201" i="16"/>
  <c r="E254" i="16"/>
  <c r="E277" i="16"/>
  <c r="L300" i="16"/>
  <c r="Q300" i="16"/>
  <c r="C86" i="16"/>
  <c r="D141" i="16"/>
  <c r="D159" i="16" s="1"/>
  <c r="C142" i="16"/>
  <c r="E220" i="16"/>
  <c r="C118" i="16"/>
  <c r="C124" i="16" s="1"/>
  <c r="H118" i="16"/>
  <c r="H124" i="16" s="1"/>
  <c r="E141" i="16"/>
  <c r="J408" i="16"/>
  <c r="I389" i="16"/>
  <c r="Q389" i="16"/>
  <c r="F394" i="16"/>
  <c r="N394" i="16"/>
  <c r="F409" i="16"/>
  <c r="N409" i="16"/>
  <c r="D293" i="16"/>
  <c r="D287" i="16" s="1"/>
  <c r="H293" i="16"/>
  <c r="H287" i="16" s="1"/>
  <c r="L293" i="16"/>
  <c r="L287" i="16" s="1"/>
  <c r="P293" i="16"/>
  <c r="P287" i="16" s="1"/>
  <c r="C300" i="16"/>
  <c r="G300" i="16"/>
  <c r="K300" i="16"/>
  <c r="O300" i="16"/>
  <c r="C326" i="16"/>
  <c r="G326" i="16"/>
  <c r="K326" i="16"/>
  <c r="O326" i="16"/>
  <c r="M364" i="16"/>
  <c r="AB369" i="16"/>
  <c r="AB371" i="16"/>
  <c r="E397" i="16"/>
  <c r="I397" i="16"/>
  <c r="M397" i="16"/>
  <c r="Q397" i="16"/>
  <c r="D400" i="16"/>
  <c r="H400" i="16"/>
  <c r="L400" i="16"/>
  <c r="P400" i="16"/>
  <c r="C403" i="16"/>
  <c r="G403" i="16"/>
  <c r="K403" i="16"/>
  <c r="O403" i="16"/>
  <c r="F408" i="16"/>
  <c r="N408" i="16"/>
  <c r="AB435" i="16"/>
  <c r="AA435" i="16"/>
  <c r="K435" i="16" s="1"/>
  <c r="AB437" i="16"/>
  <c r="AA437" i="16"/>
  <c r="K437" i="16" s="1"/>
  <c r="K409" i="16"/>
  <c r="AB436" i="16"/>
  <c r="AA436" i="16"/>
  <c r="K436" i="16" s="1"/>
  <c r="E389" i="16"/>
  <c r="M389" i="16"/>
  <c r="J394" i="16"/>
  <c r="AA368" i="16"/>
  <c r="K368" i="16" s="1"/>
  <c r="AA370" i="16"/>
  <c r="K370" i="16" s="1"/>
  <c r="G383" i="16"/>
  <c r="G408" i="16"/>
  <c r="K383" i="16"/>
  <c r="K408" i="16"/>
  <c r="O383" i="16"/>
  <c r="O408" i="16"/>
  <c r="O410" i="16" s="1"/>
  <c r="D409" i="16"/>
  <c r="H409" i="16"/>
  <c r="L409" i="16"/>
  <c r="L410" i="16" s="1"/>
  <c r="P409" i="16"/>
  <c r="H383" i="16"/>
  <c r="P383" i="16"/>
  <c r="I408" i="16"/>
  <c r="Q408" i="16"/>
  <c r="E423" i="16"/>
  <c r="N410" i="16" l="1"/>
  <c r="D70" i="16"/>
  <c r="F410" i="16"/>
  <c r="C70" i="16"/>
  <c r="Q410" i="16"/>
  <c r="P410" i="16"/>
  <c r="G410" i="16"/>
  <c r="E159" i="16"/>
  <c r="C159" i="16"/>
  <c r="J410" i="16"/>
  <c r="K410" i="16"/>
  <c r="E70" i="16"/>
  <c r="G9" i="16" s="1"/>
  <c r="I410" i="16"/>
  <c r="H410" i="16"/>
  <c r="C409" i="16"/>
  <c r="C410" i="16" s="1"/>
  <c r="D410" i="16"/>
  <c r="M491" i="14" l="1"/>
  <c r="L491" i="14"/>
  <c r="K491" i="14"/>
  <c r="J491" i="14"/>
  <c r="I491" i="14"/>
  <c r="H491" i="14"/>
  <c r="G491" i="14"/>
  <c r="F491" i="14"/>
  <c r="E491" i="14"/>
  <c r="D491" i="14"/>
  <c r="C490" i="14"/>
  <c r="C489" i="14"/>
  <c r="C488" i="14"/>
  <c r="C487" i="14"/>
  <c r="C491" i="14" s="1"/>
  <c r="C486" i="14"/>
  <c r="M485" i="14"/>
  <c r="L485" i="14"/>
  <c r="K485" i="14"/>
  <c r="J485" i="14"/>
  <c r="I485" i="14"/>
  <c r="H485" i="14"/>
  <c r="G485" i="14"/>
  <c r="F485" i="14"/>
  <c r="E485" i="14"/>
  <c r="D485" i="14"/>
  <c r="C484" i="14"/>
  <c r="C483" i="14"/>
  <c r="C482" i="14"/>
  <c r="C481" i="14"/>
  <c r="C485" i="14" s="1"/>
  <c r="C480" i="14"/>
  <c r="C479" i="14"/>
  <c r="M478" i="14"/>
  <c r="L478" i="14"/>
  <c r="K478" i="14"/>
  <c r="J478" i="14"/>
  <c r="I478" i="14"/>
  <c r="H478" i="14"/>
  <c r="G478" i="14"/>
  <c r="F478" i="14"/>
  <c r="E478" i="14"/>
  <c r="D478" i="14"/>
  <c r="C477" i="14"/>
  <c r="C476" i="14"/>
  <c r="C475" i="14"/>
  <c r="C474" i="14"/>
  <c r="C473" i="14"/>
  <c r="C472" i="14"/>
  <c r="C471" i="14"/>
  <c r="C470" i="14"/>
  <c r="M469" i="14"/>
  <c r="L469" i="14"/>
  <c r="K469" i="14"/>
  <c r="J469" i="14"/>
  <c r="I469" i="14"/>
  <c r="H469" i="14"/>
  <c r="G469" i="14"/>
  <c r="G492" i="14" s="1"/>
  <c r="F469" i="14"/>
  <c r="E469" i="14"/>
  <c r="D469" i="14"/>
  <c r="C469" i="14"/>
  <c r="C468" i="14"/>
  <c r="C467" i="14"/>
  <c r="C466" i="14"/>
  <c r="M465" i="14"/>
  <c r="L465" i="14"/>
  <c r="K465" i="14"/>
  <c r="J465" i="14"/>
  <c r="I465" i="14"/>
  <c r="H465" i="14"/>
  <c r="G465" i="14"/>
  <c r="F465" i="14"/>
  <c r="E465" i="14"/>
  <c r="D465" i="14"/>
  <c r="C464" i="14"/>
  <c r="C463" i="14"/>
  <c r="C462" i="14"/>
  <c r="C465" i="14" s="1"/>
  <c r="M461" i="14"/>
  <c r="L461" i="14"/>
  <c r="K461" i="14"/>
  <c r="K492" i="14" s="1"/>
  <c r="J461" i="14"/>
  <c r="I461" i="14"/>
  <c r="H461" i="14"/>
  <c r="G461" i="14"/>
  <c r="F461" i="14"/>
  <c r="E461" i="14"/>
  <c r="D461" i="14"/>
  <c r="C460" i="14"/>
  <c r="C461" i="14" s="1"/>
  <c r="C459" i="14"/>
  <c r="C458" i="14"/>
  <c r="M457" i="14"/>
  <c r="L457" i="14"/>
  <c r="L492" i="14" s="1"/>
  <c r="K457" i="14"/>
  <c r="J457" i="14"/>
  <c r="I457" i="14"/>
  <c r="I492" i="14" s="1"/>
  <c r="H457" i="14"/>
  <c r="H492" i="14" s="1"/>
  <c r="G457" i="14"/>
  <c r="F457" i="14"/>
  <c r="E457" i="14"/>
  <c r="E492" i="14" s="1"/>
  <c r="D457" i="14"/>
  <c r="D492" i="14" s="1"/>
  <c r="C456" i="14"/>
  <c r="C455" i="14"/>
  <c r="C454" i="14"/>
  <c r="C453" i="14"/>
  <c r="C452" i="14"/>
  <c r="C446" i="14"/>
  <c r="C445" i="14"/>
  <c r="AB442" i="14"/>
  <c r="AA442" i="14"/>
  <c r="F442" i="14"/>
  <c r="AB441" i="14"/>
  <c r="AA441" i="14"/>
  <c r="F441" i="14"/>
  <c r="AB440" i="14"/>
  <c r="AA440" i="14"/>
  <c r="F440" i="14" s="1"/>
  <c r="AB437" i="14"/>
  <c r="AA437" i="14"/>
  <c r="K437" i="14"/>
  <c r="C437" i="14"/>
  <c r="AB436" i="14"/>
  <c r="AA436" i="14"/>
  <c r="K436" i="14"/>
  <c r="C436" i="14"/>
  <c r="AB435" i="14"/>
  <c r="AA435" i="14"/>
  <c r="K435" i="14"/>
  <c r="C435" i="14"/>
  <c r="D422" i="14"/>
  <c r="C422" i="14"/>
  <c r="E421" i="14"/>
  <c r="D421" i="14"/>
  <c r="C421" i="14"/>
  <c r="E420" i="14"/>
  <c r="D420" i="14"/>
  <c r="C420" i="14"/>
  <c r="E419" i="14"/>
  <c r="D419" i="14"/>
  <c r="C419" i="14"/>
  <c r="E418" i="14"/>
  <c r="D418" i="14"/>
  <c r="C418" i="14"/>
  <c r="D417" i="14"/>
  <c r="C417" i="14"/>
  <c r="E416" i="14"/>
  <c r="D416" i="14"/>
  <c r="C416" i="14"/>
  <c r="D415" i="14"/>
  <c r="C415" i="14"/>
  <c r="E414" i="14"/>
  <c r="D414" i="14"/>
  <c r="C414" i="14"/>
  <c r="D413" i="14"/>
  <c r="C413" i="14"/>
  <c r="Q407" i="14"/>
  <c r="P407" i="14"/>
  <c r="O407" i="14"/>
  <c r="N407" i="14"/>
  <c r="M407" i="14"/>
  <c r="L407" i="14"/>
  <c r="K407" i="14"/>
  <c r="J407" i="14"/>
  <c r="I407" i="14"/>
  <c r="H407" i="14"/>
  <c r="G407" i="14"/>
  <c r="F407" i="14"/>
  <c r="E407" i="14"/>
  <c r="D407" i="14"/>
  <c r="C407" i="14"/>
  <c r="L406" i="14"/>
  <c r="Q405" i="14"/>
  <c r="P405" i="14"/>
  <c r="O405" i="14"/>
  <c r="N405" i="14"/>
  <c r="M405" i="14"/>
  <c r="L405" i="14"/>
  <c r="K405" i="14"/>
  <c r="J405" i="14"/>
  <c r="I405" i="14"/>
  <c r="H405" i="14"/>
  <c r="G405" i="14"/>
  <c r="F405" i="14"/>
  <c r="E405" i="14"/>
  <c r="D405" i="14"/>
  <c r="C405" i="14"/>
  <c r="Q404" i="14"/>
  <c r="P404" i="14"/>
  <c r="O404" i="14"/>
  <c r="N404" i="14"/>
  <c r="M404" i="14"/>
  <c r="L404" i="14"/>
  <c r="K404" i="14"/>
  <c r="J404" i="14"/>
  <c r="J406" i="14" s="1"/>
  <c r="I404" i="14"/>
  <c r="I406" i="14" s="1"/>
  <c r="H404" i="14"/>
  <c r="G404" i="14"/>
  <c r="F404" i="14"/>
  <c r="E404" i="14"/>
  <c r="E406" i="14" s="1"/>
  <c r="D404" i="14"/>
  <c r="D406" i="14" s="1"/>
  <c r="C404" i="14"/>
  <c r="Q402" i="14"/>
  <c r="Q403" i="14" s="1"/>
  <c r="P402" i="14"/>
  <c r="O402" i="14"/>
  <c r="N402" i="14"/>
  <c r="M402" i="14"/>
  <c r="M403" i="14" s="1"/>
  <c r="L402" i="14"/>
  <c r="K402" i="14"/>
  <c r="J402" i="14"/>
  <c r="I402" i="14"/>
  <c r="H402" i="14"/>
  <c r="G402" i="14"/>
  <c r="F402" i="14"/>
  <c r="E402" i="14"/>
  <c r="E403" i="14" s="1"/>
  <c r="D402" i="14"/>
  <c r="C402" i="14"/>
  <c r="Q401" i="14"/>
  <c r="P401" i="14"/>
  <c r="O401" i="14"/>
  <c r="N401" i="14"/>
  <c r="M401" i="14"/>
  <c r="L401" i="14"/>
  <c r="K401" i="14"/>
  <c r="J401" i="14"/>
  <c r="I401" i="14"/>
  <c r="H401" i="14"/>
  <c r="G401" i="14"/>
  <c r="F401" i="14"/>
  <c r="E401" i="14"/>
  <c r="D401" i="14"/>
  <c r="C401" i="14"/>
  <c r="Q399" i="14"/>
  <c r="P399" i="14"/>
  <c r="O399" i="14"/>
  <c r="N399" i="14"/>
  <c r="M399" i="14"/>
  <c r="L399" i="14"/>
  <c r="K399" i="14"/>
  <c r="J399" i="14"/>
  <c r="I399" i="14"/>
  <c r="H399" i="14"/>
  <c r="G399" i="14"/>
  <c r="F399" i="14"/>
  <c r="E399" i="14"/>
  <c r="D399" i="14"/>
  <c r="C399" i="14"/>
  <c r="Q398" i="14"/>
  <c r="P398" i="14"/>
  <c r="O398" i="14"/>
  <c r="N398" i="14"/>
  <c r="M398" i="14"/>
  <c r="L398" i="14"/>
  <c r="K398" i="14"/>
  <c r="K400" i="14" s="1"/>
  <c r="J398" i="14"/>
  <c r="I398" i="14"/>
  <c r="H398" i="14"/>
  <c r="G398" i="14"/>
  <c r="G400" i="14" s="1"/>
  <c r="F398" i="14"/>
  <c r="E398" i="14"/>
  <c r="D398" i="14"/>
  <c r="C398" i="14"/>
  <c r="C400" i="14" s="1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Q395" i="14"/>
  <c r="P395" i="14"/>
  <c r="P397" i="14" s="1"/>
  <c r="O395" i="14"/>
  <c r="N395" i="14"/>
  <c r="M395" i="14"/>
  <c r="L395" i="14"/>
  <c r="K395" i="14"/>
  <c r="J395" i="14"/>
  <c r="I395" i="14"/>
  <c r="H395" i="14"/>
  <c r="G395" i="14"/>
  <c r="F395" i="14"/>
  <c r="E395" i="14"/>
  <c r="D395" i="14"/>
  <c r="D397" i="14" s="1"/>
  <c r="C395" i="14"/>
  <c r="Q393" i="14"/>
  <c r="P393" i="14"/>
  <c r="P394" i="14" s="1"/>
  <c r="O393" i="14"/>
  <c r="N393" i="14"/>
  <c r="M393" i="14"/>
  <c r="L393" i="14"/>
  <c r="K393" i="14"/>
  <c r="J393" i="14"/>
  <c r="I393" i="14"/>
  <c r="I394" i="14" s="1"/>
  <c r="H393" i="14"/>
  <c r="H394" i="14" s="1"/>
  <c r="G393" i="14"/>
  <c r="F393" i="14"/>
  <c r="E393" i="14"/>
  <c r="E394" i="14" s="1"/>
  <c r="D393" i="14"/>
  <c r="C393" i="14"/>
  <c r="Q392" i="14"/>
  <c r="P392" i="14"/>
  <c r="O392" i="14"/>
  <c r="N392" i="14"/>
  <c r="N394" i="14" s="1"/>
  <c r="M392" i="14"/>
  <c r="L392" i="14"/>
  <c r="K392" i="14"/>
  <c r="J392" i="14"/>
  <c r="J394" i="14" s="1"/>
  <c r="I392" i="14"/>
  <c r="H392" i="14"/>
  <c r="G392" i="14"/>
  <c r="F392" i="14"/>
  <c r="F394" i="14" s="1"/>
  <c r="E392" i="14"/>
  <c r="D392" i="14"/>
  <c r="C392" i="14"/>
  <c r="Q391" i="14"/>
  <c r="P391" i="14"/>
  <c r="O391" i="14"/>
  <c r="N391" i="14"/>
  <c r="M391" i="14"/>
  <c r="L391" i="14"/>
  <c r="K391" i="14"/>
  <c r="J391" i="14"/>
  <c r="I391" i="14"/>
  <c r="H391" i="14"/>
  <c r="G391" i="14"/>
  <c r="F391" i="14"/>
  <c r="E391" i="14"/>
  <c r="D391" i="14"/>
  <c r="C391" i="14"/>
  <c r="Q390" i="14"/>
  <c r="P390" i="14"/>
  <c r="O390" i="14"/>
  <c r="N390" i="14"/>
  <c r="M390" i="14"/>
  <c r="L390" i="14"/>
  <c r="K390" i="14"/>
  <c r="J390" i="14"/>
  <c r="I390" i="14"/>
  <c r="H390" i="14"/>
  <c r="G390" i="14"/>
  <c r="F390" i="14"/>
  <c r="E390" i="14"/>
  <c r="D390" i="14"/>
  <c r="C390" i="14"/>
  <c r="O389" i="14"/>
  <c r="Q388" i="14"/>
  <c r="P388" i="14"/>
  <c r="O388" i="14"/>
  <c r="N388" i="14"/>
  <c r="M388" i="14"/>
  <c r="L388" i="14"/>
  <c r="K388" i="14"/>
  <c r="J388" i="14"/>
  <c r="I388" i="14"/>
  <c r="H388" i="14"/>
  <c r="G388" i="14"/>
  <c r="F388" i="14"/>
  <c r="E388" i="14"/>
  <c r="D388" i="14"/>
  <c r="C388" i="14"/>
  <c r="Q387" i="14"/>
  <c r="P387" i="14"/>
  <c r="P389" i="14" s="1"/>
  <c r="O387" i="14"/>
  <c r="N387" i="14"/>
  <c r="M387" i="14"/>
  <c r="L387" i="14"/>
  <c r="K387" i="14"/>
  <c r="J387" i="14"/>
  <c r="I387" i="14"/>
  <c r="H387" i="14"/>
  <c r="G387" i="14"/>
  <c r="F387" i="14"/>
  <c r="E387" i="14"/>
  <c r="D387" i="14"/>
  <c r="C387" i="14"/>
  <c r="Q385" i="14"/>
  <c r="Q386" i="14" s="1"/>
  <c r="P385" i="14"/>
  <c r="O385" i="14"/>
  <c r="N385" i="14"/>
  <c r="M385" i="14"/>
  <c r="M386" i="14" s="1"/>
  <c r="L385" i="14"/>
  <c r="L386" i="14" s="1"/>
  <c r="K385" i="14"/>
  <c r="J385" i="14"/>
  <c r="I385" i="14"/>
  <c r="H385" i="14"/>
  <c r="G385" i="14"/>
  <c r="F385" i="14"/>
  <c r="E385" i="14"/>
  <c r="D385" i="14"/>
  <c r="C385" i="14"/>
  <c r="Q384" i="14"/>
  <c r="P384" i="14"/>
  <c r="O384" i="14"/>
  <c r="N384" i="14"/>
  <c r="M384" i="14"/>
  <c r="L384" i="14"/>
  <c r="K384" i="14"/>
  <c r="J384" i="14"/>
  <c r="I384" i="14"/>
  <c r="H384" i="14"/>
  <c r="G384" i="14"/>
  <c r="F384" i="14"/>
  <c r="F386" i="14" s="1"/>
  <c r="E384" i="14"/>
  <c r="D384" i="14"/>
  <c r="C384" i="14"/>
  <c r="Q382" i="14"/>
  <c r="P382" i="14"/>
  <c r="O382" i="14"/>
  <c r="N382" i="14"/>
  <c r="M382" i="14"/>
  <c r="L382" i="14"/>
  <c r="K382" i="14"/>
  <c r="J382" i="14"/>
  <c r="I382" i="14"/>
  <c r="H382" i="14"/>
  <c r="G382" i="14"/>
  <c r="G383" i="14" s="1"/>
  <c r="F382" i="14"/>
  <c r="E382" i="14"/>
  <c r="D382" i="14"/>
  <c r="C382" i="14"/>
  <c r="Q381" i="14"/>
  <c r="P381" i="14"/>
  <c r="O381" i="14"/>
  <c r="N381" i="14"/>
  <c r="M381" i="14"/>
  <c r="L381" i="14"/>
  <c r="K381" i="14"/>
  <c r="J381" i="14"/>
  <c r="I381" i="14"/>
  <c r="I383" i="14" s="1"/>
  <c r="H381" i="14"/>
  <c r="G381" i="14"/>
  <c r="F381" i="14"/>
  <c r="E381" i="14"/>
  <c r="D381" i="14"/>
  <c r="C381" i="14"/>
  <c r="D376" i="14"/>
  <c r="C376" i="14"/>
  <c r="D375" i="14"/>
  <c r="C375" i="14"/>
  <c r="F371" i="14"/>
  <c r="E371" i="14"/>
  <c r="F370" i="14"/>
  <c r="E370" i="14"/>
  <c r="C370" i="14" s="1"/>
  <c r="F369" i="14"/>
  <c r="E369" i="14"/>
  <c r="F368" i="14"/>
  <c r="E368" i="14"/>
  <c r="R363" i="14"/>
  <c r="Q363" i="14"/>
  <c r="P363" i="14"/>
  <c r="O363" i="14"/>
  <c r="N363" i="14"/>
  <c r="M363" i="14"/>
  <c r="L363" i="14"/>
  <c r="J363" i="14"/>
  <c r="I363" i="14"/>
  <c r="H363" i="14"/>
  <c r="G363" i="14"/>
  <c r="F363" i="14"/>
  <c r="E363" i="14"/>
  <c r="D363" i="14"/>
  <c r="C363" i="14"/>
  <c r="R362" i="14"/>
  <c r="Q362" i="14"/>
  <c r="P362" i="14"/>
  <c r="O362" i="14"/>
  <c r="N362" i="14"/>
  <c r="M362" i="14"/>
  <c r="L362" i="14"/>
  <c r="J362" i="14"/>
  <c r="I362" i="14"/>
  <c r="H362" i="14"/>
  <c r="G362" i="14"/>
  <c r="F362" i="14"/>
  <c r="E362" i="14"/>
  <c r="D362" i="14"/>
  <c r="C362" i="14"/>
  <c r="R361" i="14"/>
  <c r="Q361" i="14"/>
  <c r="P361" i="14"/>
  <c r="O361" i="14"/>
  <c r="N361" i="14"/>
  <c r="M361" i="14"/>
  <c r="L361" i="14"/>
  <c r="J361" i="14"/>
  <c r="I361" i="14"/>
  <c r="H361" i="14"/>
  <c r="G361" i="14"/>
  <c r="F361" i="14"/>
  <c r="E361" i="14"/>
  <c r="D361" i="14"/>
  <c r="C361" i="14"/>
  <c r="R360" i="14"/>
  <c r="Q360" i="14"/>
  <c r="P360" i="14"/>
  <c r="O360" i="14"/>
  <c r="N360" i="14"/>
  <c r="M360" i="14"/>
  <c r="L360" i="14"/>
  <c r="J360" i="14"/>
  <c r="I360" i="14"/>
  <c r="H360" i="14"/>
  <c r="G360" i="14"/>
  <c r="F360" i="14"/>
  <c r="E360" i="14"/>
  <c r="D360" i="14"/>
  <c r="C360" i="14"/>
  <c r="R359" i="14"/>
  <c r="Q359" i="14"/>
  <c r="P359" i="14"/>
  <c r="O359" i="14"/>
  <c r="N359" i="14"/>
  <c r="M359" i="14"/>
  <c r="L359" i="14"/>
  <c r="J359" i="14"/>
  <c r="I359" i="14"/>
  <c r="H359" i="14"/>
  <c r="G359" i="14"/>
  <c r="F359" i="14"/>
  <c r="E359" i="14"/>
  <c r="D359" i="14"/>
  <c r="D357" i="14" s="1"/>
  <c r="C359" i="14"/>
  <c r="R358" i="14"/>
  <c r="Q358" i="14"/>
  <c r="Q357" i="14" s="1"/>
  <c r="P358" i="14"/>
  <c r="P357" i="14" s="1"/>
  <c r="O358" i="14"/>
  <c r="N358" i="14"/>
  <c r="M358" i="14"/>
  <c r="L358" i="14"/>
  <c r="J358" i="14"/>
  <c r="I358" i="14"/>
  <c r="H358" i="14"/>
  <c r="G358" i="14"/>
  <c r="F358" i="14"/>
  <c r="E358" i="14"/>
  <c r="D358" i="14"/>
  <c r="C358" i="14"/>
  <c r="C357" i="14"/>
  <c r="R356" i="14"/>
  <c r="Q356" i="14"/>
  <c r="P356" i="14"/>
  <c r="O356" i="14"/>
  <c r="N356" i="14"/>
  <c r="M356" i="14"/>
  <c r="L356" i="14"/>
  <c r="J356" i="14"/>
  <c r="I356" i="14"/>
  <c r="H356" i="14"/>
  <c r="G356" i="14"/>
  <c r="F356" i="14"/>
  <c r="E356" i="14"/>
  <c r="D356" i="14"/>
  <c r="C356" i="14"/>
  <c r="R355" i="14"/>
  <c r="Q355" i="14"/>
  <c r="P355" i="14"/>
  <c r="O355" i="14"/>
  <c r="N355" i="14"/>
  <c r="M355" i="14"/>
  <c r="L355" i="14"/>
  <c r="J355" i="14"/>
  <c r="I355" i="14"/>
  <c r="H355" i="14"/>
  <c r="G355" i="14"/>
  <c r="F355" i="14"/>
  <c r="E355" i="14"/>
  <c r="D355" i="14"/>
  <c r="C355" i="14"/>
  <c r="R354" i="14"/>
  <c r="Q354" i="14"/>
  <c r="P354" i="14"/>
  <c r="O354" i="14"/>
  <c r="N354" i="14"/>
  <c r="M354" i="14"/>
  <c r="L354" i="14"/>
  <c r="J354" i="14"/>
  <c r="I354" i="14"/>
  <c r="H354" i="14"/>
  <c r="G354" i="14"/>
  <c r="F354" i="14"/>
  <c r="E354" i="14"/>
  <c r="D354" i="14"/>
  <c r="C354" i="14"/>
  <c r="R353" i="14"/>
  <c r="Q353" i="14"/>
  <c r="P353" i="14"/>
  <c r="O353" i="14"/>
  <c r="N353" i="14"/>
  <c r="M353" i="14"/>
  <c r="L353" i="14"/>
  <c r="K364" i="14"/>
  <c r="J353" i="14"/>
  <c r="I353" i="14"/>
  <c r="H353" i="14"/>
  <c r="G353" i="14"/>
  <c r="F353" i="14"/>
  <c r="E353" i="14"/>
  <c r="D353" i="14"/>
  <c r="C353" i="14"/>
  <c r="R352" i="14"/>
  <c r="Q352" i="14"/>
  <c r="P352" i="14"/>
  <c r="O352" i="14"/>
  <c r="N352" i="14"/>
  <c r="M352" i="14"/>
  <c r="L352" i="14"/>
  <c r="J352" i="14"/>
  <c r="I352" i="14"/>
  <c r="H352" i="14"/>
  <c r="G352" i="14"/>
  <c r="F352" i="14"/>
  <c r="E352" i="14"/>
  <c r="D352" i="14"/>
  <c r="C352" i="14"/>
  <c r="R351" i="14"/>
  <c r="Q351" i="14"/>
  <c r="P351" i="14"/>
  <c r="O351" i="14"/>
  <c r="N351" i="14"/>
  <c r="M351" i="14"/>
  <c r="L351" i="14"/>
  <c r="J351" i="14"/>
  <c r="I351" i="14"/>
  <c r="H351" i="14"/>
  <c r="G351" i="14"/>
  <c r="F351" i="14"/>
  <c r="E351" i="14"/>
  <c r="D351" i="14"/>
  <c r="C351" i="14"/>
  <c r="R350" i="14"/>
  <c r="Q350" i="14"/>
  <c r="P350" i="14"/>
  <c r="O350" i="14"/>
  <c r="N350" i="14"/>
  <c r="M350" i="14"/>
  <c r="L350" i="14"/>
  <c r="J350" i="14"/>
  <c r="I350" i="14"/>
  <c r="H350" i="14"/>
  <c r="G350" i="14"/>
  <c r="F350" i="14"/>
  <c r="E350" i="14"/>
  <c r="D350" i="14"/>
  <c r="C350" i="14"/>
  <c r="R349" i="14"/>
  <c r="Q349" i="14"/>
  <c r="P349" i="14"/>
  <c r="O349" i="14"/>
  <c r="N349" i="14"/>
  <c r="M349" i="14"/>
  <c r="L349" i="14"/>
  <c r="J349" i="14"/>
  <c r="I349" i="14"/>
  <c r="H349" i="14"/>
  <c r="G349" i="14"/>
  <c r="F349" i="14"/>
  <c r="E349" i="14"/>
  <c r="D349" i="14"/>
  <c r="C349" i="14"/>
  <c r="R348" i="14"/>
  <c r="Q348" i="14"/>
  <c r="P348" i="14"/>
  <c r="O348" i="14"/>
  <c r="N348" i="14"/>
  <c r="M348" i="14"/>
  <c r="L348" i="14"/>
  <c r="J348" i="14"/>
  <c r="I348" i="14"/>
  <c r="H348" i="14"/>
  <c r="G348" i="14"/>
  <c r="F348" i="14"/>
  <c r="E348" i="14"/>
  <c r="D348" i="14"/>
  <c r="C348" i="14"/>
  <c r="R347" i="14"/>
  <c r="Q347" i="14"/>
  <c r="P347" i="14"/>
  <c r="O347" i="14"/>
  <c r="N347" i="14"/>
  <c r="M347" i="14"/>
  <c r="L347" i="14"/>
  <c r="J347" i="14"/>
  <c r="I347" i="14"/>
  <c r="H347" i="14"/>
  <c r="G347" i="14"/>
  <c r="F347" i="14"/>
  <c r="E347" i="14"/>
  <c r="D347" i="14"/>
  <c r="C347" i="14"/>
  <c r="R346" i="14"/>
  <c r="Q346" i="14"/>
  <c r="P346" i="14"/>
  <c r="O346" i="14"/>
  <c r="N346" i="14"/>
  <c r="M346" i="14"/>
  <c r="L346" i="14"/>
  <c r="J346" i="14"/>
  <c r="I346" i="14"/>
  <c r="H346" i="14"/>
  <c r="G346" i="14"/>
  <c r="F346" i="14"/>
  <c r="E346" i="14"/>
  <c r="D346" i="14"/>
  <c r="C346" i="14"/>
  <c r="R345" i="14"/>
  <c r="Q345" i="14"/>
  <c r="P345" i="14"/>
  <c r="O345" i="14"/>
  <c r="N345" i="14"/>
  <c r="M345" i="14"/>
  <c r="L345" i="14"/>
  <c r="J345" i="14"/>
  <c r="I345" i="14"/>
  <c r="H345" i="14"/>
  <c r="G345" i="14"/>
  <c r="F345" i="14"/>
  <c r="E345" i="14"/>
  <c r="D345" i="14"/>
  <c r="C345" i="14"/>
  <c r="R344" i="14"/>
  <c r="Q344" i="14"/>
  <c r="P344" i="14"/>
  <c r="O344" i="14"/>
  <c r="N344" i="14"/>
  <c r="M344" i="14"/>
  <c r="L344" i="14"/>
  <c r="J344" i="14"/>
  <c r="I344" i="14"/>
  <c r="H344" i="14"/>
  <c r="G344" i="14"/>
  <c r="F344" i="14"/>
  <c r="E344" i="14"/>
  <c r="D344" i="14"/>
  <c r="C344" i="14"/>
  <c r="Q338" i="14"/>
  <c r="P338" i="14"/>
  <c r="O338" i="14"/>
  <c r="N338" i="14"/>
  <c r="M338" i="14"/>
  <c r="L338" i="14"/>
  <c r="K338" i="14"/>
  <c r="J338" i="14"/>
  <c r="I338" i="14"/>
  <c r="H338" i="14"/>
  <c r="G338" i="14"/>
  <c r="F338" i="14"/>
  <c r="E338" i="14"/>
  <c r="D338" i="14"/>
  <c r="C338" i="14"/>
  <c r="Q337" i="14"/>
  <c r="P337" i="14"/>
  <c r="O337" i="14"/>
  <c r="N337" i="14"/>
  <c r="M337" i="14"/>
  <c r="L337" i="14"/>
  <c r="K337" i="14"/>
  <c r="J337" i="14"/>
  <c r="I337" i="14"/>
  <c r="H337" i="14"/>
  <c r="G337" i="14"/>
  <c r="F337" i="14"/>
  <c r="E337" i="14"/>
  <c r="D337" i="14"/>
  <c r="C337" i="14"/>
  <c r="Q336" i="14"/>
  <c r="P336" i="14"/>
  <c r="O336" i="14"/>
  <c r="N336" i="14"/>
  <c r="M336" i="14"/>
  <c r="L336" i="14"/>
  <c r="K336" i="14"/>
  <c r="J336" i="14"/>
  <c r="I336" i="14"/>
  <c r="H336" i="14"/>
  <c r="G336" i="14"/>
  <c r="F336" i="14"/>
  <c r="E336" i="14"/>
  <c r="D336" i="14"/>
  <c r="C336" i="14"/>
  <c r="Q335" i="14"/>
  <c r="P335" i="14"/>
  <c r="O335" i="14"/>
  <c r="N335" i="14"/>
  <c r="M335" i="14"/>
  <c r="L335" i="14"/>
  <c r="K335" i="14"/>
  <c r="J335" i="14"/>
  <c r="I335" i="14"/>
  <c r="H335" i="14"/>
  <c r="G335" i="14"/>
  <c r="F335" i="14"/>
  <c r="E335" i="14"/>
  <c r="D335" i="14"/>
  <c r="C335" i="14"/>
  <c r="Q334" i="14"/>
  <c r="P334" i="14"/>
  <c r="O334" i="14"/>
  <c r="N334" i="14"/>
  <c r="M334" i="14"/>
  <c r="L334" i="14"/>
  <c r="K334" i="14"/>
  <c r="J334" i="14"/>
  <c r="I334" i="14"/>
  <c r="H334" i="14"/>
  <c r="G334" i="14"/>
  <c r="F334" i="14"/>
  <c r="E334" i="14"/>
  <c r="D334" i="14"/>
  <c r="C334" i="14"/>
  <c r="Q333" i="14"/>
  <c r="P333" i="14"/>
  <c r="O333" i="14"/>
  <c r="N333" i="14"/>
  <c r="M333" i="14"/>
  <c r="L333" i="14"/>
  <c r="K333" i="14"/>
  <c r="J333" i="14"/>
  <c r="I333" i="14"/>
  <c r="H333" i="14"/>
  <c r="G333" i="14"/>
  <c r="F333" i="14"/>
  <c r="E333" i="14"/>
  <c r="D333" i="14"/>
  <c r="C333" i="14"/>
  <c r="Q332" i="14"/>
  <c r="P332" i="14"/>
  <c r="O332" i="14"/>
  <c r="N332" i="14"/>
  <c r="M332" i="14"/>
  <c r="L332" i="14"/>
  <c r="K332" i="14"/>
  <c r="J332" i="14"/>
  <c r="I332" i="14"/>
  <c r="H332" i="14"/>
  <c r="G332" i="14"/>
  <c r="F332" i="14"/>
  <c r="E332" i="14"/>
  <c r="D332" i="14"/>
  <c r="C332" i="14"/>
  <c r="Q331" i="14"/>
  <c r="P331" i="14"/>
  <c r="O331" i="14"/>
  <c r="N331" i="14"/>
  <c r="M331" i="14"/>
  <c r="L331" i="14"/>
  <c r="K331" i="14"/>
  <c r="J331" i="14"/>
  <c r="I331" i="14"/>
  <c r="H331" i="14"/>
  <c r="G331" i="14"/>
  <c r="G339" i="14" s="1"/>
  <c r="F331" i="14"/>
  <c r="E331" i="14"/>
  <c r="D331" i="14"/>
  <c r="C331" i="14"/>
  <c r="Q325" i="14"/>
  <c r="P325" i="14"/>
  <c r="O325" i="14"/>
  <c r="N325" i="14"/>
  <c r="M325" i="14"/>
  <c r="L325" i="14"/>
  <c r="K325" i="14"/>
  <c r="J325" i="14"/>
  <c r="I325" i="14"/>
  <c r="H325" i="14"/>
  <c r="G325" i="14"/>
  <c r="F325" i="14"/>
  <c r="E325" i="14"/>
  <c r="D325" i="14"/>
  <c r="C325" i="14"/>
  <c r="Q324" i="14"/>
  <c r="P324" i="14"/>
  <c r="O324" i="14"/>
  <c r="N324" i="14"/>
  <c r="M324" i="14"/>
  <c r="L324" i="14"/>
  <c r="K324" i="14"/>
  <c r="J324" i="14"/>
  <c r="I324" i="14"/>
  <c r="H324" i="14"/>
  <c r="G324" i="14"/>
  <c r="F324" i="14"/>
  <c r="E324" i="14"/>
  <c r="D324" i="14"/>
  <c r="C324" i="14"/>
  <c r="Q323" i="14"/>
  <c r="P323" i="14"/>
  <c r="O323" i="14"/>
  <c r="N323" i="14"/>
  <c r="M323" i="14"/>
  <c r="L323" i="14"/>
  <c r="K323" i="14"/>
  <c r="J323" i="14"/>
  <c r="I323" i="14"/>
  <c r="H323" i="14"/>
  <c r="G323" i="14"/>
  <c r="F323" i="14"/>
  <c r="E323" i="14"/>
  <c r="D323" i="14"/>
  <c r="C323" i="14"/>
  <c r="Q321" i="14"/>
  <c r="P321" i="14"/>
  <c r="O321" i="14"/>
  <c r="N321" i="14"/>
  <c r="M321" i="14"/>
  <c r="L321" i="14"/>
  <c r="K321" i="14"/>
  <c r="J321" i="14"/>
  <c r="I321" i="14"/>
  <c r="H321" i="14"/>
  <c r="G321" i="14"/>
  <c r="F321" i="14"/>
  <c r="E321" i="14"/>
  <c r="D321" i="14"/>
  <c r="C321" i="14"/>
  <c r="Q319" i="14"/>
  <c r="P319" i="14"/>
  <c r="O319" i="14"/>
  <c r="N319" i="14"/>
  <c r="M319" i="14"/>
  <c r="L319" i="14"/>
  <c r="K319" i="14"/>
  <c r="J319" i="14"/>
  <c r="I319" i="14"/>
  <c r="H319" i="14"/>
  <c r="G319" i="14"/>
  <c r="F319" i="14"/>
  <c r="E319" i="14"/>
  <c r="D319" i="14"/>
  <c r="C319" i="14"/>
  <c r="Q318" i="14"/>
  <c r="P318" i="14"/>
  <c r="O318" i="14"/>
  <c r="N318" i="14"/>
  <c r="M318" i="14"/>
  <c r="L318" i="14"/>
  <c r="K318" i="14"/>
  <c r="J318" i="14"/>
  <c r="I318" i="14"/>
  <c r="H318" i="14"/>
  <c r="G318" i="14"/>
  <c r="F318" i="14"/>
  <c r="E318" i="14"/>
  <c r="D318" i="14"/>
  <c r="C318" i="14"/>
  <c r="Q311" i="14"/>
  <c r="P311" i="14"/>
  <c r="O311" i="14"/>
  <c r="N311" i="14"/>
  <c r="M311" i="14"/>
  <c r="L311" i="14"/>
  <c r="K311" i="14"/>
  <c r="J311" i="14"/>
  <c r="I311" i="14"/>
  <c r="H311" i="14"/>
  <c r="G311" i="14"/>
  <c r="F311" i="14"/>
  <c r="E311" i="14"/>
  <c r="D311" i="14"/>
  <c r="C311" i="14"/>
  <c r="Q310" i="14"/>
  <c r="P310" i="14"/>
  <c r="O310" i="14"/>
  <c r="N310" i="14"/>
  <c r="M310" i="14"/>
  <c r="L310" i="14"/>
  <c r="K310" i="14"/>
  <c r="J310" i="14"/>
  <c r="I310" i="14"/>
  <c r="H310" i="14"/>
  <c r="G310" i="14"/>
  <c r="F310" i="14"/>
  <c r="E310" i="14"/>
  <c r="D310" i="14"/>
  <c r="C310" i="14"/>
  <c r="Q309" i="14"/>
  <c r="P309" i="14"/>
  <c r="O309" i="14"/>
  <c r="N309" i="14"/>
  <c r="M309" i="14"/>
  <c r="L309" i="14"/>
  <c r="K309" i="14"/>
  <c r="J309" i="14"/>
  <c r="I309" i="14"/>
  <c r="H309" i="14"/>
  <c r="G309" i="14"/>
  <c r="F309" i="14"/>
  <c r="E309" i="14"/>
  <c r="D309" i="14"/>
  <c r="C309" i="14"/>
  <c r="Q308" i="14"/>
  <c r="P308" i="14"/>
  <c r="O308" i="14"/>
  <c r="N308" i="14"/>
  <c r="M308" i="14"/>
  <c r="L308" i="14"/>
  <c r="K308" i="14"/>
  <c r="J308" i="14"/>
  <c r="I308" i="14"/>
  <c r="H308" i="14"/>
  <c r="G308" i="14"/>
  <c r="F308" i="14"/>
  <c r="E308" i="14"/>
  <c r="D308" i="14"/>
  <c r="C308" i="14"/>
  <c r="Q307" i="14"/>
  <c r="P307" i="14"/>
  <c r="O307" i="14"/>
  <c r="N307" i="14"/>
  <c r="M307" i="14"/>
  <c r="L307" i="14"/>
  <c r="K307" i="14"/>
  <c r="J307" i="14"/>
  <c r="I307" i="14"/>
  <c r="H307" i="14"/>
  <c r="G307" i="14"/>
  <c r="F307" i="14"/>
  <c r="E307" i="14"/>
  <c r="D307" i="14"/>
  <c r="C307" i="14"/>
  <c r="Q306" i="14"/>
  <c r="Q304" i="14" s="1"/>
  <c r="P306" i="14"/>
  <c r="O306" i="14"/>
  <c r="N306" i="14"/>
  <c r="M306" i="14"/>
  <c r="L306" i="14"/>
  <c r="K306" i="14"/>
  <c r="J306" i="14"/>
  <c r="I306" i="14"/>
  <c r="H306" i="14"/>
  <c r="G306" i="14"/>
  <c r="F306" i="14"/>
  <c r="E306" i="14"/>
  <c r="D306" i="14"/>
  <c r="C306" i="14"/>
  <c r="Q305" i="14"/>
  <c r="P305" i="14"/>
  <c r="O305" i="14"/>
  <c r="N305" i="14"/>
  <c r="M305" i="14"/>
  <c r="L305" i="14"/>
  <c r="K305" i="14"/>
  <c r="J305" i="14"/>
  <c r="I305" i="14"/>
  <c r="H305" i="14"/>
  <c r="G305" i="14"/>
  <c r="F305" i="14"/>
  <c r="E305" i="14"/>
  <c r="D305" i="14"/>
  <c r="C305" i="14"/>
  <c r="R304" i="14"/>
  <c r="Q303" i="14"/>
  <c r="P303" i="14"/>
  <c r="O303" i="14"/>
  <c r="N303" i="14"/>
  <c r="M303" i="14"/>
  <c r="L303" i="14"/>
  <c r="K303" i="14"/>
  <c r="J303" i="14"/>
  <c r="I303" i="14"/>
  <c r="H303" i="14"/>
  <c r="G303" i="14"/>
  <c r="F303" i="14"/>
  <c r="E303" i="14"/>
  <c r="D303" i="14"/>
  <c r="C303" i="14"/>
  <c r="Q302" i="14"/>
  <c r="P302" i="14"/>
  <c r="O302" i="14"/>
  <c r="N302" i="14"/>
  <c r="M302" i="14"/>
  <c r="L302" i="14"/>
  <c r="K302" i="14"/>
  <c r="J302" i="14"/>
  <c r="I302" i="14"/>
  <c r="H302" i="14"/>
  <c r="G302" i="14"/>
  <c r="F302" i="14"/>
  <c r="E302" i="14"/>
  <c r="D302" i="14"/>
  <c r="C302" i="14"/>
  <c r="Q301" i="14"/>
  <c r="P301" i="14"/>
  <c r="O301" i="14"/>
  <c r="N301" i="14"/>
  <c r="M301" i="14"/>
  <c r="L301" i="14"/>
  <c r="K301" i="14"/>
  <c r="J301" i="14"/>
  <c r="I301" i="14"/>
  <c r="H301" i="14"/>
  <c r="G301" i="14"/>
  <c r="F301" i="14"/>
  <c r="E301" i="14"/>
  <c r="D301" i="14"/>
  <c r="C301" i="14"/>
  <c r="R300" i="14"/>
  <c r="Q299" i="14"/>
  <c r="P299" i="14"/>
  <c r="O299" i="14"/>
  <c r="N299" i="14"/>
  <c r="M299" i="14"/>
  <c r="L299" i="14"/>
  <c r="K299" i="14"/>
  <c r="J299" i="14"/>
  <c r="I299" i="14"/>
  <c r="H299" i="14"/>
  <c r="G299" i="14"/>
  <c r="F299" i="14"/>
  <c r="E299" i="14"/>
  <c r="D299" i="14"/>
  <c r="C299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Q297" i="14"/>
  <c r="P297" i="14"/>
  <c r="O297" i="14"/>
  <c r="N297" i="14"/>
  <c r="M297" i="14"/>
  <c r="L297" i="14"/>
  <c r="K297" i="14"/>
  <c r="J297" i="14"/>
  <c r="I297" i="14"/>
  <c r="H297" i="14"/>
  <c r="G297" i="14"/>
  <c r="F297" i="14"/>
  <c r="E297" i="14"/>
  <c r="D297" i="14"/>
  <c r="C297" i="14"/>
  <c r="Q296" i="14"/>
  <c r="P296" i="14"/>
  <c r="O296" i="14"/>
  <c r="N296" i="14"/>
  <c r="M296" i="14"/>
  <c r="L296" i="14"/>
  <c r="K296" i="14"/>
  <c r="J296" i="14"/>
  <c r="I296" i="14"/>
  <c r="H296" i="14"/>
  <c r="G296" i="14"/>
  <c r="F296" i="14"/>
  <c r="E296" i="14"/>
  <c r="D296" i="14"/>
  <c r="C296" i="14"/>
  <c r="Q295" i="14"/>
  <c r="P295" i="14"/>
  <c r="O295" i="14"/>
  <c r="N295" i="14"/>
  <c r="M295" i="14"/>
  <c r="L295" i="14"/>
  <c r="K295" i="14"/>
  <c r="J295" i="14"/>
  <c r="I295" i="14"/>
  <c r="H295" i="14"/>
  <c r="G295" i="14"/>
  <c r="F295" i="14"/>
  <c r="E295" i="14"/>
  <c r="D295" i="14"/>
  <c r="C295" i="14"/>
  <c r="Q294" i="14"/>
  <c r="P294" i="14"/>
  <c r="O294" i="14"/>
  <c r="N294" i="14"/>
  <c r="M294" i="14"/>
  <c r="M293" i="14" s="1"/>
  <c r="L294" i="14"/>
  <c r="K294" i="14"/>
  <c r="J294" i="14"/>
  <c r="I294" i="14"/>
  <c r="H294" i="14"/>
  <c r="G294" i="14"/>
  <c r="F294" i="14"/>
  <c r="E294" i="14"/>
  <c r="D294" i="14"/>
  <c r="D293" i="14" s="1"/>
  <c r="C294" i="14"/>
  <c r="C293" i="14"/>
  <c r="Q292" i="14"/>
  <c r="P292" i="14"/>
  <c r="O292" i="14"/>
  <c r="N292" i="14"/>
  <c r="M292" i="14"/>
  <c r="L292" i="14"/>
  <c r="K292" i="14"/>
  <c r="J292" i="14"/>
  <c r="I292" i="14"/>
  <c r="H292" i="14"/>
  <c r="G292" i="14"/>
  <c r="F292" i="14"/>
  <c r="E292" i="14"/>
  <c r="D292" i="14"/>
  <c r="C292" i="14"/>
  <c r="Q291" i="14"/>
  <c r="P291" i="14"/>
  <c r="O291" i="14"/>
  <c r="N291" i="14"/>
  <c r="M291" i="14"/>
  <c r="L291" i="14"/>
  <c r="K291" i="14"/>
  <c r="J291" i="14"/>
  <c r="I291" i="14"/>
  <c r="H291" i="14"/>
  <c r="G291" i="14"/>
  <c r="F291" i="14"/>
  <c r="E291" i="14"/>
  <c r="D291" i="14"/>
  <c r="C291" i="14"/>
  <c r="Q290" i="14"/>
  <c r="P290" i="14"/>
  <c r="O290" i="14"/>
  <c r="N290" i="14"/>
  <c r="M290" i="14"/>
  <c r="L290" i="14"/>
  <c r="K290" i="14"/>
  <c r="J290" i="14"/>
  <c r="I290" i="14"/>
  <c r="H290" i="14"/>
  <c r="G290" i="14"/>
  <c r="F290" i="14"/>
  <c r="E290" i="14"/>
  <c r="D290" i="14"/>
  <c r="C290" i="14"/>
  <c r="Q289" i="14"/>
  <c r="P289" i="14"/>
  <c r="O289" i="14"/>
  <c r="N289" i="14"/>
  <c r="M289" i="14"/>
  <c r="L289" i="14"/>
  <c r="K289" i="14"/>
  <c r="J289" i="14"/>
  <c r="I289" i="14"/>
  <c r="H289" i="14"/>
  <c r="G289" i="14"/>
  <c r="F289" i="14"/>
  <c r="E289" i="14"/>
  <c r="D289" i="14"/>
  <c r="C289" i="14"/>
  <c r="Q288" i="14"/>
  <c r="P288" i="14"/>
  <c r="O288" i="14"/>
  <c r="N288" i="14"/>
  <c r="M288" i="14"/>
  <c r="L288" i="14"/>
  <c r="K288" i="14"/>
  <c r="J288" i="14"/>
  <c r="I288" i="14"/>
  <c r="H288" i="14"/>
  <c r="G288" i="14"/>
  <c r="F288" i="14"/>
  <c r="E288" i="14"/>
  <c r="D288" i="14"/>
  <c r="C288" i="14"/>
  <c r="C281" i="14"/>
  <c r="E280" i="14"/>
  <c r="D280" i="14"/>
  <c r="C280" i="14"/>
  <c r="E276" i="14"/>
  <c r="D276" i="14"/>
  <c r="C276" i="14"/>
  <c r="E275" i="14"/>
  <c r="D275" i="14"/>
  <c r="C275" i="14"/>
  <c r="C271" i="14"/>
  <c r="E270" i="14"/>
  <c r="D270" i="14"/>
  <c r="C270" i="14"/>
  <c r="C269" i="14"/>
  <c r="E268" i="14"/>
  <c r="E272" i="14" s="1"/>
  <c r="D268" i="14"/>
  <c r="D272" i="14" s="1"/>
  <c r="C268" i="14"/>
  <c r="C267" i="14"/>
  <c r="C266" i="14"/>
  <c r="C265" i="14"/>
  <c r="C264" i="14"/>
  <c r="C263" i="14"/>
  <c r="C262" i="14"/>
  <c r="C261" i="14"/>
  <c r="C260" i="14"/>
  <c r="C259" i="14"/>
  <c r="C258" i="14"/>
  <c r="E253" i="14"/>
  <c r="D253" i="14"/>
  <c r="C253" i="14"/>
  <c r="E252" i="14"/>
  <c r="D252" i="14"/>
  <c r="C252" i="14"/>
  <c r="E251" i="14"/>
  <c r="D251" i="14"/>
  <c r="C251" i="14"/>
  <c r="E250" i="14"/>
  <c r="D250" i="14"/>
  <c r="C250" i="14"/>
  <c r="E249" i="14"/>
  <c r="D249" i="14"/>
  <c r="C249" i="14"/>
  <c r="E248" i="14"/>
  <c r="D248" i="14"/>
  <c r="C248" i="14"/>
  <c r="E247" i="14"/>
  <c r="D247" i="14"/>
  <c r="C247" i="14"/>
  <c r="E246" i="14"/>
  <c r="D246" i="14"/>
  <c r="C246" i="14"/>
  <c r="C242" i="14"/>
  <c r="E241" i="14"/>
  <c r="D241" i="14"/>
  <c r="C241" i="14"/>
  <c r="E240" i="14"/>
  <c r="D240" i="14"/>
  <c r="C240" i="14"/>
  <c r="E239" i="14"/>
  <c r="D239" i="14"/>
  <c r="C239" i="14"/>
  <c r="E235" i="14"/>
  <c r="D235" i="14"/>
  <c r="C235" i="14"/>
  <c r="E234" i="14"/>
  <c r="D234" i="14"/>
  <c r="C234" i="14"/>
  <c r="E233" i="14"/>
  <c r="D233" i="14"/>
  <c r="C233" i="14"/>
  <c r="E229" i="14"/>
  <c r="D229" i="14"/>
  <c r="C229" i="14"/>
  <c r="E228" i="14"/>
  <c r="D228" i="14"/>
  <c r="C228" i="14"/>
  <c r="E227" i="14"/>
  <c r="D227" i="14"/>
  <c r="C227" i="14"/>
  <c r="E226" i="14"/>
  <c r="D226" i="14"/>
  <c r="C226" i="14"/>
  <c r="E225" i="14"/>
  <c r="D225" i="14"/>
  <c r="C225" i="14"/>
  <c r="E224" i="14"/>
  <c r="D224" i="14"/>
  <c r="C224" i="14"/>
  <c r="E223" i="14"/>
  <c r="D223" i="14"/>
  <c r="C223" i="14"/>
  <c r="E219" i="14"/>
  <c r="D219" i="14"/>
  <c r="C219" i="14"/>
  <c r="E218" i="14"/>
  <c r="D218" i="14"/>
  <c r="C218" i="14"/>
  <c r="E217" i="14"/>
  <c r="D217" i="14"/>
  <c r="C217" i="14"/>
  <c r="E216" i="14"/>
  <c r="D216" i="14"/>
  <c r="C216" i="14"/>
  <c r="E215" i="14"/>
  <c r="D215" i="14"/>
  <c r="C215" i="14"/>
  <c r="C211" i="14"/>
  <c r="C210" i="14"/>
  <c r="C209" i="14"/>
  <c r="C208" i="14"/>
  <c r="C207" i="14"/>
  <c r="C206" i="14"/>
  <c r="C205" i="14"/>
  <c r="E204" i="14"/>
  <c r="E212" i="14" s="1"/>
  <c r="D204" i="14"/>
  <c r="D212" i="14" s="1"/>
  <c r="C204" i="14"/>
  <c r="E200" i="14"/>
  <c r="D200" i="14"/>
  <c r="C200" i="14"/>
  <c r="E199" i="14"/>
  <c r="D199" i="14"/>
  <c r="C199" i="14"/>
  <c r="E198" i="14"/>
  <c r="D198" i="14"/>
  <c r="C198" i="14"/>
  <c r="E197" i="14"/>
  <c r="D197" i="14"/>
  <c r="C197" i="14"/>
  <c r="E196" i="14"/>
  <c r="D196" i="14"/>
  <c r="C196" i="14"/>
  <c r="E195" i="14"/>
  <c r="D195" i="14"/>
  <c r="C195" i="14"/>
  <c r="E194" i="14"/>
  <c r="D194" i="14"/>
  <c r="C194" i="14"/>
  <c r="E193" i="14"/>
  <c r="D193" i="14"/>
  <c r="C193" i="14"/>
  <c r="E192" i="14"/>
  <c r="D192" i="14"/>
  <c r="C192" i="14"/>
  <c r="E191" i="14"/>
  <c r="D191" i="14"/>
  <c r="C191" i="14"/>
  <c r="E190" i="14"/>
  <c r="D190" i="14"/>
  <c r="C190" i="14"/>
  <c r="E189" i="14"/>
  <c r="D189" i="14"/>
  <c r="C189" i="14"/>
  <c r="E188" i="14"/>
  <c r="D188" i="14"/>
  <c r="C188" i="14"/>
  <c r="E187" i="14"/>
  <c r="D187" i="14"/>
  <c r="C187" i="14"/>
  <c r="E186" i="14"/>
  <c r="D186" i="14"/>
  <c r="C186" i="14"/>
  <c r="E185" i="14"/>
  <c r="D185" i="14"/>
  <c r="C185" i="14"/>
  <c r="E184" i="14"/>
  <c r="D184" i="14"/>
  <c r="C184" i="14"/>
  <c r="E183" i="14"/>
  <c r="D183" i="14"/>
  <c r="C183" i="14"/>
  <c r="E182" i="14"/>
  <c r="D182" i="14"/>
  <c r="C182" i="14"/>
  <c r="E181" i="14"/>
  <c r="D181" i="14"/>
  <c r="C181" i="14"/>
  <c r="E180" i="14"/>
  <c r="D180" i="14"/>
  <c r="C180" i="14"/>
  <c r="E179" i="14"/>
  <c r="D179" i="14"/>
  <c r="C179" i="14"/>
  <c r="E178" i="14"/>
  <c r="D178" i="14"/>
  <c r="C178" i="14"/>
  <c r="E177" i="14"/>
  <c r="D177" i="14"/>
  <c r="C177" i="14"/>
  <c r="E176" i="14"/>
  <c r="D176" i="14"/>
  <c r="C176" i="14"/>
  <c r="E175" i="14"/>
  <c r="D175" i="14"/>
  <c r="C175" i="14"/>
  <c r="E174" i="14"/>
  <c r="D174" i="14"/>
  <c r="C174" i="14"/>
  <c r="E173" i="14"/>
  <c r="D173" i="14"/>
  <c r="C173" i="14"/>
  <c r="E172" i="14"/>
  <c r="D172" i="14"/>
  <c r="C172" i="14"/>
  <c r="E171" i="14"/>
  <c r="D171" i="14"/>
  <c r="C171" i="14"/>
  <c r="E170" i="14"/>
  <c r="D170" i="14"/>
  <c r="C170" i="14"/>
  <c r="E169" i="14"/>
  <c r="D169" i="14"/>
  <c r="C169" i="14"/>
  <c r="E168" i="14"/>
  <c r="D168" i="14"/>
  <c r="C168" i="14"/>
  <c r="E167" i="14"/>
  <c r="D167" i="14"/>
  <c r="C167" i="14"/>
  <c r="E163" i="14"/>
  <c r="D163" i="14"/>
  <c r="C163" i="14"/>
  <c r="E162" i="14"/>
  <c r="D162" i="14"/>
  <c r="D164" i="14" s="1"/>
  <c r="C162" i="14"/>
  <c r="C158" i="14"/>
  <c r="C157" i="14"/>
  <c r="C156" i="14"/>
  <c r="C153" i="14" s="1"/>
  <c r="C155" i="14"/>
  <c r="C154" i="14"/>
  <c r="E152" i="14"/>
  <c r="D152" i="14"/>
  <c r="C152" i="14"/>
  <c r="E151" i="14"/>
  <c r="D151" i="14"/>
  <c r="C151" i="14"/>
  <c r="E150" i="14"/>
  <c r="D150" i="14"/>
  <c r="C150" i="14"/>
  <c r="E149" i="14"/>
  <c r="D149" i="14"/>
  <c r="C149" i="14"/>
  <c r="E148" i="14"/>
  <c r="D148" i="14"/>
  <c r="C148" i="14"/>
  <c r="E147" i="14"/>
  <c r="D147" i="14"/>
  <c r="C147" i="14"/>
  <c r="E146" i="14"/>
  <c r="D146" i="14"/>
  <c r="C146" i="14"/>
  <c r="E145" i="14"/>
  <c r="D145" i="14"/>
  <c r="C145" i="14"/>
  <c r="E144" i="14"/>
  <c r="D144" i="14"/>
  <c r="C144" i="14"/>
  <c r="E143" i="14"/>
  <c r="D143" i="14"/>
  <c r="C143" i="14"/>
  <c r="E140" i="14"/>
  <c r="D140" i="14"/>
  <c r="C140" i="14"/>
  <c r="E139" i="14"/>
  <c r="D139" i="14"/>
  <c r="C139" i="14"/>
  <c r="E138" i="14"/>
  <c r="D138" i="14"/>
  <c r="C138" i="14"/>
  <c r="E137" i="14"/>
  <c r="D137" i="14"/>
  <c r="C137" i="14"/>
  <c r="E136" i="14"/>
  <c r="D136" i="14"/>
  <c r="C136" i="14"/>
  <c r="E135" i="14"/>
  <c r="D135" i="14"/>
  <c r="C135" i="14"/>
  <c r="E134" i="14"/>
  <c r="D134" i="14"/>
  <c r="C134" i="14"/>
  <c r="E133" i="14"/>
  <c r="D133" i="14"/>
  <c r="C133" i="14"/>
  <c r="E132" i="14"/>
  <c r="D132" i="14"/>
  <c r="C132" i="14"/>
  <c r="E131" i="14"/>
  <c r="D131" i="14"/>
  <c r="C131" i="14"/>
  <c r="E130" i="14"/>
  <c r="D130" i="14"/>
  <c r="C130" i="14"/>
  <c r="E129" i="14"/>
  <c r="D129" i="14"/>
  <c r="C129" i="14"/>
  <c r="E128" i="14"/>
  <c r="D128" i="14"/>
  <c r="C128" i="14"/>
  <c r="H123" i="14"/>
  <c r="G123" i="14"/>
  <c r="G124" i="14" s="1"/>
  <c r="D123" i="14"/>
  <c r="C123" i="14"/>
  <c r="H122" i="14"/>
  <c r="F122" i="14"/>
  <c r="E122" i="14"/>
  <c r="D122" i="14"/>
  <c r="C122" i="14"/>
  <c r="H121" i="14"/>
  <c r="F121" i="14"/>
  <c r="E121" i="14"/>
  <c r="D121" i="14"/>
  <c r="C121" i="14"/>
  <c r="H120" i="14"/>
  <c r="F120" i="14"/>
  <c r="E120" i="14"/>
  <c r="D120" i="14"/>
  <c r="C120" i="14"/>
  <c r="H119" i="14"/>
  <c r="F119" i="14"/>
  <c r="F118" i="14" s="1"/>
  <c r="E119" i="14"/>
  <c r="D119" i="14"/>
  <c r="C119" i="14"/>
  <c r="H117" i="14"/>
  <c r="F117" i="14"/>
  <c r="E117" i="14"/>
  <c r="D117" i="14"/>
  <c r="C117" i="14"/>
  <c r="H116" i="14"/>
  <c r="F116" i="14"/>
  <c r="E116" i="14"/>
  <c r="D116" i="14"/>
  <c r="C116" i="14"/>
  <c r="H115" i="14"/>
  <c r="F115" i="14"/>
  <c r="E115" i="14"/>
  <c r="D115" i="14"/>
  <c r="C115" i="14"/>
  <c r="H114" i="14"/>
  <c r="F114" i="14"/>
  <c r="E114" i="14"/>
  <c r="D114" i="14"/>
  <c r="C114" i="14"/>
  <c r="H113" i="14"/>
  <c r="F113" i="14"/>
  <c r="E113" i="14"/>
  <c r="D113" i="14"/>
  <c r="C113" i="14"/>
  <c r="H112" i="14"/>
  <c r="F112" i="14"/>
  <c r="E112" i="14"/>
  <c r="D112" i="14"/>
  <c r="C112" i="14"/>
  <c r="H111" i="14"/>
  <c r="F111" i="14"/>
  <c r="E111" i="14"/>
  <c r="D111" i="14"/>
  <c r="C111" i="14"/>
  <c r="H110" i="14"/>
  <c r="F110" i="14"/>
  <c r="E110" i="14"/>
  <c r="D110" i="14"/>
  <c r="C110" i="14"/>
  <c r="H109" i="14"/>
  <c r="F109" i="14"/>
  <c r="E109" i="14"/>
  <c r="D109" i="14"/>
  <c r="C109" i="14"/>
  <c r="H108" i="14"/>
  <c r="F108" i="14"/>
  <c r="E108" i="14"/>
  <c r="D108" i="14"/>
  <c r="C108" i="14"/>
  <c r="H107" i="14"/>
  <c r="F107" i="14"/>
  <c r="E107" i="14"/>
  <c r="D107" i="14"/>
  <c r="C107" i="14"/>
  <c r="H106" i="14"/>
  <c r="F106" i="14"/>
  <c r="E106" i="14"/>
  <c r="D106" i="14"/>
  <c r="C106" i="14"/>
  <c r="H105" i="14"/>
  <c r="F105" i="14"/>
  <c r="E105" i="14"/>
  <c r="D105" i="14"/>
  <c r="C105" i="14"/>
  <c r="E101" i="14"/>
  <c r="D101" i="14"/>
  <c r="C101" i="14"/>
  <c r="E100" i="14"/>
  <c r="D100" i="14"/>
  <c r="C100" i="14"/>
  <c r="E99" i="14"/>
  <c r="D99" i="14"/>
  <c r="C99" i="14"/>
  <c r="E96" i="14"/>
  <c r="D96" i="14"/>
  <c r="C96" i="14"/>
  <c r="C95" i="14"/>
  <c r="E94" i="14"/>
  <c r="D94" i="14"/>
  <c r="C94" i="14"/>
  <c r="E93" i="14"/>
  <c r="D93" i="14"/>
  <c r="C93" i="14"/>
  <c r="C90" i="14" s="1"/>
  <c r="C86" i="14" s="1"/>
  <c r="E92" i="14"/>
  <c r="D92" i="14"/>
  <c r="C92" i="14"/>
  <c r="E91" i="14"/>
  <c r="D91" i="14"/>
  <c r="C91" i="14"/>
  <c r="E89" i="14"/>
  <c r="D89" i="14"/>
  <c r="C89" i="14"/>
  <c r="E88" i="14"/>
  <c r="D88" i="14"/>
  <c r="C88" i="14"/>
  <c r="E87" i="14"/>
  <c r="D87" i="14"/>
  <c r="C87" i="14"/>
  <c r="E85" i="14"/>
  <c r="D85" i="14"/>
  <c r="C85" i="14"/>
  <c r="E84" i="14"/>
  <c r="D84" i="14"/>
  <c r="C84" i="14"/>
  <c r="E83" i="14"/>
  <c r="D83" i="14"/>
  <c r="C83" i="14"/>
  <c r="E82" i="14"/>
  <c r="D82" i="14"/>
  <c r="C82" i="14"/>
  <c r="E81" i="14"/>
  <c r="D81" i="14"/>
  <c r="C81" i="14"/>
  <c r="E80" i="14"/>
  <c r="D80" i="14"/>
  <c r="D79" i="14" s="1"/>
  <c r="C80" i="14"/>
  <c r="E78" i="14"/>
  <c r="D78" i="14"/>
  <c r="C78" i="14"/>
  <c r="E77" i="14"/>
  <c r="D77" i="14"/>
  <c r="C77" i="14"/>
  <c r="E76" i="14"/>
  <c r="D76" i="14"/>
  <c r="C76" i="14"/>
  <c r="E75" i="14"/>
  <c r="D75" i="14"/>
  <c r="C75" i="14"/>
  <c r="E74" i="14"/>
  <c r="D74" i="14"/>
  <c r="C74" i="14"/>
  <c r="C69" i="14"/>
  <c r="C68" i="14"/>
  <c r="E66" i="14"/>
  <c r="D66" i="14"/>
  <c r="C66" i="14"/>
  <c r="E65" i="14"/>
  <c r="D65" i="14"/>
  <c r="C65" i="14"/>
  <c r="E64" i="14"/>
  <c r="D64" i="14"/>
  <c r="D63" i="14" s="1"/>
  <c r="C64" i="14"/>
  <c r="C62" i="14"/>
  <c r="C61" i="14" s="1"/>
  <c r="E60" i="14"/>
  <c r="D60" i="14"/>
  <c r="C60" i="14"/>
  <c r="E59" i="14"/>
  <c r="D59" i="14"/>
  <c r="C59" i="14"/>
  <c r="E58" i="14"/>
  <c r="D58" i="14"/>
  <c r="C58" i="14"/>
  <c r="E57" i="14"/>
  <c r="E56" i="14" s="1"/>
  <c r="D57" i="14"/>
  <c r="C57" i="14"/>
  <c r="C55" i="14"/>
  <c r="C54" i="14" s="1"/>
  <c r="E53" i="14"/>
  <c r="D53" i="14"/>
  <c r="C53" i="14"/>
  <c r="E52" i="14"/>
  <c r="D52" i="14"/>
  <c r="D51" i="14" s="1"/>
  <c r="C52" i="14"/>
  <c r="C50" i="14"/>
  <c r="C49" i="14"/>
  <c r="C48" i="14"/>
  <c r="C47" i="14"/>
  <c r="C46" i="14"/>
  <c r="E44" i="14"/>
  <c r="D44" i="14"/>
  <c r="C44" i="14"/>
  <c r="E43" i="14"/>
  <c r="D43" i="14"/>
  <c r="C43" i="14"/>
  <c r="E42" i="14"/>
  <c r="D42" i="14"/>
  <c r="C42" i="14"/>
  <c r="E41" i="14"/>
  <c r="D41" i="14"/>
  <c r="C41" i="14"/>
  <c r="E40" i="14"/>
  <c r="D40" i="14"/>
  <c r="C40" i="14"/>
  <c r="E39" i="14"/>
  <c r="D39" i="14"/>
  <c r="C39" i="14"/>
  <c r="E38" i="14"/>
  <c r="D38" i="14"/>
  <c r="C38" i="14"/>
  <c r="E37" i="14"/>
  <c r="D37" i="14"/>
  <c r="C37" i="14"/>
  <c r="E36" i="14"/>
  <c r="D36" i="14"/>
  <c r="C36" i="14"/>
  <c r="E35" i="14"/>
  <c r="D35" i="14"/>
  <c r="C35" i="14"/>
  <c r="E34" i="14"/>
  <c r="D34" i="14"/>
  <c r="C34" i="14"/>
  <c r="C32" i="14"/>
  <c r="C31" i="14"/>
  <c r="C30" i="14"/>
  <c r="C29" i="14"/>
  <c r="C28" i="14"/>
  <c r="C27" i="14"/>
  <c r="E25" i="14"/>
  <c r="D25" i="14"/>
  <c r="C25" i="14"/>
  <c r="E24" i="14"/>
  <c r="D24" i="14"/>
  <c r="C24" i="14"/>
  <c r="E23" i="14"/>
  <c r="D23" i="14"/>
  <c r="C23" i="14"/>
  <c r="E22" i="14"/>
  <c r="D22" i="14"/>
  <c r="C22" i="14"/>
  <c r="E21" i="14"/>
  <c r="D21" i="14"/>
  <c r="C21" i="14"/>
  <c r="E20" i="14"/>
  <c r="D20" i="14"/>
  <c r="C20" i="14"/>
  <c r="E19" i="14"/>
  <c r="D19" i="14"/>
  <c r="C19" i="14"/>
  <c r="E18" i="14"/>
  <c r="D18" i="14"/>
  <c r="C18" i="14"/>
  <c r="E17" i="14"/>
  <c r="D17" i="14"/>
  <c r="C17" i="14"/>
  <c r="E16" i="14"/>
  <c r="D16" i="14"/>
  <c r="C16" i="14"/>
  <c r="E15" i="14"/>
  <c r="D15" i="14"/>
  <c r="C15" i="14"/>
  <c r="E14" i="14"/>
  <c r="D14" i="14"/>
  <c r="C14" i="14"/>
  <c r="E13" i="14"/>
  <c r="D13" i="14"/>
  <c r="C13" i="14"/>
  <c r="E12" i="14"/>
  <c r="D12" i="14"/>
  <c r="C12" i="14"/>
  <c r="E11" i="14"/>
  <c r="D11" i="14"/>
  <c r="C11" i="14"/>
  <c r="A5" i="14"/>
  <c r="A4" i="14"/>
  <c r="A3" i="14"/>
  <c r="A2" i="14"/>
  <c r="P364" i="14" l="1"/>
  <c r="D254" i="14"/>
  <c r="I293" i="14"/>
  <c r="I287" i="14" s="1"/>
  <c r="C304" i="14"/>
  <c r="C300" i="14" s="1"/>
  <c r="P339" i="14"/>
  <c r="C386" i="14"/>
  <c r="K386" i="14"/>
  <c r="E389" i="14"/>
  <c r="Q389" i="14"/>
  <c r="H400" i="14"/>
  <c r="P400" i="14"/>
  <c r="E10" i="14"/>
  <c r="E63" i="14"/>
  <c r="D141" i="14"/>
  <c r="E357" i="14"/>
  <c r="E364" i="14" s="1"/>
  <c r="I357" i="14"/>
  <c r="I364" i="14" s="1"/>
  <c r="N357" i="14"/>
  <c r="R357" i="14"/>
  <c r="F357" i="14"/>
  <c r="O357" i="14"/>
  <c r="O364" i="14" s="1"/>
  <c r="G357" i="14"/>
  <c r="L357" i="14"/>
  <c r="C383" i="14"/>
  <c r="K408" i="14"/>
  <c r="D386" i="14"/>
  <c r="E386" i="14"/>
  <c r="I386" i="14"/>
  <c r="G389" i="14"/>
  <c r="M394" i="14"/>
  <c r="C397" i="14"/>
  <c r="O397" i="14"/>
  <c r="H397" i="14"/>
  <c r="L397" i="14"/>
  <c r="F400" i="14"/>
  <c r="N400" i="14"/>
  <c r="F403" i="14"/>
  <c r="J403" i="14"/>
  <c r="G403" i="14"/>
  <c r="E423" i="14"/>
  <c r="G364" i="14"/>
  <c r="Q293" i="14"/>
  <c r="Q287" i="14" s="1"/>
  <c r="H339" i="14"/>
  <c r="C371" i="14"/>
  <c r="AB371" i="14" s="1"/>
  <c r="N383" i="14"/>
  <c r="G386" i="14"/>
  <c r="O386" i="14"/>
  <c r="H409" i="14"/>
  <c r="I389" i="14"/>
  <c r="D400" i="14"/>
  <c r="L400" i="14"/>
  <c r="C10" i="14"/>
  <c r="D118" i="14"/>
  <c r="D124" i="14" s="1"/>
  <c r="H118" i="14"/>
  <c r="E141" i="14"/>
  <c r="D201" i="14"/>
  <c r="D277" i="14"/>
  <c r="L293" i="14"/>
  <c r="E304" i="14"/>
  <c r="I304" i="14"/>
  <c r="M304" i="14"/>
  <c r="F304" i="14"/>
  <c r="J304" i="14"/>
  <c r="J300" i="14" s="1"/>
  <c r="N304" i="14"/>
  <c r="K304" i="14"/>
  <c r="K300" i="14" s="1"/>
  <c r="O304" i="14"/>
  <c r="D326" i="14"/>
  <c r="H326" i="14"/>
  <c r="L326" i="14"/>
  <c r="P326" i="14"/>
  <c r="J326" i="14"/>
  <c r="G326" i="14"/>
  <c r="K326" i="14"/>
  <c r="O326" i="14"/>
  <c r="F339" i="14"/>
  <c r="J339" i="14"/>
  <c r="N339" i="14"/>
  <c r="J357" i="14"/>
  <c r="H357" i="14"/>
  <c r="N386" i="14"/>
  <c r="O400" i="14"/>
  <c r="Q406" i="14"/>
  <c r="E164" i="14"/>
  <c r="C102" i="14"/>
  <c r="E51" i="14"/>
  <c r="F124" i="14"/>
  <c r="AB370" i="14"/>
  <c r="AA370" i="14"/>
  <c r="K370" i="14" s="1"/>
  <c r="E277" i="14"/>
  <c r="F287" i="14"/>
  <c r="C79" i="14"/>
  <c r="C73" i="14" s="1"/>
  <c r="E118" i="14"/>
  <c r="E142" i="14"/>
  <c r="E159" i="14" s="1"/>
  <c r="E201" i="14"/>
  <c r="E230" i="14"/>
  <c r="F293" i="14"/>
  <c r="N293" i="14"/>
  <c r="N287" i="14" s="1"/>
  <c r="K293" i="14"/>
  <c r="K287" i="14" s="1"/>
  <c r="C339" i="14"/>
  <c r="O408" i="14"/>
  <c r="P409" i="14"/>
  <c r="I400" i="14"/>
  <c r="Q400" i="14"/>
  <c r="C403" i="14"/>
  <c r="K403" i="14"/>
  <c r="F406" i="14"/>
  <c r="D423" i="14"/>
  <c r="D73" i="14"/>
  <c r="D90" i="14"/>
  <c r="D86" i="14" s="1"/>
  <c r="C141" i="14"/>
  <c r="D220" i="14"/>
  <c r="E236" i="14"/>
  <c r="D304" i="14"/>
  <c r="D300" i="14" s="1"/>
  <c r="H304" i="14"/>
  <c r="H300" i="14" s="1"/>
  <c r="L304" i="14"/>
  <c r="L300" i="14" s="1"/>
  <c r="P304" i="14"/>
  <c r="C369" i="14"/>
  <c r="AB369" i="14" s="1"/>
  <c r="E409" i="14"/>
  <c r="I409" i="14"/>
  <c r="M409" i="14"/>
  <c r="Q409" i="14"/>
  <c r="F389" i="14"/>
  <c r="J389" i="14"/>
  <c r="N389" i="14"/>
  <c r="L394" i="14"/>
  <c r="Q394" i="14"/>
  <c r="E397" i="14"/>
  <c r="I397" i="14"/>
  <c r="M397" i="14"/>
  <c r="Q397" i="14"/>
  <c r="P406" i="14"/>
  <c r="C423" i="14"/>
  <c r="O300" i="14"/>
  <c r="D364" i="14"/>
  <c r="G409" i="14"/>
  <c r="D142" i="14"/>
  <c r="D230" i="14"/>
  <c r="C243" i="14"/>
  <c r="C272" i="14"/>
  <c r="J293" i="14"/>
  <c r="J287" i="14" s="1"/>
  <c r="G293" i="14"/>
  <c r="O293" i="14"/>
  <c r="K339" i="14"/>
  <c r="L339" i="14"/>
  <c r="K383" i="14"/>
  <c r="M389" i="14"/>
  <c r="E400" i="14"/>
  <c r="M400" i="14"/>
  <c r="O403" i="14"/>
  <c r="N406" i="14"/>
  <c r="C26" i="14"/>
  <c r="C45" i="14"/>
  <c r="D102" i="14"/>
  <c r="C118" i="14"/>
  <c r="C124" i="14" s="1"/>
  <c r="E220" i="14"/>
  <c r="C33" i="14"/>
  <c r="E79" i="14"/>
  <c r="C212" i="14"/>
  <c r="C254" i="14"/>
  <c r="H293" i="14"/>
  <c r="H287" i="14" s="1"/>
  <c r="E293" i="14"/>
  <c r="E287" i="14" s="1"/>
  <c r="P300" i="14"/>
  <c r="E300" i="14"/>
  <c r="M300" i="14"/>
  <c r="Q300" i="14"/>
  <c r="F300" i="14"/>
  <c r="E339" i="14"/>
  <c r="I339" i="14"/>
  <c r="M339" i="14"/>
  <c r="Q339" i="14"/>
  <c r="M357" i="14"/>
  <c r="M364" i="14" s="1"/>
  <c r="O383" i="14"/>
  <c r="C389" i="14"/>
  <c r="K389" i="14"/>
  <c r="H389" i="14"/>
  <c r="K397" i="14"/>
  <c r="N403" i="14"/>
  <c r="M406" i="14"/>
  <c r="I300" i="14"/>
  <c r="AA371" i="14"/>
  <c r="K371" i="14" s="1"/>
  <c r="K410" i="14"/>
  <c r="D10" i="14"/>
  <c r="D33" i="14"/>
  <c r="C51" i="14"/>
  <c r="E73" i="14"/>
  <c r="E90" i="14"/>
  <c r="E102" i="14"/>
  <c r="H124" i="14"/>
  <c r="D236" i="14"/>
  <c r="F408" i="14"/>
  <c r="C394" i="14"/>
  <c r="G394" i="14"/>
  <c r="K394" i="14"/>
  <c r="E33" i="14"/>
  <c r="C56" i="14"/>
  <c r="C63" i="14"/>
  <c r="E86" i="14"/>
  <c r="D159" i="14"/>
  <c r="C201" i="14"/>
  <c r="F326" i="14"/>
  <c r="D383" i="14"/>
  <c r="D408" i="14"/>
  <c r="H383" i="14"/>
  <c r="H408" i="14"/>
  <c r="L383" i="14"/>
  <c r="L408" i="14"/>
  <c r="P383" i="14"/>
  <c r="P408" i="14"/>
  <c r="O409" i="14"/>
  <c r="O410" i="14" s="1"/>
  <c r="N408" i="14"/>
  <c r="D56" i="14"/>
  <c r="C67" i="14"/>
  <c r="E124" i="14"/>
  <c r="C164" i="14"/>
  <c r="D243" i="14"/>
  <c r="E243" i="14"/>
  <c r="C287" i="14"/>
  <c r="G287" i="14"/>
  <c r="O287" i="14"/>
  <c r="M287" i="14"/>
  <c r="H364" i="14"/>
  <c r="L364" i="14"/>
  <c r="Q364" i="14"/>
  <c r="J408" i="14"/>
  <c r="K409" i="14"/>
  <c r="D389" i="14"/>
  <c r="D409" i="14"/>
  <c r="L389" i="14"/>
  <c r="L409" i="14"/>
  <c r="O394" i="14"/>
  <c r="J400" i="14"/>
  <c r="D403" i="14"/>
  <c r="H403" i="14"/>
  <c r="L403" i="14"/>
  <c r="P403" i="14"/>
  <c r="M492" i="14"/>
  <c r="C220" i="14"/>
  <c r="C236" i="14"/>
  <c r="P293" i="14"/>
  <c r="O339" i="14"/>
  <c r="E408" i="14"/>
  <c r="I408" i="14"/>
  <c r="I410" i="14" s="1"/>
  <c r="M408" i="14"/>
  <c r="Q408" i="14"/>
  <c r="Q383" i="14"/>
  <c r="F409" i="14"/>
  <c r="F383" i="14"/>
  <c r="J409" i="14"/>
  <c r="N409" i="14"/>
  <c r="J383" i="14"/>
  <c r="H386" i="14"/>
  <c r="D394" i="14"/>
  <c r="F397" i="14"/>
  <c r="J397" i="14"/>
  <c r="N397" i="14"/>
  <c r="I403" i="14"/>
  <c r="C406" i="14"/>
  <c r="G406" i="14"/>
  <c r="K406" i="14"/>
  <c r="O406" i="14"/>
  <c r="G408" i="14"/>
  <c r="G410" i="14" s="1"/>
  <c r="F492" i="14"/>
  <c r="J492" i="14"/>
  <c r="C142" i="14"/>
  <c r="C230" i="14"/>
  <c r="N300" i="14"/>
  <c r="G304" i="14"/>
  <c r="G300" i="14" s="1"/>
  <c r="N326" i="14"/>
  <c r="C326" i="14"/>
  <c r="D339" i="14"/>
  <c r="C364" i="14"/>
  <c r="C368" i="14"/>
  <c r="E383" i="14"/>
  <c r="M383" i="14"/>
  <c r="P386" i="14"/>
  <c r="G397" i="14"/>
  <c r="H406" i="14"/>
  <c r="C478" i="14"/>
  <c r="E254" i="14"/>
  <c r="C277" i="14"/>
  <c r="D287" i="14"/>
  <c r="L287" i="14"/>
  <c r="P287" i="14"/>
  <c r="E326" i="14"/>
  <c r="I326" i="14"/>
  <c r="M326" i="14"/>
  <c r="Q326" i="14"/>
  <c r="F364" i="14"/>
  <c r="J364" i="14"/>
  <c r="N364" i="14"/>
  <c r="R364" i="14"/>
  <c r="J386" i="14"/>
  <c r="C457" i="14"/>
  <c r="C492" i="14" s="1"/>
  <c r="M491" i="13"/>
  <c r="L491" i="13"/>
  <c r="K491" i="13"/>
  <c r="J491" i="13"/>
  <c r="I491" i="13"/>
  <c r="H491" i="13"/>
  <c r="G491" i="13"/>
  <c r="F491" i="13"/>
  <c r="E491" i="13"/>
  <c r="D491" i="13"/>
  <c r="C490" i="13"/>
  <c r="C489" i="13"/>
  <c r="C488" i="13"/>
  <c r="C487" i="13"/>
  <c r="C486" i="13"/>
  <c r="C491" i="13" s="1"/>
  <c r="M485" i="13"/>
  <c r="L485" i="13"/>
  <c r="K485" i="13"/>
  <c r="J485" i="13"/>
  <c r="I485" i="13"/>
  <c r="H485" i="13"/>
  <c r="G485" i="13"/>
  <c r="F485" i="13"/>
  <c r="E485" i="13"/>
  <c r="D485" i="13"/>
  <c r="C484" i="13"/>
  <c r="C483" i="13"/>
  <c r="C482" i="13"/>
  <c r="C481" i="13"/>
  <c r="C480" i="13"/>
  <c r="C485" i="13" s="1"/>
  <c r="C479" i="13"/>
  <c r="M478" i="13"/>
  <c r="L478" i="13"/>
  <c r="K478" i="13"/>
  <c r="J478" i="13"/>
  <c r="I478" i="13"/>
  <c r="H478" i="13"/>
  <c r="G478" i="13"/>
  <c r="F478" i="13"/>
  <c r="E478" i="13"/>
  <c r="D478" i="13"/>
  <c r="C477" i="13"/>
  <c r="C476" i="13"/>
  <c r="C475" i="13"/>
  <c r="C474" i="13"/>
  <c r="C473" i="13"/>
  <c r="C472" i="13"/>
  <c r="C471" i="13"/>
  <c r="C470" i="13"/>
  <c r="C478" i="13" s="1"/>
  <c r="M469" i="13"/>
  <c r="L469" i="13"/>
  <c r="K469" i="13"/>
  <c r="J469" i="13"/>
  <c r="I469" i="13"/>
  <c r="H469" i="13"/>
  <c r="G469" i="13"/>
  <c r="F469" i="13"/>
  <c r="E469" i="13"/>
  <c r="D469" i="13"/>
  <c r="C468" i="13"/>
  <c r="C469" i="13" s="1"/>
  <c r="C467" i="13"/>
  <c r="C466" i="13"/>
  <c r="M465" i="13"/>
  <c r="L465" i="13"/>
  <c r="K465" i="13"/>
  <c r="J465" i="13"/>
  <c r="I465" i="13"/>
  <c r="H465" i="13"/>
  <c r="G465" i="13"/>
  <c r="F465" i="13"/>
  <c r="E465" i="13"/>
  <c r="D465" i="13"/>
  <c r="C464" i="13"/>
  <c r="C463" i="13"/>
  <c r="C462" i="13"/>
  <c r="C465" i="13" s="1"/>
  <c r="M461" i="13"/>
  <c r="L461" i="13"/>
  <c r="K461" i="13"/>
  <c r="J461" i="13"/>
  <c r="J492" i="13" s="1"/>
  <c r="I461" i="13"/>
  <c r="H461" i="13"/>
  <c r="G461" i="13"/>
  <c r="F461" i="13"/>
  <c r="E461" i="13"/>
  <c r="D461" i="13"/>
  <c r="C460" i="13"/>
  <c r="C461" i="13" s="1"/>
  <c r="C459" i="13"/>
  <c r="C458" i="13"/>
  <c r="M457" i="13"/>
  <c r="L457" i="13"/>
  <c r="K457" i="13"/>
  <c r="J457" i="13"/>
  <c r="I457" i="13"/>
  <c r="H457" i="13"/>
  <c r="H492" i="13" s="1"/>
  <c r="G457" i="13"/>
  <c r="G492" i="13" s="1"/>
  <c r="F457" i="13"/>
  <c r="E457" i="13"/>
  <c r="D457" i="13"/>
  <c r="D492" i="13" s="1"/>
  <c r="C456" i="13"/>
  <c r="C455" i="13"/>
  <c r="C454" i="13"/>
  <c r="C453" i="13"/>
  <c r="C457" i="13" s="1"/>
  <c r="C452" i="13"/>
  <c r="C446" i="13"/>
  <c r="C445" i="13"/>
  <c r="AB442" i="13"/>
  <c r="AA442" i="13"/>
  <c r="F442" i="13"/>
  <c r="AB441" i="13"/>
  <c r="AA441" i="13"/>
  <c r="F441" i="13" s="1"/>
  <c r="AB440" i="13"/>
  <c r="AA440" i="13"/>
  <c r="F440" i="13"/>
  <c r="C437" i="13"/>
  <c r="AA436" i="13"/>
  <c r="K436" i="13" s="1"/>
  <c r="C436" i="13"/>
  <c r="AB436" i="13" s="1"/>
  <c r="AA435" i="13"/>
  <c r="K435" i="13"/>
  <c r="C435" i="13"/>
  <c r="AB435" i="13" s="1"/>
  <c r="D422" i="13"/>
  <c r="C422" i="13"/>
  <c r="E421" i="13"/>
  <c r="D421" i="13"/>
  <c r="C421" i="13"/>
  <c r="E420" i="13"/>
  <c r="D420" i="13"/>
  <c r="C420" i="13"/>
  <c r="E419" i="13"/>
  <c r="D419" i="13"/>
  <c r="C419" i="13"/>
  <c r="E418" i="13"/>
  <c r="D418" i="13"/>
  <c r="C418" i="13"/>
  <c r="D417" i="13"/>
  <c r="C417" i="13"/>
  <c r="E416" i="13"/>
  <c r="D416" i="13"/>
  <c r="C416" i="13"/>
  <c r="D415" i="13"/>
  <c r="C415" i="13"/>
  <c r="E414" i="13"/>
  <c r="D414" i="13"/>
  <c r="C414" i="13"/>
  <c r="C423" i="13" s="1"/>
  <c r="D413" i="13"/>
  <c r="C413" i="13"/>
  <c r="Q407" i="13"/>
  <c r="P407" i="13"/>
  <c r="O407" i="13"/>
  <c r="N407" i="13"/>
  <c r="M407" i="13"/>
  <c r="L407" i="13"/>
  <c r="K407" i="13"/>
  <c r="J407" i="13"/>
  <c r="I407" i="13"/>
  <c r="H407" i="13"/>
  <c r="G407" i="13"/>
  <c r="F407" i="13"/>
  <c r="E407" i="13"/>
  <c r="D407" i="13"/>
  <c r="C407" i="13"/>
  <c r="Q405" i="13"/>
  <c r="P405" i="13"/>
  <c r="P406" i="13" s="1"/>
  <c r="O405" i="13"/>
  <c r="N405" i="13"/>
  <c r="M405" i="13"/>
  <c r="L405" i="13"/>
  <c r="L406" i="13" s="1"/>
  <c r="K405" i="13"/>
  <c r="J405" i="13"/>
  <c r="I405" i="13"/>
  <c r="H405" i="13"/>
  <c r="H406" i="13" s="1"/>
  <c r="G405" i="13"/>
  <c r="F405" i="13"/>
  <c r="E405" i="13"/>
  <c r="D405" i="13"/>
  <c r="D406" i="13" s="1"/>
  <c r="C405" i="13"/>
  <c r="Q404" i="13"/>
  <c r="Q406" i="13" s="1"/>
  <c r="P404" i="13"/>
  <c r="O404" i="13"/>
  <c r="N404" i="13"/>
  <c r="M404" i="13"/>
  <c r="L404" i="13"/>
  <c r="K404" i="13"/>
  <c r="J404" i="13"/>
  <c r="I404" i="13"/>
  <c r="H404" i="13"/>
  <c r="G404" i="13"/>
  <c r="F404" i="13"/>
  <c r="E404" i="13"/>
  <c r="D404" i="13"/>
  <c r="C404" i="13"/>
  <c r="Q402" i="13"/>
  <c r="Q403" i="13" s="1"/>
  <c r="P402" i="13"/>
  <c r="O402" i="13"/>
  <c r="N402" i="13"/>
  <c r="M402" i="13"/>
  <c r="M403" i="13" s="1"/>
  <c r="L402" i="13"/>
  <c r="K402" i="13"/>
  <c r="J402" i="13"/>
  <c r="I402" i="13"/>
  <c r="H402" i="13"/>
  <c r="G402" i="13"/>
  <c r="F402" i="13"/>
  <c r="E402" i="13"/>
  <c r="E403" i="13" s="1"/>
  <c r="D402" i="13"/>
  <c r="C402" i="13"/>
  <c r="Q401" i="13"/>
  <c r="P401" i="13"/>
  <c r="O401" i="13"/>
  <c r="N401" i="13"/>
  <c r="N403" i="13" s="1"/>
  <c r="M401" i="13"/>
  <c r="L401" i="13"/>
  <c r="K401" i="13"/>
  <c r="J401" i="13"/>
  <c r="I401" i="13"/>
  <c r="H401" i="13"/>
  <c r="G401" i="13"/>
  <c r="F401" i="13"/>
  <c r="E401" i="13"/>
  <c r="D401" i="13"/>
  <c r="C401" i="13"/>
  <c r="C400" i="13"/>
  <c r="Q399" i="13"/>
  <c r="P399" i="13"/>
  <c r="O399" i="13"/>
  <c r="O400" i="13" s="1"/>
  <c r="N399" i="13"/>
  <c r="N400" i="13" s="1"/>
  <c r="M399" i="13"/>
  <c r="L399" i="13"/>
  <c r="K399" i="13"/>
  <c r="J399" i="13"/>
  <c r="J400" i="13" s="1"/>
  <c r="I399" i="13"/>
  <c r="H399" i="13"/>
  <c r="G399" i="13"/>
  <c r="F399" i="13"/>
  <c r="F400" i="13" s="1"/>
  <c r="E399" i="13"/>
  <c r="D399" i="13"/>
  <c r="C399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C398" i="13"/>
  <c r="Q396" i="13"/>
  <c r="P396" i="13"/>
  <c r="O396" i="13"/>
  <c r="O397" i="13" s="1"/>
  <c r="N396" i="13"/>
  <c r="M396" i="13"/>
  <c r="L396" i="13"/>
  <c r="K396" i="13"/>
  <c r="K397" i="13" s="1"/>
  <c r="J396" i="13"/>
  <c r="I396" i="13"/>
  <c r="H396" i="13"/>
  <c r="G396" i="13"/>
  <c r="G397" i="13" s="1"/>
  <c r="F396" i="13"/>
  <c r="E396" i="13"/>
  <c r="D396" i="13"/>
  <c r="C396" i="13"/>
  <c r="C397" i="13" s="1"/>
  <c r="Q395" i="13"/>
  <c r="P395" i="13"/>
  <c r="O395" i="13"/>
  <c r="N395" i="13"/>
  <c r="M395" i="13"/>
  <c r="L395" i="13"/>
  <c r="K395" i="13"/>
  <c r="J395" i="13"/>
  <c r="I395" i="13"/>
  <c r="H395" i="13"/>
  <c r="G395" i="13"/>
  <c r="F395" i="13"/>
  <c r="E395" i="13"/>
  <c r="D395" i="13"/>
  <c r="D397" i="13" s="1"/>
  <c r="C395" i="13"/>
  <c r="D394" i="13"/>
  <c r="Q393" i="13"/>
  <c r="P393" i="13"/>
  <c r="P394" i="13" s="1"/>
  <c r="O393" i="13"/>
  <c r="O394" i="13" s="1"/>
  <c r="N393" i="13"/>
  <c r="M393" i="13"/>
  <c r="L393" i="13"/>
  <c r="K393" i="13"/>
  <c r="J393" i="13"/>
  <c r="I393" i="13"/>
  <c r="H393" i="13"/>
  <c r="G393" i="13"/>
  <c r="F393" i="13"/>
  <c r="E393" i="13"/>
  <c r="D393" i="13"/>
  <c r="C393" i="13"/>
  <c r="Q392" i="13"/>
  <c r="Q394" i="13" s="1"/>
  <c r="P392" i="13"/>
  <c r="O392" i="13"/>
  <c r="N392" i="13"/>
  <c r="M392" i="13"/>
  <c r="M394" i="13" s="1"/>
  <c r="L392" i="13"/>
  <c r="K392" i="13"/>
  <c r="J392" i="13"/>
  <c r="I392" i="13"/>
  <c r="H392" i="13"/>
  <c r="G392" i="13"/>
  <c r="F392" i="13"/>
  <c r="E392" i="13"/>
  <c r="D392" i="13"/>
  <c r="C392" i="13"/>
  <c r="Q391" i="13"/>
  <c r="P391" i="13"/>
  <c r="O391" i="13"/>
  <c r="N391" i="13"/>
  <c r="M391" i="13"/>
  <c r="L391" i="13"/>
  <c r="K391" i="13"/>
  <c r="J391" i="13"/>
  <c r="I391" i="13"/>
  <c r="H391" i="13"/>
  <c r="G391" i="13"/>
  <c r="F391" i="13"/>
  <c r="E391" i="13"/>
  <c r="D391" i="13"/>
  <c r="C391" i="13"/>
  <c r="Q390" i="13"/>
  <c r="P390" i="13"/>
  <c r="O390" i="13"/>
  <c r="N390" i="13"/>
  <c r="M390" i="13"/>
  <c r="L390" i="13"/>
  <c r="K390" i="13"/>
  <c r="J390" i="13"/>
  <c r="I390" i="13"/>
  <c r="H390" i="13"/>
  <c r="G390" i="13"/>
  <c r="F390" i="13"/>
  <c r="E390" i="13"/>
  <c r="D390" i="13"/>
  <c r="C390" i="13"/>
  <c r="Q388" i="13"/>
  <c r="P388" i="13"/>
  <c r="O388" i="13"/>
  <c r="O389" i="13" s="1"/>
  <c r="N388" i="13"/>
  <c r="M388" i="13"/>
  <c r="L388" i="13"/>
  <c r="K388" i="13"/>
  <c r="J388" i="13"/>
  <c r="I388" i="13"/>
  <c r="H388" i="13"/>
  <c r="G388" i="13"/>
  <c r="F388" i="13"/>
  <c r="E388" i="13"/>
  <c r="D388" i="13"/>
  <c r="C388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C387" i="13"/>
  <c r="C386" i="13"/>
  <c r="Q385" i="13"/>
  <c r="P385" i="13"/>
  <c r="O385" i="13"/>
  <c r="O386" i="13" s="1"/>
  <c r="N385" i="13"/>
  <c r="M385" i="13"/>
  <c r="L385" i="13"/>
  <c r="K385" i="13"/>
  <c r="J385" i="13"/>
  <c r="I385" i="13"/>
  <c r="I386" i="13" s="1"/>
  <c r="H385" i="13"/>
  <c r="G385" i="13"/>
  <c r="F385" i="13"/>
  <c r="E385" i="13"/>
  <c r="D385" i="13"/>
  <c r="C385" i="13"/>
  <c r="Q384" i="13"/>
  <c r="P384" i="13"/>
  <c r="O384" i="13"/>
  <c r="N384" i="13"/>
  <c r="M384" i="13"/>
  <c r="L384" i="13"/>
  <c r="K384" i="13"/>
  <c r="J384" i="13"/>
  <c r="I384" i="13"/>
  <c r="H384" i="13"/>
  <c r="H386" i="13" s="1"/>
  <c r="G384" i="13"/>
  <c r="F384" i="13"/>
  <c r="E384" i="13"/>
  <c r="D384" i="13"/>
  <c r="D386" i="13" s="1"/>
  <c r="C384" i="13"/>
  <c r="Q382" i="13"/>
  <c r="Q383" i="13" s="1"/>
  <c r="P382" i="13"/>
  <c r="P383" i="13" s="1"/>
  <c r="O382" i="13"/>
  <c r="N382" i="13"/>
  <c r="M382" i="13"/>
  <c r="L382" i="13"/>
  <c r="K382" i="13"/>
  <c r="J382" i="13"/>
  <c r="I382" i="13"/>
  <c r="H382" i="13"/>
  <c r="H409" i="13" s="1"/>
  <c r="G382" i="13"/>
  <c r="F382" i="13"/>
  <c r="E382" i="13"/>
  <c r="D382" i="13"/>
  <c r="C382" i="13"/>
  <c r="Q381" i="13"/>
  <c r="P381" i="13"/>
  <c r="O381" i="13"/>
  <c r="N381" i="13"/>
  <c r="M381" i="13"/>
  <c r="L381" i="13"/>
  <c r="L383" i="13" s="1"/>
  <c r="K381" i="13"/>
  <c r="J381" i="13"/>
  <c r="I381" i="13"/>
  <c r="H381" i="13"/>
  <c r="G381" i="13"/>
  <c r="F381" i="13"/>
  <c r="E381" i="13"/>
  <c r="D381" i="13"/>
  <c r="C381" i="13"/>
  <c r="D376" i="13"/>
  <c r="C376" i="13"/>
  <c r="D375" i="13"/>
  <c r="C375" i="13"/>
  <c r="F371" i="13"/>
  <c r="E371" i="13"/>
  <c r="F370" i="13"/>
  <c r="E370" i="13"/>
  <c r="C370" i="13" s="1"/>
  <c r="AA370" i="13" s="1"/>
  <c r="K370" i="13" s="1"/>
  <c r="F369" i="13"/>
  <c r="E369" i="13"/>
  <c r="F368" i="13"/>
  <c r="E368" i="13"/>
  <c r="C368" i="13" s="1"/>
  <c r="AB368" i="13" s="1"/>
  <c r="R363" i="13"/>
  <c r="Q363" i="13"/>
  <c r="P363" i="13"/>
  <c r="O363" i="13"/>
  <c r="N363" i="13"/>
  <c r="M363" i="13"/>
  <c r="L363" i="13"/>
  <c r="J363" i="13"/>
  <c r="I363" i="13"/>
  <c r="H363" i="13"/>
  <c r="G363" i="13"/>
  <c r="F363" i="13"/>
  <c r="E363" i="13"/>
  <c r="D363" i="13"/>
  <c r="C363" i="13"/>
  <c r="R362" i="13"/>
  <c r="Q362" i="13"/>
  <c r="P362" i="13"/>
  <c r="O362" i="13"/>
  <c r="N362" i="13"/>
  <c r="M362" i="13"/>
  <c r="L362" i="13"/>
  <c r="J362" i="13"/>
  <c r="I362" i="13"/>
  <c r="H362" i="13"/>
  <c r="G362" i="13"/>
  <c r="F362" i="13"/>
  <c r="E362" i="13"/>
  <c r="D362" i="13"/>
  <c r="C362" i="13"/>
  <c r="R361" i="13"/>
  <c r="Q361" i="13"/>
  <c r="P361" i="13"/>
  <c r="O361" i="13"/>
  <c r="N361" i="13"/>
  <c r="M361" i="13"/>
  <c r="L361" i="13"/>
  <c r="K364" i="13"/>
  <c r="J361" i="13"/>
  <c r="I361" i="13"/>
  <c r="H361" i="13"/>
  <c r="G361" i="13"/>
  <c r="F361" i="13"/>
  <c r="E361" i="13"/>
  <c r="D361" i="13"/>
  <c r="C361" i="13"/>
  <c r="R360" i="13"/>
  <c r="Q360" i="13"/>
  <c r="P360" i="13"/>
  <c r="O360" i="13"/>
  <c r="N360" i="13"/>
  <c r="M360" i="13"/>
  <c r="L360" i="13"/>
  <c r="J360" i="13"/>
  <c r="I360" i="13"/>
  <c r="I357" i="13" s="1"/>
  <c r="H360" i="13"/>
  <c r="G360" i="13"/>
  <c r="F360" i="13"/>
  <c r="E360" i="13"/>
  <c r="D360" i="13"/>
  <c r="C360" i="13"/>
  <c r="R359" i="13"/>
  <c r="Q359" i="13"/>
  <c r="P359" i="13"/>
  <c r="O359" i="13"/>
  <c r="N359" i="13"/>
  <c r="M359" i="13"/>
  <c r="L359" i="13"/>
  <c r="J359" i="13"/>
  <c r="I359" i="13"/>
  <c r="H359" i="13"/>
  <c r="G359" i="13"/>
  <c r="F359" i="13"/>
  <c r="F357" i="13" s="1"/>
  <c r="E359" i="13"/>
  <c r="D359" i="13"/>
  <c r="C359" i="13"/>
  <c r="R358" i="13"/>
  <c r="Q358" i="13"/>
  <c r="P358" i="13"/>
  <c r="O358" i="13"/>
  <c r="N358" i="13"/>
  <c r="M358" i="13"/>
  <c r="L358" i="13"/>
  <c r="L357" i="13" s="1"/>
  <c r="J358" i="13"/>
  <c r="I358" i="13"/>
  <c r="H358" i="13"/>
  <c r="G358" i="13"/>
  <c r="F358" i="13"/>
  <c r="E358" i="13"/>
  <c r="D358" i="13"/>
  <c r="C358" i="13"/>
  <c r="R356" i="13"/>
  <c r="Q356" i="13"/>
  <c r="P356" i="13"/>
  <c r="O356" i="13"/>
  <c r="N356" i="13"/>
  <c r="M356" i="13"/>
  <c r="L356" i="13"/>
  <c r="J356" i="13"/>
  <c r="I356" i="13"/>
  <c r="H356" i="13"/>
  <c r="G356" i="13"/>
  <c r="F356" i="13"/>
  <c r="E356" i="13"/>
  <c r="D356" i="13"/>
  <c r="C356" i="13"/>
  <c r="R355" i="13"/>
  <c r="Q355" i="13"/>
  <c r="P355" i="13"/>
  <c r="O355" i="13"/>
  <c r="N355" i="13"/>
  <c r="M355" i="13"/>
  <c r="L355" i="13"/>
  <c r="J355" i="13"/>
  <c r="I355" i="13"/>
  <c r="H355" i="13"/>
  <c r="G355" i="13"/>
  <c r="F355" i="13"/>
  <c r="E355" i="13"/>
  <c r="D355" i="13"/>
  <c r="C355" i="13"/>
  <c r="R354" i="13"/>
  <c r="Q354" i="13"/>
  <c r="P354" i="13"/>
  <c r="O354" i="13"/>
  <c r="N354" i="13"/>
  <c r="M354" i="13"/>
  <c r="L354" i="13"/>
  <c r="J354" i="13"/>
  <c r="I354" i="13"/>
  <c r="H354" i="13"/>
  <c r="G354" i="13"/>
  <c r="F354" i="13"/>
  <c r="E354" i="13"/>
  <c r="D354" i="13"/>
  <c r="C354" i="13"/>
  <c r="R353" i="13"/>
  <c r="Q353" i="13"/>
  <c r="P353" i="13"/>
  <c r="O353" i="13"/>
  <c r="N353" i="13"/>
  <c r="M353" i="13"/>
  <c r="L353" i="13"/>
  <c r="J353" i="13"/>
  <c r="I353" i="13"/>
  <c r="H353" i="13"/>
  <c r="G353" i="13"/>
  <c r="F353" i="13"/>
  <c r="E353" i="13"/>
  <c r="D353" i="13"/>
  <c r="C353" i="13"/>
  <c r="R352" i="13"/>
  <c r="Q352" i="13"/>
  <c r="P352" i="13"/>
  <c r="O352" i="13"/>
  <c r="N352" i="13"/>
  <c r="M352" i="13"/>
  <c r="L352" i="13"/>
  <c r="J352" i="13"/>
  <c r="I352" i="13"/>
  <c r="H352" i="13"/>
  <c r="G352" i="13"/>
  <c r="F352" i="13"/>
  <c r="E352" i="13"/>
  <c r="D352" i="13"/>
  <c r="C352" i="13"/>
  <c r="R351" i="13"/>
  <c r="Q351" i="13"/>
  <c r="P351" i="13"/>
  <c r="O351" i="13"/>
  <c r="N351" i="13"/>
  <c r="M351" i="13"/>
  <c r="L351" i="13"/>
  <c r="J351" i="13"/>
  <c r="I351" i="13"/>
  <c r="H351" i="13"/>
  <c r="G351" i="13"/>
  <c r="F351" i="13"/>
  <c r="E351" i="13"/>
  <c r="D351" i="13"/>
  <c r="C351" i="13"/>
  <c r="R350" i="13"/>
  <c r="Q350" i="13"/>
  <c r="P350" i="13"/>
  <c r="O350" i="13"/>
  <c r="N350" i="13"/>
  <c r="M350" i="13"/>
  <c r="L350" i="13"/>
  <c r="J350" i="13"/>
  <c r="I350" i="13"/>
  <c r="H350" i="13"/>
  <c r="G350" i="13"/>
  <c r="F350" i="13"/>
  <c r="E350" i="13"/>
  <c r="D350" i="13"/>
  <c r="C350" i="13"/>
  <c r="R349" i="13"/>
  <c r="Q349" i="13"/>
  <c r="P349" i="13"/>
  <c r="O349" i="13"/>
  <c r="N349" i="13"/>
  <c r="M349" i="13"/>
  <c r="L349" i="13"/>
  <c r="J349" i="13"/>
  <c r="I349" i="13"/>
  <c r="H349" i="13"/>
  <c r="G349" i="13"/>
  <c r="F349" i="13"/>
  <c r="E349" i="13"/>
  <c r="D349" i="13"/>
  <c r="C349" i="13"/>
  <c r="R348" i="13"/>
  <c r="Q348" i="13"/>
  <c r="P348" i="13"/>
  <c r="O348" i="13"/>
  <c r="N348" i="13"/>
  <c r="M348" i="13"/>
  <c r="L348" i="13"/>
  <c r="J348" i="13"/>
  <c r="I348" i="13"/>
  <c r="H348" i="13"/>
  <c r="G348" i="13"/>
  <c r="F348" i="13"/>
  <c r="E348" i="13"/>
  <c r="D348" i="13"/>
  <c r="C348" i="13"/>
  <c r="R347" i="13"/>
  <c r="Q347" i="13"/>
  <c r="P347" i="13"/>
  <c r="O347" i="13"/>
  <c r="N347" i="13"/>
  <c r="M347" i="13"/>
  <c r="L347" i="13"/>
  <c r="J347" i="13"/>
  <c r="I347" i="13"/>
  <c r="H347" i="13"/>
  <c r="G347" i="13"/>
  <c r="F347" i="13"/>
  <c r="E347" i="13"/>
  <c r="D347" i="13"/>
  <c r="C347" i="13"/>
  <c r="R346" i="13"/>
  <c r="Q346" i="13"/>
  <c r="P346" i="13"/>
  <c r="O346" i="13"/>
  <c r="N346" i="13"/>
  <c r="M346" i="13"/>
  <c r="L346" i="13"/>
  <c r="J346" i="13"/>
  <c r="I346" i="13"/>
  <c r="H346" i="13"/>
  <c r="G346" i="13"/>
  <c r="F346" i="13"/>
  <c r="E346" i="13"/>
  <c r="D346" i="13"/>
  <c r="C346" i="13"/>
  <c r="R345" i="13"/>
  <c r="Q345" i="13"/>
  <c r="P345" i="13"/>
  <c r="O345" i="13"/>
  <c r="N345" i="13"/>
  <c r="M345" i="13"/>
  <c r="L345" i="13"/>
  <c r="J345" i="13"/>
  <c r="I345" i="13"/>
  <c r="H345" i="13"/>
  <c r="G345" i="13"/>
  <c r="F345" i="13"/>
  <c r="E345" i="13"/>
  <c r="D345" i="13"/>
  <c r="C345" i="13"/>
  <c r="R344" i="13"/>
  <c r="Q344" i="13"/>
  <c r="P344" i="13"/>
  <c r="O344" i="13"/>
  <c r="N344" i="13"/>
  <c r="M344" i="13"/>
  <c r="L344" i="13"/>
  <c r="J344" i="13"/>
  <c r="I344" i="13"/>
  <c r="H344" i="13"/>
  <c r="G344" i="13"/>
  <c r="F344" i="13"/>
  <c r="E344" i="13"/>
  <c r="D344" i="13"/>
  <c r="C344" i="13"/>
  <c r="Q338" i="13"/>
  <c r="P338" i="13"/>
  <c r="O338" i="13"/>
  <c r="N338" i="13"/>
  <c r="M338" i="13"/>
  <c r="L338" i="13"/>
  <c r="K338" i="13"/>
  <c r="J338" i="13"/>
  <c r="I338" i="13"/>
  <c r="H338" i="13"/>
  <c r="G338" i="13"/>
  <c r="F338" i="13"/>
  <c r="E338" i="13"/>
  <c r="D338" i="13"/>
  <c r="C338" i="13"/>
  <c r="Q337" i="13"/>
  <c r="P337" i="13"/>
  <c r="O337" i="13"/>
  <c r="N337" i="13"/>
  <c r="M337" i="13"/>
  <c r="L337" i="13"/>
  <c r="K337" i="13"/>
  <c r="J337" i="13"/>
  <c r="I337" i="13"/>
  <c r="H337" i="13"/>
  <c r="G337" i="13"/>
  <c r="F337" i="13"/>
  <c r="E337" i="13"/>
  <c r="D337" i="13"/>
  <c r="C337" i="13"/>
  <c r="Q336" i="13"/>
  <c r="P336" i="13"/>
  <c r="O336" i="13"/>
  <c r="N336" i="13"/>
  <c r="M336" i="13"/>
  <c r="L336" i="13"/>
  <c r="K336" i="13"/>
  <c r="J336" i="13"/>
  <c r="I336" i="13"/>
  <c r="H336" i="13"/>
  <c r="G336" i="13"/>
  <c r="F336" i="13"/>
  <c r="E336" i="13"/>
  <c r="D336" i="13"/>
  <c r="C336" i="13"/>
  <c r="Q335" i="13"/>
  <c r="P335" i="13"/>
  <c r="O335" i="13"/>
  <c r="N335" i="13"/>
  <c r="M335" i="13"/>
  <c r="L335" i="13"/>
  <c r="K335" i="13"/>
  <c r="J335" i="13"/>
  <c r="I335" i="13"/>
  <c r="H335" i="13"/>
  <c r="G335" i="13"/>
  <c r="F335" i="13"/>
  <c r="E335" i="13"/>
  <c r="D335" i="13"/>
  <c r="C335" i="13"/>
  <c r="Q334" i="13"/>
  <c r="P334" i="13"/>
  <c r="O334" i="13"/>
  <c r="N334" i="13"/>
  <c r="M334" i="13"/>
  <c r="L334" i="13"/>
  <c r="K334" i="13"/>
  <c r="J334" i="13"/>
  <c r="I334" i="13"/>
  <c r="H334" i="13"/>
  <c r="G334" i="13"/>
  <c r="F334" i="13"/>
  <c r="E334" i="13"/>
  <c r="D334" i="13"/>
  <c r="C334" i="13"/>
  <c r="Q333" i="13"/>
  <c r="P333" i="13"/>
  <c r="O333" i="13"/>
  <c r="N333" i="13"/>
  <c r="M333" i="13"/>
  <c r="L333" i="13"/>
  <c r="K333" i="13"/>
  <c r="J333" i="13"/>
  <c r="I333" i="13"/>
  <c r="H333" i="13"/>
  <c r="G333" i="13"/>
  <c r="F333" i="13"/>
  <c r="E333" i="13"/>
  <c r="D333" i="13"/>
  <c r="C333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C332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C331" i="13"/>
  <c r="Q325" i="13"/>
  <c r="P325" i="13"/>
  <c r="O325" i="13"/>
  <c r="N325" i="13"/>
  <c r="M325" i="13"/>
  <c r="L325" i="13"/>
  <c r="K325" i="13"/>
  <c r="J325" i="13"/>
  <c r="I325" i="13"/>
  <c r="H325" i="13"/>
  <c r="G325" i="13"/>
  <c r="F325" i="13"/>
  <c r="E325" i="13"/>
  <c r="D325" i="13"/>
  <c r="C325" i="13"/>
  <c r="Q324" i="13"/>
  <c r="P324" i="13"/>
  <c r="O324" i="13"/>
  <c r="N324" i="13"/>
  <c r="M324" i="13"/>
  <c r="L324" i="13"/>
  <c r="K324" i="13"/>
  <c r="J324" i="13"/>
  <c r="I324" i="13"/>
  <c r="H324" i="13"/>
  <c r="G324" i="13"/>
  <c r="F324" i="13"/>
  <c r="E324" i="13"/>
  <c r="D324" i="13"/>
  <c r="C324" i="13"/>
  <c r="Q323" i="13"/>
  <c r="P323" i="13"/>
  <c r="O323" i="13"/>
  <c r="N323" i="13"/>
  <c r="M323" i="13"/>
  <c r="L323" i="13"/>
  <c r="K323" i="13"/>
  <c r="J323" i="13"/>
  <c r="I323" i="13"/>
  <c r="H323" i="13"/>
  <c r="G323" i="13"/>
  <c r="F323" i="13"/>
  <c r="E323" i="13"/>
  <c r="D323" i="13"/>
  <c r="C323" i="13"/>
  <c r="Q321" i="13"/>
  <c r="P321" i="13"/>
  <c r="O321" i="13"/>
  <c r="N321" i="13"/>
  <c r="M321" i="13"/>
  <c r="L321" i="13"/>
  <c r="K321" i="13"/>
  <c r="J321" i="13"/>
  <c r="I321" i="13"/>
  <c r="H321" i="13"/>
  <c r="G321" i="13"/>
  <c r="F321" i="13"/>
  <c r="E321" i="13"/>
  <c r="D321" i="13"/>
  <c r="C321" i="13"/>
  <c r="Q319" i="13"/>
  <c r="P319" i="13"/>
  <c r="O319" i="13"/>
  <c r="N319" i="13"/>
  <c r="M319" i="13"/>
  <c r="L319" i="13"/>
  <c r="K319" i="13"/>
  <c r="J319" i="13"/>
  <c r="I319" i="13"/>
  <c r="H319" i="13"/>
  <c r="G319" i="13"/>
  <c r="F319" i="13"/>
  <c r="E319" i="13"/>
  <c r="D319" i="13"/>
  <c r="C319" i="13"/>
  <c r="Q318" i="13"/>
  <c r="P318" i="13"/>
  <c r="O318" i="13"/>
  <c r="N318" i="13"/>
  <c r="M318" i="13"/>
  <c r="L318" i="13"/>
  <c r="K318" i="13"/>
  <c r="J318" i="13"/>
  <c r="I318" i="13"/>
  <c r="H318" i="13"/>
  <c r="G318" i="13"/>
  <c r="F318" i="13"/>
  <c r="E318" i="13"/>
  <c r="D318" i="13"/>
  <c r="C318" i="13"/>
  <c r="Q311" i="13"/>
  <c r="P311" i="13"/>
  <c r="O311" i="13"/>
  <c r="N311" i="13"/>
  <c r="M311" i="13"/>
  <c r="L311" i="13"/>
  <c r="K311" i="13"/>
  <c r="J311" i="13"/>
  <c r="I311" i="13"/>
  <c r="H311" i="13"/>
  <c r="G311" i="13"/>
  <c r="F311" i="13"/>
  <c r="E311" i="13"/>
  <c r="D311" i="13"/>
  <c r="C311" i="13"/>
  <c r="Q310" i="13"/>
  <c r="P310" i="13"/>
  <c r="O310" i="13"/>
  <c r="N310" i="13"/>
  <c r="M310" i="13"/>
  <c r="L310" i="13"/>
  <c r="K310" i="13"/>
  <c r="J310" i="13"/>
  <c r="I310" i="13"/>
  <c r="H310" i="13"/>
  <c r="G310" i="13"/>
  <c r="F310" i="13"/>
  <c r="E310" i="13"/>
  <c r="D310" i="13"/>
  <c r="C310" i="13"/>
  <c r="Q309" i="13"/>
  <c r="P309" i="13"/>
  <c r="O309" i="13"/>
  <c r="N309" i="13"/>
  <c r="M309" i="13"/>
  <c r="L309" i="13"/>
  <c r="K309" i="13"/>
  <c r="J309" i="13"/>
  <c r="I309" i="13"/>
  <c r="H309" i="13"/>
  <c r="G309" i="13"/>
  <c r="F309" i="13"/>
  <c r="E309" i="13"/>
  <c r="D309" i="13"/>
  <c r="C309" i="13"/>
  <c r="Q308" i="13"/>
  <c r="P308" i="13"/>
  <c r="O308" i="13"/>
  <c r="N308" i="13"/>
  <c r="M308" i="13"/>
  <c r="L308" i="13"/>
  <c r="K308" i="13"/>
  <c r="J308" i="13"/>
  <c r="I308" i="13"/>
  <c r="H308" i="13"/>
  <c r="G308" i="13"/>
  <c r="F308" i="13"/>
  <c r="E308" i="13"/>
  <c r="D308" i="13"/>
  <c r="C308" i="13"/>
  <c r="Q307" i="13"/>
  <c r="P307" i="13"/>
  <c r="O307" i="13"/>
  <c r="N307" i="13"/>
  <c r="M307" i="13"/>
  <c r="M304" i="13" s="1"/>
  <c r="L307" i="13"/>
  <c r="K307" i="13"/>
  <c r="J307" i="13"/>
  <c r="I307" i="13"/>
  <c r="H307" i="13"/>
  <c r="G307" i="13"/>
  <c r="F307" i="13"/>
  <c r="E307" i="13"/>
  <c r="D307" i="13"/>
  <c r="C307" i="13"/>
  <c r="Q306" i="13"/>
  <c r="P306" i="13"/>
  <c r="O306" i="13"/>
  <c r="N306" i="13"/>
  <c r="M306" i="13"/>
  <c r="L306" i="13"/>
  <c r="K306" i="13"/>
  <c r="J306" i="13"/>
  <c r="I306" i="13"/>
  <c r="H306" i="13"/>
  <c r="G306" i="13"/>
  <c r="F306" i="13"/>
  <c r="E306" i="13"/>
  <c r="D306" i="13"/>
  <c r="C306" i="13"/>
  <c r="Q305" i="13"/>
  <c r="P305" i="13"/>
  <c r="O305" i="13"/>
  <c r="N305" i="13"/>
  <c r="M305" i="13"/>
  <c r="L305" i="13"/>
  <c r="K305" i="13"/>
  <c r="J305" i="13"/>
  <c r="I305" i="13"/>
  <c r="H305" i="13"/>
  <c r="H304" i="13" s="1"/>
  <c r="G305" i="13"/>
  <c r="F305" i="13"/>
  <c r="E305" i="13"/>
  <c r="D305" i="13"/>
  <c r="C305" i="13"/>
  <c r="R304" i="13"/>
  <c r="Q303" i="13"/>
  <c r="P303" i="13"/>
  <c r="O303" i="13"/>
  <c r="N303" i="13"/>
  <c r="M303" i="13"/>
  <c r="L303" i="13"/>
  <c r="K303" i="13"/>
  <c r="J303" i="13"/>
  <c r="I303" i="13"/>
  <c r="H303" i="13"/>
  <c r="G303" i="13"/>
  <c r="F303" i="13"/>
  <c r="E303" i="13"/>
  <c r="D303" i="13"/>
  <c r="C303" i="13"/>
  <c r="Q302" i="13"/>
  <c r="P302" i="13"/>
  <c r="O302" i="13"/>
  <c r="N302" i="13"/>
  <c r="M302" i="13"/>
  <c r="L302" i="13"/>
  <c r="K302" i="13"/>
  <c r="J302" i="13"/>
  <c r="I302" i="13"/>
  <c r="H302" i="13"/>
  <c r="G302" i="13"/>
  <c r="F302" i="13"/>
  <c r="E302" i="13"/>
  <c r="D302" i="13"/>
  <c r="C302" i="13"/>
  <c r="Q301" i="13"/>
  <c r="P301" i="13"/>
  <c r="O301" i="13"/>
  <c r="N301" i="13"/>
  <c r="M301" i="13"/>
  <c r="L301" i="13"/>
  <c r="K301" i="13"/>
  <c r="J301" i="13"/>
  <c r="I301" i="13"/>
  <c r="H301" i="13"/>
  <c r="G301" i="13"/>
  <c r="F301" i="13"/>
  <c r="E301" i="13"/>
  <c r="D301" i="13"/>
  <c r="C301" i="13"/>
  <c r="R300" i="13"/>
  <c r="Q299" i="13"/>
  <c r="P299" i="13"/>
  <c r="O299" i="13"/>
  <c r="N299" i="13"/>
  <c r="M299" i="13"/>
  <c r="L299" i="13"/>
  <c r="K299" i="13"/>
  <c r="J299" i="13"/>
  <c r="I299" i="13"/>
  <c r="H299" i="13"/>
  <c r="G299" i="13"/>
  <c r="F299" i="13"/>
  <c r="E299" i="13"/>
  <c r="D299" i="13"/>
  <c r="C299" i="13"/>
  <c r="Q298" i="13"/>
  <c r="P298" i="13"/>
  <c r="O298" i="13"/>
  <c r="N298" i="13"/>
  <c r="M298" i="13"/>
  <c r="L298" i="13"/>
  <c r="K298" i="13"/>
  <c r="J298" i="13"/>
  <c r="I298" i="13"/>
  <c r="H298" i="13"/>
  <c r="G298" i="13"/>
  <c r="F298" i="13"/>
  <c r="E298" i="13"/>
  <c r="D298" i="13"/>
  <c r="C298" i="13"/>
  <c r="Q297" i="13"/>
  <c r="P297" i="13"/>
  <c r="O297" i="13"/>
  <c r="N297" i="13"/>
  <c r="M297" i="13"/>
  <c r="L297" i="13"/>
  <c r="K297" i="13"/>
  <c r="J297" i="13"/>
  <c r="I297" i="13"/>
  <c r="H297" i="13"/>
  <c r="G297" i="13"/>
  <c r="F297" i="13"/>
  <c r="E297" i="13"/>
  <c r="D297" i="13"/>
  <c r="C297" i="13"/>
  <c r="Q296" i="13"/>
  <c r="P296" i="13"/>
  <c r="O296" i="13"/>
  <c r="O293" i="13" s="1"/>
  <c r="N296" i="13"/>
  <c r="N293" i="13" s="1"/>
  <c r="M296" i="13"/>
  <c r="L296" i="13"/>
  <c r="K296" i="13"/>
  <c r="J296" i="13"/>
  <c r="I296" i="13"/>
  <c r="H296" i="13"/>
  <c r="G296" i="13"/>
  <c r="G293" i="13" s="1"/>
  <c r="F296" i="13"/>
  <c r="E296" i="13"/>
  <c r="D296" i="13"/>
  <c r="C296" i="13"/>
  <c r="C293" i="13" s="1"/>
  <c r="Q295" i="13"/>
  <c r="P295" i="13"/>
  <c r="O295" i="13"/>
  <c r="N295" i="13"/>
  <c r="M295" i="13"/>
  <c r="L295" i="13"/>
  <c r="K295" i="13"/>
  <c r="J295" i="13"/>
  <c r="I295" i="13"/>
  <c r="H295" i="13"/>
  <c r="G295" i="13"/>
  <c r="F295" i="13"/>
  <c r="E295" i="13"/>
  <c r="D295" i="13"/>
  <c r="C295" i="13"/>
  <c r="Q294" i="13"/>
  <c r="P294" i="13"/>
  <c r="P293" i="13" s="1"/>
  <c r="O294" i="13"/>
  <c r="N294" i="13"/>
  <c r="M294" i="13"/>
  <c r="L294" i="13"/>
  <c r="L293" i="13" s="1"/>
  <c r="K294" i="13"/>
  <c r="J294" i="13"/>
  <c r="I294" i="13"/>
  <c r="H294" i="13"/>
  <c r="H293" i="13" s="1"/>
  <c r="G294" i="13"/>
  <c r="F294" i="13"/>
  <c r="E294" i="13"/>
  <c r="D294" i="13"/>
  <c r="D293" i="13" s="1"/>
  <c r="C294" i="13"/>
  <c r="Q292" i="13"/>
  <c r="P292" i="13"/>
  <c r="O292" i="13"/>
  <c r="N292" i="13"/>
  <c r="M292" i="13"/>
  <c r="L292" i="13"/>
  <c r="K292" i="13"/>
  <c r="J292" i="13"/>
  <c r="I292" i="13"/>
  <c r="H292" i="13"/>
  <c r="G292" i="13"/>
  <c r="F292" i="13"/>
  <c r="E292" i="13"/>
  <c r="D292" i="13"/>
  <c r="C292" i="13"/>
  <c r="Q291" i="13"/>
  <c r="P291" i="13"/>
  <c r="O291" i="13"/>
  <c r="N291" i="13"/>
  <c r="M291" i="13"/>
  <c r="L291" i="13"/>
  <c r="K291" i="13"/>
  <c r="J291" i="13"/>
  <c r="I291" i="13"/>
  <c r="H291" i="13"/>
  <c r="G291" i="13"/>
  <c r="F291" i="13"/>
  <c r="E291" i="13"/>
  <c r="D291" i="13"/>
  <c r="C291" i="13"/>
  <c r="Q290" i="13"/>
  <c r="P290" i="13"/>
  <c r="O290" i="13"/>
  <c r="N290" i="13"/>
  <c r="M290" i="13"/>
  <c r="L290" i="13"/>
  <c r="K290" i="13"/>
  <c r="J290" i="13"/>
  <c r="I290" i="13"/>
  <c r="H290" i="13"/>
  <c r="G290" i="13"/>
  <c r="F290" i="13"/>
  <c r="E290" i="13"/>
  <c r="D290" i="13"/>
  <c r="C290" i="13"/>
  <c r="Q289" i="13"/>
  <c r="P289" i="13"/>
  <c r="O289" i="13"/>
  <c r="N289" i="13"/>
  <c r="M289" i="13"/>
  <c r="L289" i="13"/>
  <c r="K289" i="13"/>
  <c r="J289" i="13"/>
  <c r="I289" i="13"/>
  <c r="H289" i="13"/>
  <c r="G289" i="13"/>
  <c r="F289" i="13"/>
  <c r="E289" i="13"/>
  <c r="D289" i="13"/>
  <c r="C289" i="13"/>
  <c r="Q288" i="13"/>
  <c r="P288" i="13"/>
  <c r="O288" i="13"/>
  <c r="N288" i="13"/>
  <c r="M288" i="13"/>
  <c r="L288" i="13"/>
  <c r="K288" i="13"/>
  <c r="J288" i="13"/>
  <c r="I288" i="13"/>
  <c r="H288" i="13"/>
  <c r="G288" i="13"/>
  <c r="F288" i="13"/>
  <c r="E288" i="13"/>
  <c r="D288" i="13"/>
  <c r="C288" i="13"/>
  <c r="C281" i="13"/>
  <c r="E280" i="13"/>
  <c r="D280" i="13"/>
  <c r="C280" i="13"/>
  <c r="E276" i="13"/>
  <c r="D276" i="13"/>
  <c r="C276" i="13"/>
  <c r="E275" i="13"/>
  <c r="D275" i="13"/>
  <c r="C275" i="13"/>
  <c r="C277" i="13" s="1"/>
  <c r="C271" i="13"/>
  <c r="E270" i="13"/>
  <c r="D270" i="13"/>
  <c r="C270" i="13"/>
  <c r="C269" i="13"/>
  <c r="E268" i="13"/>
  <c r="E272" i="13" s="1"/>
  <c r="D268" i="13"/>
  <c r="D272" i="13" s="1"/>
  <c r="C268" i="13"/>
  <c r="C267" i="13"/>
  <c r="C266" i="13"/>
  <c r="C265" i="13"/>
  <c r="C264" i="13"/>
  <c r="C263" i="13"/>
  <c r="C262" i="13"/>
  <c r="C261" i="13"/>
  <c r="C260" i="13"/>
  <c r="C259" i="13"/>
  <c r="C258" i="13"/>
  <c r="E253" i="13"/>
  <c r="D253" i="13"/>
  <c r="C253" i="13"/>
  <c r="E252" i="13"/>
  <c r="D252" i="13"/>
  <c r="C252" i="13"/>
  <c r="E251" i="13"/>
  <c r="D251" i="13"/>
  <c r="C251" i="13"/>
  <c r="E250" i="13"/>
  <c r="D250" i="13"/>
  <c r="C250" i="13"/>
  <c r="E249" i="13"/>
  <c r="D249" i="13"/>
  <c r="C249" i="13"/>
  <c r="E248" i="13"/>
  <c r="D248" i="13"/>
  <c r="C248" i="13"/>
  <c r="E247" i="13"/>
  <c r="D247" i="13"/>
  <c r="C247" i="13"/>
  <c r="E246" i="13"/>
  <c r="D246" i="13"/>
  <c r="C246" i="13"/>
  <c r="C242" i="13"/>
  <c r="E241" i="13"/>
  <c r="D241" i="13"/>
  <c r="C241" i="13"/>
  <c r="E240" i="13"/>
  <c r="D240" i="13"/>
  <c r="C240" i="13"/>
  <c r="E239" i="13"/>
  <c r="D239" i="13"/>
  <c r="C239" i="13"/>
  <c r="E235" i="13"/>
  <c r="D235" i="13"/>
  <c r="C235" i="13"/>
  <c r="E234" i="13"/>
  <c r="D234" i="13"/>
  <c r="C234" i="13"/>
  <c r="E233" i="13"/>
  <c r="D233" i="13"/>
  <c r="C233" i="13"/>
  <c r="E229" i="13"/>
  <c r="D229" i="13"/>
  <c r="C229" i="13"/>
  <c r="E228" i="13"/>
  <c r="D228" i="13"/>
  <c r="C228" i="13"/>
  <c r="E227" i="13"/>
  <c r="D227" i="13"/>
  <c r="C227" i="13"/>
  <c r="E226" i="13"/>
  <c r="D226" i="13"/>
  <c r="C226" i="13"/>
  <c r="E225" i="13"/>
  <c r="D225" i="13"/>
  <c r="C225" i="13"/>
  <c r="E224" i="13"/>
  <c r="D224" i="13"/>
  <c r="C224" i="13"/>
  <c r="E223" i="13"/>
  <c r="D223" i="13"/>
  <c r="C223" i="13"/>
  <c r="E219" i="13"/>
  <c r="D219" i="13"/>
  <c r="C219" i="13"/>
  <c r="E218" i="13"/>
  <c r="D218" i="13"/>
  <c r="C218" i="13"/>
  <c r="E217" i="13"/>
  <c r="D217" i="13"/>
  <c r="C217" i="13"/>
  <c r="E216" i="13"/>
  <c r="D216" i="13"/>
  <c r="C216" i="13"/>
  <c r="E215" i="13"/>
  <c r="D215" i="13"/>
  <c r="C215" i="13"/>
  <c r="C211" i="13"/>
  <c r="C210" i="13"/>
  <c r="C209" i="13"/>
  <c r="C208" i="13"/>
  <c r="C207" i="13"/>
  <c r="C206" i="13"/>
  <c r="C205" i="13"/>
  <c r="E204" i="13"/>
  <c r="E212" i="13" s="1"/>
  <c r="D204" i="13"/>
  <c r="D212" i="13" s="1"/>
  <c r="C204" i="13"/>
  <c r="E200" i="13"/>
  <c r="D200" i="13"/>
  <c r="C200" i="13"/>
  <c r="E199" i="13"/>
  <c r="D199" i="13"/>
  <c r="C199" i="13"/>
  <c r="E198" i="13"/>
  <c r="D198" i="13"/>
  <c r="C198" i="13"/>
  <c r="E197" i="13"/>
  <c r="D197" i="13"/>
  <c r="C197" i="13"/>
  <c r="E196" i="13"/>
  <c r="D196" i="13"/>
  <c r="C196" i="13"/>
  <c r="E195" i="13"/>
  <c r="D195" i="13"/>
  <c r="C195" i="13"/>
  <c r="E194" i="13"/>
  <c r="D194" i="13"/>
  <c r="C194" i="13"/>
  <c r="E193" i="13"/>
  <c r="D193" i="13"/>
  <c r="C193" i="13"/>
  <c r="E192" i="13"/>
  <c r="D192" i="13"/>
  <c r="C192" i="13"/>
  <c r="E191" i="13"/>
  <c r="D191" i="13"/>
  <c r="C191" i="13"/>
  <c r="E190" i="13"/>
  <c r="D190" i="13"/>
  <c r="C190" i="13"/>
  <c r="E189" i="13"/>
  <c r="D189" i="13"/>
  <c r="C189" i="13"/>
  <c r="E188" i="13"/>
  <c r="D188" i="13"/>
  <c r="C188" i="13"/>
  <c r="E187" i="13"/>
  <c r="D187" i="13"/>
  <c r="C187" i="13"/>
  <c r="E186" i="13"/>
  <c r="D186" i="13"/>
  <c r="C186" i="13"/>
  <c r="E185" i="13"/>
  <c r="D185" i="13"/>
  <c r="C185" i="13"/>
  <c r="E184" i="13"/>
  <c r="D184" i="13"/>
  <c r="C184" i="13"/>
  <c r="E183" i="13"/>
  <c r="D183" i="13"/>
  <c r="C183" i="13"/>
  <c r="E182" i="13"/>
  <c r="D182" i="13"/>
  <c r="C182" i="13"/>
  <c r="E181" i="13"/>
  <c r="D181" i="13"/>
  <c r="C181" i="13"/>
  <c r="E180" i="13"/>
  <c r="D180" i="13"/>
  <c r="C180" i="13"/>
  <c r="E179" i="13"/>
  <c r="D179" i="13"/>
  <c r="C179" i="13"/>
  <c r="E178" i="13"/>
  <c r="D178" i="13"/>
  <c r="C178" i="13"/>
  <c r="E177" i="13"/>
  <c r="D177" i="13"/>
  <c r="C177" i="13"/>
  <c r="E176" i="13"/>
  <c r="D176" i="13"/>
  <c r="C176" i="13"/>
  <c r="E175" i="13"/>
  <c r="D175" i="13"/>
  <c r="C175" i="13"/>
  <c r="E174" i="13"/>
  <c r="D174" i="13"/>
  <c r="C174" i="13"/>
  <c r="E173" i="13"/>
  <c r="D173" i="13"/>
  <c r="C173" i="13"/>
  <c r="E172" i="13"/>
  <c r="D172" i="13"/>
  <c r="C172" i="13"/>
  <c r="E171" i="13"/>
  <c r="D171" i="13"/>
  <c r="C171" i="13"/>
  <c r="E170" i="13"/>
  <c r="D170" i="13"/>
  <c r="C170" i="13"/>
  <c r="E169" i="13"/>
  <c r="D169" i="13"/>
  <c r="C169" i="13"/>
  <c r="E168" i="13"/>
  <c r="D168" i="13"/>
  <c r="C168" i="13"/>
  <c r="E167" i="13"/>
  <c r="D167" i="13"/>
  <c r="C167" i="13"/>
  <c r="E163" i="13"/>
  <c r="E164" i="13" s="1"/>
  <c r="D163" i="13"/>
  <c r="C163" i="13"/>
  <c r="E162" i="13"/>
  <c r="D162" i="13"/>
  <c r="C162" i="13"/>
  <c r="C158" i="13"/>
  <c r="C157" i="13"/>
  <c r="C156" i="13"/>
  <c r="C155" i="13"/>
  <c r="C154" i="13"/>
  <c r="E152" i="13"/>
  <c r="D152" i="13"/>
  <c r="C152" i="13"/>
  <c r="E151" i="13"/>
  <c r="D151" i="13"/>
  <c r="C151" i="13"/>
  <c r="E150" i="13"/>
  <c r="D150" i="13"/>
  <c r="C150" i="13"/>
  <c r="E149" i="13"/>
  <c r="D149" i="13"/>
  <c r="C149" i="13"/>
  <c r="E148" i="13"/>
  <c r="D148" i="13"/>
  <c r="C148" i="13"/>
  <c r="E147" i="13"/>
  <c r="D147" i="13"/>
  <c r="C147" i="13"/>
  <c r="E146" i="13"/>
  <c r="D146" i="13"/>
  <c r="C146" i="13"/>
  <c r="E145" i="13"/>
  <c r="D145" i="13"/>
  <c r="C145" i="13"/>
  <c r="E144" i="13"/>
  <c r="D144" i="13"/>
  <c r="C144" i="13"/>
  <c r="E143" i="13"/>
  <c r="D143" i="13"/>
  <c r="C143" i="13"/>
  <c r="D142" i="13"/>
  <c r="E140" i="13"/>
  <c r="D140" i="13"/>
  <c r="C140" i="13"/>
  <c r="E139" i="13"/>
  <c r="D139" i="13"/>
  <c r="C139" i="13"/>
  <c r="E138" i="13"/>
  <c r="D138" i="13"/>
  <c r="C138" i="13"/>
  <c r="E137" i="13"/>
  <c r="D137" i="13"/>
  <c r="C137" i="13"/>
  <c r="E136" i="13"/>
  <c r="D136" i="13"/>
  <c r="C136" i="13"/>
  <c r="E135" i="13"/>
  <c r="D135" i="13"/>
  <c r="C135" i="13"/>
  <c r="E134" i="13"/>
  <c r="D134" i="13"/>
  <c r="C134" i="13"/>
  <c r="E133" i="13"/>
  <c r="D133" i="13"/>
  <c r="C133" i="13"/>
  <c r="E132" i="13"/>
  <c r="D132" i="13"/>
  <c r="C132" i="13"/>
  <c r="E131" i="13"/>
  <c r="D131" i="13"/>
  <c r="C131" i="13"/>
  <c r="E130" i="13"/>
  <c r="D130" i="13"/>
  <c r="C130" i="13"/>
  <c r="E129" i="13"/>
  <c r="D129" i="13"/>
  <c r="C129" i="13"/>
  <c r="C141" i="13" s="1"/>
  <c r="E128" i="13"/>
  <c r="D128" i="13"/>
  <c r="C128" i="13"/>
  <c r="H123" i="13"/>
  <c r="G123" i="13"/>
  <c r="G124" i="13" s="1"/>
  <c r="D123" i="13"/>
  <c r="C123" i="13"/>
  <c r="H122" i="13"/>
  <c r="F122" i="13"/>
  <c r="E122" i="13"/>
  <c r="D122" i="13"/>
  <c r="C122" i="13"/>
  <c r="H121" i="13"/>
  <c r="F121" i="13"/>
  <c r="E121" i="13"/>
  <c r="D121" i="13"/>
  <c r="C121" i="13"/>
  <c r="H120" i="13"/>
  <c r="F120" i="13"/>
  <c r="E120" i="13"/>
  <c r="D120" i="13"/>
  <c r="C120" i="13"/>
  <c r="H119" i="13"/>
  <c r="F119" i="13"/>
  <c r="E119" i="13"/>
  <c r="D119" i="13"/>
  <c r="C119" i="13"/>
  <c r="F118" i="13"/>
  <c r="H117" i="13"/>
  <c r="F117" i="13"/>
  <c r="E117" i="13"/>
  <c r="D117" i="13"/>
  <c r="C117" i="13"/>
  <c r="H116" i="13"/>
  <c r="F116" i="13"/>
  <c r="E116" i="13"/>
  <c r="D116" i="13"/>
  <c r="C116" i="13"/>
  <c r="H115" i="13"/>
  <c r="F115" i="13"/>
  <c r="E115" i="13"/>
  <c r="D115" i="13"/>
  <c r="C115" i="13"/>
  <c r="H114" i="13"/>
  <c r="F114" i="13"/>
  <c r="E114" i="13"/>
  <c r="D114" i="13"/>
  <c r="C114" i="13"/>
  <c r="H113" i="13"/>
  <c r="F113" i="13"/>
  <c r="E113" i="13"/>
  <c r="D113" i="13"/>
  <c r="C113" i="13"/>
  <c r="H112" i="13"/>
  <c r="F112" i="13"/>
  <c r="E112" i="13"/>
  <c r="D112" i="13"/>
  <c r="C112" i="13"/>
  <c r="H111" i="13"/>
  <c r="F111" i="13"/>
  <c r="E111" i="13"/>
  <c r="D111" i="13"/>
  <c r="C111" i="13"/>
  <c r="H110" i="13"/>
  <c r="F110" i="13"/>
  <c r="E110" i="13"/>
  <c r="D110" i="13"/>
  <c r="C110" i="13"/>
  <c r="H109" i="13"/>
  <c r="F109" i="13"/>
  <c r="E109" i="13"/>
  <c r="D109" i="13"/>
  <c r="C109" i="13"/>
  <c r="H108" i="13"/>
  <c r="F108" i="13"/>
  <c r="E108" i="13"/>
  <c r="D108" i="13"/>
  <c r="C108" i="13"/>
  <c r="H107" i="13"/>
  <c r="F107" i="13"/>
  <c r="E107" i="13"/>
  <c r="D107" i="13"/>
  <c r="C107" i="13"/>
  <c r="H106" i="13"/>
  <c r="F106" i="13"/>
  <c r="E106" i="13"/>
  <c r="D106" i="13"/>
  <c r="C106" i="13"/>
  <c r="H105" i="13"/>
  <c r="F105" i="13"/>
  <c r="E105" i="13"/>
  <c r="D105" i="13"/>
  <c r="C105" i="13"/>
  <c r="E101" i="13"/>
  <c r="D101" i="13"/>
  <c r="C101" i="13"/>
  <c r="E100" i="13"/>
  <c r="D100" i="13"/>
  <c r="C100" i="13"/>
  <c r="E99" i="13"/>
  <c r="D99" i="13"/>
  <c r="C99" i="13"/>
  <c r="E96" i="13"/>
  <c r="D96" i="13"/>
  <c r="C96" i="13"/>
  <c r="C95" i="13"/>
  <c r="E94" i="13"/>
  <c r="D94" i="13"/>
  <c r="C94" i="13"/>
  <c r="E93" i="13"/>
  <c r="D93" i="13"/>
  <c r="C93" i="13"/>
  <c r="E92" i="13"/>
  <c r="D92" i="13"/>
  <c r="C92" i="13"/>
  <c r="E91" i="13"/>
  <c r="E90" i="13" s="1"/>
  <c r="D91" i="13"/>
  <c r="C91" i="13"/>
  <c r="E89" i="13"/>
  <c r="D89" i="13"/>
  <c r="C89" i="13"/>
  <c r="E88" i="13"/>
  <c r="D88" i="13"/>
  <c r="C88" i="13"/>
  <c r="E87" i="13"/>
  <c r="D87" i="13"/>
  <c r="C87" i="13"/>
  <c r="E85" i="13"/>
  <c r="D85" i="13"/>
  <c r="C85" i="13"/>
  <c r="E84" i="13"/>
  <c r="D84" i="13"/>
  <c r="C84" i="13"/>
  <c r="E83" i="13"/>
  <c r="D83" i="13"/>
  <c r="C83" i="13"/>
  <c r="E82" i="13"/>
  <c r="D82" i="13"/>
  <c r="C82" i="13"/>
  <c r="E81" i="13"/>
  <c r="D81" i="13"/>
  <c r="C81" i="13"/>
  <c r="E80" i="13"/>
  <c r="D80" i="13"/>
  <c r="C80" i="13"/>
  <c r="E78" i="13"/>
  <c r="D78" i="13"/>
  <c r="C78" i="13"/>
  <c r="E77" i="13"/>
  <c r="D77" i="13"/>
  <c r="C77" i="13"/>
  <c r="E76" i="13"/>
  <c r="D76" i="13"/>
  <c r="C76" i="13"/>
  <c r="E75" i="13"/>
  <c r="D75" i="13"/>
  <c r="C75" i="13"/>
  <c r="E74" i="13"/>
  <c r="D74" i="13"/>
  <c r="C74" i="13"/>
  <c r="C69" i="13"/>
  <c r="C68" i="13"/>
  <c r="C67" i="13"/>
  <c r="E66" i="13"/>
  <c r="D66" i="13"/>
  <c r="C66" i="13"/>
  <c r="E65" i="13"/>
  <c r="D65" i="13"/>
  <c r="C65" i="13"/>
  <c r="E64" i="13"/>
  <c r="D64" i="13"/>
  <c r="D63" i="13" s="1"/>
  <c r="C64" i="13"/>
  <c r="C62" i="13"/>
  <c r="C61" i="13" s="1"/>
  <c r="E60" i="13"/>
  <c r="D60" i="13"/>
  <c r="D56" i="13" s="1"/>
  <c r="C60" i="13"/>
  <c r="E59" i="13"/>
  <c r="D59" i="13"/>
  <c r="C59" i="13"/>
  <c r="E58" i="13"/>
  <c r="D58" i="13"/>
  <c r="C58" i="13"/>
  <c r="E57" i="13"/>
  <c r="E56" i="13" s="1"/>
  <c r="D57" i="13"/>
  <c r="C57" i="13"/>
  <c r="C55" i="13"/>
  <c r="C54" i="13" s="1"/>
  <c r="E53" i="13"/>
  <c r="D53" i="13"/>
  <c r="C53" i="13"/>
  <c r="E52" i="13"/>
  <c r="D52" i="13"/>
  <c r="C52" i="13"/>
  <c r="C51" i="13"/>
  <c r="C50" i="13"/>
  <c r="C49" i="13"/>
  <c r="C48" i="13"/>
  <c r="C47" i="13"/>
  <c r="C46" i="13"/>
  <c r="E44" i="13"/>
  <c r="D44" i="13"/>
  <c r="C44" i="13"/>
  <c r="E43" i="13"/>
  <c r="D43" i="13"/>
  <c r="C43" i="13"/>
  <c r="E42" i="13"/>
  <c r="D42" i="13"/>
  <c r="C42" i="13"/>
  <c r="E41" i="13"/>
  <c r="D41" i="13"/>
  <c r="C41" i="13"/>
  <c r="E40" i="13"/>
  <c r="D40" i="13"/>
  <c r="C40" i="13"/>
  <c r="E39" i="13"/>
  <c r="D39" i="13"/>
  <c r="C39" i="13"/>
  <c r="E38" i="13"/>
  <c r="D38" i="13"/>
  <c r="C38" i="13"/>
  <c r="E37" i="13"/>
  <c r="D37" i="13"/>
  <c r="C37" i="13"/>
  <c r="E36" i="13"/>
  <c r="D36" i="13"/>
  <c r="C36" i="13"/>
  <c r="E35" i="13"/>
  <c r="D35" i="13"/>
  <c r="C35" i="13"/>
  <c r="E34" i="13"/>
  <c r="D34" i="13"/>
  <c r="C34" i="13"/>
  <c r="C32" i="13"/>
  <c r="C31" i="13"/>
  <c r="C30" i="13"/>
  <c r="C29" i="13"/>
  <c r="C28" i="13"/>
  <c r="C27" i="13"/>
  <c r="E25" i="13"/>
  <c r="D25" i="13"/>
  <c r="C25" i="13"/>
  <c r="E24" i="13"/>
  <c r="D24" i="13"/>
  <c r="C24" i="13"/>
  <c r="E23" i="13"/>
  <c r="D23" i="13"/>
  <c r="C23" i="13"/>
  <c r="E22" i="13"/>
  <c r="D22" i="13"/>
  <c r="C22" i="13"/>
  <c r="E21" i="13"/>
  <c r="D21" i="13"/>
  <c r="C21" i="13"/>
  <c r="E20" i="13"/>
  <c r="D20" i="13"/>
  <c r="C20" i="13"/>
  <c r="E19" i="13"/>
  <c r="D19" i="13"/>
  <c r="C19" i="13"/>
  <c r="E18" i="13"/>
  <c r="D18" i="13"/>
  <c r="C18" i="13"/>
  <c r="E17" i="13"/>
  <c r="D17" i="13"/>
  <c r="C17" i="13"/>
  <c r="E16" i="13"/>
  <c r="D16" i="13"/>
  <c r="C16" i="13"/>
  <c r="E15" i="13"/>
  <c r="D15" i="13"/>
  <c r="C15" i="13"/>
  <c r="E14" i="13"/>
  <c r="D14" i="13"/>
  <c r="C14" i="13"/>
  <c r="E13" i="13"/>
  <c r="D13" i="13"/>
  <c r="C13" i="13"/>
  <c r="E12" i="13"/>
  <c r="D12" i="13"/>
  <c r="C12" i="13"/>
  <c r="E11" i="13"/>
  <c r="D11" i="13"/>
  <c r="C11" i="13"/>
  <c r="A5" i="13"/>
  <c r="A4" i="13"/>
  <c r="A3" i="13"/>
  <c r="A2" i="13"/>
  <c r="D230" i="13" l="1"/>
  <c r="N357" i="13"/>
  <c r="J389" i="13"/>
  <c r="E410" i="14"/>
  <c r="E33" i="13"/>
  <c r="P304" i="13"/>
  <c r="J304" i="13"/>
  <c r="J300" i="13" s="1"/>
  <c r="R357" i="13"/>
  <c r="R364" i="13" s="1"/>
  <c r="E383" i="13"/>
  <c r="C389" i="13"/>
  <c r="G389" i="13"/>
  <c r="K389" i="13"/>
  <c r="C394" i="13"/>
  <c r="G394" i="13"/>
  <c r="D403" i="13"/>
  <c r="H403" i="13"/>
  <c r="L403" i="13"/>
  <c r="P403" i="13"/>
  <c r="E406" i="13"/>
  <c r="Q410" i="14"/>
  <c r="L287" i="13"/>
  <c r="D277" i="13"/>
  <c r="F326" i="13"/>
  <c r="M326" i="13"/>
  <c r="F389" i="13"/>
  <c r="D33" i="13"/>
  <c r="C79" i="13"/>
  <c r="C73" i="13" s="1"/>
  <c r="C90" i="13"/>
  <c r="C86" i="13" s="1"/>
  <c r="C220" i="13"/>
  <c r="E220" i="13"/>
  <c r="E10" i="13"/>
  <c r="C26" i="13"/>
  <c r="C63" i="13"/>
  <c r="E102" i="13"/>
  <c r="C153" i="13"/>
  <c r="C212" i="13"/>
  <c r="D220" i="13"/>
  <c r="F304" i="13"/>
  <c r="N339" i="13"/>
  <c r="N383" i="13"/>
  <c r="O409" i="13"/>
  <c r="H394" i="13"/>
  <c r="L394" i="13"/>
  <c r="P397" i="13"/>
  <c r="I403" i="13"/>
  <c r="G406" i="13"/>
  <c r="H410" i="14"/>
  <c r="AA369" i="14"/>
  <c r="K369" i="14" s="1"/>
  <c r="E70" i="14"/>
  <c r="N364" i="13"/>
  <c r="C10" i="13"/>
  <c r="D79" i="13"/>
  <c r="D73" i="13" s="1"/>
  <c r="C102" i="13"/>
  <c r="C164" i="13"/>
  <c r="D236" i="13"/>
  <c r="G287" i="13"/>
  <c r="P287" i="13"/>
  <c r="D304" i="13"/>
  <c r="D300" i="13" s="1"/>
  <c r="C326" i="13"/>
  <c r="G326" i="13"/>
  <c r="O326" i="13"/>
  <c r="N326" i="13"/>
  <c r="C339" i="13"/>
  <c r="L364" i="13"/>
  <c r="E357" i="13"/>
  <c r="I408" i="13"/>
  <c r="M408" i="13"/>
  <c r="J397" i="13"/>
  <c r="I400" i="13"/>
  <c r="M400" i="13"/>
  <c r="G408" i="13"/>
  <c r="G410" i="13" s="1"/>
  <c r="K406" i="13"/>
  <c r="N408" i="13"/>
  <c r="C70" i="14"/>
  <c r="D51" i="13"/>
  <c r="E141" i="13"/>
  <c r="E230" i="13"/>
  <c r="C243" i="13"/>
  <c r="E243" i="13"/>
  <c r="D10" i="13"/>
  <c r="C45" i="13"/>
  <c r="E86" i="13"/>
  <c r="E118" i="13"/>
  <c r="E124" i="13" s="1"/>
  <c r="C118" i="13"/>
  <c r="H118" i="13"/>
  <c r="F124" i="13"/>
  <c r="E142" i="13"/>
  <c r="E159" i="13" s="1"/>
  <c r="C201" i="13"/>
  <c r="D201" i="13"/>
  <c r="E201" i="13"/>
  <c r="E236" i="13"/>
  <c r="D254" i="13"/>
  <c r="J357" i="13"/>
  <c r="O357" i="13"/>
  <c r="O364" i="13" s="1"/>
  <c r="G357" i="13"/>
  <c r="G364" i="13" s="1"/>
  <c r="C371" i="13"/>
  <c r="AA371" i="13" s="1"/>
  <c r="K371" i="13" s="1"/>
  <c r="L386" i="13"/>
  <c r="P386" i="13"/>
  <c r="N389" i="13"/>
  <c r="E394" i="13"/>
  <c r="I394" i="13"/>
  <c r="H397" i="13"/>
  <c r="L397" i="13"/>
  <c r="G400" i="13"/>
  <c r="K400" i="13"/>
  <c r="I406" i="13"/>
  <c r="M406" i="13"/>
  <c r="D423" i="13"/>
  <c r="M410" i="14"/>
  <c r="C409" i="14"/>
  <c r="P410" i="14"/>
  <c r="G9" i="14"/>
  <c r="F410" i="14"/>
  <c r="M300" i="13"/>
  <c r="C56" i="13"/>
  <c r="D141" i="13"/>
  <c r="D159" i="13" s="1"/>
  <c r="E254" i="13"/>
  <c r="D287" i="13"/>
  <c r="J293" i="13"/>
  <c r="J287" i="13" s="1"/>
  <c r="F300" i="13"/>
  <c r="L304" i="13"/>
  <c r="L300" i="13" s="1"/>
  <c r="Q304" i="13"/>
  <c r="Q300" i="13" s="1"/>
  <c r="K326" i="13"/>
  <c r="N409" i="13"/>
  <c r="N410" i="13" s="1"/>
  <c r="K394" i="13"/>
  <c r="F397" i="13"/>
  <c r="N397" i="13"/>
  <c r="E400" i="13"/>
  <c r="Q400" i="13"/>
  <c r="C406" i="13"/>
  <c r="O406" i="13"/>
  <c r="D164" i="13"/>
  <c r="D243" i="13"/>
  <c r="E277" i="13"/>
  <c r="E304" i="13"/>
  <c r="E300" i="13" s="1"/>
  <c r="I326" i="13"/>
  <c r="Q326" i="13"/>
  <c r="D339" i="13"/>
  <c r="H339" i="13"/>
  <c r="L339" i="13"/>
  <c r="P339" i="13"/>
  <c r="G339" i="13"/>
  <c r="D389" i="13"/>
  <c r="H389" i="13"/>
  <c r="L389" i="13"/>
  <c r="P389" i="13"/>
  <c r="F403" i="13"/>
  <c r="J403" i="13"/>
  <c r="C159" i="14"/>
  <c r="AB368" i="14"/>
  <c r="AA368" i="14"/>
  <c r="K368" i="14" s="1"/>
  <c r="N410" i="14"/>
  <c r="L410" i="14"/>
  <c r="D410" i="14"/>
  <c r="C408" i="14"/>
  <c r="J410" i="14"/>
  <c r="D70" i="14"/>
  <c r="H124" i="13"/>
  <c r="H287" i="13"/>
  <c r="C492" i="13"/>
  <c r="C287" i="13"/>
  <c r="O287" i="13"/>
  <c r="J409" i="13"/>
  <c r="E51" i="13"/>
  <c r="E79" i="13"/>
  <c r="E73" i="13" s="1"/>
  <c r="C124" i="13"/>
  <c r="C236" i="13"/>
  <c r="C254" i="13"/>
  <c r="E293" i="13"/>
  <c r="E287" i="13" s="1"/>
  <c r="I293" i="13"/>
  <c r="M293" i="13"/>
  <c r="M287" i="13" s="1"/>
  <c r="Q293" i="13"/>
  <c r="Q287" i="13" s="1"/>
  <c r="F293" i="13"/>
  <c r="F287" i="13" s="1"/>
  <c r="AA368" i="13"/>
  <c r="K368" i="13" s="1"/>
  <c r="E408" i="13"/>
  <c r="E386" i="13"/>
  <c r="Q408" i="13"/>
  <c r="Q386" i="13"/>
  <c r="F409" i="13"/>
  <c r="M386" i="13"/>
  <c r="AB437" i="13"/>
  <c r="AA437" i="13"/>
  <c r="K437" i="13" s="1"/>
  <c r="L492" i="13"/>
  <c r="F492" i="13"/>
  <c r="C142" i="13"/>
  <c r="C159" i="13" s="1"/>
  <c r="C230" i="13"/>
  <c r="I287" i="13"/>
  <c r="H300" i="13"/>
  <c r="P300" i="13"/>
  <c r="I304" i="13"/>
  <c r="I300" i="13" s="1"/>
  <c r="D326" i="13"/>
  <c r="H326" i="13"/>
  <c r="L326" i="13"/>
  <c r="P326" i="13"/>
  <c r="F339" i="13"/>
  <c r="J339" i="13"/>
  <c r="E364" i="13"/>
  <c r="I364" i="13"/>
  <c r="AB371" i="13"/>
  <c r="F408" i="13"/>
  <c r="J408" i="13"/>
  <c r="G409" i="13"/>
  <c r="K409" i="13"/>
  <c r="F383" i="13"/>
  <c r="F386" i="13"/>
  <c r="J386" i="13"/>
  <c r="N386" i="13"/>
  <c r="D409" i="13"/>
  <c r="E492" i="13"/>
  <c r="I492" i="13"/>
  <c r="M492" i="13"/>
  <c r="K492" i="13"/>
  <c r="C33" i="13"/>
  <c r="E63" i="13"/>
  <c r="D90" i="13"/>
  <c r="D86" i="13" s="1"/>
  <c r="D102" i="13"/>
  <c r="D118" i="13"/>
  <c r="D124" i="13" s="1"/>
  <c r="C272" i="13"/>
  <c r="N287" i="13"/>
  <c r="K293" i="13"/>
  <c r="K287" i="13" s="1"/>
  <c r="N304" i="13"/>
  <c r="N300" i="13" s="1"/>
  <c r="C304" i="13"/>
  <c r="C300" i="13" s="1"/>
  <c r="G304" i="13"/>
  <c r="G300" i="13" s="1"/>
  <c r="K304" i="13"/>
  <c r="K300" i="13" s="1"/>
  <c r="O304" i="13"/>
  <c r="O300" i="13" s="1"/>
  <c r="E326" i="13"/>
  <c r="J326" i="13"/>
  <c r="K339" i="13"/>
  <c r="O339" i="13"/>
  <c r="C357" i="13"/>
  <c r="C364" i="13" s="1"/>
  <c r="P357" i="13"/>
  <c r="P364" i="13" s="1"/>
  <c r="F364" i="13"/>
  <c r="J364" i="13"/>
  <c r="AB370" i="13"/>
  <c r="C383" i="13"/>
  <c r="G383" i="13"/>
  <c r="K383" i="13"/>
  <c r="K408" i="13"/>
  <c r="O383" i="13"/>
  <c r="O408" i="13"/>
  <c r="O410" i="13" s="1"/>
  <c r="L409" i="13"/>
  <c r="P409" i="13"/>
  <c r="J383" i="13"/>
  <c r="G386" i="13"/>
  <c r="K386" i="13"/>
  <c r="D357" i="13"/>
  <c r="D364" i="13" s="1"/>
  <c r="H357" i="13"/>
  <c r="H364" i="13" s="1"/>
  <c r="M357" i="13"/>
  <c r="M364" i="13" s="1"/>
  <c r="Q357" i="13"/>
  <c r="Q364" i="13" s="1"/>
  <c r="D408" i="13"/>
  <c r="H408" i="13"/>
  <c r="H410" i="13" s="1"/>
  <c r="L408" i="13"/>
  <c r="P408" i="13"/>
  <c r="E409" i="13"/>
  <c r="I409" i="13"/>
  <c r="M409" i="13"/>
  <c r="Q409" i="13"/>
  <c r="H383" i="13"/>
  <c r="M383" i="13"/>
  <c r="E389" i="13"/>
  <c r="I389" i="13"/>
  <c r="M389" i="13"/>
  <c r="Q389" i="13"/>
  <c r="F394" i="13"/>
  <c r="J394" i="13"/>
  <c r="N394" i="13"/>
  <c r="E339" i="13"/>
  <c r="I339" i="13"/>
  <c r="M339" i="13"/>
  <c r="Q339" i="13"/>
  <c r="C369" i="13"/>
  <c r="D383" i="13"/>
  <c r="I383" i="13"/>
  <c r="E397" i="13"/>
  <c r="I397" i="13"/>
  <c r="M397" i="13"/>
  <c r="Q397" i="13"/>
  <c r="D400" i="13"/>
  <c r="H400" i="13"/>
  <c r="L400" i="13"/>
  <c r="P400" i="13"/>
  <c r="C403" i="13"/>
  <c r="G403" i="13"/>
  <c r="K403" i="13"/>
  <c r="O403" i="13"/>
  <c r="F406" i="13"/>
  <c r="J406" i="13"/>
  <c r="N406" i="13"/>
  <c r="E423" i="13"/>
  <c r="M491" i="12"/>
  <c r="L491" i="12"/>
  <c r="K491" i="12"/>
  <c r="J491" i="12"/>
  <c r="I491" i="12"/>
  <c r="H491" i="12"/>
  <c r="G491" i="12"/>
  <c r="F491" i="12"/>
  <c r="E491" i="12"/>
  <c r="D491" i="12"/>
  <c r="C490" i="12"/>
  <c r="C489" i="12"/>
  <c r="C488" i="12"/>
  <c r="C487" i="12"/>
  <c r="C486" i="12"/>
  <c r="C491" i="12" s="1"/>
  <c r="M485" i="12"/>
  <c r="L485" i="12"/>
  <c r="K485" i="12"/>
  <c r="J485" i="12"/>
  <c r="I485" i="12"/>
  <c r="H485" i="12"/>
  <c r="G485" i="12"/>
  <c r="F485" i="12"/>
  <c r="E485" i="12"/>
  <c r="D485" i="12"/>
  <c r="C484" i="12"/>
  <c r="C483" i="12"/>
  <c r="C482" i="12"/>
  <c r="C481" i="12"/>
  <c r="C480" i="12"/>
  <c r="C485" i="12" s="1"/>
  <c r="C479" i="12"/>
  <c r="M478" i="12"/>
  <c r="L478" i="12"/>
  <c r="K478" i="12"/>
  <c r="J478" i="12"/>
  <c r="I478" i="12"/>
  <c r="H478" i="12"/>
  <c r="G478" i="12"/>
  <c r="F478" i="12"/>
  <c r="E478" i="12"/>
  <c r="D478" i="12"/>
  <c r="C477" i="12"/>
  <c r="C476" i="12"/>
  <c r="C475" i="12"/>
  <c r="C474" i="12"/>
  <c r="C473" i="12"/>
  <c r="C472" i="12"/>
  <c r="C471" i="12"/>
  <c r="C470" i="12"/>
  <c r="C478" i="12" s="1"/>
  <c r="M469" i="12"/>
  <c r="L469" i="12"/>
  <c r="K469" i="12"/>
  <c r="J469" i="12"/>
  <c r="I469" i="12"/>
  <c r="H469" i="12"/>
  <c r="G469" i="12"/>
  <c r="F469" i="12"/>
  <c r="E469" i="12"/>
  <c r="D469" i="12"/>
  <c r="C468" i="12"/>
  <c r="C469" i="12" s="1"/>
  <c r="C467" i="12"/>
  <c r="C466" i="12"/>
  <c r="M465" i="12"/>
  <c r="L465" i="12"/>
  <c r="K465" i="12"/>
  <c r="J465" i="12"/>
  <c r="I465" i="12"/>
  <c r="H465" i="12"/>
  <c r="G465" i="12"/>
  <c r="F465" i="12"/>
  <c r="E465" i="12"/>
  <c r="D465" i="12"/>
  <c r="C464" i="12"/>
  <c r="C463" i="12"/>
  <c r="C462" i="12"/>
  <c r="C465" i="12" s="1"/>
  <c r="M461" i="12"/>
  <c r="L461" i="12"/>
  <c r="K461" i="12"/>
  <c r="J461" i="12"/>
  <c r="J492" i="12" s="1"/>
  <c r="I461" i="12"/>
  <c r="H461" i="12"/>
  <c r="G461" i="12"/>
  <c r="F461" i="12"/>
  <c r="E461" i="12"/>
  <c r="D461" i="12"/>
  <c r="C460" i="12"/>
  <c r="C461" i="12" s="1"/>
  <c r="C459" i="12"/>
  <c r="C458" i="12"/>
  <c r="M457" i="12"/>
  <c r="L457" i="12"/>
  <c r="K457" i="12"/>
  <c r="J457" i="12"/>
  <c r="I457" i="12"/>
  <c r="H457" i="12"/>
  <c r="H492" i="12" s="1"/>
  <c r="G457" i="12"/>
  <c r="G492" i="12" s="1"/>
  <c r="F457" i="12"/>
  <c r="E457" i="12"/>
  <c r="D457" i="12"/>
  <c r="D492" i="12" s="1"/>
  <c r="C456" i="12"/>
  <c r="C455" i="12"/>
  <c r="C454" i="12"/>
  <c r="C453" i="12"/>
  <c r="C457" i="12" s="1"/>
  <c r="C452" i="12"/>
  <c r="C446" i="12"/>
  <c r="C445" i="12"/>
  <c r="AB442" i="12"/>
  <c r="AA442" i="12"/>
  <c r="F442" i="12"/>
  <c r="AB441" i="12"/>
  <c r="AA441" i="12"/>
  <c r="F441" i="12" s="1"/>
  <c r="AB440" i="12"/>
  <c r="AA440" i="12"/>
  <c r="F440" i="12"/>
  <c r="C437" i="12"/>
  <c r="AA436" i="12"/>
  <c r="K436" i="12" s="1"/>
  <c r="C436" i="12"/>
  <c r="AB436" i="12" s="1"/>
  <c r="AA435" i="12"/>
  <c r="K435" i="12"/>
  <c r="C435" i="12"/>
  <c r="AB435" i="12" s="1"/>
  <c r="D422" i="12"/>
  <c r="C422" i="12"/>
  <c r="E421" i="12"/>
  <c r="D421" i="12"/>
  <c r="C421" i="12"/>
  <c r="E420" i="12"/>
  <c r="D420" i="12"/>
  <c r="C420" i="12"/>
  <c r="E419" i="12"/>
  <c r="D419" i="12"/>
  <c r="C419" i="12"/>
  <c r="E418" i="12"/>
  <c r="D418" i="12"/>
  <c r="C418" i="12"/>
  <c r="D417" i="12"/>
  <c r="C417" i="12"/>
  <c r="E416" i="12"/>
  <c r="D416" i="12"/>
  <c r="C416" i="12"/>
  <c r="D415" i="12"/>
  <c r="C415" i="12"/>
  <c r="E414" i="12"/>
  <c r="D414" i="12"/>
  <c r="C414" i="12"/>
  <c r="D413" i="12"/>
  <c r="C413" i="12"/>
  <c r="Q407" i="12"/>
  <c r="P407" i="12"/>
  <c r="O407" i="12"/>
  <c r="N407" i="12"/>
  <c r="M407" i="12"/>
  <c r="L407" i="12"/>
  <c r="K407" i="12"/>
  <c r="J407" i="12"/>
  <c r="I407" i="12"/>
  <c r="H407" i="12"/>
  <c r="G407" i="12"/>
  <c r="F407" i="12"/>
  <c r="E407" i="12"/>
  <c r="D407" i="12"/>
  <c r="C407" i="12"/>
  <c r="Q405" i="12"/>
  <c r="P405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C405" i="12"/>
  <c r="Q404" i="12"/>
  <c r="Q406" i="12" s="1"/>
  <c r="P404" i="12"/>
  <c r="O404" i="12"/>
  <c r="N404" i="12"/>
  <c r="M404" i="12"/>
  <c r="L404" i="12"/>
  <c r="K404" i="12"/>
  <c r="J404" i="12"/>
  <c r="I404" i="12"/>
  <c r="H404" i="12"/>
  <c r="G404" i="12"/>
  <c r="F404" i="12"/>
  <c r="E404" i="12"/>
  <c r="E406" i="12" s="1"/>
  <c r="D404" i="12"/>
  <c r="C404" i="12"/>
  <c r="I403" i="12"/>
  <c r="Q402" i="12"/>
  <c r="P402" i="12"/>
  <c r="O402" i="12"/>
  <c r="N402" i="12"/>
  <c r="M402" i="12"/>
  <c r="L402" i="12"/>
  <c r="K402" i="12"/>
  <c r="J402" i="12"/>
  <c r="I402" i="12"/>
  <c r="H402" i="12"/>
  <c r="H403" i="12" s="1"/>
  <c r="G402" i="12"/>
  <c r="F402" i="12"/>
  <c r="E402" i="12"/>
  <c r="D402" i="12"/>
  <c r="C402" i="12"/>
  <c r="Q401" i="12"/>
  <c r="P401" i="12"/>
  <c r="O401" i="12"/>
  <c r="N401" i="12"/>
  <c r="N403" i="12" s="1"/>
  <c r="M401" i="12"/>
  <c r="L401" i="12"/>
  <c r="K401" i="12"/>
  <c r="J401" i="12"/>
  <c r="J403" i="12" s="1"/>
  <c r="I401" i="12"/>
  <c r="H401" i="12"/>
  <c r="G401" i="12"/>
  <c r="F401" i="12"/>
  <c r="F403" i="12" s="1"/>
  <c r="E401" i="12"/>
  <c r="D401" i="12"/>
  <c r="C401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D399" i="12"/>
  <c r="C399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D398" i="12"/>
  <c r="C398" i="12"/>
  <c r="C400" i="12" s="1"/>
  <c r="Q396" i="12"/>
  <c r="P396" i="12"/>
  <c r="P397" i="12" s="1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396" i="12"/>
  <c r="Q395" i="12"/>
  <c r="P395" i="12"/>
  <c r="O395" i="12"/>
  <c r="N395" i="12"/>
  <c r="M395" i="12"/>
  <c r="L395" i="12"/>
  <c r="K395" i="12"/>
  <c r="J395" i="12"/>
  <c r="J397" i="12" s="1"/>
  <c r="I395" i="12"/>
  <c r="H395" i="12"/>
  <c r="G395" i="12"/>
  <c r="F395" i="12"/>
  <c r="F397" i="12" s="1"/>
  <c r="E395" i="12"/>
  <c r="D395" i="12"/>
  <c r="C395" i="12"/>
  <c r="C394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393" i="12"/>
  <c r="Q392" i="12"/>
  <c r="Q394" i="12" s="1"/>
  <c r="P392" i="12"/>
  <c r="O392" i="12"/>
  <c r="N392" i="12"/>
  <c r="M392" i="12"/>
  <c r="M394" i="12" s="1"/>
  <c r="L392" i="12"/>
  <c r="L394" i="12" s="1"/>
  <c r="K392" i="12"/>
  <c r="J392" i="12"/>
  <c r="I392" i="12"/>
  <c r="H392" i="12"/>
  <c r="H394" i="12" s="1"/>
  <c r="G392" i="12"/>
  <c r="F392" i="12"/>
  <c r="E392" i="12"/>
  <c r="D392" i="12"/>
  <c r="D394" i="12" s="1"/>
  <c r="C392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D391" i="12"/>
  <c r="C391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D390" i="12"/>
  <c r="C390" i="12"/>
  <c r="Q388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388" i="12"/>
  <c r="Q387" i="12"/>
  <c r="P387" i="12"/>
  <c r="O387" i="12"/>
  <c r="N387" i="12"/>
  <c r="M387" i="12"/>
  <c r="L387" i="12"/>
  <c r="K387" i="12"/>
  <c r="K389" i="12" s="1"/>
  <c r="J387" i="12"/>
  <c r="I387" i="12"/>
  <c r="H387" i="12"/>
  <c r="G387" i="12"/>
  <c r="G389" i="12" s="1"/>
  <c r="F387" i="12"/>
  <c r="F389" i="12" s="1"/>
  <c r="E387" i="12"/>
  <c r="D387" i="12"/>
  <c r="C387" i="12"/>
  <c r="C389" i="12" s="1"/>
  <c r="Q385" i="12"/>
  <c r="P385" i="12"/>
  <c r="P386" i="12" s="1"/>
  <c r="O385" i="12"/>
  <c r="O386" i="12" s="1"/>
  <c r="N385" i="12"/>
  <c r="M385" i="12"/>
  <c r="L385" i="12"/>
  <c r="L386" i="12" s="1"/>
  <c r="K385" i="12"/>
  <c r="J385" i="12"/>
  <c r="I385" i="12"/>
  <c r="H385" i="12"/>
  <c r="H386" i="12" s="1"/>
  <c r="G385" i="12"/>
  <c r="F385" i="12"/>
  <c r="E385" i="12"/>
  <c r="D385" i="12"/>
  <c r="D386" i="12" s="1"/>
  <c r="C385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384" i="12"/>
  <c r="Q382" i="12"/>
  <c r="Q383" i="12" s="1"/>
  <c r="P382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C382" i="12"/>
  <c r="Q381" i="12"/>
  <c r="P381" i="12"/>
  <c r="P383" i="12" s="1"/>
  <c r="O381" i="12"/>
  <c r="N381" i="12"/>
  <c r="M381" i="12"/>
  <c r="L381" i="12"/>
  <c r="L383" i="12" s="1"/>
  <c r="K381" i="12"/>
  <c r="J381" i="12"/>
  <c r="I381" i="12"/>
  <c r="H381" i="12"/>
  <c r="G381" i="12"/>
  <c r="F381" i="12"/>
  <c r="E381" i="12"/>
  <c r="D381" i="12"/>
  <c r="C381" i="12"/>
  <c r="D376" i="12"/>
  <c r="C376" i="12"/>
  <c r="D375" i="12"/>
  <c r="C375" i="12"/>
  <c r="F371" i="12"/>
  <c r="E371" i="12"/>
  <c r="C371" i="12" s="1"/>
  <c r="AA371" i="12" s="1"/>
  <c r="K371" i="12" s="1"/>
  <c r="F370" i="12"/>
  <c r="E370" i="12"/>
  <c r="F369" i="12"/>
  <c r="E369" i="12"/>
  <c r="F368" i="12"/>
  <c r="C368" i="12" s="1"/>
  <c r="AB368" i="12" s="1"/>
  <c r="E368" i="12"/>
  <c r="R363" i="12"/>
  <c r="Q363" i="12"/>
  <c r="P363" i="12"/>
  <c r="O363" i="12"/>
  <c r="N363" i="12"/>
  <c r="M363" i="12"/>
  <c r="L363" i="12"/>
  <c r="J363" i="12"/>
  <c r="I363" i="12"/>
  <c r="H363" i="12"/>
  <c r="G363" i="12"/>
  <c r="F363" i="12"/>
  <c r="E363" i="12"/>
  <c r="D363" i="12"/>
  <c r="C363" i="12"/>
  <c r="R362" i="12"/>
  <c r="Q362" i="12"/>
  <c r="P362" i="12"/>
  <c r="O362" i="12"/>
  <c r="N362" i="12"/>
  <c r="M362" i="12"/>
  <c r="L362" i="12"/>
  <c r="J362" i="12"/>
  <c r="I362" i="12"/>
  <c r="H362" i="12"/>
  <c r="G362" i="12"/>
  <c r="F362" i="12"/>
  <c r="E362" i="12"/>
  <c r="D362" i="12"/>
  <c r="C362" i="12"/>
  <c r="R361" i="12"/>
  <c r="Q361" i="12"/>
  <c r="P361" i="12"/>
  <c r="O361" i="12"/>
  <c r="N361" i="12"/>
  <c r="M361" i="12"/>
  <c r="L361" i="12"/>
  <c r="K364" i="12"/>
  <c r="J361" i="12"/>
  <c r="I361" i="12"/>
  <c r="H361" i="12"/>
  <c r="G361" i="12"/>
  <c r="F361" i="12"/>
  <c r="E361" i="12"/>
  <c r="D361" i="12"/>
  <c r="C361" i="12"/>
  <c r="R360" i="12"/>
  <c r="Q360" i="12"/>
  <c r="P360" i="12"/>
  <c r="O360" i="12"/>
  <c r="N360" i="12"/>
  <c r="M360" i="12"/>
  <c r="L360" i="12"/>
  <c r="J360" i="12"/>
  <c r="I360" i="12"/>
  <c r="H360" i="12"/>
  <c r="G360" i="12"/>
  <c r="F360" i="12"/>
  <c r="E360" i="12"/>
  <c r="D360" i="12"/>
  <c r="C360" i="12"/>
  <c r="R359" i="12"/>
  <c r="Q359" i="12"/>
  <c r="P359" i="12"/>
  <c r="O359" i="12"/>
  <c r="N359" i="12"/>
  <c r="N357" i="12" s="1"/>
  <c r="M359" i="12"/>
  <c r="L359" i="12"/>
  <c r="J359" i="12"/>
  <c r="I359" i="12"/>
  <c r="H359" i="12"/>
  <c r="G359" i="12"/>
  <c r="F359" i="12"/>
  <c r="E359" i="12"/>
  <c r="D359" i="12"/>
  <c r="C359" i="12"/>
  <c r="R358" i="12"/>
  <c r="Q358" i="12"/>
  <c r="P358" i="12"/>
  <c r="O358" i="12"/>
  <c r="N358" i="12"/>
  <c r="M358" i="12"/>
  <c r="L358" i="12"/>
  <c r="L357" i="12" s="1"/>
  <c r="J358" i="12"/>
  <c r="I358" i="12"/>
  <c r="H358" i="12"/>
  <c r="G358" i="12"/>
  <c r="F358" i="12"/>
  <c r="E358" i="12"/>
  <c r="D358" i="12"/>
  <c r="C358" i="12"/>
  <c r="R356" i="12"/>
  <c r="Q356" i="12"/>
  <c r="P356" i="12"/>
  <c r="O356" i="12"/>
  <c r="N356" i="12"/>
  <c r="M356" i="12"/>
  <c r="L356" i="12"/>
  <c r="J356" i="12"/>
  <c r="I356" i="12"/>
  <c r="H356" i="12"/>
  <c r="G356" i="12"/>
  <c r="F356" i="12"/>
  <c r="E356" i="12"/>
  <c r="D356" i="12"/>
  <c r="C356" i="12"/>
  <c r="R355" i="12"/>
  <c r="Q355" i="12"/>
  <c r="P355" i="12"/>
  <c r="O355" i="12"/>
  <c r="N355" i="12"/>
  <c r="M355" i="12"/>
  <c r="L355" i="12"/>
  <c r="J355" i="12"/>
  <c r="I355" i="12"/>
  <c r="H355" i="12"/>
  <c r="G355" i="12"/>
  <c r="F355" i="12"/>
  <c r="E355" i="12"/>
  <c r="D355" i="12"/>
  <c r="C355" i="12"/>
  <c r="R354" i="12"/>
  <c r="Q354" i="12"/>
  <c r="P354" i="12"/>
  <c r="O354" i="12"/>
  <c r="N354" i="12"/>
  <c r="M354" i="12"/>
  <c r="L354" i="12"/>
  <c r="J354" i="12"/>
  <c r="I354" i="12"/>
  <c r="H354" i="12"/>
  <c r="G354" i="12"/>
  <c r="F354" i="12"/>
  <c r="E354" i="12"/>
  <c r="D354" i="12"/>
  <c r="C354" i="12"/>
  <c r="R353" i="12"/>
  <c r="Q353" i="12"/>
  <c r="P353" i="12"/>
  <c r="O353" i="12"/>
  <c r="N353" i="12"/>
  <c r="M353" i="12"/>
  <c r="L353" i="12"/>
  <c r="J353" i="12"/>
  <c r="I353" i="12"/>
  <c r="H353" i="12"/>
  <c r="G353" i="12"/>
  <c r="F353" i="12"/>
  <c r="E353" i="12"/>
  <c r="D353" i="12"/>
  <c r="C353" i="12"/>
  <c r="R352" i="12"/>
  <c r="Q352" i="12"/>
  <c r="P352" i="12"/>
  <c r="O352" i="12"/>
  <c r="N352" i="12"/>
  <c r="M352" i="12"/>
  <c r="L352" i="12"/>
  <c r="J352" i="12"/>
  <c r="I352" i="12"/>
  <c r="H352" i="12"/>
  <c r="G352" i="12"/>
  <c r="F352" i="12"/>
  <c r="E352" i="12"/>
  <c r="D352" i="12"/>
  <c r="C352" i="12"/>
  <c r="R351" i="12"/>
  <c r="Q351" i="12"/>
  <c r="P351" i="12"/>
  <c r="O351" i="12"/>
  <c r="N351" i="12"/>
  <c r="M351" i="12"/>
  <c r="L351" i="12"/>
  <c r="J351" i="12"/>
  <c r="I351" i="12"/>
  <c r="H351" i="12"/>
  <c r="G351" i="12"/>
  <c r="F351" i="12"/>
  <c r="E351" i="12"/>
  <c r="D351" i="12"/>
  <c r="C351" i="12"/>
  <c r="R350" i="12"/>
  <c r="Q350" i="12"/>
  <c r="P350" i="12"/>
  <c r="O350" i="12"/>
  <c r="N350" i="12"/>
  <c r="M350" i="12"/>
  <c r="L350" i="12"/>
  <c r="J350" i="12"/>
  <c r="I350" i="12"/>
  <c r="H350" i="12"/>
  <c r="G350" i="12"/>
  <c r="F350" i="12"/>
  <c r="E350" i="12"/>
  <c r="D350" i="12"/>
  <c r="C350" i="12"/>
  <c r="R349" i="12"/>
  <c r="Q349" i="12"/>
  <c r="P349" i="12"/>
  <c r="O349" i="12"/>
  <c r="N349" i="12"/>
  <c r="M349" i="12"/>
  <c r="L349" i="12"/>
  <c r="J349" i="12"/>
  <c r="I349" i="12"/>
  <c r="H349" i="12"/>
  <c r="G349" i="12"/>
  <c r="F349" i="12"/>
  <c r="E349" i="12"/>
  <c r="D349" i="12"/>
  <c r="C349" i="12"/>
  <c r="R348" i="12"/>
  <c r="Q348" i="12"/>
  <c r="P348" i="12"/>
  <c r="O348" i="12"/>
  <c r="N348" i="12"/>
  <c r="M348" i="12"/>
  <c r="L348" i="12"/>
  <c r="J348" i="12"/>
  <c r="I348" i="12"/>
  <c r="H348" i="12"/>
  <c r="G348" i="12"/>
  <c r="F348" i="12"/>
  <c r="E348" i="12"/>
  <c r="D348" i="12"/>
  <c r="C348" i="12"/>
  <c r="R347" i="12"/>
  <c r="Q347" i="12"/>
  <c r="P347" i="12"/>
  <c r="O347" i="12"/>
  <c r="N347" i="12"/>
  <c r="M347" i="12"/>
  <c r="L347" i="12"/>
  <c r="J347" i="12"/>
  <c r="I347" i="12"/>
  <c r="H347" i="12"/>
  <c r="G347" i="12"/>
  <c r="F347" i="12"/>
  <c r="E347" i="12"/>
  <c r="D347" i="12"/>
  <c r="C347" i="12"/>
  <c r="R346" i="12"/>
  <c r="Q346" i="12"/>
  <c r="P346" i="12"/>
  <c r="O346" i="12"/>
  <c r="N346" i="12"/>
  <c r="M346" i="12"/>
  <c r="L346" i="12"/>
  <c r="J346" i="12"/>
  <c r="I346" i="12"/>
  <c r="H346" i="12"/>
  <c r="G346" i="12"/>
  <c r="F346" i="12"/>
  <c r="E346" i="12"/>
  <c r="D346" i="12"/>
  <c r="C346" i="12"/>
  <c r="R345" i="12"/>
  <c r="Q345" i="12"/>
  <c r="P345" i="12"/>
  <c r="O345" i="12"/>
  <c r="N345" i="12"/>
  <c r="M345" i="12"/>
  <c r="L345" i="12"/>
  <c r="J345" i="12"/>
  <c r="I345" i="12"/>
  <c r="H345" i="12"/>
  <c r="G345" i="12"/>
  <c r="F345" i="12"/>
  <c r="E345" i="12"/>
  <c r="D345" i="12"/>
  <c r="C345" i="12"/>
  <c r="R344" i="12"/>
  <c r="Q344" i="12"/>
  <c r="P344" i="12"/>
  <c r="O344" i="12"/>
  <c r="N344" i="12"/>
  <c r="M344" i="12"/>
  <c r="L344" i="12"/>
  <c r="J344" i="12"/>
  <c r="I344" i="12"/>
  <c r="H344" i="12"/>
  <c r="G344" i="12"/>
  <c r="F344" i="12"/>
  <c r="E344" i="12"/>
  <c r="D344" i="12"/>
  <c r="C344" i="12"/>
  <c r="Q338" i="12"/>
  <c r="P338" i="12"/>
  <c r="O338" i="12"/>
  <c r="N338" i="12"/>
  <c r="M338" i="12"/>
  <c r="L338" i="12"/>
  <c r="K338" i="12"/>
  <c r="J338" i="12"/>
  <c r="I338" i="12"/>
  <c r="H338" i="12"/>
  <c r="G338" i="12"/>
  <c r="F338" i="12"/>
  <c r="E338" i="12"/>
  <c r="D338" i="12"/>
  <c r="C338" i="12"/>
  <c r="Q337" i="12"/>
  <c r="P337" i="12"/>
  <c r="O337" i="12"/>
  <c r="N337" i="12"/>
  <c r="M337" i="12"/>
  <c r="L337" i="12"/>
  <c r="K337" i="12"/>
  <c r="J337" i="12"/>
  <c r="I337" i="12"/>
  <c r="H337" i="12"/>
  <c r="G337" i="12"/>
  <c r="F337" i="12"/>
  <c r="E337" i="12"/>
  <c r="D337" i="12"/>
  <c r="C337" i="12"/>
  <c r="Q336" i="12"/>
  <c r="P336" i="12"/>
  <c r="O336" i="12"/>
  <c r="N336" i="12"/>
  <c r="M336" i="12"/>
  <c r="L336" i="12"/>
  <c r="K336" i="12"/>
  <c r="J336" i="12"/>
  <c r="I336" i="12"/>
  <c r="H336" i="12"/>
  <c r="G336" i="12"/>
  <c r="F336" i="12"/>
  <c r="E336" i="12"/>
  <c r="D336" i="12"/>
  <c r="C336" i="12"/>
  <c r="Q335" i="12"/>
  <c r="P335" i="12"/>
  <c r="O335" i="12"/>
  <c r="N335" i="12"/>
  <c r="M335" i="12"/>
  <c r="L335" i="12"/>
  <c r="K335" i="12"/>
  <c r="J335" i="12"/>
  <c r="I335" i="12"/>
  <c r="H335" i="12"/>
  <c r="G335" i="12"/>
  <c r="F335" i="12"/>
  <c r="E335" i="12"/>
  <c r="D335" i="12"/>
  <c r="C335" i="12"/>
  <c r="Q334" i="12"/>
  <c r="P334" i="12"/>
  <c r="O334" i="12"/>
  <c r="N334" i="12"/>
  <c r="M334" i="12"/>
  <c r="L334" i="12"/>
  <c r="K334" i="12"/>
  <c r="J334" i="12"/>
  <c r="I334" i="12"/>
  <c r="H334" i="12"/>
  <c r="G334" i="12"/>
  <c r="F334" i="12"/>
  <c r="E334" i="12"/>
  <c r="D334" i="12"/>
  <c r="C334" i="12"/>
  <c r="Q333" i="12"/>
  <c r="P333" i="12"/>
  <c r="O333" i="12"/>
  <c r="N333" i="12"/>
  <c r="M333" i="12"/>
  <c r="L333" i="12"/>
  <c r="K333" i="12"/>
  <c r="J333" i="12"/>
  <c r="I333" i="12"/>
  <c r="H333" i="12"/>
  <c r="G333" i="12"/>
  <c r="F333" i="12"/>
  <c r="E333" i="12"/>
  <c r="D333" i="12"/>
  <c r="C333" i="12"/>
  <c r="Q332" i="12"/>
  <c r="P332" i="12"/>
  <c r="O332" i="12"/>
  <c r="N332" i="12"/>
  <c r="M332" i="12"/>
  <c r="L332" i="12"/>
  <c r="K332" i="12"/>
  <c r="J332" i="12"/>
  <c r="I332" i="12"/>
  <c r="H332" i="12"/>
  <c r="G332" i="12"/>
  <c r="F332" i="12"/>
  <c r="E332" i="12"/>
  <c r="D332" i="12"/>
  <c r="C332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Q325" i="12"/>
  <c r="P325" i="12"/>
  <c r="O325" i="12"/>
  <c r="N325" i="12"/>
  <c r="M325" i="12"/>
  <c r="L325" i="12"/>
  <c r="K325" i="12"/>
  <c r="J325" i="12"/>
  <c r="I325" i="12"/>
  <c r="H325" i="12"/>
  <c r="G325" i="12"/>
  <c r="F325" i="12"/>
  <c r="E325" i="12"/>
  <c r="D325" i="12"/>
  <c r="C325" i="12"/>
  <c r="Q324" i="12"/>
  <c r="P324" i="12"/>
  <c r="O324" i="12"/>
  <c r="N324" i="12"/>
  <c r="M324" i="12"/>
  <c r="L324" i="12"/>
  <c r="K324" i="12"/>
  <c r="J324" i="12"/>
  <c r="I324" i="12"/>
  <c r="H324" i="12"/>
  <c r="G324" i="12"/>
  <c r="F324" i="12"/>
  <c r="E324" i="12"/>
  <c r="D324" i="12"/>
  <c r="C324" i="12"/>
  <c r="Q323" i="12"/>
  <c r="P323" i="12"/>
  <c r="O323" i="12"/>
  <c r="N323" i="12"/>
  <c r="M323" i="12"/>
  <c r="L323" i="12"/>
  <c r="K323" i="12"/>
  <c r="J323" i="12"/>
  <c r="I323" i="12"/>
  <c r="H323" i="12"/>
  <c r="G323" i="12"/>
  <c r="F323" i="12"/>
  <c r="E323" i="12"/>
  <c r="D323" i="12"/>
  <c r="C323" i="12"/>
  <c r="Q321" i="12"/>
  <c r="P321" i="12"/>
  <c r="O321" i="12"/>
  <c r="N321" i="12"/>
  <c r="M321" i="12"/>
  <c r="L321" i="12"/>
  <c r="K321" i="12"/>
  <c r="J321" i="12"/>
  <c r="I321" i="12"/>
  <c r="H321" i="12"/>
  <c r="G321" i="12"/>
  <c r="F321" i="12"/>
  <c r="E321" i="12"/>
  <c r="D321" i="12"/>
  <c r="C321" i="12"/>
  <c r="Q319" i="12"/>
  <c r="P319" i="12"/>
  <c r="O319" i="12"/>
  <c r="N319" i="12"/>
  <c r="M319" i="12"/>
  <c r="L319" i="12"/>
  <c r="K319" i="12"/>
  <c r="J319" i="12"/>
  <c r="I319" i="12"/>
  <c r="H319" i="12"/>
  <c r="G319" i="12"/>
  <c r="F319" i="12"/>
  <c r="F326" i="12" s="1"/>
  <c r="E319" i="12"/>
  <c r="D319" i="12"/>
  <c r="C319" i="12"/>
  <c r="Q318" i="12"/>
  <c r="P318" i="12"/>
  <c r="O318" i="12"/>
  <c r="N318" i="12"/>
  <c r="M318" i="12"/>
  <c r="M326" i="12" s="1"/>
  <c r="L318" i="12"/>
  <c r="K318" i="12"/>
  <c r="J318" i="12"/>
  <c r="I318" i="12"/>
  <c r="H318" i="12"/>
  <c r="G318" i="12"/>
  <c r="F318" i="12"/>
  <c r="E318" i="12"/>
  <c r="D318" i="12"/>
  <c r="C318" i="12"/>
  <c r="Q311" i="12"/>
  <c r="P311" i="12"/>
  <c r="O311" i="12"/>
  <c r="N311" i="12"/>
  <c r="M311" i="12"/>
  <c r="L311" i="12"/>
  <c r="K311" i="12"/>
  <c r="J311" i="12"/>
  <c r="I311" i="12"/>
  <c r="H311" i="12"/>
  <c r="G311" i="12"/>
  <c r="F311" i="12"/>
  <c r="E311" i="12"/>
  <c r="D311" i="12"/>
  <c r="C311" i="12"/>
  <c r="Q310" i="12"/>
  <c r="P310" i="12"/>
  <c r="O310" i="12"/>
  <c r="N310" i="12"/>
  <c r="M310" i="12"/>
  <c r="L310" i="12"/>
  <c r="K310" i="12"/>
  <c r="J310" i="12"/>
  <c r="I310" i="12"/>
  <c r="H310" i="12"/>
  <c r="G310" i="12"/>
  <c r="F310" i="12"/>
  <c r="E310" i="12"/>
  <c r="D310" i="12"/>
  <c r="C310" i="12"/>
  <c r="Q309" i="12"/>
  <c r="P309" i="12"/>
  <c r="O309" i="12"/>
  <c r="N309" i="12"/>
  <c r="M309" i="12"/>
  <c r="L309" i="12"/>
  <c r="K309" i="12"/>
  <c r="J309" i="12"/>
  <c r="I309" i="12"/>
  <c r="H309" i="12"/>
  <c r="G309" i="12"/>
  <c r="F309" i="12"/>
  <c r="E309" i="12"/>
  <c r="D309" i="12"/>
  <c r="C309" i="12"/>
  <c r="Q308" i="12"/>
  <c r="P308" i="12"/>
  <c r="O308" i="12"/>
  <c r="N308" i="12"/>
  <c r="M308" i="12"/>
  <c r="L308" i="12"/>
  <c r="K308" i="12"/>
  <c r="J308" i="12"/>
  <c r="I308" i="12"/>
  <c r="H308" i="12"/>
  <c r="G308" i="12"/>
  <c r="F308" i="12"/>
  <c r="E308" i="12"/>
  <c r="D308" i="12"/>
  <c r="C308" i="12"/>
  <c r="Q307" i="12"/>
  <c r="P307" i="12"/>
  <c r="O307" i="12"/>
  <c r="N307" i="12"/>
  <c r="M307" i="12"/>
  <c r="L307" i="12"/>
  <c r="K307" i="12"/>
  <c r="J307" i="12"/>
  <c r="I307" i="12"/>
  <c r="H307" i="12"/>
  <c r="H304" i="12" s="1"/>
  <c r="G307" i="12"/>
  <c r="F307" i="12"/>
  <c r="E307" i="12"/>
  <c r="D307" i="12"/>
  <c r="C307" i="12"/>
  <c r="Q306" i="12"/>
  <c r="P306" i="12"/>
  <c r="P304" i="12" s="1"/>
  <c r="O306" i="12"/>
  <c r="N306" i="12"/>
  <c r="M306" i="12"/>
  <c r="L306" i="12"/>
  <c r="K306" i="12"/>
  <c r="J306" i="12"/>
  <c r="I306" i="12"/>
  <c r="H306" i="12"/>
  <c r="G306" i="12"/>
  <c r="F306" i="12"/>
  <c r="E306" i="12"/>
  <c r="D306" i="12"/>
  <c r="C306" i="12"/>
  <c r="Q305" i="12"/>
  <c r="P305" i="12"/>
  <c r="O305" i="12"/>
  <c r="N305" i="12"/>
  <c r="M305" i="12"/>
  <c r="L305" i="12"/>
  <c r="K305" i="12"/>
  <c r="J305" i="12"/>
  <c r="I305" i="12"/>
  <c r="H305" i="12"/>
  <c r="G305" i="12"/>
  <c r="F305" i="12"/>
  <c r="F304" i="12" s="1"/>
  <c r="E305" i="12"/>
  <c r="D305" i="12"/>
  <c r="C305" i="12"/>
  <c r="R304" i="12"/>
  <c r="Q303" i="12"/>
  <c r="P303" i="12"/>
  <c r="O303" i="12"/>
  <c r="N303" i="12"/>
  <c r="M303" i="12"/>
  <c r="L303" i="12"/>
  <c r="K303" i="12"/>
  <c r="J303" i="12"/>
  <c r="I303" i="12"/>
  <c r="H303" i="12"/>
  <c r="G303" i="12"/>
  <c r="F303" i="12"/>
  <c r="E303" i="12"/>
  <c r="D303" i="12"/>
  <c r="C303" i="12"/>
  <c r="Q302" i="12"/>
  <c r="P302" i="12"/>
  <c r="O302" i="12"/>
  <c r="N302" i="12"/>
  <c r="M302" i="12"/>
  <c r="L302" i="12"/>
  <c r="K302" i="12"/>
  <c r="J302" i="12"/>
  <c r="I302" i="12"/>
  <c r="H302" i="12"/>
  <c r="G302" i="12"/>
  <c r="F302" i="12"/>
  <c r="E302" i="12"/>
  <c r="D302" i="12"/>
  <c r="C302" i="12"/>
  <c r="Q301" i="12"/>
  <c r="P301" i="12"/>
  <c r="O301" i="12"/>
  <c r="N301" i="12"/>
  <c r="M301" i="12"/>
  <c r="L301" i="12"/>
  <c r="K301" i="12"/>
  <c r="J301" i="12"/>
  <c r="I301" i="12"/>
  <c r="H301" i="12"/>
  <c r="G301" i="12"/>
  <c r="F301" i="12"/>
  <c r="E301" i="12"/>
  <c r="D301" i="12"/>
  <c r="C301" i="12"/>
  <c r="R300" i="12"/>
  <c r="Q299" i="12"/>
  <c r="P299" i="12"/>
  <c r="O299" i="12"/>
  <c r="N299" i="12"/>
  <c r="M299" i="12"/>
  <c r="L299" i="12"/>
  <c r="K299" i="12"/>
  <c r="J299" i="12"/>
  <c r="I299" i="12"/>
  <c r="H299" i="12"/>
  <c r="G299" i="12"/>
  <c r="F299" i="12"/>
  <c r="E299" i="12"/>
  <c r="D299" i="12"/>
  <c r="C299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Q297" i="12"/>
  <c r="P297" i="12"/>
  <c r="O297" i="12"/>
  <c r="N297" i="12"/>
  <c r="M297" i="12"/>
  <c r="L297" i="12"/>
  <c r="K297" i="12"/>
  <c r="J297" i="12"/>
  <c r="I297" i="12"/>
  <c r="H297" i="12"/>
  <c r="G297" i="12"/>
  <c r="F297" i="12"/>
  <c r="E297" i="12"/>
  <c r="D297" i="12"/>
  <c r="C297" i="12"/>
  <c r="Q296" i="12"/>
  <c r="P296" i="12"/>
  <c r="O296" i="12"/>
  <c r="N296" i="12"/>
  <c r="M296" i="12"/>
  <c r="L296" i="12"/>
  <c r="K296" i="12"/>
  <c r="J296" i="12"/>
  <c r="I296" i="12"/>
  <c r="H296" i="12"/>
  <c r="G296" i="12"/>
  <c r="F296" i="12"/>
  <c r="E296" i="12"/>
  <c r="D296" i="12"/>
  <c r="C296" i="12"/>
  <c r="Q295" i="12"/>
  <c r="P295" i="12"/>
  <c r="O295" i="12"/>
  <c r="N295" i="12"/>
  <c r="M295" i="12"/>
  <c r="L295" i="12"/>
  <c r="K295" i="12"/>
  <c r="J295" i="12"/>
  <c r="I295" i="12"/>
  <c r="H295" i="12"/>
  <c r="G295" i="12"/>
  <c r="F295" i="12"/>
  <c r="E295" i="12"/>
  <c r="D295" i="12"/>
  <c r="C295" i="12"/>
  <c r="Q294" i="12"/>
  <c r="P294" i="12"/>
  <c r="O294" i="12"/>
  <c r="N294" i="12"/>
  <c r="M294" i="12"/>
  <c r="L294" i="12"/>
  <c r="L293" i="12" s="1"/>
  <c r="K294" i="12"/>
  <c r="J294" i="12"/>
  <c r="I294" i="12"/>
  <c r="H294" i="12"/>
  <c r="G294" i="12"/>
  <c r="F294" i="12"/>
  <c r="E294" i="12"/>
  <c r="D294" i="12"/>
  <c r="C294" i="12"/>
  <c r="Q292" i="12"/>
  <c r="P292" i="12"/>
  <c r="O292" i="12"/>
  <c r="N292" i="12"/>
  <c r="M292" i="12"/>
  <c r="L292" i="12"/>
  <c r="K292" i="12"/>
  <c r="J292" i="12"/>
  <c r="I292" i="12"/>
  <c r="H292" i="12"/>
  <c r="G292" i="12"/>
  <c r="F292" i="12"/>
  <c r="E292" i="12"/>
  <c r="D292" i="12"/>
  <c r="C292" i="12"/>
  <c r="Q291" i="12"/>
  <c r="P291" i="12"/>
  <c r="O291" i="12"/>
  <c r="N291" i="12"/>
  <c r="M291" i="12"/>
  <c r="L291" i="12"/>
  <c r="K291" i="12"/>
  <c r="J291" i="12"/>
  <c r="I291" i="12"/>
  <c r="H291" i="12"/>
  <c r="G291" i="12"/>
  <c r="F291" i="12"/>
  <c r="E291" i="12"/>
  <c r="D291" i="12"/>
  <c r="C291" i="12"/>
  <c r="Q290" i="12"/>
  <c r="P290" i="12"/>
  <c r="O290" i="12"/>
  <c r="N290" i="12"/>
  <c r="M290" i="12"/>
  <c r="L290" i="12"/>
  <c r="K290" i="12"/>
  <c r="J290" i="12"/>
  <c r="I290" i="12"/>
  <c r="H290" i="12"/>
  <c r="G290" i="12"/>
  <c r="F290" i="12"/>
  <c r="E290" i="12"/>
  <c r="D290" i="12"/>
  <c r="C290" i="12"/>
  <c r="Q289" i="12"/>
  <c r="P289" i="12"/>
  <c r="O289" i="12"/>
  <c r="N289" i="12"/>
  <c r="M289" i="12"/>
  <c r="L289" i="12"/>
  <c r="K289" i="12"/>
  <c r="J289" i="12"/>
  <c r="I289" i="12"/>
  <c r="H289" i="12"/>
  <c r="G289" i="12"/>
  <c r="F289" i="12"/>
  <c r="E289" i="12"/>
  <c r="D289" i="12"/>
  <c r="C289" i="12"/>
  <c r="Q288" i="12"/>
  <c r="P288" i="12"/>
  <c r="O288" i="12"/>
  <c r="N288" i="12"/>
  <c r="M288" i="12"/>
  <c r="L288" i="12"/>
  <c r="K288" i="12"/>
  <c r="J288" i="12"/>
  <c r="I288" i="12"/>
  <c r="H288" i="12"/>
  <c r="G288" i="12"/>
  <c r="F288" i="12"/>
  <c r="E288" i="12"/>
  <c r="D288" i="12"/>
  <c r="C288" i="12"/>
  <c r="C281" i="12"/>
  <c r="E280" i="12"/>
  <c r="D280" i="12"/>
  <c r="C280" i="12"/>
  <c r="C277" i="12"/>
  <c r="E276" i="12"/>
  <c r="D276" i="12"/>
  <c r="C276" i="12"/>
  <c r="E275" i="12"/>
  <c r="D275" i="12"/>
  <c r="D277" i="12" s="1"/>
  <c r="C275" i="12"/>
  <c r="D272" i="12"/>
  <c r="C271" i="12"/>
  <c r="E270" i="12"/>
  <c r="D270" i="12"/>
  <c r="C270" i="12"/>
  <c r="C269" i="12"/>
  <c r="E268" i="12"/>
  <c r="E272" i="12" s="1"/>
  <c r="D268" i="12"/>
  <c r="C268" i="12"/>
  <c r="C267" i="12"/>
  <c r="C266" i="12"/>
  <c r="C265" i="12"/>
  <c r="C264" i="12"/>
  <c r="C263" i="12"/>
  <c r="C262" i="12"/>
  <c r="C261" i="12"/>
  <c r="C260" i="12"/>
  <c r="C259" i="12"/>
  <c r="C258" i="12"/>
  <c r="E253" i="12"/>
  <c r="D253" i="12"/>
  <c r="C253" i="12"/>
  <c r="E252" i="12"/>
  <c r="D252" i="12"/>
  <c r="C252" i="12"/>
  <c r="E251" i="12"/>
  <c r="D251" i="12"/>
  <c r="C251" i="12"/>
  <c r="E250" i="12"/>
  <c r="D250" i="12"/>
  <c r="C250" i="12"/>
  <c r="E249" i="12"/>
  <c r="D249" i="12"/>
  <c r="C249" i="12"/>
  <c r="E248" i="12"/>
  <c r="D248" i="12"/>
  <c r="C248" i="12"/>
  <c r="E247" i="12"/>
  <c r="D247" i="12"/>
  <c r="C247" i="12"/>
  <c r="E246" i="12"/>
  <c r="D246" i="12"/>
  <c r="C246" i="12"/>
  <c r="C242" i="12"/>
  <c r="E241" i="12"/>
  <c r="E243" i="12" s="1"/>
  <c r="D241" i="12"/>
  <c r="C241" i="12"/>
  <c r="E240" i="12"/>
  <c r="D240" i="12"/>
  <c r="C240" i="12"/>
  <c r="E239" i="12"/>
  <c r="D239" i="12"/>
  <c r="C239" i="12"/>
  <c r="E235" i="12"/>
  <c r="D235" i="12"/>
  <c r="C235" i="12"/>
  <c r="E234" i="12"/>
  <c r="D234" i="12"/>
  <c r="C234" i="12"/>
  <c r="E233" i="12"/>
  <c r="D233" i="12"/>
  <c r="C233" i="12"/>
  <c r="E229" i="12"/>
  <c r="D229" i="12"/>
  <c r="C229" i="12"/>
  <c r="E228" i="12"/>
  <c r="D228" i="12"/>
  <c r="C228" i="12"/>
  <c r="E227" i="12"/>
  <c r="D227" i="12"/>
  <c r="C227" i="12"/>
  <c r="E226" i="12"/>
  <c r="D226" i="12"/>
  <c r="C226" i="12"/>
  <c r="E225" i="12"/>
  <c r="D225" i="12"/>
  <c r="C225" i="12"/>
  <c r="E224" i="12"/>
  <c r="D224" i="12"/>
  <c r="C224" i="12"/>
  <c r="E223" i="12"/>
  <c r="D223" i="12"/>
  <c r="C223" i="12"/>
  <c r="E219" i="12"/>
  <c r="D219" i="12"/>
  <c r="C219" i="12"/>
  <c r="E218" i="12"/>
  <c r="D218" i="12"/>
  <c r="C218" i="12"/>
  <c r="E217" i="12"/>
  <c r="D217" i="12"/>
  <c r="C217" i="12"/>
  <c r="E216" i="12"/>
  <c r="D216" i="12"/>
  <c r="C216" i="12"/>
  <c r="E215" i="12"/>
  <c r="D215" i="12"/>
  <c r="C215" i="12"/>
  <c r="C211" i="12"/>
  <c r="C210" i="12"/>
  <c r="C209" i="12"/>
  <c r="C208" i="12"/>
  <c r="C207" i="12"/>
  <c r="C206" i="12"/>
  <c r="C205" i="12"/>
  <c r="E204" i="12"/>
  <c r="E212" i="12" s="1"/>
  <c r="D204" i="12"/>
  <c r="D212" i="12" s="1"/>
  <c r="C204" i="12"/>
  <c r="E200" i="12"/>
  <c r="D200" i="12"/>
  <c r="C200" i="12"/>
  <c r="E199" i="12"/>
  <c r="D199" i="12"/>
  <c r="C199" i="12"/>
  <c r="E198" i="12"/>
  <c r="D198" i="12"/>
  <c r="C198" i="12"/>
  <c r="E197" i="12"/>
  <c r="D197" i="12"/>
  <c r="C197" i="12"/>
  <c r="E196" i="12"/>
  <c r="D196" i="12"/>
  <c r="C196" i="12"/>
  <c r="E195" i="12"/>
  <c r="D195" i="12"/>
  <c r="C195" i="12"/>
  <c r="E194" i="12"/>
  <c r="D194" i="12"/>
  <c r="C194" i="12"/>
  <c r="E193" i="12"/>
  <c r="D193" i="12"/>
  <c r="C193" i="12"/>
  <c r="E192" i="12"/>
  <c r="D192" i="12"/>
  <c r="C192" i="12"/>
  <c r="E191" i="12"/>
  <c r="D191" i="12"/>
  <c r="C191" i="12"/>
  <c r="E190" i="12"/>
  <c r="D190" i="12"/>
  <c r="C190" i="12"/>
  <c r="E189" i="12"/>
  <c r="D189" i="12"/>
  <c r="C189" i="12"/>
  <c r="E188" i="12"/>
  <c r="D188" i="12"/>
  <c r="C188" i="12"/>
  <c r="E187" i="12"/>
  <c r="D187" i="12"/>
  <c r="C187" i="12"/>
  <c r="E186" i="12"/>
  <c r="D186" i="12"/>
  <c r="C186" i="12"/>
  <c r="E185" i="12"/>
  <c r="D185" i="12"/>
  <c r="C185" i="12"/>
  <c r="E184" i="12"/>
  <c r="D184" i="12"/>
  <c r="C184" i="12"/>
  <c r="E183" i="12"/>
  <c r="D183" i="12"/>
  <c r="C183" i="12"/>
  <c r="E182" i="12"/>
  <c r="D182" i="12"/>
  <c r="C182" i="12"/>
  <c r="E181" i="12"/>
  <c r="D181" i="12"/>
  <c r="C181" i="12"/>
  <c r="E180" i="12"/>
  <c r="D180" i="12"/>
  <c r="C180" i="12"/>
  <c r="E179" i="12"/>
  <c r="D179" i="12"/>
  <c r="C179" i="12"/>
  <c r="E178" i="12"/>
  <c r="D178" i="12"/>
  <c r="C178" i="12"/>
  <c r="E177" i="12"/>
  <c r="D177" i="12"/>
  <c r="C177" i="12"/>
  <c r="E176" i="12"/>
  <c r="D176" i="12"/>
  <c r="C176" i="12"/>
  <c r="E175" i="12"/>
  <c r="D175" i="12"/>
  <c r="C175" i="12"/>
  <c r="E174" i="12"/>
  <c r="D174" i="12"/>
  <c r="C174" i="12"/>
  <c r="E173" i="12"/>
  <c r="D173" i="12"/>
  <c r="C173" i="12"/>
  <c r="E172" i="12"/>
  <c r="D172" i="12"/>
  <c r="C172" i="12"/>
  <c r="E171" i="12"/>
  <c r="D171" i="12"/>
  <c r="C171" i="12"/>
  <c r="E170" i="12"/>
  <c r="D170" i="12"/>
  <c r="C170" i="12"/>
  <c r="E169" i="12"/>
  <c r="D169" i="12"/>
  <c r="C169" i="12"/>
  <c r="E168" i="12"/>
  <c r="D168" i="12"/>
  <c r="C168" i="12"/>
  <c r="E167" i="12"/>
  <c r="D167" i="12"/>
  <c r="C167" i="12"/>
  <c r="E163" i="12"/>
  <c r="D163" i="12"/>
  <c r="C163" i="12"/>
  <c r="E162" i="12"/>
  <c r="D162" i="12"/>
  <c r="D164" i="12" s="1"/>
  <c r="C162" i="12"/>
  <c r="C158" i="12"/>
  <c r="C157" i="12"/>
  <c r="C156" i="12"/>
  <c r="C155" i="12"/>
  <c r="C154" i="12"/>
  <c r="E152" i="12"/>
  <c r="D152" i="12"/>
  <c r="C152" i="12"/>
  <c r="E151" i="12"/>
  <c r="D151" i="12"/>
  <c r="C151" i="12"/>
  <c r="E150" i="12"/>
  <c r="D150" i="12"/>
  <c r="C150" i="12"/>
  <c r="E149" i="12"/>
  <c r="D149" i="12"/>
  <c r="C149" i="12"/>
  <c r="E148" i="12"/>
  <c r="D148" i="12"/>
  <c r="C148" i="12"/>
  <c r="E147" i="12"/>
  <c r="D147" i="12"/>
  <c r="C147" i="12"/>
  <c r="E146" i="12"/>
  <c r="D146" i="12"/>
  <c r="C146" i="12"/>
  <c r="E145" i="12"/>
  <c r="D145" i="12"/>
  <c r="C145" i="12"/>
  <c r="E144" i="12"/>
  <c r="D144" i="12"/>
  <c r="C144" i="12"/>
  <c r="E143" i="12"/>
  <c r="D143" i="12"/>
  <c r="D142" i="12" s="1"/>
  <c r="C143" i="12"/>
  <c r="E140" i="12"/>
  <c r="D140" i="12"/>
  <c r="C140" i="12"/>
  <c r="E139" i="12"/>
  <c r="D139" i="12"/>
  <c r="C139" i="12"/>
  <c r="E138" i="12"/>
  <c r="D138" i="12"/>
  <c r="C138" i="12"/>
  <c r="E137" i="12"/>
  <c r="D137" i="12"/>
  <c r="C137" i="12"/>
  <c r="E136" i="12"/>
  <c r="D136" i="12"/>
  <c r="C136" i="12"/>
  <c r="E135" i="12"/>
  <c r="D135" i="12"/>
  <c r="C135" i="12"/>
  <c r="E134" i="12"/>
  <c r="D134" i="12"/>
  <c r="C134" i="12"/>
  <c r="E133" i="12"/>
  <c r="D133" i="12"/>
  <c r="C133" i="12"/>
  <c r="E132" i="12"/>
  <c r="D132" i="12"/>
  <c r="C132" i="12"/>
  <c r="E131" i="12"/>
  <c r="D131" i="12"/>
  <c r="C131" i="12"/>
  <c r="E130" i="12"/>
  <c r="D130" i="12"/>
  <c r="C130" i="12"/>
  <c r="E129" i="12"/>
  <c r="D129" i="12"/>
  <c r="C129" i="12"/>
  <c r="E128" i="12"/>
  <c r="D128" i="12"/>
  <c r="C128" i="12"/>
  <c r="H123" i="12"/>
  <c r="G123" i="12"/>
  <c r="G124" i="12" s="1"/>
  <c r="D123" i="12"/>
  <c r="C123" i="12"/>
  <c r="H122" i="12"/>
  <c r="F122" i="12"/>
  <c r="E122" i="12"/>
  <c r="D122" i="12"/>
  <c r="C122" i="12"/>
  <c r="H121" i="12"/>
  <c r="F121" i="12"/>
  <c r="E121" i="12"/>
  <c r="D121" i="12"/>
  <c r="C121" i="12"/>
  <c r="H120" i="12"/>
  <c r="F120" i="12"/>
  <c r="E120" i="12"/>
  <c r="D120" i="12"/>
  <c r="C120" i="12"/>
  <c r="H119" i="12"/>
  <c r="F119" i="12"/>
  <c r="E119" i="12"/>
  <c r="D119" i="12"/>
  <c r="C119" i="12"/>
  <c r="H117" i="12"/>
  <c r="F117" i="12"/>
  <c r="E117" i="12"/>
  <c r="D117" i="12"/>
  <c r="C117" i="12"/>
  <c r="H116" i="12"/>
  <c r="F116" i="12"/>
  <c r="E116" i="12"/>
  <c r="D116" i="12"/>
  <c r="C116" i="12"/>
  <c r="H115" i="12"/>
  <c r="F115" i="12"/>
  <c r="E115" i="12"/>
  <c r="D115" i="12"/>
  <c r="C115" i="12"/>
  <c r="H114" i="12"/>
  <c r="F114" i="12"/>
  <c r="E114" i="12"/>
  <c r="D114" i="12"/>
  <c r="C114" i="12"/>
  <c r="H113" i="12"/>
  <c r="F113" i="12"/>
  <c r="E113" i="12"/>
  <c r="D113" i="12"/>
  <c r="C113" i="12"/>
  <c r="H112" i="12"/>
  <c r="F112" i="12"/>
  <c r="E112" i="12"/>
  <c r="D112" i="12"/>
  <c r="C112" i="12"/>
  <c r="H111" i="12"/>
  <c r="F111" i="12"/>
  <c r="E111" i="12"/>
  <c r="D111" i="12"/>
  <c r="C111" i="12"/>
  <c r="H110" i="12"/>
  <c r="F110" i="12"/>
  <c r="E110" i="12"/>
  <c r="D110" i="12"/>
  <c r="C110" i="12"/>
  <c r="H109" i="12"/>
  <c r="F109" i="12"/>
  <c r="E109" i="12"/>
  <c r="D109" i="12"/>
  <c r="C109" i="12"/>
  <c r="H108" i="12"/>
  <c r="F108" i="12"/>
  <c r="E108" i="12"/>
  <c r="D108" i="12"/>
  <c r="C108" i="12"/>
  <c r="H107" i="12"/>
  <c r="F107" i="12"/>
  <c r="E107" i="12"/>
  <c r="D107" i="12"/>
  <c r="C107" i="12"/>
  <c r="H106" i="12"/>
  <c r="F106" i="12"/>
  <c r="E106" i="12"/>
  <c r="D106" i="12"/>
  <c r="C106" i="12"/>
  <c r="H105" i="12"/>
  <c r="F105" i="12"/>
  <c r="E105" i="12"/>
  <c r="D105" i="12"/>
  <c r="C105" i="12"/>
  <c r="E101" i="12"/>
  <c r="D101" i="12"/>
  <c r="C101" i="12"/>
  <c r="E100" i="12"/>
  <c r="D100" i="12"/>
  <c r="C100" i="12"/>
  <c r="E99" i="12"/>
  <c r="D99" i="12"/>
  <c r="C99" i="12"/>
  <c r="E96" i="12"/>
  <c r="D96" i="12"/>
  <c r="C96" i="12"/>
  <c r="C95" i="12"/>
  <c r="E94" i="12"/>
  <c r="D94" i="12"/>
  <c r="C94" i="12"/>
  <c r="E93" i="12"/>
  <c r="D93" i="12"/>
  <c r="C93" i="12"/>
  <c r="C90" i="12" s="1"/>
  <c r="E92" i="12"/>
  <c r="D92" i="12"/>
  <c r="C92" i="12"/>
  <c r="E91" i="12"/>
  <c r="E90" i="12" s="1"/>
  <c r="D91" i="12"/>
  <c r="C91" i="12"/>
  <c r="E89" i="12"/>
  <c r="D89" i="12"/>
  <c r="C89" i="12"/>
  <c r="E88" i="12"/>
  <c r="D88" i="12"/>
  <c r="C88" i="12"/>
  <c r="E87" i="12"/>
  <c r="D87" i="12"/>
  <c r="C87" i="12"/>
  <c r="E85" i="12"/>
  <c r="D85" i="12"/>
  <c r="C85" i="12"/>
  <c r="E84" i="12"/>
  <c r="D84" i="12"/>
  <c r="C84" i="12"/>
  <c r="E83" i="12"/>
  <c r="D83" i="12"/>
  <c r="C83" i="12"/>
  <c r="E82" i="12"/>
  <c r="D82" i="12"/>
  <c r="C82" i="12"/>
  <c r="C79" i="12" s="1"/>
  <c r="E81" i="12"/>
  <c r="D81" i="12"/>
  <c r="C81" i="12"/>
  <c r="E80" i="12"/>
  <c r="D80" i="12"/>
  <c r="C80" i="12"/>
  <c r="E78" i="12"/>
  <c r="D78" i="12"/>
  <c r="C78" i="12"/>
  <c r="E77" i="12"/>
  <c r="D77" i="12"/>
  <c r="C77" i="12"/>
  <c r="E76" i="12"/>
  <c r="D76" i="12"/>
  <c r="C76" i="12"/>
  <c r="E75" i="12"/>
  <c r="D75" i="12"/>
  <c r="C75" i="12"/>
  <c r="E74" i="12"/>
  <c r="D74" i="12"/>
  <c r="C74" i="12"/>
  <c r="C69" i="12"/>
  <c r="C68" i="12"/>
  <c r="C67" i="12" s="1"/>
  <c r="E66" i="12"/>
  <c r="D66" i="12"/>
  <c r="C66" i="12"/>
  <c r="E65" i="12"/>
  <c r="D65" i="12"/>
  <c r="C65" i="12"/>
  <c r="E64" i="12"/>
  <c r="D64" i="12"/>
  <c r="D63" i="12" s="1"/>
  <c r="C64" i="12"/>
  <c r="C62" i="12"/>
  <c r="C61" i="12" s="1"/>
  <c r="E60" i="12"/>
  <c r="D60" i="12"/>
  <c r="C60" i="12"/>
  <c r="E59" i="12"/>
  <c r="D59" i="12"/>
  <c r="C59" i="12"/>
  <c r="E58" i="12"/>
  <c r="D58" i="12"/>
  <c r="C58" i="12"/>
  <c r="E57" i="12"/>
  <c r="D57" i="12"/>
  <c r="C57" i="12"/>
  <c r="C55" i="12"/>
  <c r="C54" i="12"/>
  <c r="E53" i="12"/>
  <c r="D53" i="12"/>
  <c r="C53" i="12"/>
  <c r="E52" i="12"/>
  <c r="D52" i="12"/>
  <c r="D51" i="12" s="1"/>
  <c r="C52" i="12"/>
  <c r="C51" i="12"/>
  <c r="C50" i="12"/>
  <c r="C49" i="12"/>
  <c r="C48" i="12"/>
  <c r="C47" i="12"/>
  <c r="C46" i="12"/>
  <c r="E44" i="12"/>
  <c r="D44" i="12"/>
  <c r="C44" i="12"/>
  <c r="E43" i="12"/>
  <c r="D43" i="12"/>
  <c r="C43" i="12"/>
  <c r="E42" i="12"/>
  <c r="D42" i="12"/>
  <c r="C42" i="12"/>
  <c r="E41" i="12"/>
  <c r="D41" i="12"/>
  <c r="C41" i="12"/>
  <c r="E40" i="12"/>
  <c r="D40" i="12"/>
  <c r="C40" i="12"/>
  <c r="E39" i="12"/>
  <c r="D39" i="12"/>
  <c r="C39" i="12"/>
  <c r="E38" i="12"/>
  <c r="D38" i="12"/>
  <c r="C38" i="12"/>
  <c r="E37" i="12"/>
  <c r="D37" i="12"/>
  <c r="C37" i="12"/>
  <c r="E36" i="12"/>
  <c r="D36" i="12"/>
  <c r="C36" i="12"/>
  <c r="E35" i="12"/>
  <c r="D35" i="12"/>
  <c r="C35" i="12"/>
  <c r="E34" i="12"/>
  <c r="D34" i="12"/>
  <c r="D33" i="12" s="1"/>
  <c r="C34" i="12"/>
  <c r="C32" i="12"/>
  <c r="C31" i="12"/>
  <c r="C30" i="12"/>
  <c r="C29" i="12"/>
  <c r="C28" i="12"/>
  <c r="C27" i="12"/>
  <c r="E25" i="12"/>
  <c r="D25" i="12"/>
  <c r="C25" i="12"/>
  <c r="E24" i="12"/>
  <c r="D24" i="12"/>
  <c r="C24" i="12"/>
  <c r="E23" i="12"/>
  <c r="D23" i="12"/>
  <c r="C23" i="12"/>
  <c r="E22" i="12"/>
  <c r="D22" i="12"/>
  <c r="C22" i="12"/>
  <c r="E21" i="12"/>
  <c r="D21" i="12"/>
  <c r="C21" i="12"/>
  <c r="E20" i="12"/>
  <c r="D20" i="12"/>
  <c r="C20" i="12"/>
  <c r="E19" i="12"/>
  <c r="D19" i="12"/>
  <c r="C19" i="12"/>
  <c r="E18" i="12"/>
  <c r="D18" i="12"/>
  <c r="C18" i="12"/>
  <c r="E17" i="12"/>
  <c r="D17" i="12"/>
  <c r="C17" i="12"/>
  <c r="E16" i="12"/>
  <c r="D16" i="12"/>
  <c r="C16" i="12"/>
  <c r="E15" i="12"/>
  <c r="D15" i="12"/>
  <c r="C15" i="12"/>
  <c r="E14" i="12"/>
  <c r="D14" i="12"/>
  <c r="C14" i="12"/>
  <c r="E13" i="12"/>
  <c r="D13" i="12"/>
  <c r="C13" i="12"/>
  <c r="E12" i="12"/>
  <c r="D12" i="12"/>
  <c r="C12" i="12"/>
  <c r="E11" i="12"/>
  <c r="D11" i="12"/>
  <c r="C11" i="12"/>
  <c r="A5" i="12"/>
  <c r="A4" i="12"/>
  <c r="A3" i="12"/>
  <c r="A2" i="12"/>
  <c r="D243" i="12" l="1"/>
  <c r="D339" i="12"/>
  <c r="L339" i="12"/>
  <c r="E383" i="12"/>
  <c r="H389" i="12"/>
  <c r="L389" i="12"/>
  <c r="E10" i="12"/>
  <c r="E118" i="12"/>
  <c r="E124" i="12" s="1"/>
  <c r="R357" i="12"/>
  <c r="N408" i="12"/>
  <c r="N389" i="12"/>
  <c r="G394" i="12"/>
  <c r="K394" i="12"/>
  <c r="D397" i="12"/>
  <c r="O400" i="12"/>
  <c r="D403" i="12"/>
  <c r="E403" i="12"/>
  <c r="M403" i="12"/>
  <c r="Q403" i="12"/>
  <c r="L287" i="12"/>
  <c r="F118" i="12"/>
  <c r="E141" i="12"/>
  <c r="E230" i="12"/>
  <c r="C243" i="12"/>
  <c r="E277" i="12"/>
  <c r="H339" i="12"/>
  <c r="P339" i="12"/>
  <c r="G339" i="12"/>
  <c r="C386" i="12"/>
  <c r="D389" i="12"/>
  <c r="P389" i="12"/>
  <c r="O397" i="12"/>
  <c r="D56" i="12"/>
  <c r="E102" i="12"/>
  <c r="C153" i="12"/>
  <c r="E164" i="12"/>
  <c r="D220" i="12"/>
  <c r="G293" i="12"/>
  <c r="D293" i="12"/>
  <c r="D287" i="12" s="1"/>
  <c r="E304" i="12"/>
  <c r="E300" i="12" s="1"/>
  <c r="M304" i="12"/>
  <c r="I326" i="12"/>
  <c r="Q326" i="12"/>
  <c r="F357" i="12"/>
  <c r="O389" i="12"/>
  <c r="J410" i="13"/>
  <c r="R364" i="12"/>
  <c r="E70" i="13"/>
  <c r="G9" i="13" s="1"/>
  <c r="C45" i="12"/>
  <c r="E86" i="12"/>
  <c r="H118" i="12"/>
  <c r="H124" i="12" s="1"/>
  <c r="E201" i="12"/>
  <c r="E236" i="12"/>
  <c r="J357" i="12"/>
  <c r="G357" i="12"/>
  <c r="I394" i="12"/>
  <c r="H397" i="12"/>
  <c r="G400" i="12"/>
  <c r="M406" i="12"/>
  <c r="C70" i="13"/>
  <c r="C26" i="12"/>
  <c r="E33" i="12"/>
  <c r="E56" i="12"/>
  <c r="C10" i="12"/>
  <c r="C56" i="12"/>
  <c r="D79" i="12"/>
  <c r="D73" i="12" s="1"/>
  <c r="C102" i="12"/>
  <c r="D141" i="12"/>
  <c r="D159" i="12" s="1"/>
  <c r="C164" i="12"/>
  <c r="D236" i="12"/>
  <c r="E254" i="12"/>
  <c r="G287" i="12"/>
  <c r="J293" i="12"/>
  <c r="C293" i="12"/>
  <c r="C287" i="12" s="1"/>
  <c r="O293" i="12"/>
  <c r="O287" i="12" s="1"/>
  <c r="F300" i="12"/>
  <c r="D304" i="12"/>
  <c r="L304" i="12"/>
  <c r="Q304" i="12"/>
  <c r="Q300" i="12" s="1"/>
  <c r="J304" i="12"/>
  <c r="C326" i="12"/>
  <c r="G326" i="12"/>
  <c r="K326" i="12"/>
  <c r="O326" i="12"/>
  <c r="N326" i="12"/>
  <c r="C339" i="12"/>
  <c r="G364" i="12"/>
  <c r="L364" i="12"/>
  <c r="E357" i="12"/>
  <c r="O364" i="12"/>
  <c r="C370" i="12"/>
  <c r="AA370" i="12" s="1"/>
  <c r="K370" i="12" s="1"/>
  <c r="H409" i="12"/>
  <c r="I408" i="12"/>
  <c r="M408" i="12"/>
  <c r="N409" i="12"/>
  <c r="N410" i="12" s="1"/>
  <c r="P394" i="12"/>
  <c r="N397" i="12"/>
  <c r="C397" i="12"/>
  <c r="G397" i="12"/>
  <c r="K397" i="12"/>
  <c r="E400" i="12"/>
  <c r="I400" i="12"/>
  <c r="M400" i="12"/>
  <c r="Q400" i="12"/>
  <c r="F400" i="12"/>
  <c r="J400" i="12"/>
  <c r="N400" i="12"/>
  <c r="C406" i="12"/>
  <c r="G408" i="12"/>
  <c r="K406" i="12"/>
  <c r="O406" i="12"/>
  <c r="D406" i="12"/>
  <c r="H406" i="12"/>
  <c r="L406" i="12"/>
  <c r="P406" i="12"/>
  <c r="I410" i="13"/>
  <c r="E410" i="13"/>
  <c r="D70" i="13"/>
  <c r="D10" i="12"/>
  <c r="D70" i="12" s="1"/>
  <c r="C86" i="12"/>
  <c r="C118" i="12"/>
  <c r="F124" i="12"/>
  <c r="E142" i="12"/>
  <c r="E159" i="12" s="1"/>
  <c r="C201" i="12"/>
  <c r="D201" i="12"/>
  <c r="D254" i="12"/>
  <c r="J287" i="12"/>
  <c r="O357" i="12"/>
  <c r="E394" i="12"/>
  <c r="L397" i="12"/>
  <c r="K400" i="12"/>
  <c r="I406" i="12"/>
  <c r="D423" i="12"/>
  <c r="P410" i="13"/>
  <c r="C410" i="14"/>
  <c r="C63" i="12"/>
  <c r="C141" i="12"/>
  <c r="C212" i="12"/>
  <c r="C220" i="12"/>
  <c r="E220" i="12"/>
  <c r="D230" i="12"/>
  <c r="H293" i="12"/>
  <c r="H287" i="12" s="1"/>
  <c r="P293" i="12"/>
  <c r="P287" i="12" s="1"/>
  <c r="N293" i="12"/>
  <c r="M300" i="12"/>
  <c r="N339" i="12"/>
  <c r="I357" i="12"/>
  <c r="I364" i="12" s="1"/>
  <c r="N364" i="12"/>
  <c r="N383" i="12"/>
  <c r="O409" i="12"/>
  <c r="I386" i="12"/>
  <c r="J389" i="12"/>
  <c r="O394" i="12"/>
  <c r="L403" i="12"/>
  <c r="P403" i="12"/>
  <c r="G406" i="12"/>
  <c r="C423" i="12"/>
  <c r="M410" i="13"/>
  <c r="C409" i="13"/>
  <c r="AA369" i="13"/>
  <c r="K369" i="13" s="1"/>
  <c r="AB369" i="13"/>
  <c r="Q410" i="13"/>
  <c r="L410" i="13"/>
  <c r="F410" i="13"/>
  <c r="D410" i="13"/>
  <c r="C408" i="13"/>
  <c r="K410" i="13"/>
  <c r="G410" i="12"/>
  <c r="C492" i="12"/>
  <c r="J409" i="12"/>
  <c r="E51" i="12"/>
  <c r="E79" i="12"/>
  <c r="E73" i="12" s="1"/>
  <c r="C124" i="12"/>
  <c r="C236" i="12"/>
  <c r="C254" i="12"/>
  <c r="E293" i="12"/>
  <c r="E287" i="12" s="1"/>
  <c r="I293" i="12"/>
  <c r="I287" i="12" s="1"/>
  <c r="M293" i="12"/>
  <c r="M287" i="12" s="1"/>
  <c r="Q293" i="12"/>
  <c r="Q287" i="12" s="1"/>
  <c r="F293" i="12"/>
  <c r="F287" i="12" s="1"/>
  <c r="J300" i="12"/>
  <c r="AA368" i="12"/>
  <c r="K368" i="12" s="1"/>
  <c r="E408" i="12"/>
  <c r="E410" i="12" s="1"/>
  <c r="E386" i="12"/>
  <c r="Q408" i="12"/>
  <c r="Q386" i="12"/>
  <c r="F409" i="12"/>
  <c r="M386" i="12"/>
  <c r="AB437" i="12"/>
  <c r="AA437" i="12"/>
  <c r="K437" i="12" s="1"/>
  <c r="L492" i="12"/>
  <c r="F492" i="12"/>
  <c r="C73" i="12"/>
  <c r="C142" i="12"/>
  <c r="C159" i="12" s="1"/>
  <c r="C230" i="12"/>
  <c r="D300" i="12"/>
  <c r="H300" i="12"/>
  <c r="L300" i="12"/>
  <c r="P300" i="12"/>
  <c r="I304" i="12"/>
  <c r="I300" i="12" s="1"/>
  <c r="D326" i="12"/>
  <c r="H326" i="12"/>
  <c r="L326" i="12"/>
  <c r="P326" i="12"/>
  <c r="F339" i="12"/>
  <c r="J339" i="12"/>
  <c r="E364" i="12"/>
  <c r="AB371" i="12"/>
  <c r="F408" i="12"/>
  <c r="J408" i="12"/>
  <c r="G409" i="12"/>
  <c r="K409" i="12"/>
  <c r="F383" i="12"/>
  <c r="F386" i="12"/>
  <c r="J386" i="12"/>
  <c r="N386" i="12"/>
  <c r="D409" i="12"/>
  <c r="E492" i="12"/>
  <c r="I492" i="12"/>
  <c r="M492" i="12"/>
  <c r="K492" i="12"/>
  <c r="C33" i="12"/>
  <c r="E63" i="12"/>
  <c r="D90" i="12"/>
  <c r="D86" i="12" s="1"/>
  <c r="D102" i="12"/>
  <c r="D118" i="12"/>
  <c r="D124" i="12" s="1"/>
  <c r="C272" i="12"/>
  <c r="N287" i="12"/>
  <c r="K293" i="12"/>
  <c r="K287" i="12" s="1"/>
  <c r="N304" i="12"/>
  <c r="N300" i="12" s="1"/>
  <c r="C304" i="12"/>
  <c r="C300" i="12" s="1"/>
  <c r="G304" i="12"/>
  <c r="G300" i="12" s="1"/>
  <c r="K304" i="12"/>
  <c r="K300" i="12" s="1"/>
  <c r="O304" i="12"/>
  <c r="O300" i="12" s="1"/>
  <c r="E326" i="12"/>
  <c r="J326" i="12"/>
  <c r="K339" i="12"/>
  <c r="O339" i="12"/>
  <c r="C357" i="12"/>
  <c r="C364" i="12" s="1"/>
  <c r="P357" i="12"/>
  <c r="P364" i="12" s="1"/>
  <c r="F364" i="12"/>
  <c r="J364" i="12"/>
  <c r="C383" i="12"/>
  <c r="G383" i="12"/>
  <c r="K383" i="12"/>
  <c r="K408" i="12"/>
  <c r="O383" i="12"/>
  <c r="O408" i="12"/>
  <c r="L409" i="12"/>
  <c r="P409" i="12"/>
  <c r="J383" i="12"/>
  <c r="G386" i="12"/>
  <c r="K386" i="12"/>
  <c r="D357" i="12"/>
  <c r="D364" i="12" s="1"/>
  <c r="H357" i="12"/>
  <c r="H364" i="12" s="1"/>
  <c r="M357" i="12"/>
  <c r="M364" i="12" s="1"/>
  <c r="Q357" i="12"/>
  <c r="Q364" i="12" s="1"/>
  <c r="D408" i="12"/>
  <c r="H408" i="12"/>
  <c r="H410" i="12" s="1"/>
  <c r="L408" i="12"/>
  <c r="P408" i="12"/>
  <c r="E409" i="12"/>
  <c r="I409" i="12"/>
  <c r="I410" i="12" s="1"/>
  <c r="M409" i="12"/>
  <c r="Q409" i="12"/>
  <c r="H383" i="12"/>
  <c r="M383" i="12"/>
  <c r="E389" i="12"/>
  <c r="I389" i="12"/>
  <c r="M389" i="12"/>
  <c r="Q389" i="12"/>
  <c r="F394" i="12"/>
  <c r="J394" i="12"/>
  <c r="N394" i="12"/>
  <c r="E339" i="12"/>
  <c r="I339" i="12"/>
  <c r="M339" i="12"/>
  <c r="Q339" i="12"/>
  <c r="C369" i="12"/>
  <c r="D383" i="12"/>
  <c r="I383" i="12"/>
  <c r="E397" i="12"/>
  <c r="I397" i="12"/>
  <c r="M397" i="12"/>
  <c r="Q397" i="12"/>
  <c r="D400" i="12"/>
  <c r="H400" i="12"/>
  <c r="L400" i="12"/>
  <c r="P400" i="12"/>
  <c r="C403" i="12"/>
  <c r="G403" i="12"/>
  <c r="K403" i="12"/>
  <c r="O403" i="12"/>
  <c r="F406" i="12"/>
  <c r="J406" i="12"/>
  <c r="N406" i="12"/>
  <c r="E423" i="12"/>
  <c r="M491" i="11"/>
  <c r="L491" i="11"/>
  <c r="K491" i="11"/>
  <c r="J491" i="11"/>
  <c r="I491" i="11"/>
  <c r="H491" i="11"/>
  <c r="G491" i="11"/>
  <c r="F491" i="11"/>
  <c r="E491" i="11"/>
  <c r="D491" i="11"/>
  <c r="C490" i="11"/>
  <c r="C489" i="11"/>
  <c r="C488" i="11"/>
  <c r="C487" i="11"/>
  <c r="C486" i="11"/>
  <c r="C491" i="11" s="1"/>
  <c r="M485" i="11"/>
  <c r="L485" i="11"/>
  <c r="K485" i="11"/>
  <c r="J485" i="11"/>
  <c r="I485" i="11"/>
  <c r="H485" i="11"/>
  <c r="G485" i="11"/>
  <c r="F485" i="11"/>
  <c r="E485" i="11"/>
  <c r="D485" i="11"/>
  <c r="C484" i="11"/>
  <c r="C483" i="11"/>
  <c r="C482" i="11"/>
  <c r="C481" i="11"/>
  <c r="C480" i="11"/>
  <c r="C479" i="11"/>
  <c r="C485" i="11" s="1"/>
  <c r="M478" i="11"/>
  <c r="L478" i="11"/>
  <c r="K478" i="11"/>
  <c r="J478" i="11"/>
  <c r="I478" i="11"/>
  <c r="H478" i="11"/>
  <c r="G478" i="11"/>
  <c r="F478" i="11"/>
  <c r="F492" i="11" s="1"/>
  <c r="E478" i="11"/>
  <c r="D478" i="11"/>
  <c r="C477" i="11"/>
  <c r="C476" i="11"/>
  <c r="C475" i="11"/>
  <c r="C474" i="11"/>
  <c r="C473" i="11"/>
  <c r="C472" i="11"/>
  <c r="C471" i="11"/>
  <c r="C470" i="11"/>
  <c r="M469" i="11"/>
  <c r="L469" i="11"/>
  <c r="K469" i="11"/>
  <c r="J469" i="11"/>
  <c r="I469" i="11"/>
  <c r="H469" i="11"/>
  <c r="G469" i="11"/>
  <c r="F469" i="11"/>
  <c r="E469" i="11"/>
  <c r="D469" i="11"/>
  <c r="C468" i="11"/>
  <c r="C467" i="11"/>
  <c r="C466" i="11"/>
  <c r="C469" i="11" s="1"/>
  <c r="M465" i="11"/>
  <c r="L465" i="11"/>
  <c r="K465" i="11"/>
  <c r="J465" i="11"/>
  <c r="I465" i="11"/>
  <c r="H465" i="11"/>
  <c r="G465" i="11"/>
  <c r="G492" i="11" s="1"/>
  <c r="F465" i="11"/>
  <c r="E465" i="11"/>
  <c r="D465" i="11"/>
  <c r="C465" i="11"/>
  <c r="C464" i="11"/>
  <c r="C463" i="11"/>
  <c r="C462" i="11"/>
  <c r="M461" i="11"/>
  <c r="L461" i="11"/>
  <c r="K461" i="11"/>
  <c r="J461" i="11"/>
  <c r="I461" i="11"/>
  <c r="H461" i="11"/>
  <c r="G461" i="11"/>
  <c r="F461" i="11"/>
  <c r="E461" i="11"/>
  <c r="D461" i="11"/>
  <c r="C460" i="11"/>
  <c r="C459" i="11"/>
  <c r="C458" i="11"/>
  <c r="C461" i="11" s="1"/>
  <c r="M457" i="11"/>
  <c r="M492" i="11" s="1"/>
  <c r="L457" i="11"/>
  <c r="L492" i="11" s="1"/>
  <c r="K457" i="11"/>
  <c r="K492" i="11" s="1"/>
  <c r="J457" i="11"/>
  <c r="I457" i="11"/>
  <c r="I492" i="11" s="1"/>
  <c r="H457" i="11"/>
  <c r="H492" i="11" s="1"/>
  <c r="G457" i="11"/>
  <c r="F457" i="11"/>
  <c r="E457" i="11"/>
  <c r="E492" i="11" s="1"/>
  <c r="D457" i="11"/>
  <c r="D492" i="11" s="1"/>
  <c r="C456" i="11"/>
  <c r="C455" i="11"/>
  <c r="C454" i="11"/>
  <c r="C453" i="11"/>
  <c r="C457" i="11" s="1"/>
  <c r="C452" i="11"/>
  <c r="C446" i="11"/>
  <c r="C445" i="11"/>
  <c r="AB442" i="11"/>
  <c r="AA442" i="11"/>
  <c r="F442" i="11" s="1"/>
  <c r="AB441" i="11"/>
  <c r="AA441" i="11"/>
  <c r="F441" i="11" s="1"/>
  <c r="AB440" i="11"/>
  <c r="AA440" i="11"/>
  <c r="F440" i="11"/>
  <c r="C437" i="11"/>
  <c r="C436" i="11"/>
  <c r="C435" i="11"/>
  <c r="D422" i="11"/>
  <c r="C422" i="11"/>
  <c r="E421" i="11"/>
  <c r="D421" i="11"/>
  <c r="C421" i="11"/>
  <c r="E420" i="11"/>
  <c r="D420" i="11"/>
  <c r="C420" i="11"/>
  <c r="E419" i="11"/>
  <c r="D419" i="11"/>
  <c r="C419" i="11"/>
  <c r="E418" i="11"/>
  <c r="D418" i="11"/>
  <c r="C418" i="11"/>
  <c r="D417" i="11"/>
  <c r="C417" i="11"/>
  <c r="E416" i="11"/>
  <c r="D416" i="11"/>
  <c r="C416" i="11"/>
  <c r="D415" i="11"/>
  <c r="C415" i="11"/>
  <c r="E414" i="11"/>
  <c r="D414" i="11"/>
  <c r="C414" i="11"/>
  <c r="D413" i="11"/>
  <c r="C413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D407" i="11"/>
  <c r="C407" i="11"/>
  <c r="Q405" i="11"/>
  <c r="P405" i="11"/>
  <c r="O405" i="11"/>
  <c r="N405" i="11"/>
  <c r="M405" i="11"/>
  <c r="L405" i="11"/>
  <c r="K405" i="11"/>
  <c r="J405" i="11"/>
  <c r="I405" i="11"/>
  <c r="H405" i="11"/>
  <c r="H406" i="11" s="1"/>
  <c r="G405" i="11"/>
  <c r="F405" i="11"/>
  <c r="E405" i="11"/>
  <c r="D405" i="11"/>
  <c r="C405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D404" i="11"/>
  <c r="C404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D402" i="11"/>
  <c r="C402" i="11"/>
  <c r="Q401" i="11"/>
  <c r="Q403" i="11" s="1"/>
  <c r="P401" i="11"/>
  <c r="O401" i="11"/>
  <c r="N401" i="11"/>
  <c r="M401" i="11"/>
  <c r="M403" i="11" s="1"/>
  <c r="L401" i="11"/>
  <c r="L403" i="11" s="1"/>
  <c r="K401" i="11"/>
  <c r="J401" i="11"/>
  <c r="I401" i="11"/>
  <c r="I403" i="11" s="1"/>
  <c r="H401" i="11"/>
  <c r="G401" i="11"/>
  <c r="F401" i="11"/>
  <c r="E401" i="11"/>
  <c r="E403" i="11" s="1"/>
  <c r="D401" i="11"/>
  <c r="D403" i="11" s="1"/>
  <c r="C401" i="11"/>
  <c r="Q399" i="11"/>
  <c r="P399" i="11"/>
  <c r="O399" i="11"/>
  <c r="N399" i="11"/>
  <c r="N400" i="11" s="1"/>
  <c r="M399" i="11"/>
  <c r="M400" i="11" s="1"/>
  <c r="L399" i="11"/>
  <c r="K399" i="11"/>
  <c r="J399" i="11"/>
  <c r="J400" i="11" s="1"/>
  <c r="I399" i="11"/>
  <c r="H399" i="11"/>
  <c r="G399" i="11"/>
  <c r="F399" i="11"/>
  <c r="F400" i="11" s="1"/>
  <c r="E399" i="11"/>
  <c r="E400" i="11" s="1"/>
  <c r="D399" i="11"/>
  <c r="C399" i="11"/>
  <c r="Q398" i="11"/>
  <c r="P398" i="11"/>
  <c r="O398" i="11"/>
  <c r="O400" i="11" s="1"/>
  <c r="N398" i="11"/>
  <c r="M398" i="11"/>
  <c r="L398" i="11"/>
  <c r="K398" i="11"/>
  <c r="K400" i="11" s="1"/>
  <c r="J398" i="11"/>
  <c r="I398" i="11"/>
  <c r="H398" i="11"/>
  <c r="G398" i="11"/>
  <c r="G400" i="11" s="1"/>
  <c r="F398" i="11"/>
  <c r="E398" i="11"/>
  <c r="D398" i="11"/>
  <c r="C398" i="11"/>
  <c r="C400" i="11" s="1"/>
  <c r="Q396" i="11"/>
  <c r="P396" i="11"/>
  <c r="O396" i="11"/>
  <c r="N396" i="11"/>
  <c r="M396" i="11"/>
  <c r="L396" i="11"/>
  <c r="K396" i="11"/>
  <c r="J396" i="11"/>
  <c r="I396" i="11"/>
  <c r="H396" i="11"/>
  <c r="G396" i="11"/>
  <c r="G397" i="11" s="1"/>
  <c r="F396" i="11"/>
  <c r="E396" i="11"/>
  <c r="D396" i="11"/>
  <c r="C396" i="11"/>
  <c r="Q395" i="11"/>
  <c r="P395" i="11"/>
  <c r="O395" i="11"/>
  <c r="N395" i="11"/>
  <c r="M395" i="11"/>
  <c r="L395" i="11"/>
  <c r="K395" i="11"/>
  <c r="J395" i="11"/>
  <c r="J397" i="11" s="1"/>
  <c r="I395" i="11"/>
  <c r="H395" i="11"/>
  <c r="G395" i="11"/>
  <c r="F395" i="11"/>
  <c r="E395" i="11"/>
  <c r="D395" i="11"/>
  <c r="C395" i="11"/>
  <c r="P394" i="11"/>
  <c r="Q393" i="11"/>
  <c r="P393" i="11"/>
  <c r="O393" i="11"/>
  <c r="O394" i="11" s="1"/>
  <c r="N393" i="11"/>
  <c r="M393" i="11"/>
  <c r="L393" i="11"/>
  <c r="K393" i="11"/>
  <c r="J393" i="11"/>
  <c r="I393" i="11"/>
  <c r="H393" i="11"/>
  <c r="H394" i="11" s="1"/>
  <c r="G393" i="11"/>
  <c r="G394" i="11" s="1"/>
  <c r="F393" i="11"/>
  <c r="E393" i="11"/>
  <c r="D393" i="11"/>
  <c r="C393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D392" i="11"/>
  <c r="D394" i="11" s="1"/>
  <c r="C392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D391" i="11"/>
  <c r="C391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C390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D388" i="11"/>
  <c r="C388" i="11"/>
  <c r="Q387" i="11"/>
  <c r="P387" i="11"/>
  <c r="O387" i="11"/>
  <c r="O389" i="11" s="1"/>
  <c r="N387" i="11"/>
  <c r="M387" i="11"/>
  <c r="L387" i="11"/>
  <c r="K387" i="11"/>
  <c r="K389" i="11" s="1"/>
  <c r="J387" i="11"/>
  <c r="J389" i="11" s="1"/>
  <c r="I387" i="11"/>
  <c r="H387" i="11"/>
  <c r="G387" i="11"/>
  <c r="G389" i="11" s="1"/>
  <c r="F387" i="11"/>
  <c r="E387" i="11"/>
  <c r="D387" i="11"/>
  <c r="C387" i="11"/>
  <c r="C389" i="11" s="1"/>
  <c r="Q385" i="11"/>
  <c r="P385" i="11"/>
  <c r="O385" i="11"/>
  <c r="N385" i="11"/>
  <c r="M385" i="11"/>
  <c r="L385" i="11"/>
  <c r="L386" i="11" s="1"/>
  <c r="K385" i="11"/>
  <c r="J385" i="11"/>
  <c r="I385" i="11"/>
  <c r="H385" i="11"/>
  <c r="G385" i="11"/>
  <c r="F385" i="11"/>
  <c r="E385" i="11"/>
  <c r="D385" i="11"/>
  <c r="C385" i="11"/>
  <c r="Q384" i="11"/>
  <c r="P384" i="11"/>
  <c r="O384" i="11"/>
  <c r="N384" i="11"/>
  <c r="M384" i="11"/>
  <c r="L384" i="11"/>
  <c r="K384" i="11"/>
  <c r="J384" i="11"/>
  <c r="I384" i="11"/>
  <c r="H384" i="11"/>
  <c r="H386" i="11" s="1"/>
  <c r="G384" i="11"/>
  <c r="F384" i="11"/>
  <c r="E384" i="11"/>
  <c r="D384" i="11"/>
  <c r="D386" i="11" s="1"/>
  <c r="C384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D382" i="11"/>
  <c r="C382" i="11"/>
  <c r="Q381" i="11"/>
  <c r="Q383" i="11" s="1"/>
  <c r="P381" i="11"/>
  <c r="O381" i="11"/>
  <c r="N381" i="11"/>
  <c r="M381" i="11"/>
  <c r="M383" i="11" s="1"/>
  <c r="L381" i="11"/>
  <c r="K381" i="11"/>
  <c r="J381" i="11"/>
  <c r="I381" i="11"/>
  <c r="I383" i="11" s="1"/>
  <c r="H381" i="11"/>
  <c r="G381" i="11"/>
  <c r="F381" i="11"/>
  <c r="E381" i="11"/>
  <c r="E383" i="11" s="1"/>
  <c r="D381" i="11"/>
  <c r="D383" i="11" s="1"/>
  <c r="C381" i="11"/>
  <c r="D376" i="11"/>
  <c r="C376" i="11"/>
  <c r="D375" i="11"/>
  <c r="C375" i="11"/>
  <c r="F371" i="11"/>
  <c r="E371" i="11"/>
  <c r="F370" i="11"/>
  <c r="E370" i="11"/>
  <c r="C370" i="11"/>
  <c r="AB370" i="11" s="1"/>
  <c r="F369" i="11"/>
  <c r="E369" i="11"/>
  <c r="F368" i="11"/>
  <c r="E368" i="11"/>
  <c r="C368" i="11" s="1"/>
  <c r="AB368" i="11" s="1"/>
  <c r="K364" i="11"/>
  <c r="R363" i="11"/>
  <c r="Q363" i="11"/>
  <c r="P363" i="11"/>
  <c r="O363" i="11"/>
  <c r="N363" i="11"/>
  <c r="M363" i="11"/>
  <c r="L363" i="11"/>
  <c r="J363" i="11"/>
  <c r="I363" i="11"/>
  <c r="H363" i="11"/>
  <c r="G363" i="11"/>
  <c r="F363" i="11"/>
  <c r="E363" i="11"/>
  <c r="D363" i="11"/>
  <c r="C363" i="11"/>
  <c r="R362" i="11"/>
  <c r="Q362" i="11"/>
  <c r="P362" i="11"/>
  <c r="O362" i="11"/>
  <c r="N362" i="11"/>
  <c r="M362" i="11"/>
  <c r="L362" i="11"/>
  <c r="J362" i="11"/>
  <c r="I362" i="11"/>
  <c r="H362" i="11"/>
  <c r="G362" i="11"/>
  <c r="F362" i="11"/>
  <c r="E362" i="11"/>
  <c r="D362" i="11"/>
  <c r="C362" i="11"/>
  <c r="R361" i="11"/>
  <c r="Q361" i="11"/>
  <c r="P361" i="11"/>
  <c r="O361" i="11"/>
  <c r="N361" i="11"/>
  <c r="M361" i="11"/>
  <c r="L361" i="11"/>
  <c r="J361" i="11"/>
  <c r="I361" i="11"/>
  <c r="H361" i="11"/>
  <c r="G361" i="11"/>
  <c r="F361" i="11"/>
  <c r="E361" i="11"/>
  <c r="D361" i="11"/>
  <c r="C361" i="11"/>
  <c r="R360" i="11"/>
  <c r="Q360" i="11"/>
  <c r="P360" i="11"/>
  <c r="O360" i="11"/>
  <c r="O357" i="11" s="1"/>
  <c r="N360" i="11"/>
  <c r="M360" i="11"/>
  <c r="L360" i="11"/>
  <c r="J360" i="11"/>
  <c r="I360" i="11"/>
  <c r="H360" i="11"/>
  <c r="G360" i="11"/>
  <c r="F360" i="11"/>
  <c r="E360" i="11"/>
  <c r="D360" i="11"/>
  <c r="C360" i="11"/>
  <c r="R359" i="11"/>
  <c r="Q359" i="11"/>
  <c r="P359" i="11"/>
  <c r="O359" i="11"/>
  <c r="N359" i="11"/>
  <c r="N357" i="11" s="1"/>
  <c r="M359" i="11"/>
  <c r="L359" i="11"/>
  <c r="J359" i="11"/>
  <c r="I359" i="11"/>
  <c r="H359" i="11"/>
  <c r="G359" i="11"/>
  <c r="F359" i="11"/>
  <c r="E359" i="11"/>
  <c r="D359" i="11"/>
  <c r="C359" i="11"/>
  <c r="R358" i="11"/>
  <c r="Q358" i="11"/>
  <c r="P358" i="11"/>
  <c r="O358" i="11"/>
  <c r="N358" i="11"/>
  <c r="M358" i="11"/>
  <c r="L358" i="11"/>
  <c r="J358" i="11"/>
  <c r="I358" i="11"/>
  <c r="H358" i="11"/>
  <c r="G358" i="11"/>
  <c r="F358" i="11"/>
  <c r="E358" i="11"/>
  <c r="D358" i="11"/>
  <c r="C358" i="11"/>
  <c r="R356" i="11"/>
  <c r="Q356" i="11"/>
  <c r="P356" i="11"/>
  <c r="O356" i="11"/>
  <c r="N356" i="11"/>
  <c r="M356" i="11"/>
  <c r="L356" i="11"/>
  <c r="J356" i="11"/>
  <c r="I356" i="11"/>
  <c r="H356" i="11"/>
  <c r="G356" i="11"/>
  <c r="F356" i="11"/>
  <c r="E356" i="11"/>
  <c r="D356" i="11"/>
  <c r="C356" i="11"/>
  <c r="R355" i="11"/>
  <c r="Q355" i="11"/>
  <c r="P355" i="11"/>
  <c r="O355" i="11"/>
  <c r="N355" i="11"/>
  <c r="M355" i="11"/>
  <c r="L355" i="11"/>
  <c r="J355" i="11"/>
  <c r="I355" i="11"/>
  <c r="H355" i="11"/>
  <c r="G355" i="11"/>
  <c r="F355" i="11"/>
  <c r="E355" i="11"/>
  <c r="D355" i="11"/>
  <c r="C355" i="11"/>
  <c r="R354" i="11"/>
  <c r="Q354" i="11"/>
  <c r="P354" i="11"/>
  <c r="O354" i="11"/>
  <c r="N354" i="11"/>
  <c r="M354" i="11"/>
  <c r="L354" i="11"/>
  <c r="J354" i="11"/>
  <c r="I354" i="11"/>
  <c r="H354" i="11"/>
  <c r="G354" i="11"/>
  <c r="F354" i="11"/>
  <c r="E354" i="11"/>
  <c r="D354" i="11"/>
  <c r="C354" i="11"/>
  <c r="R353" i="11"/>
  <c r="Q353" i="11"/>
  <c r="P353" i="11"/>
  <c r="O353" i="11"/>
  <c r="N353" i="11"/>
  <c r="M353" i="11"/>
  <c r="L353" i="11"/>
  <c r="J353" i="11"/>
  <c r="I353" i="11"/>
  <c r="H353" i="11"/>
  <c r="G353" i="11"/>
  <c r="F353" i="11"/>
  <c r="E353" i="11"/>
  <c r="D353" i="11"/>
  <c r="C353" i="11"/>
  <c r="R352" i="11"/>
  <c r="Q352" i="11"/>
  <c r="P352" i="11"/>
  <c r="O352" i="11"/>
  <c r="N352" i="11"/>
  <c r="M352" i="11"/>
  <c r="L352" i="11"/>
  <c r="J352" i="11"/>
  <c r="I352" i="11"/>
  <c r="H352" i="11"/>
  <c r="G352" i="11"/>
  <c r="F352" i="11"/>
  <c r="E352" i="11"/>
  <c r="D352" i="11"/>
  <c r="C352" i="11"/>
  <c r="R351" i="11"/>
  <c r="Q351" i="11"/>
  <c r="P351" i="11"/>
  <c r="O351" i="11"/>
  <c r="N351" i="11"/>
  <c r="M351" i="11"/>
  <c r="L351" i="11"/>
  <c r="J351" i="11"/>
  <c r="I351" i="11"/>
  <c r="H351" i="11"/>
  <c r="G351" i="11"/>
  <c r="F351" i="11"/>
  <c r="E351" i="11"/>
  <c r="D351" i="11"/>
  <c r="C351" i="11"/>
  <c r="R350" i="11"/>
  <c r="Q350" i="11"/>
  <c r="P350" i="11"/>
  <c r="O350" i="11"/>
  <c r="N350" i="11"/>
  <c r="M350" i="11"/>
  <c r="L350" i="11"/>
  <c r="J350" i="11"/>
  <c r="I350" i="11"/>
  <c r="H350" i="11"/>
  <c r="G350" i="11"/>
  <c r="F350" i="11"/>
  <c r="E350" i="11"/>
  <c r="D350" i="11"/>
  <c r="C350" i="11"/>
  <c r="R349" i="11"/>
  <c r="Q349" i="11"/>
  <c r="P349" i="11"/>
  <c r="O349" i="11"/>
  <c r="N349" i="11"/>
  <c r="M349" i="11"/>
  <c r="L349" i="11"/>
  <c r="J349" i="11"/>
  <c r="I349" i="11"/>
  <c r="H349" i="11"/>
  <c r="G349" i="11"/>
  <c r="F349" i="11"/>
  <c r="E349" i="11"/>
  <c r="D349" i="11"/>
  <c r="C349" i="11"/>
  <c r="R348" i="11"/>
  <c r="Q348" i="11"/>
  <c r="P348" i="11"/>
  <c r="O348" i="11"/>
  <c r="N348" i="11"/>
  <c r="M348" i="11"/>
  <c r="L348" i="11"/>
  <c r="J348" i="11"/>
  <c r="I348" i="11"/>
  <c r="H348" i="11"/>
  <c r="G348" i="11"/>
  <c r="F348" i="11"/>
  <c r="E348" i="11"/>
  <c r="D348" i="11"/>
  <c r="C348" i="11"/>
  <c r="R347" i="11"/>
  <c r="Q347" i="11"/>
  <c r="P347" i="11"/>
  <c r="O347" i="11"/>
  <c r="N347" i="11"/>
  <c r="M347" i="11"/>
  <c r="L347" i="11"/>
  <c r="J347" i="11"/>
  <c r="I347" i="11"/>
  <c r="H347" i="11"/>
  <c r="G347" i="11"/>
  <c r="F347" i="11"/>
  <c r="E347" i="11"/>
  <c r="D347" i="11"/>
  <c r="C347" i="11"/>
  <c r="R346" i="11"/>
  <c r="Q346" i="11"/>
  <c r="P346" i="11"/>
  <c r="O346" i="11"/>
  <c r="N346" i="11"/>
  <c r="M346" i="11"/>
  <c r="L346" i="11"/>
  <c r="J346" i="11"/>
  <c r="I346" i="11"/>
  <c r="H346" i="11"/>
  <c r="G346" i="11"/>
  <c r="F346" i="11"/>
  <c r="E346" i="11"/>
  <c r="D346" i="11"/>
  <c r="C346" i="11"/>
  <c r="R345" i="11"/>
  <c r="Q345" i="11"/>
  <c r="P345" i="11"/>
  <c r="O345" i="11"/>
  <c r="N345" i="11"/>
  <c r="M345" i="11"/>
  <c r="L345" i="11"/>
  <c r="J345" i="11"/>
  <c r="I345" i="11"/>
  <c r="H345" i="11"/>
  <c r="G345" i="11"/>
  <c r="F345" i="11"/>
  <c r="E345" i="11"/>
  <c r="D345" i="11"/>
  <c r="C345" i="11"/>
  <c r="R344" i="11"/>
  <c r="Q344" i="11"/>
  <c r="P344" i="11"/>
  <c r="O344" i="11"/>
  <c r="N344" i="11"/>
  <c r="M344" i="11"/>
  <c r="L344" i="11"/>
  <c r="J344" i="11"/>
  <c r="I344" i="11"/>
  <c r="H344" i="11"/>
  <c r="G344" i="11"/>
  <c r="F344" i="11"/>
  <c r="E344" i="11"/>
  <c r="D344" i="11"/>
  <c r="C344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D338" i="11"/>
  <c r="C338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D337" i="11"/>
  <c r="C337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D336" i="11"/>
  <c r="C336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D335" i="11"/>
  <c r="C335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D334" i="11"/>
  <c r="C334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D333" i="11"/>
  <c r="C333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D332" i="11"/>
  <c r="C332" i="11"/>
  <c r="Q331" i="11"/>
  <c r="P331" i="11"/>
  <c r="O331" i="11"/>
  <c r="N331" i="11"/>
  <c r="M331" i="11"/>
  <c r="L331" i="11"/>
  <c r="K331" i="11"/>
  <c r="J331" i="11"/>
  <c r="I331" i="11"/>
  <c r="H331" i="11"/>
  <c r="G331" i="11"/>
  <c r="G339" i="11" s="1"/>
  <c r="F331" i="11"/>
  <c r="E331" i="11"/>
  <c r="D331" i="11"/>
  <c r="C331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D325" i="11"/>
  <c r="C325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D324" i="11"/>
  <c r="C324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D323" i="11"/>
  <c r="C323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D321" i="11"/>
  <c r="C321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D319" i="11"/>
  <c r="C319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E326" i="11" s="1"/>
  <c r="D318" i="11"/>
  <c r="C318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D311" i="11"/>
  <c r="C311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D310" i="11"/>
  <c r="C310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D309" i="11"/>
  <c r="C309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D308" i="11"/>
  <c r="C308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D307" i="11"/>
  <c r="C307" i="11"/>
  <c r="Q306" i="11"/>
  <c r="P306" i="11"/>
  <c r="P304" i="11" s="1"/>
  <c r="O306" i="11"/>
  <c r="N306" i="11"/>
  <c r="M306" i="11"/>
  <c r="L306" i="11"/>
  <c r="K306" i="11"/>
  <c r="J306" i="11"/>
  <c r="I306" i="11"/>
  <c r="H306" i="11"/>
  <c r="H304" i="11" s="1"/>
  <c r="G306" i="11"/>
  <c r="F306" i="11"/>
  <c r="E306" i="11"/>
  <c r="D306" i="11"/>
  <c r="C306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D305" i="11"/>
  <c r="C305" i="11"/>
  <c r="R304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D303" i="11"/>
  <c r="C303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D302" i="11"/>
  <c r="C302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D301" i="11"/>
  <c r="C301" i="11"/>
  <c r="R300" i="11"/>
  <c r="Q299" i="11"/>
  <c r="P299" i="11"/>
  <c r="O299" i="11"/>
  <c r="N299" i="11"/>
  <c r="M299" i="11"/>
  <c r="L299" i="11"/>
  <c r="K299" i="11"/>
  <c r="J299" i="11"/>
  <c r="I299" i="11"/>
  <c r="H299" i="11"/>
  <c r="G299" i="11"/>
  <c r="F299" i="11"/>
  <c r="E299" i="11"/>
  <c r="D299" i="11"/>
  <c r="C299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D298" i="11"/>
  <c r="C298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D297" i="11"/>
  <c r="C297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D296" i="11"/>
  <c r="C296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D295" i="11"/>
  <c r="C295" i="11"/>
  <c r="Q294" i="11"/>
  <c r="Q293" i="11" s="1"/>
  <c r="P294" i="11"/>
  <c r="O294" i="11"/>
  <c r="N294" i="11"/>
  <c r="M294" i="11"/>
  <c r="M293" i="11" s="1"/>
  <c r="L294" i="11"/>
  <c r="K294" i="11"/>
  <c r="J294" i="11"/>
  <c r="I294" i="11"/>
  <c r="H294" i="11"/>
  <c r="G294" i="11"/>
  <c r="F294" i="11"/>
  <c r="E294" i="11"/>
  <c r="D294" i="11"/>
  <c r="C294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D292" i="11"/>
  <c r="C292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D291" i="11"/>
  <c r="C291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D290" i="11"/>
  <c r="C290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D289" i="11"/>
  <c r="C289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D288" i="11"/>
  <c r="C288" i="11"/>
  <c r="C281" i="11"/>
  <c r="E280" i="11"/>
  <c r="D280" i="11"/>
  <c r="C280" i="11"/>
  <c r="E276" i="11"/>
  <c r="D276" i="11"/>
  <c r="C276" i="11"/>
  <c r="E275" i="11"/>
  <c r="D275" i="11"/>
  <c r="C275" i="11"/>
  <c r="C277" i="11" s="1"/>
  <c r="C271" i="11"/>
  <c r="E270" i="11"/>
  <c r="D270" i="11"/>
  <c r="C270" i="11"/>
  <c r="C269" i="11"/>
  <c r="E268" i="11"/>
  <c r="E272" i="11" s="1"/>
  <c r="D268" i="11"/>
  <c r="D272" i="11" s="1"/>
  <c r="C268" i="11"/>
  <c r="C267" i="11"/>
  <c r="C266" i="11"/>
  <c r="C265" i="11"/>
  <c r="C264" i="11"/>
  <c r="C263" i="11"/>
  <c r="C262" i="11"/>
  <c r="C261" i="11"/>
  <c r="C260" i="11"/>
  <c r="C259" i="11"/>
  <c r="C258" i="11"/>
  <c r="E253" i="11"/>
  <c r="D253" i="11"/>
  <c r="C253" i="11"/>
  <c r="E252" i="11"/>
  <c r="D252" i="11"/>
  <c r="C252" i="11"/>
  <c r="E251" i="11"/>
  <c r="D251" i="11"/>
  <c r="C251" i="11"/>
  <c r="E250" i="11"/>
  <c r="D250" i="11"/>
  <c r="C250" i="11"/>
  <c r="E249" i="11"/>
  <c r="D249" i="11"/>
  <c r="C249" i="11"/>
  <c r="E248" i="11"/>
  <c r="D248" i="11"/>
  <c r="C248" i="11"/>
  <c r="E247" i="11"/>
  <c r="D247" i="11"/>
  <c r="C247" i="11"/>
  <c r="E246" i="11"/>
  <c r="D246" i="11"/>
  <c r="C246" i="11"/>
  <c r="C242" i="11"/>
  <c r="E241" i="11"/>
  <c r="D241" i="11"/>
  <c r="C241" i="11"/>
  <c r="E240" i="11"/>
  <c r="D240" i="11"/>
  <c r="C240" i="11"/>
  <c r="E239" i="11"/>
  <c r="D239" i="11"/>
  <c r="C239" i="11"/>
  <c r="E235" i="11"/>
  <c r="D235" i="11"/>
  <c r="C235" i="11"/>
  <c r="E234" i="11"/>
  <c r="D234" i="11"/>
  <c r="C234" i="11"/>
  <c r="E233" i="11"/>
  <c r="D233" i="11"/>
  <c r="C233" i="11"/>
  <c r="E229" i="11"/>
  <c r="D229" i="11"/>
  <c r="C229" i="11"/>
  <c r="E228" i="11"/>
  <c r="D228" i="11"/>
  <c r="C228" i="11"/>
  <c r="E227" i="11"/>
  <c r="D227" i="11"/>
  <c r="C227" i="11"/>
  <c r="E226" i="11"/>
  <c r="D226" i="11"/>
  <c r="C226" i="11"/>
  <c r="E225" i="11"/>
  <c r="D225" i="11"/>
  <c r="C225" i="11"/>
  <c r="E224" i="11"/>
  <c r="D224" i="11"/>
  <c r="C224" i="11"/>
  <c r="E223" i="11"/>
  <c r="E230" i="11" s="1"/>
  <c r="D223" i="11"/>
  <c r="C223" i="11"/>
  <c r="E219" i="11"/>
  <c r="D219" i="11"/>
  <c r="C219" i="11"/>
  <c r="E218" i="11"/>
  <c r="D218" i="11"/>
  <c r="C218" i="11"/>
  <c r="E217" i="11"/>
  <c r="D217" i="11"/>
  <c r="C217" i="11"/>
  <c r="E216" i="11"/>
  <c r="D216" i="11"/>
  <c r="C216" i="11"/>
  <c r="E215" i="11"/>
  <c r="D215" i="11"/>
  <c r="C215" i="11"/>
  <c r="C211" i="11"/>
  <c r="C210" i="11"/>
  <c r="C209" i="11"/>
  <c r="C208" i="11"/>
  <c r="C207" i="11"/>
  <c r="C206" i="11"/>
  <c r="C205" i="11"/>
  <c r="E204" i="11"/>
  <c r="E212" i="11" s="1"/>
  <c r="D204" i="11"/>
  <c r="D212" i="11" s="1"/>
  <c r="C204" i="11"/>
  <c r="E200" i="11"/>
  <c r="D200" i="11"/>
  <c r="C200" i="11"/>
  <c r="E199" i="11"/>
  <c r="D199" i="11"/>
  <c r="C199" i="11"/>
  <c r="E198" i="11"/>
  <c r="D198" i="11"/>
  <c r="C198" i="11"/>
  <c r="E197" i="11"/>
  <c r="D197" i="11"/>
  <c r="C197" i="11"/>
  <c r="E196" i="11"/>
  <c r="D196" i="11"/>
  <c r="C196" i="11"/>
  <c r="E195" i="11"/>
  <c r="D195" i="11"/>
  <c r="C195" i="11"/>
  <c r="E194" i="11"/>
  <c r="D194" i="11"/>
  <c r="C194" i="11"/>
  <c r="E193" i="11"/>
  <c r="D193" i="11"/>
  <c r="C193" i="11"/>
  <c r="E192" i="11"/>
  <c r="D192" i="11"/>
  <c r="C192" i="11"/>
  <c r="E191" i="11"/>
  <c r="D191" i="11"/>
  <c r="C191" i="11"/>
  <c r="E190" i="11"/>
  <c r="D190" i="11"/>
  <c r="C190" i="11"/>
  <c r="E189" i="11"/>
  <c r="D189" i="11"/>
  <c r="C189" i="11"/>
  <c r="E188" i="11"/>
  <c r="D188" i="11"/>
  <c r="C188" i="11"/>
  <c r="E187" i="11"/>
  <c r="D187" i="11"/>
  <c r="C187" i="11"/>
  <c r="E186" i="11"/>
  <c r="D186" i="11"/>
  <c r="C186" i="11"/>
  <c r="E185" i="11"/>
  <c r="D185" i="11"/>
  <c r="C185" i="11"/>
  <c r="E184" i="11"/>
  <c r="D184" i="11"/>
  <c r="C184" i="11"/>
  <c r="E183" i="11"/>
  <c r="D183" i="11"/>
  <c r="C183" i="11"/>
  <c r="E182" i="11"/>
  <c r="D182" i="11"/>
  <c r="C182" i="11"/>
  <c r="E181" i="11"/>
  <c r="D181" i="11"/>
  <c r="C181" i="11"/>
  <c r="E180" i="11"/>
  <c r="D180" i="11"/>
  <c r="C180" i="11"/>
  <c r="E179" i="11"/>
  <c r="D179" i="11"/>
  <c r="C179" i="11"/>
  <c r="E178" i="11"/>
  <c r="D178" i="11"/>
  <c r="C178" i="11"/>
  <c r="E177" i="11"/>
  <c r="D177" i="11"/>
  <c r="C177" i="11"/>
  <c r="E176" i="11"/>
  <c r="D176" i="11"/>
  <c r="C176" i="11"/>
  <c r="E175" i="11"/>
  <c r="D175" i="11"/>
  <c r="C175" i="11"/>
  <c r="E174" i="11"/>
  <c r="D174" i="11"/>
  <c r="C174" i="11"/>
  <c r="E173" i="11"/>
  <c r="D173" i="11"/>
  <c r="C173" i="11"/>
  <c r="E172" i="11"/>
  <c r="D172" i="11"/>
  <c r="C172" i="11"/>
  <c r="E171" i="11"/>
  <c r="D171" i="11"/>
  <c r="C171" i="11"/>
  <c r="E170" i="11"/>
  <c r="D170" i="11"/>
  <c r="C170" i="11"/>
  <c r="E169" i="11"/>
  <c r="D169" i="11"/>
  <c r="C169" i="11"/>
  <c r="E168" i="11"/>
  <c r="D168" i="11"/>
  <c r="C168" i="11"/>
  <c r="E167" i="11"/>
  <c r="D167" i="11"/>
  <c r="C167" i="11"/>
  <c r="E163" i="11"/>
  <c r="D163" i="11"/>
  <c r="C163" i="11"/>
  <c r="E162" i="11"/>
  <c r="D162" i="11"/>
  <c r="D164" i="11" s="1"/>
  <c r="C162" i="11"/>
  <c r="C158" i="11"/>
  <c r="C157" i="11"/>
  <c r="C156" i="11"/>
  <c r="C155" i="11"/>
  <c r="C154" i="11"/>
  <c r="E152" i="11"/>
  <c r="D152" i="11"/>
  <c r="C152" i="11"/>
  <c r="E151" i="11"/>
  <c r="D151" i="11"/>
  <c r="C151" i="11"/>
  <c r="E150" i="11"/>
  <c r="D150" i="11"/>
  <c r="C150" i="11"/>
  <c r="E149" i="11"/>
  <c r="D149" i="11"/>
  <c r="C149" i="11"/>
  <c r="E148" i="11"/>
  <c r="D148" i="11"/>
  <c r="C148" i="11"/>
  <c r="E147" i="11"/>
  <c r="D147" i="11"/>
  <c r="C147" i="11"/>
  <c r="E146" i="11"/>
  <c r="D146" i="11"/>
  <c r="C146" i="11"/>
  <c r="E145" i="11"/>
  <c r="D145" i="11"/>
  <c r="C145" i="11"/>
  <c r="E144" i="11"/>
  <c r="D144" i="11"/>
  <c r="C144" i="11"/>
  <c r="E143" i="11"/>
  <c r="D143" i="11"/>
  <c r="C143" i="11"/>
  <c r="E140" i="11"/>
  <c r="D140" i="11"/>
  <c r="C140" i="11"/>
  <c r="E139" i="11"/>
  <c r="D139" i="11"/>
  <c r="C139" i="11"/>
  <c r="E138" i="11"/>
  <c r="D138" i="11"/>
  <c r="C138" i="11"/>
  <c r="E137" i="11"/>
  <c r="D137" i="11"/>
  <c r="C137" i="11"/>
  <c r="E136" i="11"/>
  <c r="D136" i="11"/>
  <c r="C136" i="11"/>
  <c r="E135" i="11"/>
  <c r="D135" i="11"/>
  <c r="C135" i="11"/>
  <c r="E134" i="11"/>
  <c r="D134" i="11"/>
  <c r="C134" i="11"/>
  <c r="E133" i="11"/>
  <c r="D133" i="11"/>
  <c r="C133" i="11"/>
  <c r="E132" i="11"/>
  <c r="D132" i="11"/>
  <c r="C132" i="11"/>
  <c r="E131" i="11"/>
  <c r="D131" i="11"/>
  <c r="C131" i="11"/>
  <c r="E130" i="11"/>
  <c r="D130" i="11"/>
  <c r="C130" i="11"/>
  <c r="E129" i="11"/>
  <c r="D129" i="11"/>
  <c r="C129" i="11"/>
  <c r="E128" i="11"/>
  <c r="D128" i="11"/>
  <c r="C128" i="11"/>
  <c r="H123" i="11"/>
  <c r="G123" i="11"/>
  <c r="G124" i="11" s="1"/>
  <c r="D123" i="11"/>
  <c r="C123" i="11"/>
  <c r="H122" i="11"/>
  <c r="F122" i="11"/>
  <c r="E122" i="11"/>
  <c r="D122" i="11"/>
  <c r="C122" i="11"/>
  <c r="H121" i="11"/>
  <c r="F121" i="11"/>
  <c r="E121" i="11"/>
  <c r="D121" i="11"/>
  <c r="C121" i="11"/>
  <c r="H120" i="11"/>
  <c r="F120" i="11"/>
  <c r="E120" i="11"/>
  <c r="D120" i="11"/>
  <c r="C120" i="11"/>
  <c r="H119" i="11"/>
  <c r="F119" i="11"/>
  <c r="E119" i="11"/>
  <c r="E118" i="11" s="1"/>
  <c r="D119" i="11"/>
  <c r="C119" i="11"/>
  <c r="H117" i="11"/>
  <c r="F117" i="11"/>
  <c r="E117" i="11"/>
  <c r="D117" i="11"/>
  <c r="C117" i="11"/>
  <c r="H116" i="11"/>
  <c r="F116" i="11"/>
  <c r="E116" i="11"/>
  <c r="D116" i="11"/>
  <c r="C116" i="11"/>
  <c r="H115" i="11"/>
  <c r="F115" i="11"/>
  <c r="E115" i="11"/>
  <c r="D115" i="11"/>
  <c r="C115" i="11"/>
  <c r="H114" i="11"/>
  <c r="F114" i="11"/>
  <c r="E114" i="11"/>
  <c r="D114" i="11"/>
  <c r="C114" i="11"/>
  <c r="H113" i="11"/>
  <c r="F113" i="11"/>
  <c r="E113" i="11"/>
  <c r="D113" i="11"/>
  <c r="C113" i="11"/>
  <c r="H112" i="11"/>
  <c r="F112" i="11"/>
  <c r="E112" i="11"/>
  <c r="D112" i="11"/>
  <c r="C112" i="11"/>
  <c r="H111" i="11"/>
  <c r="F111" i="11"/>
  <c r="E111" i="11"/>
  <c r="D111" i="11"/>
  <c r="C111" i="11"/>
  <c r="H110" i="11"/>
  <c r="F110" i="11"/>
  <c r="E110" i="11"/>
  <c r="D110" i="11"/>
  <c r="C110" i="11"/>
  <c r="H109" i="11"/>
  <c r="F109" i="11"/>
  <c r="E109" i="11"/>
  <c r="D109" i="11"/>
  <c r="C109" i="11"/>
  <c r="H108" i="11"/>
  <c r="F108" i="11"/>
  <c r="E108" i="11"/>
  <c r="D108" i="11"/>
  <c r="C108" i="11"/>
  <c r="H107" i="11"/>
  <c r="F107" i="11"/>
  <c r="E107" i="11"/>
  <c r="D107" i="11"/>
  <c r="C107" i="11"/>
  <c r="H106" i="11"/>
  <c r="F106" i="11"/>
  <c r="E106" i="11"/>
  <c r="D106" i="11"/>
  <c r="C106" i="11"/>
  <c r="H105" i="11"/>
  <c r="F105" i="11"/>
  <c r="E105" i="11"/>
  <c r="D105" i="11"/>
  <c r="C105" i="11"/>
  <c r="E101" i="11"/>
  <c r="E102" i="11" s="1"/>
  <c r="D101" i="11"/>
  <c r="C101" i="11"/>
  <c r="E100" i="11"/>
  <c r="D100" i="11"/>
  <c r="C100" i="11"/>
  <c r="E99" i="11"/>
  <c r="D99" i="11"/>
  <c r="C99" i="11"/>
  <c r="E96" i="11"/>
  <c r="D96" i="11"/>
  <c r="C96" i="11"/>
  <c r="C95" i="11"/>
  <c r="E94" i="11"/>
  <c r="D94" i="11"/>
  <c r="C94" i="11"/>
  <c r="E93" i="11"/>
  <c r="D93" i="11"/>
  <c r="C93" i="11"/>
  <c r="E92" i="11"/>
  <c r="D92" i="11"/>
  <c r="C92" i="11"/>
  <c r="E91" i="11"/>
  <c r="D91" i="11"/>
  <c r="C91" i="11"/>
  <c r="E89" i="11"/>
  <c r="D89" i="11"/>
  <c r="C89" i="11"/>
  <c r="E88" i="11"/>
  <c r="D88" i="11"/>
  <c r="C88" i="11"/>
  <c r="E87" i="11"/>
  <c r="D87" i="11"/>
  <c r="C87" i="11"/>
  <c r="E85" i="11"/>
  <c r="D85" i="11"/>
  <c r="C85" i="11"/>
  <c r="E84" i="11"/>
  <c r="D84" i="11"/>
  <c r="C84" i="11"/>
  <c r="E83" i="11"/>
  <c r="D83" i="11"/>
  <c r="C83" i="11"/>
  <c r="E82" i="11"/>
  <c r="D82" i="11"/>
  <c r="C82" i="11"/>
  <c r="E81" i="11"/>
  <c r="D81" i="11"/>
  <c r="C81" i="11"/>
  <c r="E80" i="11"/>
  <c r="D80" i="11"/>
  <c r="C80" i="11"/>
  <c r="E78" i="11"/>
  <c r="D78" i="11"/>
  <c r="C78" i="11"/>
  <c r="E77" i="11"/>
  <c r="D77" i="11"/>
  <c r="C77" i="11"/>
  <c r="E76" i="11"/>
  <c r="D76" i="11"/>
  <c r="C76" i="11"/>
  <c r="E75" i="11"/>
  <c r="D75" i="11"/>
  <c r="C75" i="11"/>
  <c r="E74" i="11"/>
  <c r="D74" i="11"/>
  <c r="C74" i="11"/>
  <c r="C69" i="11"/>
  <c r="C68" i="11"/>
  <c r="C67" i="11" s="1"/>
  <c r="E66" i="11"/>
  <c r="D66" i="11"/>
  <c r="C66" i="11"/>
  <c r="E65" i="11"/>
  <c r="D65" i="11"/>
  <c r="C65" i="11"/>
  <c r="E64" i="11"/>
  <c r="D64" i="11"/>
  <c r="C64" i="11"/>
  <c r="C62" i="11"/>
  <c r="C61" i="11" s="1"/>
  <c r="E60" i="11"/>
  <c r="D60" i="11"/>
  <c r="C60" i="11"/>
  <c r="E59" i="11"/>
  <c r="D59" i="11"/>
  <c r="C59" i="11"/>
  <c r="E58" i="11"/>
  <c r="D58" i="11"/>
  <c r="C58" i="11"/>
  <c r="E57" i="11"/>
  <c r="D57" i="11"/>
  <c r="C57" i="11"/>
  <c r="C55" i="11"/>
  <c r="C54" i="11" s="1"/>
  <c r="E53" i="11"/>
  <c r="D53" i="11"/>
  <c r="C53" i="11"/>
  <c r="E52" i="11"/>
  <c r="D52" i="11"/>
  <c r="C52" i="11"/>
  <c r="C51" i="11"/>
  <c r="C50" i="11"/>
  <c r="C49" i="11"/>
  <c r="C48" i="11"/>
  <c r="C47" i="11"/>
  <c r="C46" i="11"/>
  <c r="E44" i="11"/>
  <c r="D44" i="11"/>
  <c r="C44" i="11"/>
  <c r="E43" i="11"/>
  <c r="D43" i="11"/>
  <c r="C43" i="11"/>
  <c r="E42" i="11"/>
  <c r="D42" i="11"/>
  <c r="C42" i="11"/>
  <c r="E41" i="11"/>
  <c r="D41" i="11"/>
  <c r="C41" i="11"/>
  <c r="E40" i="11"/>
  <c r="D40" i="11"/>
  <c r="C40" i="11"/>
  <c r="E39" i="11"/>
  <c r="D39" i="11"/>
  <c r="C39" i="11"/>
  <c r="E38" i="11"/>
  <c r="D38" i="11"/>
  <c r="C38" i="11"/>
  <c r="E37" i="11"/>
  <c r="D37" i="11"/>
  <c r="C37" i="11"/>
  <c r="E36" i="11"/>
  <c r="D36" i="11"/>
  <c r="C36" i="11"/>
  <c r="E35" i="11"/>
  <c r="D35" i="11"/>
  <c r="C35" i="11"/>
  <c r="E34" i="11"/>
  <c r="D34" i="11"/>
  <c r="C34" i="11"/>
  <c r="C32" i="11"/>
  <c r="C31" i="11"/>
  <c r="C30" i="11"/>
  <c r="C29" i="11"/>
  <c r="C28" i="11"/>
  <c r="C27" i="11"/>
  <c r="C26" i="11" s="1"/>
  <c r="E25" i="11"/>
  <c r="D25" i="11"/>
  <c r="C25" i="11"/>
  <c r="E24" i="11"/>
  <c r="D24" i="11"/>
  <c r="C24" i="11"/>
  <c r="E23" i="11"/>
  <c r="D23" i="11"/>
  <c r="C23" i="11"/>
  <c r="E22" i="11"/>
  <c r="D22" i="11"/>
  <c r="C22" i="11"/>
  <c r="E21" i="11"/>
  <c r="D21" i="11"/>
  <c r="C21" i="11"/>
  <c r="E20" i="11"/>
  <c r="D20" i="11"/>
  <c r="C20" i="11"/>
  <c r="E19" i="11"/>
  <c r="D19" i="11"/>
  <c r="C19" i="11"/>
  <c r="E18" i="11"/>
  <c r="D18" i="11"/>
  <c r="C18" i="11"/>
  <c r="E17" i="11"/>
  <c r="D17" i="11"/>
  <c r="C17" i="11"/>
  <c r="E16" i="11"/>
  <c r="D16" i="11"/>
  <c r="C16" i="11"/>
  <c r="E15" i="11"/>
  <c r="D15" i="11"/>
  <c r="C15" i="11"/>
  <c r="E14" i="11"/>
  <c r="D14" i="11"/>
  <c r="C14" i="11"/>
  <c r="E13" i="11"/>
  <c r="D13" i="11"/>
  <c r="C13" i="11"/>
  <c r="E12" i="11"/>
  <c r="D12" i="11"/>
  <c r="C12" i="11"/>
  <c r="E11" i="11"/>
  <c r="D11" i="11"/>
  <c r="C11" i="11"/>
  <c r="A5" i="11"/>
  <c r="A4" i="11"/>
  <c r="A3" i="11"/>
  <c r="A2" i="11"/>
  <c r="E201" i="11" l="1"/>
  <c r="P300" i="11"/>
  <c r="F326" i="11"/>
  <c r="H357" i="11"/>
  <c r="H364" i="11" s="1"/>
  <c r="E357" i="11"/>
  <c r="O397" i="11"/>
  <c r="Q400" i="11"/>
  <c r="G406" i="11"/>
  <c r="C63" i="11"/>
  <c r="E90" i="11"/>
  <c r="E164" i="11"/>
  <c r="D220" i="11"/>
  <c r="D254" i="11"/>
  <c r="D304" i="11"/>
  <c r="L304" i="11"/>
  <c r="L300" i="11" s="1"/>
  <c r="I304" i="11"/>
  <c r="Q304" i="11"/>
  <c r="Q300" i="11" s="1"/>
  <c r="C326" i="11"/>
  <c r="G326" i="11"/>
  <c r="K326" i="11"/>
  <c r="O326" i="11"/>
  <c r="M326" i="11"/>
  <c r="E339" i="11"/>
  <c r="I339" i="11"/>
  <c r="M339" i="11"/>
  <c r="Q339" i="11"/>
  <c r="N339" i="11"/>
  <c r="I357" i="11"/>
  <c r="R357" i="11"/>
  <c r="F357" i="11"/>
  <c r="E386" i="11"/>
  <c r="I386" i="11"/>
  <c r="M386" i="11"/>
  <c r="Q386" i="11"/>
  <c r="N389" i="11"/>
  <c r="L394" i="11"/>
  <c r="H403" i="11"/>
  <c r="P403" i="11"/>
  <c r="D406" i="11"/>
  <c r="L406" i="11"/>
  <c r="P406" i="11"/>
  <c r="H300" i="11"/>
  <c r="C79" i="11"/>
  <c r="C201" i="11"/>
  <c r="D357" i="11"/>
  <c r="M357" i="11"/>
  <c r="Q357" i="11"/>
  <c r="Q364" i="11" s="1"/>
  <c r="O364" i="11"/>
  <c r="P386" i="11"/>
  <c r="C394" i="11"/>
  <c r="K394" i="11"/>
  <c r="C397" i="11"/>
  <c r="K397" i="11"/>
  <c r="I400" i="11"/>
  <c r="O406" i="11"/>
  <c r="D33" i="11"/>
  <c r="D118" i="11"/>
  <c r="C118" i="11"/>
  <c r="C124" i="11" s="1"/>
  <c r="H118" i="11"/>
  <c r="H124" i="11" s="1"/>
  <c r="F118" i="11"/>
  <c r="E142" i="11"/>
  <c r="E304" i="11"/>
  <c r="E300" i="11" s="1"/>
  <c r="M304" i="11"/>
  <c r="M300" i="11" s="1"/>
  <c r="C304" i="11"/>
  <c r="G304" i="11"/>
  <c r="K304" i="11"/>
  <c r="O304" i="11"/>
  <c r="O300" i="11" s="1"/>
  <c r="N326" i="11"/>
  <c r="F339" i="11"/>
  <c r="O339" i="11"/>
  <c r="N364" i="11"/>
  <c r="C371" i="11"/>
  <c r="C386" i="11"/>
  <c r="G386" i="11"/>
  <c r="K386" i="11"/>
  <c r="O386" i="11"/>
  <c r="J410" i="12"/>
  <c r="F364" i="11"/>
  <c r="D124" i="11"/>
  <c r="E33" i="11"/>
  <c r="C153" i="11"/>
  <c r="D230" i="11"/>
  <c r="C272" i="11"/>
  <c r="J293" i="11"/>
  <c r="K293" i="11"/>
  <c r="K287" i="11" s="1"/>
  <c r="H326" i="11"/>
  <c r="P326" i="11"/>
  <c r="Q326" i="11"/>
  <c r="J339" i="11"/>
  <c r="J383" i="11"/>
  <c r="G409" i="11"/>
  <c r="F386" i="11"/>
  <c r="N386" i="11"/>
  <c r="H389" i="11"/>
  <c r="L389" i="11"/>
  <c r="D423" i="11"/>
  <c r="AB370" i="12"/>
  <c r="E70" i="12"/>
  <c r="G9" i="12" s="1"/>
  <c r="C410" i="13"/>
  <c r="E86" i="11"/>
  <c r="C141" i="11"/>
  <c r="D142" i="11"/>
  <c r="C220" i="11"/>
  <c r="E220" i="11"/>
  <c r="E243" i="11"/>
  <c r="C243" i="11"/>
  <c r="C254" i="11"/>
  <c r="D10" i="11"/>
  <c r="C10" i="11"/>
  <c r="D56" i="11"/>
  <c r="C56" i="11"/>
  <c r="D141" i="11"/>
  <c r="D243" i="11"/>
  <c r="E293" i="11"/>
  <c r="I300" i="11"/>
  <c r="D339" i="11"/>
  <c r="H339" i="11"/>
  <c r="L339" i="11"/>
  <c r="P339" i="11"/>
  <c r="C369" i="11"/>
  <c r="D408" i="11"/>
  <c r="H408" i="11"/>
  <c r="L408" i="11"/>
  <c r="P408" i="11"/>
  <c r="E409" i="11"/>
  <c r="I409" i="11"/>
  <c r="M409" i="11"/>
  <c r="Q409" i="11"/>
  <c r="L383" i="11"/>
  <c r="E394" i="11"/>
  <c r="I394" i="11"/>
  <c r="M394" i="11"/>
  <c r="Q394" i="11"/>
  <c r="F397" i="11"/>
  <c r="N397" i="11"/>
  <c r="F403" i="11"/>
  <c r="J403" i="11"/>
  <c r="N403" i="11"/>
  <c r="F406" i="11"/>
  <c r="J406" i="11"/>
  <c r="N406" i="11"/>
  <c r="C406" i="11"/>
  <c r="K406" i="11"/>
  <c r="J408" i="11"/>
  <c r="M410" i="12"/>
  <c r="O410" i="12"/>
  <c r="C409" i="12"/>
  <c r="E124" i="11"/>
  <c r="D201" i="11"/>
  <c r="E236" i="11"/>
  <c r="F293" i="11"/>
  <c r="N293" i="11"/>
  <c r="N287" i="11" s="1"/>
  <c r="G293" i="11"/>
  <c r="G287" i="11" s="1"/>
  <c r="D326" i="11"/>
  <c r="L326" i="11"/>
  <c r="I326" i="11"/>
  <c r="J326" i="11"/>
  <c r="F383" i="11"/>
  <c r="N383" i="11"/>
  <c r="O409" i="11"/>
  <c r="J386" i="11"/>
  <c r="D389" i="11"/>
  <c r="P389" i="11"/>
  <c r="C212" i="11"/>
  <c r="D236" i="11"/>
  <c r="D277" i="11"/>
  <c r="I293" i="11"/>
  <c r="I287" i="11" s="1"/>
  <c r="D300" i="11"/>
  <c r="C339" i="11"/>
  <c r="K339" i="11"/>
  <c r="J357" i="11"/>
  <c r="J364" i="11" s="1"/>
  <c r="R364" i="11"/>
  <c r="D397" i="11"/>
  <c r="H397" i="11"/>
  <c r="L397" i="11"/>
  <c r="P397" i="11"/>
  <c r="E406" i="11"/>
  <c r="I406" i="11"/>
  <c r="M406" i="11"/>
  <c r="Q406" i="11"/>
  <c r="P410" i="12"/>
  <c r="C70" i="12"/>
  <c r="L410" i="12"/>
  <c r="F410" i="12"/>
  <c r="AA369" i="12"/>
  <c r="K369" i="12" s="1"/>
  <c r="AB369" i="12"/>
  <c r="Q410" i="12"/>
  <c r="D410" i="12"/>
  <c r="C408" i="12"/>
  <c r="C410" i="12" s="1"/>
  <c r="K410" i="12"/>
  <c r="E56" i="11"/>
  <c r="C73" i="11"/>
  <c r="F124" i="11"/>
  <c r="C142" i="11"/>
  <c r="C236" i="11"/>
  <c r="E287" i="11"/>
  <c r="M287" i="11"/>
  <c r="Q287" i="11"/>
  <c r="AA369" i="11"/>
  <c r="K369" i="11" s="1"/>
  <c r="AB369" i="11"/>
  <c r="AB436" i="11"/>
  <c r="AA436" i="11"/>
  <c r="K436" i="11" s="1"/>
  <c r="E10" i="11"/>
  <c r="C33" i="11"/>
  <c r="D51" i="11"/>
  <c r="D63" i="11"/>
  <c r="D79" i="11"/>
  <c r="D73" i="11" s="1"/>
  <c r="C90" i="11"/>
  <c r="C86" i="11" s="1"/>
  <c r="C102" i="11"/>
  <c r="C164" i="11"/>
  <c r="C230" i="11"/>
  <c r="E254" i="11"/>
  <c r="E277" i="11"/>
  <c r="F287" i="11"/>
  <c r="J287" i="11"/>
  <c r="C293" i="11"/>
  <c r="C287" i="11" s="1"/>
  <c r="O293" i="11"/>
  <c r="O287" i="11" s="1"/>
  <c r="AA371" i="11"/>
  <c r="K371" i="11" s="1"/>
  <c r="AB371" i="11"/>
  <c r="J409" i="11"/>
  <c r="C45" i="11"/>
  <c r="E51" i="11"/>
  <c r="E63" i="11"/>
  <c r="E79" i="11"/>
  <c r="E73" i="11" s="1"/>
  <c r="D90" i="11"/>
  <c r="D86" i="11" s="1"/>
  <c r="D102" i="11"/>
  <c r="E141" i="11"/>
  <c r="E159" i="11" s="1"/>
  <c r="K409" i="11"/>
  <c r="C478" i="11"/>
  <c r="C492" i="11" s="1"/>
  <c r="M408" i="11"/>
  <c r="M410" i="11" s="1"/>
  <c r="F409" i="11"/>
  <c r="C423" i="11"/>
  <c r="J492" i="11"/>
  <c r="D364" i="11"/>
  <c r="E389" i="11"/>
  <c r="Q389" i="11"/>
  <c r="J394" i="11"/>
  <c r="N409" i="11"/>
  <c r="D293" i="11"/>
  <c r="D287" i="11" s="1"/>
  <c r="H293" i="11"/>
  <c r="H287" i="11" s="1"/>
  <c r="L293" i="11"/>
  <c r="L287" i="11" s="1"/>
  <c r="P293" i="11"/>
  <c r="P287" i="11" s="1"/>
  <c r="C300" i="11"/>
  <c r="G300" i="11"/>
  <c r="K300" i="11"/>
  <c r="E364" i="11"/>
  <c r="I364" i="11"/>
  <c r="M364" i="11"/>
  <c r="F389" i="11"/>
  <c r="E397" i="11"/>
  <c r="I397" i="11"/>
  <c r="M397" i="11"/>
  <c r="Q397" i="11"/>
  <c r="D400" i="11"/>
  <c r="H400" i="11"/>
  <c r="L400" i="11"/>
  <c r="P400" i="11"/>
  <c r="C403" i="11"/>
  <c r="G403" i="11"/>
  <c r="K403" i="11"/>
  <c r="O403" i="11"/>
  <c r="F408" i="11"/>
  <c r="F410" i="11" s="1"/>
  <c r="N408" i="11"/>
  <c r="AB435" i="11"/>
  <c r="AA435" i="11"/>
  <c r="K435" i="11" s="1"/>
  <c r="AB437" i="11"/>
  <c r="AA437" i="11"/>
  <c r="K437" i="11" s="1"/>
  <c r="I389" i="11"/>
  <c r="M389" i="11"/>
  <c r="F394" i="11"/>
  <c r="N394" i="11"/>
  <c r="E408" i="11"/>
  <c r="F304" i="11"/>
  <c r="F300" i="11" s="1"/>
  <c r="J304" i="11"/>
  <c r="J300" i="11" s="1"/>
  <c r="N304" i="11"/>
  <c r="N300" i="11" s="1"/>
  <c r="C357" i="11"/>
  <c r="C364" i="11" s="1"/>
  <c r="G357" i="11"/>
  <c r="G364" i="11" s="1"/>
  <c r="L357" i="11"/>
  <c r="L364" i="11" s="1"/>
  <c r="P357" i="11"/>
  <c r="P364" i="11" s="1"/>
  <c r="AA368" i="11"/>
  <c r="K368" i="11" s="1"/>
  <c r="AA370" i="11"/>
  <c r="K370" i="11" s="1"/>
  <c r="C383" i="11"/>
  <c r="G383" i="11"/>
  <c r="G408" i="11"/>
  <c r="K383" i="11"/>
  <c r="K408" i="11"/>
  <c r="O383" i="11"/>
  <c r="O408" i="11"/>
  <c r="D409" i="11"/>
  <c r="H409" i="11"/>
  <c r="L409" i="11"/>
  <c r="L410" i="11" s="1"/>
  <c r="P409" i="11"/>
  <c r="H383" i="11"/>
  <c r="P383" i="11"/>
  <c r="I408" i="11"/>
  <c r="I410" i="11" s="1"/>
  <c r="Q408" i="11"/>
  <c r="E423" i="11"/>
  <c r="H492" i="10"/>
  <c r="M491" i="10"/>
  <c r="L491" i="10"/>
  <c r="K491" i="10"/>
  <c r="J491" i="10"/>
  <c r="I491" i="10"/>
  <c r="H491" i="10"/>
  <c r="G491" i="10"/>
  <c r="F491" i="10"/>
  <c r="E491" i="10"/>
  <c r="D491" i="10"/>
  <c r="C490" i="10"/>
  <c r="C489" i="10"/>
  <c r="C488" i="10"/>
  <c r="C487" i="10"/>
  <c r="C486" i="10"/>
  <c r="C491" i="10" s="1"/>
  <c r="M485" i="10"/>
  <c r="L485" i="10"/>
  <c r="K485" i="10"/>
  <c r="J485" i="10"/>
  <c r="I485" i="10"/>
  <c r="H485" i="10"/>
  <c r="G485" i="10"/>
  <c r="F485" i="10"/>
  <c r="E485" i="10"/>
  <c r="D485" i="10"/>
  <c r="C484" i="10"/>
  <c r="C483" i="10"/>
  <c r="C482" i="10"/>
  <c r="C481" i="10"/>
  <c r="C480" i="10"/>
  <c r="C479" i="10"/>
  <c r="M478" i="10"/>
  <c r="L478" i="10"/>
  <c r="K478" i="10"/>
  <c r="J478" i="10"/>
  <c r="I478" i="10"/>
  <c r="H478" i="10"/>
  <c r="G478" i="10"/>
  <c r="F478" i="10"/>
  <c r="E478" i="10"/>
  <c r="D478" i="10"/>
  <c r="C477" i="10"/>
  <c r="C476" i="10"/>
  <c r="C475" i="10"/>
  <c r="C474" i="10"/>
  <c r="C473" i="10"/>
  <c r="C472" i="10"/>
  <c r="C471" i="10"/>
  <c r="C470" i="10"/>
  <c r="C478" i="10" s="1"/>
  <c r="M469" i="10"/>
  <c r="L469" i="10"/>
  <c r="K469" i="10"/>
  <c r="J469" i="10"/>
  <c r="I469" i="10"/>
  <c r="H469" i="10"/>
  <c r="G469" i="10"/>
  <c r="F469" i="10"/>
  <c r="E469" i="10"/>
  <c r="D469" i="10"/>
  <c r="C468" i="10"/>
  <c r="C467" i="10"/>
  <c r="C469" i="10" s="1"/>
  <c r="C466" i="10"/>
  <c r="M465" i="10"/>
  <c r="L465" i="10"/>
  <c r="L492" i="10" s="1"/>
  <c r="K465" i="10"/>
  <c r="J465" i="10"/>
  <c r="I465" i="10"/>
  <c r="H465" i="10"/>
  <c r="G465" i="10"/>
  <c r="F465" i="10"/>
  <c r="E465" i="10"/>
  <c r="D465" i="10"/>
  <c r="C465" i="10"/>
  <c r="C464" i="10"/>
  <c r="C463" i="10"/>
  <c r="C462" i="10"/>
  <c r="M461" i="10"/>
  <c r="L461" i="10"/>
  <c r="K461" i="10"/>
  <c r="J461" i="10"/>
  <c r="I461" i="10"/>
  <c r="H461" i="10"/>
  <c r="G461" i="10"/>
  <c r="F461" i="10"/>
  <c r="F492" i="10" s="1"/>
  <c r="E461" i="10"/>
  <c r="D461" i="10"/>
  <c r="C460" i="10"/>
  <c r="C459" i="10"/>
  <c r="C461" i="10" s="1"/>
  <c r="C458" i="10"/>
  <c r="M457" i="10"/>
  <c r="L457" i="10"/>
  <c r="K457" i="10"/>
  <c r="J457" i="10"/>
  <c r="I457" i="10"/>
  <c r="H457" i="10"/>
  <c r="G457" i="10"/>
  <c r="G492" i="10" s="1"/>
  <c r="F457" i="10"/>
  <c r="E457" i="10"/>
  <c r="D457" i="10"/>
  <c r="C456" i="10"/>
  <c r="C455" i="10"/>
  <c r="C454" i="10"/>
  <c r="C453" i="10"/>
  <c r="C457" i="10" s="1"/>
  <c r="C452" i="10"/>
  <c r="C446" i="10"/>
  <c r="C445" i="10"/>
  <c r="AB442" i="10"/>
  <c r="AA442" i="10"/>
  <c r="F442" i="10"/>
  <c r="AB441" i="10"/>
  <c r="AA441" i="10"/>
  <c r="F441" i="10" s="1"/>
  <c r="AB440" i="10"/>
  <c r="AA440" i="10"/>
  <c r="F440" i="10"/>
  <c r="AA437" i="10"/>
  <c r="K437" i="10"/>
  <c r="C437" i="10"/>
  <c r="AB437" i="10" s="1"/>
  <c r="C436" i="10"/>
  <c r="C435" i="10"/>
  <c r="D422" i="10"/>
  <c r="C422" i="10"/>
  <c r="E421" i="10"/>
  <c r="D421" i="10"/>
  <c r="C421" i="10"/>
  <c r="E420" i="10"/>
  <c r="D420" i="10"/>
  <c r="C420" i="10"/>
  <c r="E419" i="10"/>
  <c r="D419" i="10"/>
  <c r="C419" i="10"/>
  <c r="E418" i="10"/>
  <c r="D418" i="10"/>
  <c r="C418" i="10"/>
  <c r="D417" i="10"/>
  <c r="C417" i="10"/>
  <c r="E416" i="10"/>
  <c r="D416" i="10"/>
  <c r="C416" i="10"/>
  <c r="D415" i="10"/>
  <c r="C415" i="10"/>
  <c r="E414" i="10"/>
  <c r="D414" i="10"/>
  <c r="C414" i="10"/>
  <c r="D413" i="10"/>
  <c r="C413" i="10"/>
  <c r="Q407" i="10"/>
  <c r="P407" i="10"/>
  <c r="O407" i="10"/>
  <c r="N407" i="10"/>
  <c r="M407" i="10"/>
  <c r="L407" i="10"/>
  <c r="K407" i="10"/>
  <c r="J407" i="10"/>
  <c r="I407" i="10"/>
  <c r="H407" i="10"/>
  <c r="G407" i="10"/>
  <c r="F407" i="10"/>
  <c r="E407" i="10"/>
  <c r="D407" i="10"/>
  <c r="C407" i="10"/>
  <c r="Q405" i="10"/>
  <c r="P405" i="10"/>
  <c r="O405" i="10"/>
  <c r="O406" i="10" s="1"/>
  <c r="N405" i="10"/>
  <c r="M405" i="10"/>
  <c r="L405" i="10"/>
  <c r="K405" i="10"/>
  <c r="J405" i="10"/>
  <c r="I405" i="10"/>
  <c r="H405" i="10"/>
  <c r="G405" i="10"/>
  <c r="F405" i="10"/>
  <c r="E405" i="10"/>
  <c r="D405" i="10"/>
  <c r="C405" i="10"/>
  <c r="Q404" i="10"/>
  <c r="P404" i="10"/>
  <c r="O404" i="10"/>
  <c r="N404" i="10"/>
  <c r="M404" i="10"/>
  <c r="L404" i="10"/>
  <c r="K404" i="10"/>
  <c r="J404" i="10"/>
  <c r="I404" i="10"/>
  <c r="H404" i="10"/>
  <c r="G404" i="10"/>
  <c r="F404" i="10"/>
  <c r="E404" i="10"/>
  <c r="E406" i="10" s="1"/>
  <c r="D404" i="10"/>
  <c r="D406" i="10" s="1"/>
  <c r="C404" i="10"/>
  <c r="Q402" i="10"/>
  <c r="Q403" i="10" s="1"/>
  <c r="P402" i="10"/>
  <c r="O402" i="10"/>
  <c r="N402" i="10"/>
  <c r="M402" i="10"/>
  <c r="M403" i="10" s="1"/>
  <c r="L402" i="10"/>
  <c r="K402" i="10"/>
  <c r="J402" i="10"/>
  <c r="I402" i="10"/>
  <c r="I403" i="10" s="1"/>
  <c r="H402" i="10"/>
  <c r="G402" i="10"/>
  <c r="F402" i="10"/>
  <c r="E402" i="10"/>
  <c r="E403" i="10" s="1"/>
  <c r="D402" i="10"/>
  <c r="C402" i="10"/>
  <c r="Q401" i="10"/>
  <c r="P401" i="10"/>
  <c r="O401" i="10"/>
  <c r="N401" i="10"/>
  <c r="N403" i="10" s="1"/>
  <c r="M401" i="10"/>
  <c r="L401" i="10"/>
  <c r="K401" i="10"/>
  <c r="J401" i="10"/>
  <c r="J403" i="10" s="1"/>
  <c r="I401" i="10"/>
  <c r="H401" i="10"/>
  <c r="G401" i="10"/>
  <c r="F401" i="10"/>
  <c r="F403" i="10" s="1"/>
  <c r="E401" i="10"/>
  <c r="D401" i="10"/>
  <c r="C401" i="10"/>
  <c r="Q399" i="10"/>
  <c r="P399" i="10"/>
  <c r="O399" i="10"/>
  <c r="N399" i="10"/>
  <c r="M399" i="10"/>
  <c r="L399" i="10"/>
  <c r="K399" i="10"/>
  <c r="J399" i="10"/>
  <c r="I399" i="10"/>
  <c r="H399" i="10"/>
  <c r="G399" i="10"/>
  <c r="G400" i="10" s="1"/>
  <c r="F399" i="10"/>
  <c r="E399" i="10"/>
  <c r="D399" i="10"/>
  <c r="C399" i="10"/>
  <c r="Q398" i="10"/>
  <c r="P398" i="10"/>
  <c r="O398" i="10"/>
  <c r="N398" i="10"/>
  <c r="N400" i="10" s="1"/>
  <c r="M398" i="10"/>
  <c r="M400" i="10" s="1"/>
  <c r="L398" i="10"/>
  <c r="K398" i="10"/>
  <c r="J398" i="10"/>
  <c r="I398" i="10"/>
  <c r="H398" i="10"/>
  <c r="G398" i="10"/>
  <c r="F398" i="10"/>
  <c r="E398" i="10"/>
  <c r="D398" i="10"/>
  <c r="C398" i="10"/>
  <c r="C397" i="10"/>
  <c r="Q396" i="10"/>
  <c r="P396" i="10"/>
  <c r="O396" i="10"/>
  <c r="O397" i="10" s="1"/>
  <c r="N396" i="10"/>
  <c r="M396" i="10"/>
  <c r="L396" i="10"/>
  <c r="K396" i="10"/>
  <c r="K397" i="10" s="1"/>
  <c r="J396" i="10"/>
  <c r="I396" i="10"/>
  <c r="H396" i="10"/>
  <c r="G396" i="10"/>
  <c r="G397" i="10" s="1"/>
  <c r="F396" i="10"/>
  <c r="E396" i="10"/>
  <c r="D396" i="10"/>
  <c r="C396" i="10"/>
  <c r="Q395" i="10"/>
  <c r="P395" i="10"/>
  <c r="P397" i="10" s="1"/>
  <c r="O395" i="10"/>
  <c r="N395" i="10"/>
  <c r="M395" i="10"/>
  <c r="L395" i="10"/>
  <c r="L397" i="10" s="1"/>
  <c r="K395" i="10"/>
  <c r="J395" i="10"/>
  <c r="I395" i="10"/>
  <c r="H395" i="10"/>
  <c r="H397" i="10" s="1"/>
  <c r="G395" i="10"/>
  <c r="F395" i="10"/>
  <c r="E395" i="10"/>
  <c r="D395" i="10"/>
  <c r="D397" i="10" s="1"/>
  <c r="C395" i="10"/>
  <c r="Q393" i="10"/>
  <c r="Q394" i="10" s="1"/>
  <c r="P393" i="10"/>
  <c r="O393" i="10"/>
  <c r="N393" i="10"/>
  <c r="M393" i="10"/>
  <c r="L393" i="10"/>
  <c r="K393" i="10"/>
  <c r="J393" i="10"/>
  <c r="I393" i="10"/>
  <c r="H393" i="10"/>
  <c r="G393" i="10"/>
  <c r="F393" i="10"/>
  <c r="E393" i="10"/>
  <c r="D393" i="10"/>
  <c r="C393" i="10"/>
  <c r="Q392" i="10"/>
  <c r="P392" i="10"/>
  <c r="O392" i="10"/>
  <c r="O394" i="10" s="1"/>
  <c r="N392" i="10"/>
  <c r="M392" i="10"/>
  <c r="L392" i="10"/>
  <c r="K392" i="10"/>
  <c r="J392" i="10"/>
  <c r="I392" i="10"/>
  <c r="I394" i="10" s="1"/>
  <c r="H392" i="10"/>
  <c r="G392" i="10"/>
  <c r="F392" i="10"/>
  <c r="E392" i="10"/>
  <c r="D392" i="10"/>
  <c r="C392" i="10"/>
  <c r="Q391" i="10"/>
  <c r="P391" i="10"/>
  <c r="O391" i="10"/>
  <c r="N391" i="10"/>
  <c r="M391" i="10"/>
  <c r="L391" i="10"/>
  <c r="K391" i="10"/>
  <c r="J391" i="10"/>
  <c r="I391" i="10"/>
  <c r="H391" i="10"/>
  <c r="G391" i="10"/>
  <c r="F391" i="10"/>
  <c r="E391" i="10"/>
  <c r="D391" i="10"/>
  <c r="C391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E390" i="10"/>
  <c r="D390" i="10"/>
  <c r="C390" i="10"/>
  <c r="Q388" i="10"/>
  <c r="P388" i="10"/>
  <c r="O388" i="10"/>
  <c r="N388" i="10"/>
  <c r="M388" i="10"/>
  <c r="L388" i="10"/>
  <c r="K388" i="10"/>
  <c r="J388" i="10"/>
  <c r="I388" i="10"/>
  <c r="H388" i="10"/>
  <c r="G388" i="10"/>
  <c r="F388" i="10"/>
  <c r="E388" i="10"/>
  <c r="D388" i="10"/>
  <c r="C388" i="10"/>
  <c r="Q387" i="10"/>
  <c r="P387" i="10"/>
  <c r="P389" i="10" s="1"/>
  <c r="O387" i="10"/>
  <c r="N387" i="10"/>
  <c r="M387" i="10"/>
  <c r="L387" i="10"/>
  <c r="K387" i="10"/>
  <c r="K389" i="10" s="1"/>
  <c r="J387" i="10"/>
  <c r="I387" i="10"/>
  <c r="H387" i="10"/>
  <c r="G387" i="10"/>
  <c r="F387" i="10"/>
  <c r="E387" i="10"/>
  <c r="D387" i="10"/>
  <c r="D389" i="10" s="1"/>
  <c r="C387" i="10"/>
  <c r="C389" i="10" s="1"/>
  <c r="Q385" i="10"/>
  <c r="P385" i="10"/>
  <c r="O385" i="10"/>
  <c r="N385" i="10"/>
  <c r="M385" i="10"/>
  <c r="L385" i="10"/>
  <c r="K385" i="10"/>
  <c r="J385" i="10"/>
  <c r="I385" i="10"/>
  <c r="H385" i="10"/>
  <c r="G385" i="10"/>
  <c r="F385" i="10"/>
  <c r="E385" i="10"/>
  <c r="D385" i="10"/>
  <c r="C385" i="10"/>
  <c r="Q384" i="10"/>
  <c r="P384" i="10"/>
  <c r="O384" i="10"/>
  <c r="N384" i="10"/>
  <c r="M384" i="10"/>
  <c r="L384" i="10"/>
  <c r="K384" i="10"/>
  <c r="J384" i="10"/>
  <c r="I384" i="10"/>
  <c r="H384" i="10"/>
  <c r="G384" i="10"/>
  <c r="G386" i="10" s="1"/>
  <c r="F384" i="10"/>
  <c r="E384" i="10"/>
  <c r="D384" i="10"/>
  <c r="C384" i="10"/>
  <c r="Q382" i="10"/>
  <c r="P382" i="10"/>
  <c r="O382" i="10"/>
  <c r="N382" i="10"/>
  <c r="N383" i="10" s="1"/>
  <c r="M382" i="10"/>
  <c r="L382" i="10"/>
  <c r="K382" i="10"/>
  <c r="J382" i="10"/>
  <c r="I382" i="10"/>
  <c r="H382" i="10"/>
  <c r="G382" i="10"/>
  <c r="F382" i="10"/>
  <c r="E382" i="10"/>
  <c r="D382" i="10"/>
  <c r="C382" i="10"/>
  <c r="Q381" i="10"/>
  <c r="P381" i="10"/>
  <c r="O381" i="10"/>
  <c r="N381" i="10"/>
  <c r="M381" i="10"/>
  <c r="L381" i="10"/>
  <c r="K381" i="10"/>
  <c r="J381" i="10"/>
  <c r="I381" i="10"/>
  <c r="H381" i="10"/>
  <c r="G381" i="10"/>
  <c r="F381" i="10"/>
  <c r="E381" i="10"/>
  <c r="E383" i="10" s="1"/>
  <c r="D381" i="10"/>
  <c r="D383" i="10" s="1"/>
  <c r="C381" i="10"/>
  <c r="D376" i="10"/>
  <c r="C376" i="10"/>
  <c r="D375" i="10"/>
  <c r="C375" i="10"/>
  <c r="F371" i="10"/>
  <c r="E371" i="10"/>
  <c r="F370" i="10"/>
  <c r="C370" i="10" s="1"/>
  <c r="E370" i="10"/>
  <c r="F369" i="10"/>
  <c r="E369" i="10"/>
  <c r="C369" i="10" s="1"/>
  <c r="F368" i="10"/>
  <c r="E368" i="10"/>
  <c r="R363" i="10"/>
  <c r="Q363" i="10"/>
  <c r="P363" i="10"/>
  <c r="O363" i="10"/>
  <c r="N363" i="10"/>
  <c r="M363" i="10"/>
  <c r="L363" i="10"/>
  <c r="J363" i="10"/>
  <c r="I363" i="10"/>
  <c r="H363" i="10"/>
  <c r="G363" i="10"/>
  <c r="F363" i="10"/>
  <c r="E363" i="10"/>
  <c r="D363" i="10"/>
  <c r="C363" i="10"/>
  <c r="R362" i="10"/>
  <c r="Q362" i="10"/>
  <c r="P362" i="10"/>
  <c r="O362" i="10"/>
  <c r="N362" i="10"/>
  <c r="M362" i="10"/>
  <c r="L362" i="10"/>
  <c r="J362" i="10"/>
  <c r="I362" i="10"/>
  <c r="H362" i="10"/>
  <c r="G362" i="10"/>
  <c r="F362" i="10"/>
  <c r="E362" i="10"/>
  <c r="D362" i="10"/>
  <c r="C362" i="10"/>
  <c r="R361" i="10"/>
  <c r="Q361" i="10"/>
  <c r="P361" i="10"/>
  <c r="O361" i="10"/>
  <c r="N361" i="10"/>
  <c r="M361" i="10"/>
  <c r="L361" i="10"/>
  <c r="K364" i="10"/>
  <c r="J361" i="10"/>
  <c r="I361" i="10"/>
  <c r="H361" i="10"/>
  <c r="G361" i="10"/>
  <c r="F361" i="10"/>
  <c r="E361" i="10"/>
  <c r="D361" i="10"/>
  <c r="C361" i="10"/>
  <c r="R360" i="10"/>
  <c r="Q360" i="10"/>
  <c r="P360" i="10"/>
  <c r="O360" i="10"/>
  <c r="O357" i="10" s="1"/>
  <c r="N360" i="10"/>
  <c r="M360" i="10"/>
  <c r="L360" i="10"/>
  <c r="J360" i="10"/>
  <c r="J357" i="10" s="1"/>
  <c r="I360" i="10"/>
  <c r="H360" i="10"/>
  <c r="G360" i="10"/>
  <c r="F360" i="10"/>
  <c r="F357" i="10" s="1"/>
  <c r="E360" i="10"/>
  <c r="D360" i="10"/>
  <c r="C360" i="10"/>
  <c r="R359" i="10"/>
  <c r="Q359" i="10"/>
  <c r="P359" i="10"/>
  <c r="O359" i="10"/>
  <c r="N359" i="10"/>
  <c r="M359" i="10"/>
  <c r="L359" i="10"/>
  <c r="J359" i="10"/>
  <c r="I359" i="10"/>
  <c r="H359" i="10"/>
  <c r="G359" i="10"/>
  <c r="F359" i="10"/>
  <c r="E359" i="10"/>
  <c r="D359" i="10"/>
  <c r="C359" i="10"/>
  <c r="R358" i="10"/>
  <c r="Q358" i="10"/>
  <c r="P358" i="10"/>
  <c r="O358" i="10"/>
  <c r="N358" i="10"/>
  <c r="M358" i="10"/>
  <c r="L358" i="10"/>
  <c r="J358" i="10"/>
  <c r="I358" i="10"/>
  <c r="H358" i="10"/>
  <c r="G358" i="10"/>
  <c r="F358" i="10"/>
  <c r="E358" i="10"/>
  <c r="D358" i="10"/>
  <c r="C358" i="10"/>
  <c r="C357" i="10" s="1"/>
  <c r="R356" i="10"/>
  <c r="Q356" i="10"/>
  <c r="P356" i="10"/>
  <c r="O356" i="10"/>
  <c r="N356" i="10"/>
  <c r="M356" i="10"/>
  <c r="L356" i="10"/>
  <c r="J356" i="10"/>
  <c r="I356" i="10"/>
  <c r="H356" i="10"/>
  <c r="G356" i="10"/>
  <c r="F356" i="10"/>
  <c r="E356" i="10"/>
  <c r="D356" i="10"/>
  <c r="C356" i="10"/>
  <c r="R355" i="10"/>
  <c r="Q355" i="10"/>
  <c r="P355" i="10"/>
  <c r="O355" i="10"/>
  <c r="N355" i="10"/>
  <c r="M355" i="10"/>
  <c r="L355" i="10"/>
  <c r="J355" i="10"/>
  <c r="I355" i="10"/>
  <c r="H355" i="10"/>
  <c r="G355" i="10"/>
  <c r="F355" i="10"/>
  <c r="E355" i="10"/>
  <c r="D355" i="10"/>
  <c r="C355" i="10"/>
  <c r="R354" i="10"/>
  <c r="Q354" i="10"/>
  <c r="P354" i="10"/>
  <c r="O354" i="10"/>
  <c r="N354" i="10"/>
  <c r="M354" i="10"/>
  <c r="L354" i="10"/>
  <c r="J354" i="10"/>
  <c r="I354" i="10"/>
  <c r="H354" i="10"/>
  <c r="G354" i="10"/>
  <c r="F354" i="10"/>
  <c r="E354" i="10"/>
  <c r="D354" i="10"/>
  <c r="C354" i="10"/>
  <c r="R353" i="10"/>
  <c r="Q353" i="10"/>
  <c r="P353" i="10"/>
  <c r="O353" i="10"/>
  <c r="N353" i="10"/>
  <c r="M353" i="10"/>
  <c r="L353" i="10"/>
  <c r="J353" i="10"/>
  <c r="I353" i="10"/>
  <c r="H353" i="10"/>
  <c r="G353" i="10"/>
  <c r="F353" i="10"/>
  <c r="E353" i="10"/>
  <c r="D353" i="10"/>
  <c r="C353" i="10"/>
  <c r="R352" i="10"/>
  <c r="Q352" i="10"/>
  <c r="P352" i="10"/>
  <c r="O352" i="10"/>
  <c r="N352" i="10"/>
  <c r="M352" i="10"/>
  <c r="L352" i="10"/>
  <c r="J352" i="10"/>
  <c r="I352" i="10"/>
  <c r="H352" i="10"/>
  <c r="G352" i="10"/>
  <c r="F352" i="10"/>
  <c r="E352" i="10"/>
  <c r="D352" i="10"/>
  <c r="C352" i="10"/>
  <c r="R351" i="10"/>
  <c r="Q351" i="10"/>
  <c r="P351" i="10"/>
  <c r="O351" i="10"/>
  <c r="N351" i="10"/>
  <c r="M351" i="10"/>
  <c r="L351" i="10"/>
  <c r="J351" i="10"/>
  <c r="I351" i="10"/>
  <c r="H351" i="10"/>
  <c r="G351" i="10"/>
  <c r="F351" i="10"/>
  <c r="E351" i="10"/>
  <c r="D351" i="10"/>
  <c r="C351" i="10"/>
  <c r="R350" i="10"/>
  <c r="Q350" i="10"/>
  <c r="P350" i="10"/>
  <c r="O350" i="10"/>
  <c r="N350" i="10"/>
  <c r="M350" i="10"/>
  <c r="L350" i="10"/>
  <c r="J350" i="10"/>
  <c r="I350" i="10"/>
  <c r="H350" i="10"/>
  <c r="G350" i="10"/>
  <c r="F350" i="10"/>
  <c r="E350" i="10"/>
  <c r="D350" i="10"/>
  <c r="C350" i="10"/>
  <c r="R349" i="10"/>
  <c r="Q349" i="10"/>
  <c r="P349" i="10"/>
  <c r="O349" i="10"/>
  <c r="N349" i="10"/>
  <c r="M349" i="10"/>
  <c r="L349" i="10"/>
  <c r="J349" i="10"/>
  <c r="I349" i="10"/>
  <c r="H349" i="10"/>
  <c r="G349" i="10"/>
  <c r="F349" i="10"/>
  <c r="E349" i="10"/>
  <c r="D349" i="10"/>
  <c r="C349" i="10"/>
  <c r="R348" i="10"/>
  <c r="Q348" i="10"/>
  <c r="P348" i="10"/>
  <c r="O348" i="10"/>
  <c r="N348" i="10"/>
  <c r="M348" i="10"/>
  <c r="L348" i="10"/>
  <c r="J348" i="10"/>
  <c r="I348" i="10"/>
  <c r="H348" i="10"/>
  <c r="G348" i="10"/>
  <c r="F348" i="10"/>
  <c r="E348" i="10"/>
  <c r="D348" i="10"/>
  <c r="C348" i="10"/>
  <c r="R347" i="10"/>
  <c r="Q347" i="10"/>
  <c r="P347" i="10"/>
  <c r="O347" i="10"/>
  <c r="N347" i="10"/>
  <c r="M347" i="10"/>
  <c r="L347" i="10"/>
  <c r="J347" i="10"/>
  <c r="I347" i="10"/>
  <c r="H347" i="10"/>
  <c r="G347" i="10"/>
  <c r="F347" i="10"/>
  <c r="E347" i="10"/>
  <c r="D347" i="10"/>
  <c r="C347" i="10"/>
  <c r="R346" i="10"/>
  <c r="Q346" i="10"/>
  <c r="P346" i="10"/>
  <c r="O346" i="10"/>
  <c r="N346" i="10"/>
  <c r="M346" i="10"/>
  <c r="L346" i="10"/>
  <c r="J346" i="10"/>
  <c r="I346" i="10"/>
  <c r="H346" i="10"/>
  <c r="G346" i="10"/>
  <c r="F346" i="10"/>
  <c r="E346" i="10"/>
  <c r="D346" i="10"/>
  <c r="C346" i="10"/>
  <c r="R345" i="10"/>
  <c r="Q345" i="10"/>
  <c r="P345" i="10"/>
  <c r="O345" i="10"/>
  <c r="N345" i="10"/>
  <c r="M345" i="10"/>
  <c r="L345" i="10"/>
  <c r="J345" i="10"/>
  <c r="I345" i="10"/>
  <c r="H345" i="10"/>
  <c r="G345" i="10"/>
  <c r="F345" i="10"/>
  <c r="E345" i="10"/>
  <c r="D345" i="10"/>
  <c r="C345" i="10"/>
  <c r="R344" i="10"/>
  <c r="Q344" i="10"/>
  <c r="P344" i="10"/>
  <c r="O344" i="10"/>
  <c r="N344" i="10"/>
  <c r="M344" i="10"/>
  <c r="L344" i="10"/>
  <c r="J344" i="10"/>
  <c r="I344" i="10"/>
  <c r="H344" i="10"/>
  <c r="G344" i="10"/>
  <c r="F344" i="10"/>
  <c r="E344" i="10"/>
  <c r="D344" i="10"/>
  <c r="C344" i="10"/>
  <c r="Q338" i="10"/>
  <c r="P338" i="10"/>
  <c r="O338" i="10"/>
  <c r="N338" i="10"/>
  <c r="M338" i="10"/>
  <c r="L338" i="10"/>
  <c r="K338" i="10"/>
  <c r="J338" i="10"/>
  <c r="I338" i="10"/>
  <c r="H338" i="10"/>
  <c r="G338" i="10"/>
  <c r="F338" i="10"/>
  <c r="E338" i="10"/>
  <c r="D338" i="10"/>
  <c r="C338" i="10"/>
  <c r="Q337" i="10"/>
  <c r="P337" i="10"/>
  <c r="O337" i="10"/>
  <c r="N337" i="10"/>
  <c r="M337" i="10"/>
  <c r="L337" i="10"/>
  <c r="K337" i="10"/>
  <c r="J337" i="10"/>
  <c r="I337" i="10"/>
  <c r="H337" i="10"/>
  <c r="G337" i="10"/>
  <c r="F337" i="10"/>
  <c r="E337" i="10"/>
  <c r="D337" i="10"/>
  <c r="C337" i="10"/>
  <c r="Q336" i="10"/>
  <c r="P336" i="10"/>
  <c r="O336" i="10"/>
  <c r="N336" i="10"/>
  <c r="M336" i="10"/>
  <c r="L336" i="10"/>
  <c r="K336" i="10"/>
  <c r="J336" i="10"/>
  <c r="I336" i="10"/>
  <c r="H336" i="10"/>
  <c r="G336" i="10"/>
  <c r="F336" i="10"/>
  <c r="E336" i="10"/>
  <c r="D336" i="10"/>
  <c r="C336" i="10"/>
  <c r="Q335" i="10"/>
  <c r="P335" i="10"/>
  <c r="O335" i="10"/>
  <c r="N335" i="10"/>
  <c r="M335" i="10"/>
  <c r="L335" i="10"/>
  <c r="K335" i="10"/>
  <c r="J335" i="10"/>
  <c r="I335" i="10"/>
  <c r="H335" i="10"/>
  <c r="G335" i="10"/>
  <c r="F335" i="10"/>
  <c r="E335" i="10"/>
  <c r="D335" i="10"/>
  <c r="C335" i="10"/>
  <c r="Q334" i="10"/>
  <c r="P334" i="10"/>
  <c r="O334" i="10"/>
  <c r="N334" i="10"/>
  <c r="M334" i="10"/>
  <c r="L334" i="10"/>
  <c r="K334" i="10"/>
  <c r="J334" i="10"/>
  <c r="I334" i="10"/>
  <c r="H334" i="10"/>
  <c r="G334" i="10"/>
  <c r="F334" i="10"/>
  <c r="E334" i="10"/>
  <c r="D334" i="10"/>
  <c r="C334" i="10"/>
  <c r="Q333" i="10"/>
  <c r="P333" i="10"/>
  <c r="O333" i="10"/>
  <c r="N333" i="10"/>
  <c r="M333" i="10"/>
  <c r="L333" i="10"/>
  <c r="K333" i="10"/>
  <c r="J333" i="10"/>
  <c r="I333" i="10"/>
  <c r="H333" i="10"/>
  <c r="G333" i="10"/>
  <c r="F333" i="10"/>
  <c r="E333" i="10"/>
  <c r="D333" i="10"/>
  <c r="C333" i="10"/>
  <c r="Q332" i="10"/>
  <c r="P332" i="10"/>
  <c r="O332" i="10"/>
  <c r="N332" i="10"/>
  <c r="M332" i="10"/>
  <c r="L332" i="10"/>
  <c r="K332" i="10"/>
  <c r="J332" i="10"/>
  <c r="I332" i="10"/>
  <c r="H332" i="10"/>
  <c r="G332" i="10"/>
  <c r="F332" i="10"/>
  <c r="E332" i="10"/>
  <c r="D332" i="10"/>
  <c r="C332" i="10"/>
  <c r="Q331" i="10"/>
  <c r="P331" i="10"/>
  <c r="O331" i="10"/>
  <c r="N331" i="10"/>
  <c r="M331" i="10"/>
  <c r="L331" i="10"/>
  <c r="K331" i="10"/>
  <c r="J331" i="10"/>
  <c r="I331" i="10"/>
  <c r="H331" i="10"/>
  <c r="G331" i="10"/>
  <c r="F331" i="10"/>
  <c r="E331" i="10"/>
  <c r="D331" i="10"/>
  <c r="C331" i="10"/>
  <c r="Q325" i="10"/>
  <c r="P325" i="10"/>
  <c r="O325" i="10"/>
  <c r="N325" i="10"/>
  <c r="M325" i="10"/>
  <c r="L325" i="10"/>
  <c r="K325" i="10"/>
  <c r="J325" i="10"/>
  <c r="I325" i="10"/>
  <c r="H325" i="10"/>
  <c r="G325" i="10"/>
  <c r="F325" i="10"/>
  <c r="E325" i="10"/>
  <c r="D325" i="10"/>
  <c r="C325" i="10"/>
  <c r="Q324" i="10"/>
  <c r="P324" i="10"/>
  <c r="O324" i="10"/>
  <c r="N324" i="10"/>
  <c r="M324" i="10"/>
  <c r="L324" i="10"/>
  <c r="K324" i="10"/>
  <c r="J324" i="10"/>
  <c r="I324" i="10"/>
  <c r="H324" i="10"/>
  <c r="G324" i="10"/>
  <c r="F324" i="10"/>
  <c r="E324" i="10"/>
  <c r="D324" i="10"/>
  <c r="C324" i="10"/>
  <c r="Q323" i="10"/>
  <c r="P323" i="10"/>
  <c r="O323" i="10"/>
  <c r="N323" i="10"/>
  <c r="M323" i="10"/>
  <c r="L323" i="10"/>
  <c r="K323" i="10"/>
  <c r="J323" i="10"/>
  <c r="I323" i="10"/>
  <c r="H323" i="10"/>
  <c r="G323" i="10"/>
  <c r="F323" i="10"/>
  <c r="E323" i="10"/>
  <c r="D323" i="10"/>
  <c r="C323" i="10"/>
  <c r="Q321" i="10"/>
  <c r="P321" i="10"/>
  <c r="O321" i="10"/>
  <c r="N321" i="10"/>
  <c r="M321" i="10"/>
  <c r="L321" i="10"/>
  <c r="K321" i="10"/>
  <c r="J321" i="10"/>
  <c r="I321" i="10"/>
  <c r="H321" i="10"/>
  <c r="G321" i="10"/>
  <c r="F321" i="10"/>
  <c r="E321" i="10"/>
  <c r="D321" i="10"/>
  <c r="C321" i="10"/>
  <c r="Q319" i="10"/>
  <c r="P319" i="10"/>
  <c r="O319" i="10"/>
  <c r="N319" i="10"/>
  <c r="M319" i="10"/>
  <c r="L319" i="10"/>
  <c r="K319" i="10"/>
  <c r="J319" i="10"/>
  <c r="I319" i="10"/>
  <c r="H319" i="10"/>
  <c r="G319" i="10"/>
  <c r="F319" i="10"/>
  <c r="E319" i="10"/>
  <c r="D319" i="10"/>
  <c r="C319" i="10"/>
  <c r="Q318" i="10"/>
  <c r="P318" i="10"/>
  <c r="O318" i="10"/>
  <c r="N318" i="10"/>
  <c r="M318" i="10"/>
  <c r="L318" i="10"/>
  <c r="K318" i="10"/>
  <c r="J318" i="10"/>
  <c r="I318" i="10"/>
  <c r="H318" i="10"/>
  <c r="G318" i="10"/>
  <c r="F318" i="10"/>
  <c r="E318" i="10"/>
  <c r="D318" i="10"/>
  <c r="C318" i="10"/>
  <c r="Q311" i="10"/>
  <c r="P311" i="10"/>
  <c r="O311" i="10"/>
  <c r="N311" i="10"/>
  <c r="M311" i="10"/>
  <c r="L311" i="10"/>
  <c r="K311" i="10"/>
  <c r="J311" i="10"/>
  <c r="I311" i="10"/>
  <c r="H311" i="10"/>
  <c r="G311" i="10"/>
  <c r="F311" i="10"/>
  <c r="E311" i="10"/>
  <c r="D311" i="10"/>
  <c r="C311" i="10"/>
  <c r="Q310" i="10"/>
  <c r="P310" i="10"/>
  <c r="O310" i="10"/>
  <c r="N310" i="10"/>
  <c r="M310" i="10"/>
  <c r="L310" i="10"/>
  <c r="K310" i="10"/>
  <c r="J310" i="10"/>
  <c r="I310" i="10"/>
  <c r="H310" i="10"/>
  <c r="G310" i="10"/>
  <c r="F310" i="10"/>
  <c r="E310" i="10"/>
  <c r="D310" i="10"/>
  <c r="C310" i="10"/>
  <c r="Q309" i="10"/>
  <c r="P309" i="10"/>
  <c r="O309" i="10"/>
  <c r="N309" i="10"/>
  <c r="M309" i="10"/>
  <c r="L309" i="10"/>
  <c r="K309" i="10"/>
  <c r="J309" i="10"/>
  <c r="I309" i="10"/>
  <c r="H309" i="10"/>
  <c r="G309" i="10"/>
  <c r="F309" i="10"/>
  <c r="E309" i="10"/>
  <c r="D309" i="10"/>
  <c r="C309" i="10"/>
  <c r="Q308" i="10"/>
  <c r="P308" i="10"/>
  <c r="O308" i="10"/>
  <c r="N308" i="10"/>
  <c r="M308" i="10"/>
  <c r="L308" i="10"/>
  <c r="K308" i="10"/>
  <c r="J308" i="10"/>
  <c r="I308" i="10"/>
  <c r="H308" i="10"/>
  <c r="G308" i="10"/>
  <c r="F308" i="10"/>
  <c r="E308" i="10"/>
  <c r="D308" i="10"/>
  <c r="C308" i="10"/>
  <c r="Q307" i="10"/>
  <c r="P307" i="10"/>
  <c r="O307" i="10"/>
  <c r="N307" i="10"/>
  <c r="M307" i="10"/>
  <c r="L307" i="10"/>
  <c r="K307" i="10"/>
  <c r="J307" i="10"/>
  <c r="I307" i="10"/>
  <c r="H307" i="10"/>
  <c r="G307" i="10"/>
  <c r="F307" i="10"/>
  <c r="E307" i="10"/>
  <c r="D307" i="10"/>
  <c r="C307" i="10"/>
  <c r="Q306" i="10"/>
  <c r="P306" i="10"/>
  <c r="O306" i="10"/>
  <c r="N306" i="10"/>
  <c r="M306" i="10"/>
  <c r="L306" i="10"/>
  <c r="K306" i="10"/>
  <c r="J306" i="10"/>
  <c r="I306" i="10"/>
  <c r="H306" i="10"/>
  <c r="G306" i="10"/>
  <c r="F306" i="10"/>
  <c r="E306" i="10"/>
  <c r="D306" i="10"/>
  <c r="C306" i="10"/>
  <c r="Q305" i="10"/>
  <c r="P305" i="10"/>
  <c r="O305" i="10"/>
  <c r="N305" i="10"/>
  <c r="M305" i="10"/>
  <c r="L305" i="10"/>
  <c r="K305" i="10"/>
  <c r="J305" i="10"/>
  <c r="I305" i="10"/>
  <c r="H305" i="10"/>
  <c r="G305" i="10"/>
  <c r="F305" i="10"/>
  <c r="E305" i="10"/>
  <c r="D305" i="10"/>
  <c r="C305" i="10"/>
  <c r="R304" i="10"/>
  <c r="Q303" i="10"/>
  <c r="P303" i="10"/>
  <c r="O303" i="10"/>
  <c r="N303" i="10"/>
  <c r="M303" i="10"/>
  <c r="L303" i="10"/>
  <c r="K303" i="10"/>
  <c r="J303" i="10"/>
  <c r="I303" i="10"/>
  <c r="H303" i="10"/>
  <c r="G303" i="10"/>
  <c r="F303" i="10"/>
  <c r="E303" i="10"/>
  <c r="D303" i="10"/>
  <c r="C303" i="10"/>
  <c r="Q302" i="10"/>
  <c r="P302" i="10"/>
  <c r="O302" i="10"/>
  <c r="N302" i="10"/>
  <c r="M302" i="10"/>
  <c r="L302" i="10"/>
  <c r="K302" i="10"/>
  <c r="J302" i="10"/>
  <c r="I302" i="10"/>
  <c r="H302" i="10"/>
  <c r="G302" i="10"/>
  <c r="F302" i="10"/>
  <c r="E302" i="10"/>
  <c r="D302" i="10"/>
  <c r="C302" i="10"/>
  <c r="Q301" i="10"/>
  <c r="P301" i="10"/>
  <c r="O301" i="10"/>
  <c r="N301" i="10"/>
  <c r="M301" i="10"/>
  <c r="L301" i="10"/>
  <c r="K301" i="10"/>
  <c r="J301" i="10"/>
  <c r="I301" i="10"/>
  <c r="H301" i="10"/>
  <c r="G301" i="10"/>
  <c r="F301" i="10"/>
  <c r="E301" i="10"/>
  <c r="D301" i="10"/>
  <c r="C301" i="10"/>
  <c r="R300" i="10"/>
  <c r="Q299" i="10"/>
  <c r="P299" i="10"/>
  <c r="O299" i="10"/>
  <c r="N299" i="10"/>
  <c r="M299" i="10"/>
  <c r="L299" i="10"/>
  <c r="K299" i="10"/>
  <c r="J299" i="10"/>
  <c r="I299" i="10"/>
  <c r="H299" i="10"/>
  <c r="G299" i="10"/>
  <c r="F299" i="10"/>
  <c r="E299" i="10"/>
  <c r="D299" i="10"/>
  <c r="C299" i="10"/>
  <c r="Q298" i="10"/>
  <c r="P298" i="10"/>
  <c r="O298" i="10"/>
  <c r="N298" i="10"/>
  <c r="M298" i="10"/>
  <c r="L298" i="10"/>
  <c r="K298" i="10"/>
  <c r="J298" i="10"/>
  <c r="I298" i="10"/>
  <c r="H298" i="10"/>
  <c r="G298" i="10"/>
  <c r="F298" i="10"/>
  <c r="E298" i="10"/>
  <c r="D298" i="10"/>
  <c r="C298" i="10"/>
  <c r="Q297" i="10"/>
  <c r="P297" i="10"/>
  <c r="O297" i="10"/>
  <c r="N297" i="10"/>
  <c r="M297" i="10"/>
  <c r="L297" i="10"/>
  <c r="K297" i="10"/>
  <c r="J297" i="10"/>
  <c r="I297" i="10"/>
  <c r="H297" i="10"/>
  <c r="G297" i="10"/>
  <c r="F297" i="10"/>
  <c r="E297" i="10"/>
  <c r="D297" i="10"/>
  <c r="C297" i="10"/>
  <c r="Q296" i="10"/>
  <c r="P296" i="10"/>
  <c r="O296" i="10"/>
  <c r="N296" i="10"/>
  <c r="M296" i="10"/>
  <c r="L296" i="10"/>
  <c r="K296" i="10"/>
  <c r="K293" i="10" s="1"/>
  <c r="J296" i="10"/>
  <c r="I296" i="10"/>
  <c r="H296" i="10"/>
  <c r="G296" i="10"/>
  <c r="G293" i="10" s="1"/>
  <c r="F296" i="10"/>
  <c r="E296" i="10"/>
  <c r="D296" i="10"/>
  <c r="C296" i="10"/>
  <c r="Q295" i="10"/>
  <c r="P295" i="10"/>
  <c r="O295" i="10"/>
  <c r="N295" i="10"/>
  <c r="M295" i="10"/>
  <c r="L295" i="10"/>
  <c r="K295" i="10"/>
  <c r="J295" i="10"/>
  <c r="I295" i="10"/>
  <c r="H295" i="10"/>
  <c r="G295" i="10"/>
  <c r="F295" i="10"/>
  <c r="E295" i="10"/>
  <c r="D295" i="10"/>
  <c r="C295" i="10"/>
  <c r="Q294" i="10"/>
  <c r="P294" i="10"/>
  <c r="P293" i="10" s="1"/>
  <c r="O294" i="10"/>
  <c r="N294" i="10"/>
  <c r="M294" i="10"/>
  <c r="L294" i="10"/>
  <c r="K294" i="10"/>
  <c r="J294" i="10"/>
  <c r="I294" i="10"/>
  <c r="H294" i="10"/>
  <c r="G294" i="10"/>
  <c r="F294" i="10"/>
  <c r="E294" i="10"/>
  <c r="D294" i="10"/>
  <c r="C294" i="10"/>
  <c r="O293" i="10"/>
  <c r="F293" i="10"/>
  <c r="Q292" i="10"/>
  <c r="P292" i="10"/>
  <c r="O292" i="10"/>
  <c r="N292" i="10"/>
  <c r="M292" i="10"/>
  <c r="L292" i="10"/>
  <c r="K292" i="10"/>
  <c r="J292" i="10"/>
  <c r="I292" i="10"/>
  <c r="H292" i="10"/>
  <c r="G292" i="10"/>
  <c r="F292" i="10"/>
  <c r="E292" i="10"/>
  <c r="D292" i="10"/>
  <c r="C292" i="10"/>
  <c r="Q291" i="10"/>
  <c r="P291" i="10"/>
  <c r="O291" i="10"/>
  <c r="N291" i="10"/>
  <c r="M291" i="10"/>
  <c r="L291" i="10"/>
  <c r="K291" i="10"/>
  <c r="J291" i="10"/>
  <c r="I291" i="10"/>
  <c r="H291" i="10"/>
  <c r="G291" i="10"/>
  <c r="F291" i="10"/>
  <c r="E291" i="10"/>
  <c r="D291" i="10"/>
  <c r="C291" i="10"/>
  <c r="Q290" i="10"/>
  <c r="P290" i="10"/>
  <c r="O290" i="10"/>
  <c r="N290" i="10"/>
  <c r="M290" i="10"/>
  <c r="L290" i="10"/>
  <c r="K290" i="10"/>
  <c r="J290" i="10"/>
  <c r="I290" i="10"/>
  <c r="H290" i="10"/>
  <c r="G290" i="10"/>
  <c r="F290" i="10"/>
  <c r="E290" i="10"/>
  <c r="D290" i="10"/>
  <c r="C290" i="10"/>
  <c r="Q289" i="10"/>
  <c r="P289" i="10"/>
  <c r="O289" i="10"/>
  <c r="N289" i="10"/>
  <c r="M289" i="10"/>
  <c r="L289" i="10"/>
  <c r="K289" i="10"/>
  <c r="J289" i="10"/>
  <c r="I289" i="10"/>
  <c r="H289" i="10"/>
  <c r="G289" i="10"/>
  <c r="F289" i="10"/>
  <c r="E289" i="10"/>
  <c r="D289" i="10"/>
  <c r="C289" i="10"/>
  <c r="Q288" i="10"/>
  <c r="P288" i="10"/>
  <c r="O288" i="10"/>
  <c r="N288" i="10"/>
  <c r="M288" i="10"/>
  <c r="L288" i="10"/>
  <c r="K288" i="10"/>
  <c r="J288" i="10"/>
  <c r="I288" i="10"/>
  <c r="H288" i="10"/>
  <c r="G288" i="10"/>
  <c r="F288" i="10"/>
  <c r="E288" i="10"/>
  <c r="D288" i="10"/>
  <c r="C288" i="10"/>
  <c r="C281" i="10"/>
  <c r="E280" i="10"/>
  <c r="D280" i="10"/>
  <c r="C280" i="10"/>
  <c r="C277" i="10"/>
  <c r="E276" i="10"/>
  <c r="D276" i="10"/>
  <c r="C276" i="10"/>
  <c r="E275" i="10"/>
  <c r="E277" i="10" s="1"/>
  <c r="D275" i="10"/>
  <c r="C275" i="10"/>
  <c r="D272" i="10"/>
  <c r="C271" i="10"/>
  <c r="E270" i="10"/>
  <c r="D270" i="10"/>
  <c r="C270" i="10"/>
  <c r="C269" i="10"/>
  <c r="E268" i="10"/>
  <c r="E272" i="10" s="1"/>
  <c r="D268" i="10"/>
  <c r="C268" i="10"/>
  <c r="C267" i="10"/>
  <c r="C266" i="10"/>
  <c r="C265" i="10"/>
  <c r="C264" i="10"/>
  <c r="C263" i="10"/>
  <c r="C262" i="10"/>
  <c r="C261" i="10"/>
  <c r="C260" i="10"/>
  <c r="C259" i="10"/>
  <c r="C258" i="10"/>
  <c r="E253" i="10"/>
  <c r="D253" i="10"/>
  <c r="C253" i="10"/>
  <c r="E252" i="10"/>
  <c r="D252" i="10"/>
  <c r="C252" i="10"/>
  <c r="E251" i="10"/>
  <c r="D251" i="10"/>
  <c r="C251" i="10"/>
  <c r="E250" i="10"/>
  <c r="D250" i="10"/>
  <c r="C250" i="10"/>
  <c r="E249" i="10"/>
  <c r="D249" i="10"/>
  <c r="C249" i="10"/>
  <c r="E248" i="10"/>
  <c r="D248" i="10"/>
  <c r="C248" i="10"/>
  <c r="E247" i="10"/>
  <c r="D247" i="10"/>
  <c r="C247" i="10"/>
  <c r="E246" i="10"/>
  <c r="D246" i="10"/>
  <c r="C246" i="10"/>
  <c r="C242" i="10"/>
  <c r="E241" i="10"/>
  <c r="D241" i="10"/>
  <c r="C241" i="10"/>
  <c r="E240" i="10"/>
  <c r="D240" i="10"/>
  <c r="C240" i="10"/>
  <c r="E239" i="10"/>
  <c r="D239" i="10"/>
  <c r="C239" i="10"/>
  <c r="C236" i="10"/>
  <c r="E235" i="10"/>
  <c r="D235" i="10"/>
  <c r="C235" i="10"/>
  <c r="E234" i="10"/>
  <c r="D234" i="10"/>
  <c r="C234" i="10"/>
  <c r="E233" i="10"/>
  <c r="D233" i="10"/>
  <c r="D236" i="10" s="1"/>
  <c r="C233" i="10"/>
  <c r="E229" i="10"/>
  <c r="D229" i="10"/>
  <c r="C229" i="10"/>
  <c r="E228" i="10"/>
  <c r="D228" i="10"/>
  <c r="C228" i="10"/>
  <c r="E227" i="10"/>
  <c r="D227" i="10"/>
  <c r="C227" i="10"/>
  <c r="E226" i="10"/>
  <c r="D226" i="10"/>
  <c r="C226" i="10"/>
  <c r="E225" i="10"/>
  <c r="D225" i="10"/>
  <c r="C225" i="10"/>
  <c r="E224" i="10"/>
  <c r="D224" i="10"/>
  <c r="C224" i="10"/>
  <c r="E223" i="10"/>
  <c r="D223" i="10"/>
  <c r="C223" i="10"/>
  <c r="E219" i="10"/>
  <c r="D219" i="10"/>
  <c r="C219" i="10"/>
  <c r="E218" i="10"/>
  <c r="D218" i="10"/>
  <c r="C218" i="10"/>
  <c r="E217" i="10"/>
  <c r="D217" i="10"/>
  <c r="C217" i="10"/>
  <c r="E216" i="10"/>
  <c r="D216" i="10"/>
  <c r="C216" i="10"/>
  <c r="E215" i="10"/>
  <c r="D215" i="10"/>
  <c r="C215" i="10"/>
  <c r="C211" i="10"/>
  <c r="C210" i="10"/>
  <c r="C209" i="10"/>
  <c r="C208" i="10"/>
  <c r="C207" i="10"/>
  <c r="C206" i="10"/>
  <c r="C205" i="10"/>
  <c r="E204" i="10"/>
  <c r="E212" i="10" s="1"/>
  <c r="D204" i="10"/>
  <c r="D212" i="10" s="1"/>
  <c r="C204" i="10"/>
  <c r="E200" i="10"/>
  <c r="D200" i="10"/>
  <c r="C200" i="10"/>
  <c r="E199" i="10"/>
  <c r="D199" i="10"/>
  <c r="C199" i="10"/>
  <c r="E198" i="10"/>
  <c r="D198" i="10"/>
  <c r="C198" i="10"/>
  <c r="E197" i="10"/>
  <c r="D197" i="10"/>
  <c r="C197" i="10"/>
  <c r="E196" i="10"/>
  <c r="D196" i="10"/>
  <c r="C196" i="10"/>
  <c r="E195" i="10"/>
  <c r="D195" i="10"/>
  <c r="C195" i="10"/>
  <c r="E194" i="10"/>
  <c r="D194" i="10"/>
  <c r="C194" i="10"/>
  <c r="E193" i="10"/>
  <c r="D193" i="10"/>
  <c r="C193" i="10"/>
  <c r="E192" i="10"/>
  <c r="D192" i="10"/>
  <c r="C192" i="10"/>
  <c r="E191" i="10"/>
  <c r="D191" i="10"/>
  <c r="C191" i="10"/>
  <c r="E190" i="10"/>
  <c r="D190" i="10"/>
  <c r="C190" i="10"/>
  <c r="E189" i="10"/>
  <c r="D189" i="10"/>
  <c r="C189" i="10"/>
  <c r="E188" i="10"/>
  <c r="D188" i="10"/>
  <c r="C188" i="10"/>
  <c r="E187" i="10"/>
  <c r="D187" i="10"/>
  <c r="C187" i="10"/>
  <c r="E186" i="10"/>
  <c r="D186" i="10"/>
  <c r="C186" i="10"/>
  <c r="E185" i="10"/>
  <c r="D185" i="10"/>
  <c r="C185" i="10"/>
  <c r="E184" i="10"/>
  <c r="D184" i="10"/>
  <c r="C184" i="10"/>
  <c r="E183" i="10"/>
  <c r="D183" i="10"/>
  <c r="C183" i="10"/>
  <c r="E182" i="10"/>
  <c r="D182" i="10"/>
  <c r="C182" i="10"/>
  <c r="E181" i="10"/>
  <c r="D181" i="10"/>
  <c r="C181" i="10"/>
  <c r="E180" i="10"/>
  <c r="D180" i="10"/>
  <c r="C180" i="10"/>
  <c r="E179" i="10"/>
  <c r="D179" i="10"/>
  <c r="C179" i="10"/>
  <c r="E178" i="10"/>
  <c r="D178" i="10"/>
  <c r="C178" i="10"/>
  <c r="E177" i="10"/>
  <c r="D177" i="10"/>
  <c r="C177" i="10"/>
  <c r="E176" i="10"/>
  <c r="D176" i="10"/>
  <c r="C176" i="10"/>
  <c r="E175" i="10"/>
  <c r="D175" i="10"/>
  <c r="C175" i="10"/>
  <c r="E174" i="10"/>
  <c r="D174" i="10"/>
  <c r="C174" i="10"/>
  <c r="E173" i="10"/>
  <c r="D173" i="10"/>
  <c r="C173" i="10"/>
  <c r="E172" i="10"/>
  <c r="D172" i="10"/>
  <c r="C172" i="10"/>
  <c r="E171" i="10"/>
  <c r="D171" i="10"/>
  <c r="C171" i="10"/>
  <c r="E170" i="10"/>
  <c r="D170" i="10"/>
  <c r="C170" i="10"/>
  <c r="E169" i="10"/>
  <c r="D169" i="10"/>
  <c r="C169" i="10"/>
  <c r="E168" i="10"/>
  <c r="D168" i="10"/>
  <c r="C168" i="10"/>
  <c r="E167" i="10"/>
  <c r="D167" i="10"/>
  <c r="C167" i="10"/>
  <c r="E163" i="10"/>
  <c r="D163" i="10"/>
  <c r="C163" i="10"/>
  <c r="E162" i="10"/>
  <c r="D162" i="10"/>
  <c r="C162" i="10"/>
  <c r="C164" i="10" s="1"/>
  <c r="C158" i="10"/>
  <c r="C157" i="10"/>
  <c r="C156" i="10"/>
  <c r="C155" i="10"/>
  <c r="C154" i="10"/>
  <c r="E152" i="10"/>
  <c r="D152" i="10"/>
  <c r="C152" i="10"/>
  <c r="E151" i="10"/>
  <c r="D151" i="10"/>
  <c r="C151" i="10"/>
  <c r="E150" i="10"/>
  <c r="D150" i="10"/>
  <c r="C150" i="10"/>
  <c r="E149" i="10"/>
  <c r="D149" i="10"/>
  <c r="C149" i="10"/>
  <c r="E148" i="10"/>
  <c r="D148" i="10"/>
  <c r="C148" i="10"/>
  <c r="E147" i="10"/>
  <c r="D147" i="10"/>
  <c r="C147" i="10"/>
  <c r="E146" i="10"/>
  <c r="D146" i="10"/>
  <c r="C146" i="10"/>
  <c r="E145" i="10"/>
  <c r="D145" i="10"/>
  <c r="C145" i="10"/>
  <c r="E144" i="10"/>
  <c r="D144" i="10"/>
  <c r="C144" i="10"/>
  <c r="E143" i="10"/>
  <c r="D143" i="10"/>
  <c r="C143" i="10"/>
  <c r="E140" i="10"/>
  <c r="D140" i="10"/>
  <c r="C140" i="10"/>
  <c r="E139" i="10"/>
  <c r="D139" i="10"/>
  <c r="C139" i="10"/>
  <c r="E138" i="10"/>
  <c r="D138" i="10"/>
  <c r="C138" i="10"/>
  <c r="E137" i="10"/>
  <c r="D137" i="10"/>
  <c r="C137" i="10"/>
  <c r="E136" i="10"/>
  <c r="D136" i="10"/>
  <c r="C136" i="10"/>
  <c r="E135" i="10"/>
  <c r="D135" i="10"/>
  <c r="C135" i="10"/>
  <c r="E134" i="10"/>
  <c r="D134" i="10"/>
  <c r="C134" i="10"/>
  <c r="E133" i="10"/>
  <c r="D133" i="10"/>
  <c r="C133" i="10"/>
  <c r="E132" i="10"/>
  <c r="D132" i="10"/>
  <c r="C132" i="10"/>
  <c r="E131" i="10"/>
  <c r="D131" i="10"/>
  <c r="C131" i="10"/>
  <c r="E130" i="10"/>
  <c r="D130" i="10"/>
  <c r="C130" i="10"/>
  <c r="E129" i="10"/>
  <c r="D129" i="10"/>
  <c r="C129" i="10"/>
  <c r="E128" i="10"/>
  <c r="D128" i="10"/>
  <c r="C128" i="10"/>
  <c r="H123" i="10"/>
  <c r="G123" i="10"/>
  <c r="G124" i="10" s="1"/>
  <c r="D123" i="10"/>
  <c r="C123" i="10"/>
  <c r="H122" i="10"/>
  <c r="F122" i="10"/>
  <c r="E122" i="10"/>
  <c r="D122" i="10"/>
  <c r="C122" i="10"/>
  <c r="H121" i="10"/>
  <c r="F121" i="10"/>
  <c r="E121" i="10"/>
  <c r="D121" i="10"/>
  <c r="C121" i="10"/>
  <c r="H120" i="10"/>
  <c r="F120" i="10"/>
  <c r="E120" i="10"/>
  <c r="D120" i="10"/>
  <c r="C120" i="10"/>
  <c r="H119" i="10"/>
  <c r="F119" i="10"/>
  <c r="E119" i="10"/>
  <c r="E118" i="10" s="1"/>
  <c r="D119" i="10"/>
  <c r="C119" i="10"/>
  <c r="H117" i="10"/>
  <c r="F117" i="10"/>
  <c r="E117" i="10"/>
  <c r="D117" i="10"/>
  <c r="C117" i="10"/>
  <c r="H116" i="10"/>
  <c r="F116" i="10"/>
  <c r="E116" i="10"/>
  <c r="D116" i="10"/>
  <c r="C116" i="10"/>
  <c r="H115" i="10"/>
  <c r="F115" i="10"/>
  <c r="E115" i="10"/>
  <c r="D115" i="10"/>
  <c r="C115" i="10"/>
  <c r="H114" i="10"/>
  <c r="F114" i="10"/>
  <c r="E114" i="10"/>
  <c r="D114" i="10"/>
  <c r="C114" i="10"/>
  <c r="H113" i="10"/>
  <c r="F113" i="10"/>
  <c r="E113" i="10"/>
  <c r="D113" i="10"/>
  <c r="C113" i="10"/>
  <c r="H112" i="10"/>
  <c r="F112" i="10"/>
  <c r="E112" i="10"/>
  <c r="D112" i="10"/>
  <c r="C112" i="10"/>
  <c r="H111" i="10"/>
  <c r="F111" i="10"/>
  <c r="E111" i="10"/>
  <c r="D111" i="10"/>
  <c r="C111" i="10"/>
  <c r="H110" i="10"/>
  <c r="F110" i="10"/>
  <c r="E110" i="10"/>
  <c r="D110" i="10"/>
  <c r="C110" i="10"/>
  <c r="H109" i="10"/>
  <c r="F109" i="10"/>
  <c r="E109" i="10"/>
  <c r="D109" i="10"/>
  <c r="C109" i="10"/>
  <c r="H108" i="10"/>
  <c r="F108" i="10"/>
  <c r="E108" i="10"/>
  <c r="D108" i="10"/>
  <c r="C108" i="10"/>
  <c r="H107" i="10"/>
  <c r="F107" i="10"/>
  <c r="E107" i="10"/>
  <c r="D107" i="10"/>
  <c r="C107" i="10"/>
  <c r="H106" i="10"/>
  <c r="F106" i="10"/>
  <c r="E106" i="10"/>
  <c r="D106" i="10"/>
  <c r="C106" i="10"/>
  <c r="H105" i="10"/>
  <c r="F105" i="10"/>
  <c r="E105" i="10"/>
  <c r="D105" i="10"/>
  <c r="C105" i="10"/>
  <c r="E101" i="10"/>
  <c r="D101" i="10"/>
  <c r="C101" i="10"/>
  <c r="E100" i="10"/>
  <c r="D100" i="10"/>
  <c r="C100" i="10"/>
  <c r="E99" i="10"/>
  <c r="D99" i="10"/>
  <c r="C99" i="10"/>
  <c r="E96" i="10"/>
  <c r="D96" i="10"/>
  <c r="C96" i="10"/>
  <c r="C95" i="10"/>
  <c r="E94" i="10"/>
  <c r="D94" i="10"/>
  <c r="C94" i="10"/>
  <c r="E93" i="10"/>
  <c r="D93" i="10"/>
  <c r="C93" i="10"/>
  <c r="E92" i="10"/>
  <c r="D92" i="10"/>
  <c r="C92" i="10"/>
  <c r="E91" i="10"/>
  <c r="D91" i="10"/>
  <c r="D90" i="10" s="1"/>
  <c r="C91" i="10"/>
  <c r="E89" i="10"/>
  <c r="D89" i="10"/>
  <c r="C89" i="10"/>
  <c r="E88" i="10"/>
  <c r="D88" i="10"/>
  <c r="C88" i="10"/>
  <c r="E87" i="10"/>
  <c r="D87" i="10"/>
  <c r="C87" i="10"/>
  <c r="E85" i="10"/>
  <c r="D85" i="10"/>
  <c r="C85" i="10"/>
  <c r="E84" i="10"/>
  <c r="D84" i="10"/>
  <c r="C84" i="10"/>
  <c r="E83" i="10"/>
  <c r="D83" i="10"/>
  <c r="C83" i="10"/>
  <c r="E82" i="10"/>
  <c r="D82" i="10"/>
  <c r="C82" i="10"/>
  <c r="E81" i="10"/>
  <c r="E79" i="10" s="1"/>
  <c r="D81" i="10"/>
  <c r="C81" i="10"/>
  <c r="E80" i="10"/>
  <c r="D80" i="10"/>
  <c r="C80" i="10"/>
  <c r="E78" i="10"/>
  <c r="D78" i="10"/>
  <c r="C78" i="10"/>
  <c r="E77" i="10"/>
  <c r="D77" i="10"/>
  <c r="C77" i="10"/>
  <c r="E76" i="10"/>
  <c r="D76" i="10"/>
  <c r="C76" i="10"/>
  <c r="E75" i="10"/>
  <c r="D75" i="10"/>
  <c r="C75" i="10"/>
  <c r="E74" i="10"/>
  <c r="D74" i="10"/>
  <c r="C74" i="10"/>
  <c r="C69" i="10"/>
  <c r="C67" i="10" s="1"/>
  <c r="C68" i="10"/>
  <c r="E66" i="10"/>
  <c r="D66" i="10"/>
  <c r="C66" i="10"/>
  <c r="E65" i="10"/>
  <c r="D65" i="10"/>
  <c r="C65" i="10"/>
  <c r="E64" i="10"/>
  <c r="D64" i="10"/>
  <c r="C64" i="10"/>
  <c r="C62" i="10"/>
  <c r="C61" i="10" s="1"/>
  <c r="E60" i="10"/>
  <c r="D60" i="10"/>
  <c r="C60" i="10"/>
  <c r="E59" i="10"/>
  <c r="D59" i="10"/>
  <c r="C59" i="10"/>
  <c r="E58" i="10"/>
  <c r="D58" i="10"/>
  <c r="C58" i="10"/>
  <c r="E57" i="10"/>
  <c r="D57" i="10"/>
  <c r="C57" i="10"/>
  <c r="C55" i="10"/>
  <c r="C54" i="10" s="1"/>
  <c r="E53" i="10"/>
  <c r="D53" i="10"/>
  <c r="C53" i="10"/>
  <c r="E52" i="10"/>
  <c r="E51" i="10" s="1"/>
  <c r="D52" i="10"/>
  <c r="C52" i="10"/>
  <c r="C50" i="10"/>
  <c r="C49" i="10"/>
  <c r="C48" i="10"/>
  <c r="C47" i="10"/>
  <c r="C46" i="10"/>
  <c r="E44" i="10"/>
  <c r="D44" i="10"/>
  <c r="C44" i="10"/>
  <c r="E43" i="10"/>
  <c r="D43" i="10"/>
  <c r="C43" i="10"/>
  <c r="E42" i="10"/>
  <c r="D42" i="10"/>
  <c r="C42" i="10"/>
  <c r="E41" i="10"/>
  <c r="D41" i="10"/>
  <c r="C41" i="10"/>
  <c r="E40" i="10"/>
  <c r="D40" i="10"/>
  <c r="C40" i="10"/>
  <c r="E39" i="10"/>
  <c r="D39" i="10"/>
  <c r="C39" i="10"/>
  <c r="E38" i="10"/>
  <c r="D38" i="10"/>
  <c r="C38" i="10"/>
  <c r="E37" i="10"/>
  <c r="D37" i="10"/>
  <c r="C37" i="10"/>
  <c r="E36" i="10"/>
  <c r="D36" i="10"/>
  <c r="C36" i="10"/>
  <c r="E35" i="10"/>
  <c r="D35" i="10"/>
  <c r="C35" i="10"/>
  <c r="E34" i="10"/>
  <c r="D34" i="10"/>
  <c r="C34" i="10"/>
  <c r="C32" i="10"/>
  <c r="C31" i="10"/>
  <c r="C30" i="10"/>
  <c r="C29" i="10"/>
  <c r="C28" i="10"/>
  <c r="C27" i="10"/>
  <c r="E25" i="10"/>
  <c r="D25" i="10"/>
  <c r="C25" i="10"/>
  <c r="E24" i="10"/>
  <c r="D24" i="10"/>
  <c r="C24" i="10"/>
  <c r="E23" i="10"/>
  <c r="D23" i="10"/>
  <c r="C23" i="10"/>
  <c r="E22" i="10"/>
  <c r="D22" i="10"/>
  <c r="C22" i="10"/>
  <c r="E21" i="10"/>
  <c r="D21" i="10"/>
  <c r="C21" i="10"/>
  <c r="E20" i="10"/>
  <c r="D20" i="10"/>
  <c r="C20" i="10"/>
  <c r="E19" i="10"/>
  <c r="D19" i="10"/>
  <c r="C19" i="10"/>
  <c r="E18" i="10"/>
  <c r="D18" i="10"/>
  <c r="C18" i="10"/>
  <c r="E17" i="10"/>
  <c r="D17" i="10"/>
  <c r="C17" i="10"/>
  <c r="E16" i="10"/>
  <c r="D16" i="10"/>
  <c r="C16" i="10"/>
  <c r="E15" i="10"/>
  <c r="D15" i="10"/>
  <c r="C15" i="10"/>
  <c r="E14" i="10"/>
  <c r="D14" i="10"/>
  <c r="C14" i="10"/>
  <c r="E13" i="10"/>
  <c r="D13" i="10"/>
  <c r="C13" i="10"/>
  <c r="E12" i="10"/>
  <c r="D12" i="10"/>
  <c r="C12" i="10"/>
  <c r="E11" i="10"/>
  <c r="D11" i="10"/>
  <c r="C11" i="10"/>
  <c r="C10" i="10" s="1"/>
  <c r="A5" i="10"/>
  <c r="A4" i="10"/>
  <c r="A3" i="10"/>
  <c r="A2" i="10"/>
  <c r="E293" i="10" l="1"/>
  <c r="M293" i="10"/>
  <c r="M287" i="10" s="1"/>
  <c r="D304" i="10"/>
  <c r="D300" i="10" s="1"/>
  <c r="P386" i="10"/>
  <c r="C45" i="10"/>
  <c r="E90" i="10"/>
  <c r="E86" i="10" s="1"/>
  <c r="E102" i="10"/>
  <c r="E164" i="10"/>
  <c r="D277" i="10"/>
  <c r="J293" i="10"/>
  <c r="J287" i="10" s="1"/>
  <c r="F339" i="10"/>
  <c r="J339" i="10"/>
  <c r="N339" i="10"/>
  <c r="G339" i="10"/>
  <c r="K339" i="10"/>
  <c r="O339" i="10"/>
  <c r="D339" i="10"/>
  <c r="L339" i="10"/>
  <c r="C368" i="10"/>
  <c r="AA368" i="10" s="1"/>
  <c r="K368" i="10" s="1"/>
  <c r="H383" i="10"/>
  <c r="Q386" i="10"/>
  <c r="F394" i="10"/>
  <c r="J394" i="10"/>
  <c r="N394" i="10"/>
  <c r="D400" i="10"/>
  <c r="H400" i="10"/>
  <c r="L400" i="10"/>
  <c r="P400" i="10"/>
  <c r="I400" i="10"/>
  <c r="Q400" i="10"/>
  <c r="K406" i="10"/>
  <c r="Q410" i="11"/>
  <c r="P410" i="11"/>
  <c r="O410" i="11"/>
  <c r="J410" i="11"/>
  <c r="C159" i="11"/>
  <c r="D102" i="10"/>
  <c r="C142" i="10"/>
  <c r="E220" i="10"/>
  <c r="I293" i="10"/>
  <c r="Q293" i="10"/>
  <c r="N293" i="10"/>
  <c r="E394" i="10"/>
  <c r="J397" i="10"/>
  <c r="C33" i="10"/>
  <c r="E63" i="10"/>
  <c r="D86" i="10"/>
  <c r="D118" i="10"/>
  <c r="F118" i="10"/>
  <c r="F124" i="10" s="1"/>
  <c r="D141" i="10"/>
  <c r="D159" i="10" s="1"/>
  <c r="E142" i="10"/>
  <c r="D293" i="10"/>
  <c r="D287" i="10" s="1"/>
  <c r="L293" i="10"/>
  <c r="C304" i="10"/>
  <c r="C300" i="10" s="1"/>
  <c r="G304" i="10"/>
  <c r="K304" i="10"/>
  <c r="O304" i="10"/>
  <c r="O300" i="10" s="1"/>
  <c r="Q326" i="10"/>
  <c r="L357" i="10"/>
  <c r="P357" i="10"/>
  <c r="I357" i="10"/>
  <c r="M383" i="10"/>
  <c r="H389" i="10"/>
  <c r="D394" i="10"/>
  <c r="H394" i="10"/>
  <c r="L394" i="10"/>
  <c r="P394" i="10"/>
  <c r="F400" i="10"/>
  <c r="J400" i="10"/>
  <c r="M406" i="10"/>
  <c r="E423" i="10"/>
  <c r="L364" i="10"/>
  <c r="AA370" i="10"/>
  <c r="K370" i="10" s="1"/>
  <c r="AB370" i="10"/>
  <c r="D164" i="10"/>
  <c r="D220" i="10"/>
  <c r="E243" i="10"/>
  <c r="C243" i="10"/>
  <c r="J364" i="10"/>
  <c r="G357" i="10"/>
  <c r="G364" i="10" s="1"/>
  <c r="AB368" i="10"/>
  <c r="N408" i="10"/>
  <c r="G409" i="10"/>
  <c r="K409" i="10"/>
  <c r="O409" i="10"/>
  <c r="C386" i="10"/>
  <c r="G408" i="10"/>
  <c r="K408" i="10"/>
  <c r="K410" i="10" s="1"/>
  <c r="O386" i="10"/>
  <c r="D386" i="10"/>
  <c r="H409" i="10"/>
  <c r="L386" i="10"/>
  <c r="P409" i="10"/>
  <c r="G389" i="10"/>
  <c r="O389" i="10"/>
  <c r="M394" i="10"/>
  <c r="C400" i="10"/>
  <c r="K400" i="10"/>
  <c r="O400" i="10"/>
  <c r="H406" i="10"/>
  <c r="L406" i="10"/>
  <c r="P406" i="10"/>
  <c r="G410" i="11"/>
  <c r="E410" i="11"/>
  <c r="D159" i="11"/>
  <c r="D33" i="10"/>
  <c r="D51" i="10"/>
  <c r="C118" i="10"/>
  <c r="C124" i="10" s="1"/>
  <c r="H118" i="10"/>
  <c r="H124" i="10" s="1"/>
  <c r="E141" i="10"/>
  <c r="P364" i="10"/>
  <c r="D79" i="10"/>
  <c r="D73" i="10" s="1"/>
  <c r="C90" i="10"/>
  <c r="C102" i="10"/>
  <c r="E124" i="10"/>
  <c r="C153" i="10"/>
  <c r="C212" i="10"/>
  <c r="C220" i="10"/>
  <c r="E254" i="10"/>
  <c r="D357" i="10"/>
  <c r="D364" i="10" s="1"/>
  <c r="H357" i="10"/>
  <c r="H364" i="10" s="1"/>
  <c r="M357" i="10"/>
  <c r="M364" i="10" s="1"/>
  <c r="Q357" i="10"/>
  <c r="Q364" i="10" s="1"/>
  <c r="E357" i="10"/>
  <c r="E364" i="10" s="1"/>
  <c r="N357" i="10"/>
  <c r="N364" i="10" s="1"/>
  <c r="R357" i="10"/>
  <c r="R364" i="10" s="1"/>
  <c r="F364" i="10"/>
  <c r="C364" i="10"/>
  <c r="M386" i="10"/>
  <c r="L389" i="10"/>
  <c r="C394" i="10"/>
  <c r="G394" i="10"/>
  <c r="K394" i="10"/>
  <c r="I406" i="10"/>
  <c r="Q406" i="10"/>
  <c r="D423" i="10"/>
  <c r="H410" i="11"/>
  <c r="D70" i="11"/>
  <c r="C26" i="10"/>
  <c r="C56" i="10"/>
  <c r="D63" i="10"/>
  <c r="D201" i="10"/>
  <c r="E201" i="10"/>
  <c r="D243" i="10"/>
  <c r="D254" i="10"/>
  <c r="E287" i="10"/>
  <c r="I287" i="10"/>
  <c r="Q287" i="10"/>
  <c r="F287" i="10"/>
  <c r="N287" i="10"/>
  <c r="H293" i="10"/>
  <c r="H287" i="10" s="1"/>
  <c r="H304" i="10"/>
  <c r="H300" i="10" s="1"/>
  <c r="L304" i="10"/>
  <c r="L300" i="10" s="1"/>
  <c r="P304" i="10"/>
  <c r="P300" i="10" s="1"/>
  <c r="E304" i="10"/>
  <c r="E300" i="10" s="1"/>
  <c r="I304" i="10"/>
  <c r="I300" i="10" s="1"/>
  <c r="M304" i="10"/>
  <c r="Q304" i="10"/>
  <c r="Q300" i="10" s="1"/>
  <c r="N304" i="10"/>
  <c r="N300" i="10" s="1"/>
  <c r="C326" i="10"/>
  <c r="G326" i="10"/>
  <c r="K326" i="10"/>
  <c r="O326" i="10"/>
  <c r="F326" i="10"/>
  <c r="J326" i="10"/>
  <c r="E389" i="10"/>
  <c r="I389" i="10"/>
  <c r="Q389" i="10"/>
  <c r="F409" i="10"/>
  <c r="N409" i="10"/>
  <c r="N410" i="10" s="1"/>
  <c r="D403" i="10"/>
  <c r="H403" i="10"/>
  <c r="L403" i="10"/>
  <c r="P403" i="10"/>
  <c r="F406" i="10"/>
  <c r="J406" i="10"/>
  <c r="N406" i="10"/>
  <c r="C409" i="11"/>
  <c r="C70" i="11"/>
  <c r="K410" i="11"/>
  <c r="D410" i="11"/>
  <c r="C408" i="11"/>
  <c r="C410" i="11" s="1"/>
  <c r="E70" i="11"/>
  <c r="G9" i="11" s="1"/>
  <c r="N410" i="11"/>
  <c r="M389" i="10"/>
  <c r="M408" i="10"/>
  <c r="C51" i="10"/>
  <c r="D56" i="10"/>
  <c r="E73" i="10"/>
  <c r="O364" i="10"/>
  <c r="F383" i="10"/>
  <c r="F408" i="10"/>
  <c r="F410" i="10" s="1"/>
  <c r="J383" i="10"/>
  <c r="J408" i="10"/>
  <c r="G410" i="10"/>
  <c r="J389" i="10"/>
  <c r="D10" i="10"/>
  <c r="E56" i="10"/>
  <c r="C86" i="10"/>
  <c r="C230" i="10"/>
  <c r="K300" i="10"/>
  <c r="P339" i="10"/>
  <c r="E10" i="10"/>
  <c r="E33" i="10"/>
  <c r="C63" i="10"/>
  <c r="C79" i="10"/>
  <c r="C73" i="10" s="1"/>
  <c r="J304" i="10"/>
  <c r="J300" i="10" s="1"/>
  <c r="E326" i="10"/>
  <c r="N326" i="10"/>
  <c r="Q408" i="10"/>
  <c r="E236" i="10"/>
  <c r="M300" i="10"/>
  <c r="C339" i="10"/>
  <c r="D409" i="10"/>
  <c r="C409" i="10" s="1"/>
  <c r="H386" i="10"/>
  <c r="F389" i="10"/>
  <c r="N389" i="10"/>
  <c r="E397" i="10"/>
  <c r="I397" i="10"/>
  <c r="M397" i="10"/>
  <c r="Q397" i="10"/>
  <c r="AB436" i="10"/>
  <c r="AA436" i="10"/>
  <c r="K436" i="10" s="1"/>
  <c r="K492" i="10"/>
  <c r="J492" i="10"/>
  <c r="D230" i="10"/>
  <c r="C254" i="10"/>
  <c r="F304" i="10"/>
  <c r="F300" i="10" s="1"/>
  <c r="I326" i="10"/>
  <c r="M326" i="10"/>
  <c r="H339" i="10"/>
  <c r="AA369" i="10"/>
  <c r="K369" i="10" s="1"/>
  <c r="AB369" i="10"/>
  <c r="K386" i="10"/>
  <c r="F397" i="10"/>
  <c r="N397" i="10"/>
  <c r="O408" i="10"/>
  <c r="C423" i="10"/>
  <c r="D124" i="10"/>
  <c r="C141" i="10"/>
  <c r="C159" i="10" s="1"/>
  <c r="D142" i="10"/>
  <c r="C201" i="10"/>
  <c r="C272" i="10"/>
  <c r="G287" i="10"/>
  <c r="K287" i="10"/>
  <c r="O287" i="10"/>
  <c r="L287" i="10"/>
  <c r="P287" i="10"/>
  <c r="E408" i="10"/>
  <c r="E386" i="10"/>
  <c r="I408" i="10"/>
  <c r="I386" i="10"/>
  <c r="J409" i="10"/>
  <c r="C406" i="10"/>
  <c r="G406" i="10"/>
  <c r="L409" i="10"/>
  <c r="C485" i="10"/>
  <c r="C492" i="10" s="1"/>
  <c r="E230" i="10"/>
  <c r="C293" i="10"/>
  <c r="C287" i="10" s="1"/>
  <c r="G300" i="10"/>
  <c r="E339" i="10"/>
  <c r="I339" i="10"/>
  <c r="M339" i="10"/>
  <c r="Q339" i="10"/>
  <c r="I364" i="10"/>
  <c r="D408" i="10"/>
  <c r="H408" i="10"/>
  <c r="H410" i="10" s="1"/>
  <c r="L408" i="10"/>
  <c r="L383" i="10"/>
  <c r="P408" i="10"/>
  <c r="E409" i="10"/>
  <c r="I409" i="10"/>
  <c r="M409" i="10"/>
  <c r="Q409" i="10"/>
  <c r="Q383" i="10"/>
  <c r="I383" i="10"/>
  <c r="P383" i="10"/>
  <c r="E400" i="10"/>
  <c r="C403" i="10"/>
  <c r="G403" i="10"/>
  <c r="K403" i="10"/>
  <c r="O403" i="10"/>
  <c r="AB435" i="10"/>
  <c r="AA435" i="10"/>
  <c r="K435" i="10" s="1"/>
  <c r="D492" i="10"/>
  <c r="D326" i="10"/>
  <c r="H326" i="10"/>
  <c r="L326" i="10"/>
  <c r="P326" i="10"/>
  <c r="C371" i="10"/>
  <c r="C383" i="10"/>
  <c r="G383" i="10"/>
  <c r="K383" i="10"/>
  <c r="O383" i="10"/>
  <c r="F386" i="10"/>
  <c r="J386" i="10"/>
  <c r="N386" i="10"/>
  <c r="E492" i="10"/>
  <c r="I492" i="10"/>
  <c r="M492" i="10"/>
  <c r="E159" i="10" l="1"/>
  <c r="C70" i="10"/>
  <c r="P410" i="10"/>
  <c r="E410" i="10"/>
  <c r="O410" i="10"/>
  <c r="AA371" i="10"/>
  <c r="K371" i="10" s="1"/>
  <c r="AB371" i="10"/>
  <c r="C408" i="10"/>
  <c r="C410" i="10" s="1"/>
  <c r="D410" i="10"/>
  <c r="Q410" i="10"/>
  <c r="E70" i="10"/>
  <c r="G9" i="10" s="1"/>
  <c r="D70" i="10"/>
  <c r="M410" i="10"/>
  <c r="L410" i="10"/>
  <c r="I410" i="10"/>
  <c r="J410" i="10"/>
  <c r="F492" i="9" l="1"/>
  <c r="M491" i="9"/>
  <c r="L491" i="9"/>
  <c r="K491" i="9"/>
  <c r="J491" i="9"/>
  <c r="I491" i="9"/>
  <c r="H491" i="9"/>
  <c r="G491" i="9"/>
  <c r="F491" i="9"/>
  <c r="E491" i="9"/>
  <c r="D491" i="9"/>
  <c r="C490" i="9"/>
  <c r="C489" i="9"/>
  <c r="C488" i="9"/>
  <c r="C487" i="9"/>
  <c r="C491" i="9" s="1"/>
  <c r="C486" i="9"/>
  <c r="M485" i="9"/>
  <c r="L485" i="9"/>
  <c r="K485" i="9"/>
  <c r="J485" i="9"/>
  <c r="I485" i="9"/>
  <c r="H485" i="9"/>
  <c r="G485" i="9"/>
  <c r="F485" i="9"/>
  <c r="E485" i="9"/>
  <c r="D485" i="9"/>
  <c r="C484" i="9"/>
  <c r="C483" i="9"/>
  <c r="C482" i="9"/>
  <c r="C481" i="9"/>
  <c r="C480" i="9"/>
  <c r="C479" i="9"/>
  <c r="C485" i="9" s="1"/>
  <c r="M478" i="9"/>
  <c r="L478" i="9"/>
  <c r="K478" i="9"/>
  <c r="J478" i="9"/>
  <c r="J492" i="9" s="1"/>
  <c r="I478" i="9"/>
  <c r="H478" i="9"/>
  <c r="G478" i="9"/>
  <c r="F478" i="9"/>
  <c r="E478" i="9"/>
  <c r="D478" i="9"/>
  <c r="C477" i="9"/>
  <c r="C476" i="9"/>
  <c r="C475" i="9"/>
  <c r="C474" i="9"/>
  <c r="C473" i="9"/>
  <c r="C472" i="9"/>
  <c r="C471" i="9"/>
  <c r="C470" i="9"/>
  <c r="M469" i="9"/>
  <c r="L469" i="9"/>
  <c r="K469" i="9"/>
  <c r="J469" i="9"/>
  <c r="I469" i="9"/>
  <c r="H469" i="9"/>
  <c r="G469" i="9"/>
  <c r="F469" i="9"/>
  <c r="E469" i="9"/>
  <c r="D469" i="9"/>
  <c r="C468" i="9"/>
  <c r="C467" i="9"/>
  <c r="C469" i="9" s="1"/>
  <c r="C466" i="9"/>
  <c r="M465" i="9"/>
  <c r="L465" i="9"/>
  <c r="K465" i="9"/>
  <c r="J465" i="9"/>
  <c r="I465" i="9"/>
  <c r="H465" i="9"/>
  <c r="G465" i="9"/>
  <c r="F465" i="9"/>
  <c r="E465" i="9"/>
  <c r="D465" i="9"/>
  <c r="C465" i="9"/>
  <c r="C464" i="9"/>
  <c r="C463" i="9"/>
  <c r="C462" i="9"/>
  <c r="M461" i="9"/>
  <c r="L461" i="9"/>
  <c r="K461" i="9"/>
  <c r="J461" i="9"/>
  <c r="I461" i="9"/>
  <c r="H461" i="9"/>
  <c r="G461" i="9"/>
  <c r="F461" i="9"/>
  <c r="E461" i="9"/>
  <c r="D461" i="9"/>
  <c r="C460" i="9"/>
  <c r="C459" i="9"/>
  <c r="C461" i="9" s="1"/>
  <c r="C458" i="9"/>
  <c r="M457" i="9"/>
  <c r="M492" i="9" s="1"/>
  <c r="L457" i="9"/>
  <c r="L492" i="9" s="1"/>
  <c r="K457" i="9"/>
  <c r="K492" i="9" s="1"/>
  <c r="J457" i="9"/>
  <c r="I457" i="9"/>
  <c r="I492" i="9" s="1"/>
  <c r="H457" i="9"/>
  <c r="H492" i="9" s="1"/>
  <c r="G457" i="9"/>
  <c r="G492" i="9" s="1"/>
  <c r="F457" i="9"/>
  <c r="E457" i="9"/>
  <c r="E492" i="9" s="1"/>
  <c r="D457" i="9"/>
  <c r="D492" i="9" s="1"/>
  <c r="C456" i="9"/>
  <c r="C455" i="9"/>
  <c r="C454" i="9"/>
  <c r="C453" i="9"/>
  <c r="C457" i="9" s="1"/>
  <c r="C452" i="9"/>
  <c r="C446" i="9"/>
  <c r="C445" i="9"/>
  <c r="AB442" i="9"/>
  <c r="AA442" i="9"/>
  <c r="F442" i="9"/>
  <c r="AB441" i="9"/>
  <c r="AA441" i="9"/>
  <c r="F441" i="9" s="1"/>
  <c r="AB440" i="9"/>
  <c r="AA440" i="9"/>
  <c r="F440" i="9"/>
  <c r="C437" i="9"/>
  <c r="C436" i="9"/>
  <c r="C435" i="9"/>
  <c r="D422" i="9"/>
  <c r="C422" i="9"/>
  <c r="E421" i="9"/>
  <c r="D421" i="9"/>
  <c r="C421" i="9"/>
  <c r="E420" i="9"/>
  <c r="D420" i="9"/>
  <c r="C420" i="9"/>
  <c r="E419" i="9"/>
  <c r="D419" i="9"/>
  <c r="C419" i="9"/>
  <c r="E418" i="9"/>
  <c r="D418" i="9"/>
  <c r="C418" i="9"/>
  <c r="D417" i="9"/>
  <c r="C417" i="9"/>
  <c r="E416" i="9"/>
  <c r="D416" i="9"/>
  <c r="C416" i="9"/>
  <c r="D415" i="9"/>
  <c r="C415" i="9"/>
  <c r="E414" i="9"/>
  <c r="D414" i="9"/>
  <c r="C414" i="9"/>
  <c r="D413" i="9"/>
  <c r="D423" i="9" s="1"/>
  <c r="C413" i="9"/>
  <c r="Q407" i="9"/>
  <c r="P407" i="9"/>
  <c r="O407" i="9"/>
  <c r="N407" i="9"/>
  <c r="M407" i="9"/>
  <c r="L407" i="9"/>
  <c r="K407" i="9"/>
  <c r="J407" i="9"/>
  <c r="I407" i="9"/>
  <c r="H407" i="9"/>
  <c r="G407" i="9"/>
  <c r="F407" i="9"/>
  <c r="E407" i="9"/>
  <c r="D407" i="9"/>
  <c r="C407" i="9"/>
  <c r="C406" i="9"/>
  <c r="Q405" i="9"/>
  <c r="P405" i="9"/>
  <c r="P406" i="9" s="1"/>
  <c r="O405" i="9"/>
  <c r="N405" i="9"/>
  <c r="M405" i="9"/>
  <c r="L405" i="9"/>
  <c r="L406" i="9" s="1"/>
  <c r="K405" i="9"/>
  <c r="J405" i="9"/>
  <c r="I405" i="9"/>
  <c r="H405" i="9"/>
  <c r="H406" i="9" s="1"/>
  <c r="G405" i="9"/>
  <c r="F405" i="9"/>
  <c r="E405" i="9"/>
  <c r="D405" i="9"/>
  <c r="C405" i="9"/>
  <c r="Q404" i="9"/>
  <c r="Q406" i="9" s="1"/>
  <c r="P404" i="9"/>
  <c r="O404" i="9"/>
  <c r="O406" i="9" s="1"/>
  <c r="N404" i="9"/>
  <c r="M404" i="9"/>
  <c r="M406" i="9" s="1"/>
  <c r="L404" i="9"/>
  <c r="K404" i="9"/>
  <c r="K406" i="9" s="1"/>
  <c r="J404" i="9"/>
  <c r="I404" i="9"/>
  <c r="I406" i="9" s="1"/>
  <c r="H404" i="9"/>
  <c r="G404" i="9"/>
  <c r="G406" i="9" s="1"/>
  <c r="F404" i="9"/>
  <c r="E404" i="9"/>
  <c r="E406" i="9" s="1"/>
  <c r="D404" i="9"/>
  <c r="C404" i="9"/>
  <c r="Q402" i="9"/>
  <c r="P402" i="9"/>
  <c r="O402" i="9"/>
  <c r="N402" i="9"/>
  <c r="M402" i="9"/>
  <c r="L402" i="9"/>
  <c r="L403" i="9" s="1"/>
  <c r="K402" i="9"/>
  <c r="J402" i="9"/>
  <c r="I402" i="9"/>
  <c r="H402" i="9"/>
  <c r="G402" i="9"/>
  <c r="F402" i="9"/>
  <c r="E402" i="9"/>
  <c r="D402" i="9"/>
  <c r="D403" i="9" s="1"/>
  <c r="C402" i="9"/>
  <c r="Q401" i="9"/>
  <c r="Q403" i="9" s="1"/>
  <c r="P401" i="9"/>
  <c r="P403" i="9" s="1"/>
  <c r="O401" i="9"/>
  <c r="O403" i="9" s="1"/>
  <c r="N401" i="9"/>
  <c r="M401" i="9"/>
  <c r="M403" i="9" s="1"/>
  <c r="L401" i="9"/>
  <c r="K401" i="9"/>
  <c r="K403" i="9" s="1"/>
  <c r="J401" i="9"/>
  <c r="I401" i="9"/>
  <c r="I403" i="9" s="1"/>
  <c r="H401" i="9"/>
  <c r="H403" i="9" s="1"/>
  <c r="G401" i="9"/>
  <c r="G403" i="9" s="1"/>
  <c r="F401" i="9"/>
  <c r="E401" i="9"/>
  <c r="E403" i="9" s="1"/>
  <c r="D401" i="9"/>
  <c r="C401" i="9"/>
  <c r="C403" i="9" s="1"/>
  <c r="Q399" i="9"/>
  <c r="P399" i="9"/>
  <c r="O399" i="9"/>
  <c r="N399" i="9"/>
  <c r="M399" i="9"/>
  <c r="L399" i="9"/>
  <c r="K399" i="9"/>
  <c r="J399" i="9"/>
  <c r="I399" i="9"/>
  <c r="H399" i="9"/>
  <c r="G399" i="9"/>
  <c r="F399" i="9"/>
  <c r="E399" i="9"/>
  <c r="D399" i="9"/>
  <c r="C399" i="9"/>
  <c r="Q398" i="9"/>
  <c r="Q400" i="9" s="1"/>
  <c r="P398" i="9"/>
  <c r="O398" i="9"/>
  <c r="O400" i="9" s="1"/>
  <c r="N398" i="9"/>
  <c r="M398" i="9"/>
  <c r="M400" i="9" s="1"/>
  <c r="L398" i="9"/>
  <c r="K398" i="9"/>
  <c r="K400" i="9" s="1"/>
  <c r="J398" i="9"/>
  <c r="I398" i="9"/>
  <c r="I400" i="9" s="1"/>
  <c r="H398" i="9"/>
  <c r="G398" i="9"/>
  <c r="G400" i="9" s="1"/>
  <c r="F398" i="9"/>
  <c r="E398" i="9"/>
  <c r="E400" i="9" s="1"/>
  <c r="D398" i="9"/>
  <c r="C398" i="9"/>
  <c r="C400" i="9" s="1"/>
  <c r="Q396" i="9"/>
  <c r="P396" i="9"/>
  <c r="O396" i="9"/>
  <c r="N396" i="9"/>
  <c r="M396" i="9"/>
  <c r="L396" i="9"/>
  <c r="K396" i="9"/>
  <c r="J396" i="9"/>
  <c r="I396" i="9"/>
  <c r="H396" i="9"/>
  <c r="G396" i="9"/>
  <c r="F396" i="9"/>
  <c r="E396" i="9"/>
  <c r="D396" i="9"/>
  <c r="C396" i="9"/>
  <c r="Q395" i="9"/>
  <c r="P395" i="9"/>
  <c r="P397" i="9" s="1"/>
  <c r="O395" i="9"/>
  <c r="N395" i="9"/>
  <c r="N397" i="9" s="1"/>
  <c r="M395" i="9"/>
  <c r="L395" i="9"/>
  <c r="L397" i="9" s="1"/>
  <c r="K395" i="9"/>
  <c r="J395" i="9"/>
  <c r="J397" i="9" s="1"/>
  <c r="I395" i="9"/>
  <c r="H395" i="9"/>
  <c r="H397" i="9" s="1"/>
  <c r="G395" i="9"/>
  <c r="F395" i="9"/>
  <c r="F397" i="9" s="1"/>
  <c r="E395" i="9"/>
  <c r="D395" i="9"/>
  <c r="D397" i="9" s="1"/>
  <c r="C395" i="9"/>
  <c r="O394" i="9"/>
  <c r="Q393" i="9"/>
  <c r="P393" i="9"/>
  <c r="O393" i="9"/>
  <c r="N393" i="9"/>
  <c r="M393" i="9"/>
  <c r="L393" i="9"/>
  <c r="K393" i="9"/>
  <c r="J393" i="9"/>
  <c r="I393" i="9"/>
  <c r="H393" i="9"/>
  <c r="G393" i="9"/>
  <c r="G394" i="9" s="1"/>
  <c r="F393" i="9"/>
  <c r="E393" i="9"/>
  <c r="D393" i="9"/>
  <c r="C393" i="9"/>
  <c r="Q392" i="9"/>
  <c r="P392" i="9"/>
  <c r="P394" i="9" s="1"/>
  <c r="O392" i="9"/>
  <c r="N392" i="9"/>
  <c r="N394" i="9" s="1"/>
  <c r="M392" i="9"/>
  <c r="L392" i="9"/>
  <c r="L394" i="9" s="1"/>
  <c r="K392" i="9"/>
  <c r="K394" i="9" s="1"/>
  <c r="J392" i="9"/>
  <c r="J394" i="9" s="1"/>
  <c r="I392" i="9"/>
  <c r="H392" i="9"/>
  <c r="H394" i="9" s="1"/>
  <c r="G392" i="9"/>
  <c r="F392" i="9"/>
  <c r="F394" i="9" s="1"/>
  <c r="E392" i="9"/>
  <c r="D392" i="9"/>
  <c r="D394" i="9" s="1"/>
  <c r="C392" i="9"/>
  <c r="C394" i="9" s="1"/>
  <c r="Q391" i="9"/>
  <c r="P391" i="9"/>
  <c r="O391" i="9"/>
  <c r="N391" i="9"/>
  <c r="M391" i="9"/>
  <c r="L391" i="9"/>
  <c r="K391" i="9"/>
  <c r="J391" i="9"/>
  <c r="I391" i="9"/>
  <c r="H391" i="9"/>
  <c r="G391" i="9"/>
  <c r="F391" i="9"/>
  <c r="E391" i="9"/>
  <c r="D391" i="9"/>
  <c r="C391" i="9"/>
  <c r="Q390" i="9"/>
  <c r="P390" i="9"/>
  <c r="O390" i="9"/>
  <c r="N390" i="9"/>
  <c r="M390" i="9"/>
  <c r="L390" i="9"/>
  <c r="K390" i="9"/>
  <c r="J390" i="9"/>
  <c r="I390" i="9"/>
  <c r="H390" i="9"/>
  <c r="G390" i="9"/>
  <c r="F390" i="9"/>
  <c r="E390" i="9"/>
  <c r="D390" i="9"/>
  <c r="C390" i="9"/>
  <c r="N389" i="9"/>
  <c r="Q388" i="9"/>
  <c r="P388" i="9"/>
  <c r="O388" i="9"/>
  <c r="N388" i="9"/>
  <c r="M388" i="9"/>
  <c r="L388" i="9"/>
  <c r="K388" i="9"/>
  <c r="J388" i="9"/>
  <c r="I388" i="9"/>
  <c r="H388" i="9"/>
  <c r="G388" i="9"/>
  <c r="F388" i="9"/>
  <c r="F389" i="9" s="1"/>
  <c r="E388" i="9"/>
  <c r="D388" i="9"/>
  <c r="C388" i="9"/>
  <c r="Q387" i="9"/>
  <c r="Q389" i="9" s="1"/>
  <c r="P387" i="9"/>
  <c r="O387" i="9"/>
  <c r="O389" i="9" s="1"/>
  <c r="N387" i="9"/>
  <c r="M387" i="9"/>
  <c r="M389" i="9" s="1"/>
  <c r="L387" i="9"/>
  <c r="K387" i="9"/>
  <c r="K389" i="9" s="1"/>
  <c r="J387" i="9"/>
  <c r="J389" i="9" s="1"/>
  <c r="I387" i="9"/>
  <c r="I389" i="9" s="1"/>
  <c r="H387" i="9"/>
  <c r="G387" i="9"/>
  <c r="G389" i="9" s="1"/>
  <c r="F387" i="9"/>
  <c r="E387" i="9"/>
  <c r="E389" i="9" s="1"/>
  <c r="D387" i="9"/>
  <c r="C387" i="9"/>
  <c r="C389" i="9" s="1"/>
  <c r="C386" i="9"/>
  <c r="Q385" i="9"/>
  <c r="P385" i="9"/>
  <c r="O385" i="9"/>
  <c r="N385" i="9"/>
  <c r="N409" i="9" s="1"/>
  <c r="M385" i="9"/>
  <c r="L385" i="9"/>
  <c r="K385" i="9"/>
  <c r="J385" i="9"/>
  <c r="J409" i="9" s="1"/>
  <c r="I385" i="9"/>
  <c r="H385" i="9"/>
  <c r="G385" i="9"/>
  <c r="F385" i="9"/>
  <c r="F409" i="9" s="1"/>
  <c r="E385" i="9"/>
  <c r="D385" i="9"/>
  <c r="C385" i="9"/>
  <c r="Q384" i="9"/>
  <c r="Q386" i="9" s="1"/>
  <c r="P384" i="9"/>
  <c r="O384" i="9"/>
  <c r="O386" i="9" s="1"/>
  <c r="N384" i="9"/>
  <c r="M384" i="9"/>
  <c r="M386" i="9" s="1"/>
  <c r="L384" i="9"/>
  <c r="K384" i="9"/>
  <c r="K386" i="9" s="1"/>
  <c r="J384" i="9"/>
  <c r="I384" i="9"/>
  <c r="I386" i="9" s="1"/>
  <c r="H384" i="9"/>
  <c r="G384" i="9"/>
  <c r="G386" i="9" s="1"/>
  <c r="F384" i="9"/>
  <c r="E384" i="9"/>
  <c r="E386" i="9" s="1"/>
  <c r="D384" i="9"/>
  <c r="C384" i="9"/>
  <c r="Q382" i="9"/>
  <c r="P382" i="9"/>
  <c r="P409" i="9" s="1"/>
  <c r="O382" i="9"/>
  <c r="N382" i="9"/>
  <c r="M382" i="9"/>
  <c r="L382" i="9"/>
  <c r="L409" i="9" s="1"/>
  <c r="K382" i="9"/>
  <c r="J382" i="9"/>
  <c r="I382" i="9"/>
  <c r="H382" i="9"/>
  <c r="H409" i="9" s="1"/>
  <c r="G382" i="9"/>
  <c r="F382" i="9"/>
  <c r="E382" i="9"/>
  <c r="D382" i="9"/>
  <c r="D409" i="9" s="1"/>
  <c r="C382" i="9"/>
  <c r="Q381" i="9"/>
  <c r="Q383" i="9" s="1"/>
  <c r="P381" i="9"/>
  <c r="P383" i="9" s="1"/>
  <c r="O381" i="9"/>
  <c r="O383" i="9" s="1"/>
  <c r="N381" i="9"/>
  <c r="M381" i="9"/>
  <c r="M383" i="9" s="1"/>
  <c r="L381" i="9"/>
  <c r="K381" i="9"/>
  <c r="K383" i="9" s="1"/>
  <c r="J381" i="9"/>
  <c r="I381" i="9"/>
  <c r="I383" i="9" s="1"/>
  <c r="H381" i="9"/>
  <c r="H383" i="9" s="1"/>
  <c r="G381" i="9"/>
  <c r="G383" i="9" s="1"/>
  <c r="F381" i="9"/>
  <c r="E381" i="9"/>
  <c r="E383" i="9" s="1"/>
  <c r="D381" i="9"/>
  <c r="C381" i="9"/>
  <c r="C383" i="9" s="1"/>
  <c r="D376" i="9"/>
  <c r="C376" i="9"/>
  <c r="D375" i="9"/>
  <c r="C375" i="9"/>
  <c r="F371" i="9"/>
  <c r="E371" i="9"/>
  <c r="C371" i="9" s="1"/>
  <c r="AA371" i="9" s="1"/>
  <c r="K371" i="9" s="1"/>
  <c r="F370" i="9"/>
  <c r="E370" i="9"/>
  <c r="C370" i="9" s="1"/>
  <c r="F369" i="9"/>
  <c r="E369" i="9"/>
  <c r="C369" i="9" s="1"/>
  <c r="AA369" i="9" s="1"/>
  <c r="K369" i="9" s="1"/>
  <c r="F368" i="9"/>
  <c r="E368" i="9"/>
  <c r="C368" i="9" s="1"/>
  <c r="R363" i="9"/>
  <c r="Q363" i="9"/>
  <c r="P363" i="9"/>
  <c r="O363" i="9"/>
  <c r="N363" i="9"/>
  <c r="M363" i="9"/>
  <c r="L363" i="9"/>
  <c r="J363" i="9"/>
  <c r="I363" i="9"/>
  <c r="H363" i="9"/>
  <c r="G363" i="9"/>
  <c r="F363" i="9"/>
  <c r="E363" i="9"/>
  <c r="D363" i="9"/>
  <c r="C363" i="9"/>
  <c r="R362" i="9"/>
  <c r="Q362" i="9"/>
  <c r="P362" i="9"/>
  <c r="O362" i="9"/>
  <c r="N362" i="9"/>
  <c r="M362" i="9"/>
  <c r="L362" i="9"/>
  <c r="J362" i="9"/>
  <c r="I362" i="9"/>
  <c r="H362" i="9"/>
  <c r="G362" i="9"/>
  <c r="F362" i="9"/>
  <c r="E362" i="9"/>
  <c r="D362" i="9"/>
  <c r="C362" i="9"/>
  <c r="R361" i="9"/>
  <c r="Q361" i="9"/>
  <c r="P361" i="9"/>
  <c r="O361" i="9"/>
  <c r="N361" i="9"/>
  <c r="M361" i="9"/>
  <c r="L361" i="9"/>
  <c r="K364" i="9"/>
  <c r="J361" i="9"/>
  <c r="I361" i="9"/>
  <c r="H361" i="9"/>
  <c r="G361" i="9"/>
  <c r="F361" i="9"/>
  <c r="E361" i="9"/>
  <c r="D361" i="9"/>
  <c r="C361" i="9"/>
  <c r="R360" i="9"/>
  <c r="Q360" i="9"/>
  <c r="P360" i="9"/>
  <c r="O360" i="9"/>
  <c r="N360" i="9"/>
  <c r="N357" i="9" s="1"/>
  <c r="N364" i="9" s="1"/>
  <c r="M360" i="9"/>
  <c r="L360" i="9"/>
  <c r="J360" i="9"/>
  <c r="I360" i="9"/>
  <c r="H360" i="9"/>
  <c r="G360" i="9"/>
  <c r="F360" i="9"/>
  <c r="E360" i="9"/>
  <c r="D360" i="9"/>
  <c r="C360" i="9"/>
  <c r="R359" i="9"/>
  <c r="Q359" i="9"/>
  <c r="P359" i="9"/>
  <c r="O359" i="9"/>
  <c r="N359" i="9"/>
  <c r="M359" i="9"/>
  <c r="L359" i="9"/>
  <c r="J359" i="9"/>
  <c r="I359" i="9"/>
  <c r="H359" i="9"/>
  <c r="G359" i="9"/>
  <c r="F359" i="9"/>
  <c r="E359" i="9"/>
  <c r="D359" i="9"/>
  <c r="C359" i="9"/>
  <c r="R358" i="9"/>
  <c r="R357" i="9" s="1"/>
  <c r="Q358" i="9"/>
  <c r="P358" i="9"/>
  <c r="O358" i="9"/>
  <c r="N358" i="9"/>
  <c r="M358" i="9"/>
  <c r="L358" i="9"/>
  <c r="J358" i="9"/>
  <c r="I358" i="9"/>
  <c r="I357" i="9" s="1"/>
  <c r="H358" i="9"/>
  <c r="G358" i="9"/>
  <c r="F358" i="9"/>
  <c r="E358" i="9"/>
  <c r="D358" i="9"/>
  <c r="C358" i="9"/>
  <c r="E357" i="9"/>
  <c r="R356" i="9"/>
  <c r="Q356" i="9"/>
  <c r="P356" i="9"/>
  <c r="O356" i="9"/>
  <c r="N356" i="9"/>
  <c r="M356" i="9"/>
  <c r="L356" i="9"/>
  <c r="J356" i="9"/>
  <c r="I356" i="9"/>
  <c r="H356" i="9"/>
  <c r="G356" i="9"/>
  <c r="F356" i="9"/>
  <c r="E356" i="9"/>
  <c r="D356" i="9"/>
  <c r="C356" i="9"/>
  <c r="R355" i="9"/>
  <c r="Q355" i="9"/>
  <c r="P355" i="9"/>
  <c r="O355" i="9"/>
  <c r="N355" i="9"/>
  <c r="M355" i="9"/>
  <c r="L355" i="9"/>
  <c r="J355" i="9"/>
  <c r="I355" i="9"/>
  <c r="H355" i="9"/>
  <c r="G355" i="9"/>
  <c r="F355" i="9"/>
  <c r="E355" i="9"/>
  <c r="D355" i="9"/>
  <c r="C355" i="9"/>
  <c r="R354" i="9"/>
  <c r="Q354" i="9"/>
  <c r="P354" i="9"/>
  <c r="O354" i="9"/>
  <c r="N354" i="9"/>
  <c r="M354" i="9"/>
  <c r="L354" i="9"/>
  <c r="J354" i="9"/>
  <c r="I354" i="9"/>
  <c r="H354" i="9"/>
  <c r="G354" i="9"/>
  <c r="F354" i="9"/>
  <c r="E354" i="9"/>
  <c r="D354" i="9"/>
  <c r="C354" i="9"/>
  <c r="R353" i="9"/>
  <c r="Q353" i="9"/>
  <c r="P353" i="9"/>
  <c r="O353" i="9"/>
  <c r="N353" i="9"/>
  <c r="M353" i="9"/>
  <c r="L353" i="9"/>
  <c r="J353" i="9"/>
  <c r="I353" i="9"/>
  <c r="H353" i="9"/>
  <c r="G353" i="9"/>
  <c r="F353" i="9"/>
  <c r="E353" i="9"/>
  <c r="D353" i="9"/>
  <c r="C353" i="9"/>
  <c r="R352" i="9"/>
  <c r="Q352" i="9"/>
  <c r="P352" i="9"/>
  <c r="O352" i="9"/>
  <c r="N352" i="9"/>
  <c r="M352" i="9"/>
  <c r="L352" i="9"/>
  <c r="J352" i="9"/>
  <c r="I352" i="9"/>
  <c r="H352" i="9"/>
  <c r="G352" i="9"/>
  <c r="F352" i="9"/>
  <c r="E352" i="9"/>
  <c r="D352" i="9"/>
  <c r="C352" i="9"/>
  <c r="R351" i="9"/>
  <c r="Q351" i="9"/>
  <c r="P351" i="9"/>
  <c r="O351" i="9"/>
  <c r="N351" i="9"/>
  <c r="M351" i="9"/>
  <c r="L351" i="9"/>
  <c r="J351" i="9"/>
  <c r="I351" i="9"/>
  <c r="H351" i="9"/>
  <c r="G351" i="9"/>
  <c r="F351" i="9"/>
  <c r="E351" i="9"/>
  <c r="D351" i="9"/>
  <c r="C351" i="9"/>
  <c r="R350" i="9"/>
  <c r="Q350" i="9"/>
  <c r="P350" i="9"/>
  <c r="O350" i="9"/>
  <c r="N350" i="9"/>
  <c r="M350" i="9"/>
  <c r="L350" i="9"/>
  <c r="J350" i="9"/>
  <c r="I350" i="9"/>
  <c r="H350" i="9"/>
  <c r="G350" i="9"/>
  <c r="F350" i="9"/>
  <c r="E350" i="9"/>
  <c r="D350" i="9"/>
  <c r="C350" i="9"/>
  <c r="R349" i="9"/>
  <c r="Q349" i="9"/>
  <c r="P349" i="9"/>
  <c r="O349" i="9"/>
  <c r="N349" i="9"/>
  <c r="M349" i="9"/>
  <c r="L349" i="9"/>
  <c r="J349" i="9"/>
  <c r="I349" i="9"/>
  <c r="H349" i="9"/>
  <c r="G349" i="9"/>
  <c r="F349" i="9"/>
  <c r="E349" i="9"/>
  <c r="D349" i="9"/>
  <c r="C349" i="9"/>
  <c r="R348" i="9"/>
  <c r="Q348" i="9"/>
  <c r="P348" i="9"/>
  <c r="O348" i="9"/>
  <c r="N348" i="9"/>
  <c r="M348" i="9"/>
  <c r="L348" i="9"/>
  <c r="J348" i="9"/>
  <c r="I348" i="9"/>
  <c r="H348" i="9"/>
  <c r="G348" i="9"/>
  <c r="F348" i="9"/>
  <c r="E348" i="9"/>
  <c r="D348" i="9"/>
  <c r="C348" i="9"/>
  <c r="R347" i="9"/>
  <c r="Q347" i="9"/>
  <c r="P347" i="9"/>
  <c r="O347" i="9"/>
  <c r="N347" i="9"/>
  <c r="M347" i="9"/>
  <c r="L347" i="9"/>
  <c r="J347" i="9"/>
  <c r="I347" i="9"/>
  <c r="H347" i="9"/>
  <c r="G347" i="9"/>
  <c r="F347" i="9"/>
  <c r="E347" i="9"/>
  <c r="D347" i="9"/>
  <c r="C347" i="9"/>
  <c r="R346" i="9"/>
  <c r="Q346" i="9"/>
  <c r="P346" i="9"/>
  <c r="O346" i="9"/>
  <c r="N346" i="9"/>
  <c r="M346" i="9"/>
  <c r="L346" i="9"/>
  <c r="J346" i="9"/>
  <c r="I346" i="9"/>
  <c r="H346" i="9"/>
  <c r="G346" i="9"/>
  <c r="F346" i="9"/>
  <c r="E346" i="9"/>
  <c r="D346" i="9"/>
  <c r="C346" i="9"/>
  <c r="R345" i="9"/>
  <c r="Q345" i="9"/>
  <c r="P345" i="9"/>
  <c r="O345" i="9"/>
  <c r="N345" i="9"/>
  <c r="M345" i="9"/>
  <c r="L345" i="9"/>
  <c r="J345" i="9"/>
  <c r="I345" i="9"/>
  <c r="H345" i="9"/>
  <c r="G345" i="9"/>
  <c r="F345" i="9"/>
  <c r="E345" i="9"/>
  <c r="D345" i="9"/>
  <c r="C345" i="9"/>
  <c r="R344" i="9"/>
  <c r="Q344" i="9"/>
  <c r="P344" i="9"/>
  <c r="O344" i="9"/>
  <c r="N344" i="9"/>
  <c r="M344" i="9"/>
  <c r="L344" i="9"/>
  <c r="J344" i="9"/>
  <c r="I344" i="9"/>
  <c r="H344" i="9"/>
  <c r="G344" i="9"/>
  <c r="F344" i="9"/>
  <c r="E344" i="9"/>
  <c r="D344" i="9"/>
  <c r="C344" i="9"/>
  <c r="Q338" i="9"/>
  <c r="P338" i="9"/>
  <c r="O338" i="9"/>
  <c r="N338" i="9"/>
  <c r="M338" i="9"/>
  <c r="L338" i="9"/>
  <c r="K338" i="9"/>
  <c r="J338" i="9"/>
  <c r="I338" i="9"/>
  <c r="H338" i="9"/>
  <c r="G338" i="9"/>
  <c r="F338" i="9"/>
  <c r="E338" i="9"/>
  <c r="D338" i="9"/>
  <c r="C338" i="9"/>
  <c r="Q337" i="9"/>
  <c r="P337" i="9"/>
  <c r="O337" i="9"/>
  <c r="N337" i="9"/>
  <c r="M337" i="9"/>
  <c r="L337" i="9"/>
  <c r="K337" i="9"/>
  <c r="J337" i="9"/>
  <c r="I337" i="9"/>
  <c r="H337" i="9"/>
  <c r="G337" i="9"/>
  <c r="F337" i="9"/>
  <c r="E337" i="9"/>
  <c r="D337" i="9"/>
  <c r="C337" i="9"/>
  <c r="Q336" i="9"/>
  <c r="P336" i="9"/>
  <c r="O336" i="9"/>
  <c r="N336" i="9"/>
  <c r="M336" i="9"/>
  <c r="L336" i="9"/>
  <c r="K336" i="9"/>
  <c r="J336" i="9"/>
  <c r="I336" i="9"/>
  <c r="H336" i="9"/>
  <c r="G336" i="9"/>
  <c r="F336" i="9"/>
  <c r="E336" i="9"/>
  <c r="D336" i="9"/>
  <c r="C336" i="9"/>
  <c r="Q335" i="9"/>
  <c r="P335" i="9"/>
  <c r="O335" i="9"/>
  <c r="N335" i="9"/>
  <c r="M335" i="9"/>
  <c r="L335" i="9"/>
  <c r="K335" i="9"/>
  <c r="J335" i="9"/>
  <c r="I335" i="9"/>
  <c r="H335" i="9"/>
  <c r="G335" i="9"/>
  <c r="F335" i="9"/>
  <c r="E335" i="9"/>
  <c r="D335" i="9"/>
  <c r="C335" i="9"/>
  <c r="Q334" i="9"/>
  <c r="P334" i="9"/>
  <c r="O334" i="9"/>
  <c r="N334" i="9"/>
  <c r="M334" i="9"/>
  <c r="L334" i="9"/>
  <c r="K334" i="9"/>
  <c r="J334" i="9"/>
  <c r="J339" i="9" s="1"/>
  <c r="I334" i="9"/>
  <c r="H334" i="9"/>
  <c r="G334" i="9"/>
  <c r="F334" i="9"/>
  <c r="E334" i="9"/>
  <c r="D334" i="9"/>
  <c r="C334" i="9"/>
  <c r="Q333" i="9"/>
  <c r="P333" i="9"/>
  <c r="O333" i="9"/>
  <c r="N333" i="9"/>
  <c r="M333" i="9"/>
  <c r="L333" i="9"/>
  <c r="K333" i="9"/>
  <c r="J333" i="9"/>
  <c r="I333" i="9"/>
  <c r="H333" i="9"/>
  <c r="G333" i="9"/>
  <c r="F333" i="9"/>
  <c r="E333" i="9"/>
  <c r="D333" i="9"/>
  <c r="C333" i="9"/>
  <c r="Q332" i="9"/>
  <c r="P332" i="9"/>
  <c r="O332" i="9"/>
  <c r="N332" i="9"/>
  <c r="M332" i="9"/>
  <c r="L332" i="9"/>
  <c r="K332" i="9"/>
  <c r="J332" i="9"/>
  <c r="I332" i="9"/>
  <c r="H332" i="9"/>
  <c r="G332" i="9"/>
  <c r="F332" i="9"/>
  <c r="E332" i="9"/>
  <c r="D332" i="9"/>
  <c r="C332" i="9"/>
  <c r="Q331" i="9"/>
  <c r="P331" i="9"/>
  <c r="O331" i="9"/>
  <c r="N331" i="9"/>
  <c r="M331" i="9"/>
  <c r="L331" i="9"/>
  <c r="K331" i="9"/>
  <c r="J331" i="9"/>
  <c r="I331" i="9"/>
  <c r="H331" i="9"/>
  <c r="G331" i="9"/>
  <c r="F331" i="9"/>
  <c r="E331" i="9"/>
  <c r="D331" i="9"/>
  <c r="C331" i="9"/>
  <c r="Q325" i="9"/>
  <c r="P325" i="9"/>
  <c r="O325" i="9"/>
  <c r="N325" i="9"/>
  <c r="M325" i="9"/>
  <c r="L325" i="9"/>
  <c r="K325" i="9"/>
  <c r="J325" i="9"/>
  <c r="I325" i="9"/>
  <c r="H325" i="9"/>
  <c r="G325" i="9"/>
  <c r="F325" i="9"/>
  <c r="E325" i="9"/>
  <c r="D325" i="9"/>
  <c r="C325" i="9"/>
  <c r="Q324" i="9"/>
  <c r="P324" i="9"/>
  <c r="O324" i="9"/>
  <c r="N324" i="9"/>
  <c r="M324" i="9"/>
  <c r="L324" i="9"/>
  <c r="K324" i="9"/>
  <c r="J324" i="9"/>
  <c r="I324" i="9"/>
  <c r="H324" i="9"/>
  <c r="G324" i="9"/>
  <c r="F324" i="9"/>
  <c r="E324" i="9"/>
  <c r="D324" i="9"/>
  <c r="C324" i="9"/>
  <c r="Q323" i="9"/>
  <c r="P323" i="9"/>
  <c r="O323" i="9"/>
  <c r="N323" i="9"/>
  <c r="M323" i="9"/>
  <c r="L323" i="9"/>
  <c r="K323" i="9"/>
  <c r="J323" i="9"/>
  <c r="I323" i="9"/>
  <c r="H323" i="9"/>
  <c r="G323" i="9"/>
  <c r="F323" i="9"/>
  <c r="E323" i="9"/>
  <c r="D323" i="9"/>
  <c r="C323" i="9"/>
  <c r="Q321" i="9"/>
  <c r="P321" i="9"/>
  <c r="O321" i="9"/>
  <c r="N321" i="9"/>
  <c r="M321" i="9"/>
  <c r="L321" i="9"/>
  <c r="K321" i="9"/>
  <c r="J321" i="9"/>
  <c r="I321" i="9"/>
  <c r="H321" i="9"/>
  <c r="G321" i="9"/>
  <c r="F321" i="9"/>
  <c r="E321" i="9"/>
  <c r="D321" i="9"/>
  <c r="C321" i="9"/>
  <c r="Q319" i="9"/>
  <c r="P319" i="9"/>
  <c r="P326" i="9" s="1"/>
  <c r="O319" i="9"/>
  <c r="N319" i="9"/>
  <c r="M319" i="9"/>
  <c r="L319" i="9"/>
  <c r="K319" i="9"/>
  <c r="J319" i="9"/>
  <c r="I319" i="9"/>
  <c r="H319" i="9"/>
  <c r="G319" i="9"/>
  <c r="F319" i="9"/>
  <c r="E319" i="9"/>
  <c r="D319" i="9"/>
  <c r="C319" i="9"/>
  <c r="Q318" i="9"/>
  <c r="Q326" i="9" s="1"/>
  <c r="P318" i="9"/>
  <c r="O318" i="9"/>
  <c r="N318" i="9"/>
  <c r="M318" i="9"/>
  <c r="L318" i="9"/>
  <c r="K318" i="9"/>
  <c r="J318" i="9"/>
  <c r="I318" i="9"/>
  <c r="I326" i="9" s="1"/>
  <c r="H318" i="9"/>
  <c r="G318" i="9"/>
  <c r="G326" i="9" s="1"/>
  <c r="F318" i="9"/>
  <c r="E318" i="9"/>
  <c r="D318" i="9"/>
  <c r="C318" i="9"/>
  <c r="C326" i="9" s="1"/>
  <c r="Q311" i="9"/>
  <c r="P311" i="9"/>
  <c r="O311" i="9"/>
  <c r="N311" i="9"/>
  <c r="M311" i="9"/>
  <c r="L311" i="9"/>
  <c r="K311" i="9"/>
  <c r="J311" i="9"/>
  <c r="I311" i="9"/>
  <c r="H311" i="9"/>
  <c r="G311" i="9"/>
  <c r="F311" i="9"/>
  <c r="E311" i="9"/>
  <c r="D311" i="9"/>
  <c r="C311" i="9"/>
  <c r="Q310" i="9"/>
  <c r="P310" i="9"/>
  <c r="O310" i="9"/>
  <c r="N310" i="9"/>
  <c r="M310" i="9"/>
  <c r="L310" i="9"/>
  <c r="K310" i="9"/>
  <c r="J310" i="9"/>
  <c r="I310" i="9"/>
  <c r="H310" i="9"/>
  <c r="G310" i="9"/>
  <c r="F310" i="9"/>
  <c r="E310" i="9"/>
  <c r="D310" i="9"/>
  <c r="C310" i="9"/>
  <c r="Q309" i="9"/>
  <c r="P309" i="9"/>
  <c r="O309" i="9"/>
  <c r="N309" i="9"/>
  <c r="M309" i="9"/>
  <c r="L309" i="9"/>
  <c r="K309" i="9"/>
  <c r="J309" i="9"/>
  <c r="I309" i="9"/>
  <c r="H309" i="9"/>
  <c r="G309" i="9"/>
  <c r="F309" i="9"/>
  <c r="E309" i="9"/>
  <c r="D309" i="9"/>
  <c r="C309" i="9"/>
  <c r="Q308" i="9"/>
  <c r="P308" i="9"/>
  <c r="O308" i="9"/>
  <c r="N308" i="9"/>
  <c r="M308" i="9"/>
  <c r="L308" i="9"/>
  <c r="K308" i="9"/>
  <c r="J308" i="9"/>
  <c r="I308" i="9"/>
  <c r="H308" i="9"/>
  <c r="G308" i="9"/>
  <c r="F308" i="9"/>
  <c r="E308" i="9"/>
  <c r="D308" i="9"/>
  <c r="C308" i="9"/>
  <c r="Q307" i="9"/>
  <c r="P307" i="9"/>
  <c r="O307" i="9"/>
  <c r="N307" i="9"/>
  <c r="M307" i="9"/>
  <c r="L307" i="9"/>
  <c r="K307" i="9"/>
  <c r="J307" i="9"/>
  <c r="I307" i="9"/>
  <c r="H307" i="9"/>
  <c r="G307" i="9"/>
  <c r="F307" i="9"/>
  <c r="E307" i="9"/>
  <c r="D307" i="9"/>
  <c r="C307" i="9"/>
  <c r="Q306" i="9"/>
  <c r="Q304" i="9" s="1"/>
  <c r="P306" i="9"/>
  <c r="O306" i="9"/>
  <c r="O304" i="9" s="1"/>
  <c r="N306" i="9"/>
  <c r="M306" i="9"/>
  <c r="M304" i="9" s="1"/>
  <c r="L306" i="9"/>
  <c r="K306" i="9"/>
  <c r="K304" i="9" s="1"/>
  <c r="J306" i="9"/>
  <c r="I306" i="9"/>
  <c r="I304" i="9" s="1"/>
  <c r="H306" i="9"/>
  <c r="G306" i="9"/>
  <c r="G304" i="9" s="1"/>
  <c r="F306" i="9"/>
  <c r="E306" i="9"/>
  <c r="E304" i="9" s="1"/>
  <c r="D306" i="9"/>
  <c r="C306" i="9"/>
  <c r="C304" i="9" s="1"/>
  <c r="Q305" i="9"/>
  <c r="P305" i="9"/>
  <c r="P304" i="9" s="1"/>
  <c r="O305" i="9"/>
  <c r="N305" i="9"/>
  <c r="M305" i="9"/>
  <c r="L305" i="9"/>
  <c r="K305" i="9"/>
  <c r="J305" i="9"/>
  <c r="J304" i="9" s="1"/>
  <c r="I305" i="9"/>
  <c r="H305" i="9"/>
  <c r="H304" i="9" s="1"/>
  <c r="G305" i="9"/>
  <c r="F305" i="9"/>
  <c r="E305" i="9"/>
  <c r="D305" i="9"/>
  <c r="D304" i="9" s="1"/>
  <c r="C305" i="9"/>
  <c r="R304" i="9"/>
  <c r="L304" i="9"/>
  <c r="Q303" i="9"/>
  <c r="Q300" i="9" s="1"/>
  <c r="P303" i="9"/>
  <c r="O303" i="9"/>
  <c r="N303" i="9"/>
  <c r="M303" i="9"/>
  <c r="L303" i="9"/>
  <c r="K303" i="9"/>
  <c r="J303" i="9"/>
  <c r="I303" i="9"/>
  <c r="I300" i="9" s="1"/>
  <c r="H303" i="9"/>
  <c r="G303" i="9"/>
  <c r="F303" i="9"/>
  <c r="E303" i="9"/>
  <c r="E300" i="9" s="1"/>
  <c r="D303" i="9"/>
  <c r="C303" i="9"/>
  <c r="Q302" i="9"/>
  <c r="P302" i="9"/>
  <c r="O302" i="9"/>
  <c r="N302" i="9"/>
  <c r="M302" i="9"/>
  <c r="L302" i="9"/>
  <c r="K302" i="9"/>
  <c r="J302" i="9"/>
  <c r="I302" i="9"/>
  <c r="H302" i="9"/>
  <c r="G302" i="9"/>
  <c r="F302" i="9"/>
  <c r="E302" i="9"/>
  <c r="D302" i="9"/>
  <c r="C302" i="9"/>
  <c r="Q301" i="9"/>
  <c r="P301" i="9"/>
  <c r="O301" i="9"/>
  <c r="O300" i="9" s="1"/>
  <c r="N301" i="9"/>
  <c r="M301" i="9"/>
  <c r="M300" i="9" s="1"/>
  <c r="L301" i="9"/>
  <c r="K301" i="9"/>
  <c r="J301" i="9"/>
  <c r="I301" i="9"/>
  <c r="H301" i="9"/>
  <c r="G301" i="9"/>
  <c r="G300" i="9" s="1"/>
  <c r="F301" i="9"/>
  <c r="E301" i="9"/>
  <c r="D301" i="9"/>
  <c r="C301" i="9"/>
  <c r="C300" i="9" s="1"/>
  <c r="R300" i="9"/>
  <c r="K300" i="9"/>
  <c r="Q299" i="9"/>
  <c r="P299" i="9"/>
  <c r="O299" i="9"/>
  <c r="N299" i="9"/>
  <c r="M299" i="9"/>
  <c r="L299" i="9"/>
  <c r="K299" i="9"/>
  <c r="J299" i="9"/>
  <c r="I299" i="9"/>
  <c r="H299" i="9"/>
  <c r="G299" i="9"/>
  <c r="F299" i="9"/>
  <c r="E299" i="9"/>
  <c r="D299" i="9"/>
  <c r="C299" i="9"/>
  <c r="Q298" i="9"/>
  <c r="P298" i="9"/>
  <c r="O298" i="9"/>
  <c r="N298" i="9"/>
  <c r="M298" i="9"/>
  <c r="L298" i="9"/>
  <c r="K298" i="9"/>
  <c r="J298" i="9"/>
  <c r="I298" i="9"/>
  <c r="H298" i="9"/>
  <c r="G298" i="9"/>
  <c r="F298" i="9"/>
  <c r="E298" i="9"/>
  <c r="D298" i="9"/>
  <c r="C298" i="9"/>
  <c r="Q297" i="9"/>
  <c r="P297" i="9"/>
  <c r="O297" i="9"/>
  <c r="N297" i="9"/>
  <c r="M297" i="9"/>
  <c r="L297" i="9"/>
  <c r="K297" i="9"/>
  <c r="J297" i="9"/>
  <c r="I297" i="9"/>
  <c r="H297" i="9"/>
  <c r="G297" i="9"/>
  <c r="F297" i="9"/>
  <c r="E297" i="9"/>
  <c r="D297" i="9"/>
  <c r="C297" i="9"/>
  <c r="Q296" i="9"/>
  <c r="P296" i="9"/>
  <c r="O296" i="9"/>
  <c r="N296" i="9"/>
  <c r="N293" i="9" s="1"/>
  <c r="N287" i="9" s="1"/>
  <c r="M296" i="9"/>
  <c r="L296" i="9"/>
  <c r="K296" i="9"/>
  <c r="J296" i="9"/>
  <c r="I296" i="9"/>
  <c r="H296" i="9"/>
  <c r="G296" i="9"/>
  <c r="F296" i="9"/>
  <c r="E296" i="9"/>
  <c r="D296" i="9"/>
  <c r="C296" i="9"/>
  <c r="Q295" i="9"/>
  <c r="P295" i="9"/>
  <c r="O295" i="9"/>
  <c r="N295" i="9"/>
  <c r="M295" i="9"/>
  <c r="L295" i="9"/>
  <c r="K295" i="9"/>
  <c r="J295" i="9"/>
  <c r="I295" i="9"/>
  <c r="H295" i="9"/>
  <c r="G295" i="9"/>
  <c r="F295" i="9"/>
  <c r="E295" i="9"/>
  <c r="D295" i="9"/>
  <c r="C295" i="9"/>
  <c r="Q294" i="9"/>
  <c r="P294" i="9"/>
  <c r="O294" i="9"/>
  <c r="N294" i="9"/>
  <c r="M294" i="9"/>
  <c r="L294" i="9"/>
  <c r="K294" i="9"/>
  <c r="J294" i="9"/>
  <c r="J293" i="9" s="1"/>
  <c r="I294" i="9"/>
  <c r="H294" i="9"/>
  <c r="G294" i="9"/>
  <c r="F294" i="9"/>
  <c r="E294" i="9"/>
  <c r="D294" i="9"/>
  <c r="C294" i="9"/>
  <c r="F293" i="9"/>
  <c r="Q292" i="9"/>
  <c r="P292" i="9"/>
  <c r="O292" i="9"/>
  <c r="N292" i="9"/>
  <c r="M292" i="9"/>
  <c r="L292" i="9"/>
  <c r="K292" i="9"/>
  <c r="J292" i="9"/>
  <c r="I292" i="9"/>
  <c r="H292" i="9"/>
  <c r="G292" i="9"/>
  <c r="F292" i="9"/>
  <c r="E292" i="9"/>
  <c r="D292" i="9"/>
  <c r="C292" i="9"/>
  <c r="Q291" i="9"/>
  <c r="P291" i="9"/>
  <c r="O291" i="9"/>
  <c r="N291" i="9"/>
  <c r="M291" i="9"/>
  <c r="L291" i="9"/>
  <c r="K291" i="9"/>
  <c r="J291" i="9"/>
  <c r="I291" i="9"/>
  <c r="H291" i="9"/>
  <c r="G291" i="9"/>
  <c r="F291" i="9"/>
  <c r="E291" i="9"/>
  <c r="D291" i="9"/>
  <c r="C291" i="9"/>
  <c r="Q290" i="9"/>
  <c r="P290" i="9"/>
  <c r="O290" i="9"/>
  <c r="N290" i="9"/>
  <c r="M290" i="9"/>
  <c r="L290" i="9"/>
  <c r="K290" i="9"/>
  <c r="J290" i="9"/>
  <c r="I290" i="9"/>
  <c r="H290" i="9"/>
  <c r="G290" i="9"/>
  <c r="F290" i="9"/>
  <c r="E290" i="9"/>
  <c r="D290" i="9"/>
  <c r="C290" i="9"/>
  <c r="Q289" i="9"/>
  <c r="P289" i="9"/>
  <c r="O289" i="9"/>
  <c r="N289" i="9"/>
  <c r="M289" i="9"/>
  <c r="L289" i="9"/>
  <c r="K289" i="9"/>
  <c r="J289" i="9"/>
  <c r="I289" i="9"/>
  <c r="H289" i="9"/>
  <c r="G289" i="9"/>
  <c r="F289" i="9"/>
  <c r="E289" i="9"/>
  <c r="D289" i="9"/>
  <c r="C289" i="9"/>
  <c r="Q288" i="9"/>
  <c r="P288" i="9"/>
  <c r="O288" i="9"/>
  <c r="N288" i="9"/>
  <c r="M288" i="9"/>
  <c r="L288" i="9"/>
  <c r="K288" i="9"/>
  <c r="J288" i="9"/>
  <c r="I288" i="9"/>
  <c r="H288" i="9"/>
  <c r="G288" i="9"/>
  <c r="F288" i="9"/>
  <c r="F287" i="9" s="1"/>
  <c r="E288" i="9"/>
  <c r="D288" i="9"/>
  <c r="C288" i="9"/>
  <c r="C281" i="9"/>
  <c r="E280" i="9"/>
  <c r="D280" i="9"/>
  <c r="C280" i="9"/>
  <c r="E276" i="9"/>
  <c r="D276" i="9"/>
  <c r="C276" i="9"/>
  <c r="E275" i="9"/>
  <c r="E277" i="9" s="1"/>
  <c r="D275" i="9"/>
  <c r="C275" i="9"/>
  <c r="C277" i="9" s="1"/>
  <c r="C271" i="9"/>
  <c r="E270" i="9"/>
  <c r="D270" i="9"/>
  <c r="C270" i="9"/>
  <c r="C269" i="9"/>
  <c r="E268" i="9"/>
  <c r="E272" i="9" s="1"/>
  <c r="D268" i="9"/>
  <c r="D272" i="9" s="1"/>
  <c r="C268" i="9"/>
  <c r="C267" i="9"/>
  <c r="C266" i="9"/>
  <c r="C265" i="9"/>
  <c r="C264" i="9"/>
  <c r="C263" i="9"/>
  <c r="C262" i="9"/>
  <c r="C261" i="9"/>
  <c r="C260" i="9"/>
  <c r="C259" i="9"/>
  <c r="C258" i="9"/>
  <c r="E253" i="9"/>
  <c r="D253" i="9"/>
  <c r="C253" i="9"/>
  <c r="E252" i="9"/>
  <c r="D252" i="9"/>
  <c r="C252" i="9"/>
  <c r="E251" i="9"/>
  <c r="D251" i="9"/>
  <c r="C251" i="9"/>
  <c r="E250" i="9"/>
  <c r="D250" i="9"/>
  <c r="C250" i="9"/>
  <c r="E249" i="9"/>
  <c r="D249" i="9"/>
  <c r="C249" i="9"/>
  <c r="E248" i="9"/>
  <c r="D248" i="9"/>
  <c r="C248" i="9"/>
  <c r="E247" i="9"/>
  <c r="D247" i="9"/>
  <c r="C247" i="9"/>
  <c r="E246" i="9"/>
  <c r="D246" i="9"/>
  <c r="C246" i="9"/>
  <c r="C242" i="9"/>
  <c r="E241" i="9"/>
  <c r="D241" i="9"/>
  <c r="C241" i="9"/>
  <c r="E240" i="9"/>
  <c r="D240" i="9"/>
  <c r="C240" i="9"/>
  <c r="E239" i="9"/>
  <c r="D239" i="9"/>
  <c r="C239" i="9"/>
  <c r="E235" i="9"/>
  <c r="D235" i="9"/>
  <c r="C235" i="9"/>
  <c r="E234" i="9"/>
  <c r="D234" i="9"/>
  <c r="D236" i="9" s="1"/>
  <c r="C234" i="9"/>
  <c r="E233" i="9"/>
  <c r="E236" i="9" s="1"/>
  <c r="D233" i="9"/>
  <c r="C233" i="9"/>
  <c r="E229" i="9"/>
  <c r="D229" i="9"/>
  <c r="C229" i="9"/>
  <c r="E228" i="9"/>
  <c r="D228" i="9"/>
  <c r="C228" i="9"/>
  <c r="E227" i="9"/>
  <c r="D227" i="9"/>
  <c r="C227" i="9"/>
  <c r="E226" i="9"/>
  <c r="D226" i="9"/>
  <c r="C226" i="9"/>
  <c r="E225" i="9"/>
  <c r="D225" i="9"/>
  <c r="C225" i="9"/>
  <c r="E224" i="9"/>
  <c r="D224" i="9"/>
  <c r="C224" i="9"/>
  <c r="E223" i="9"/>
  <c r="D223" i="9"/>
  <c r="C223" i="9"/>
  <c r="E219" i="9"/>
  <c r="D219" i="9"/>
  <c r="C219" i="9"/>
  <c r="E218" i="9"/>
  <c r="D218" i="9"/>
  <c r="C218" i="9"/>
  <c r="E217" i="9"/>
  <c r="D217" i="9"/>
  <c r="C217" i="9"/>
  <c r="E216" i="9"/>
  <c r="D216" i="9"/>
  <c r="C216" i="9"/>
  <c r="E215" i="9"/>
  <c r="E220" i="9" s="1"/>
  <c r="D215" i="9"/>
  <c r="C215" i="9"/>
  <c r="C211" i="9"/>
  <c r="C210" i="9"/>
  <c r="C209" i="9"/>
  <c r="C208" i="9"/>
  <c r="C207" i="9"/>
  <c r="C206" i="9"/>
  <c r="C205" i="9"/>
  <c r="E204" i="9"/>
  <c r="E212" i="9" s="1"/>
  <c r="D204" i="9"/>
  <c r="D212" i="9" s="1"/>
  <c r="C204" i="9"/>
  <c r="E200" i="9"/>
  <c r="D200" i="9"/>
  <c r="C200" i="9"/>
  <c r="E199" i="9"/>
  <c r="D199" i="9"/>
  <c r="C199" i="9"/>
  <c r="E198" i="9"/>
  <c r="D198" i="9"/>
  <c r="C198" i="9"/>
  <c r="E197" i="9"/>
  <c r="D197" i="9"/>
  <c r="C197" i="9"/>
  <c r="E196" i="9"/>
  <c r="D196" i="9"/>
  <c r="C196" i="9"/>
  <c r="E195" i="9"/>
  <c r="D195" i="9"/>
  <c r="C195" i="9"/>
  <c r="E194" i="9"/>
  <c r="D194" i="9"/>
  <c r="C194" i="9"/>
  <c r="E193" i="9"/>
  <c r="D193" i="9"/>
  <c r="C193" i="9"/>
  <c r="E192" i="9"/>
  <c r="D192" i="9"/>
  <c r="C192" i="9"/>
  <c r="E191" i="9"/>
  <c r="D191" i="9"/>
  <c r="C191" i="9"/>
  <c r="E190" i="9"/>
  <c r="D190" i="9"/>
  <c r="C190" i="9"/>
  <c r="E189" i="9"/>
  <c r="D189" i="9"/>
  <c r="C189" i="9"/>
  <c r="E188" i="9"/>
  <c r="D188" i="9"/>
  <c r="C188" i="9"/>
  <c r="E187" i="9"/>
  <c r="D187" i="9"/>
  <c r="C187" i="9"/>
  <c r="E186" i="9"/>
  <c r="D186" i="9"/>
  <c r="C186" i="9"/>
  <c r="E185" i="9"/>
  <c r="D185" i="9"/>
  <c r="C185" i="9"/>
  <c r="E184" i="9"/>
  <c r="D184" i="9"/>
  <c r="C184" i="9"/>
  <c r="E183" i="9"/>
  <c r="D183" i="9"/>
  <c r="C183" i="9"/>
  <c r="E182" i="9"/>
  <c r="D182" i="9"/>
  <c r="C182" i="9"/>
  <c r="E181" i="9"/>
  <c r="D181" i="9"/>
  <c r="C181" i="9"/>
  <c r="E180" i="9"/>
  <c r="D180" i="9"/>
  <c r="C180" i="9"/>
  <c r="E179" i="9"/>
  <c r="D179" i="9"/>
  <c r="C179" i="9"/>
  <c r="E178" i="9"/>
  <c r="D178" i="9"/>
  <c r="C178" i="9"/>
  <c r="E177" i="9"/>
  <c r="D177" i="9"/>
  <c r="C177" i="9"/>
  <c r="E176" i="9"/>
  <c r="D176" i="9"/>
  <c r="C176" i="9"/>
  <c r="E175" i="9"/>
  <c r="D175" i="9"/>
  <c r="C175" i="9"/>
  <c r="E174" i="9"/>
  <c r="D174" i="9"/>
  <c r="C174" i="9"/>
  <c r="E173" i="9"/>
  <c r="D173" i="9"/>
  <c r="C173" i="9"/>
  <c r="E172" i="9"/>
  <c r="D172" i="9"/>
  <c r="C172" i="9"/>
  <c r="E171" i="9"/>
  <c r="D171" i="9"/>
  <c r="C171" i="9"/>
  <c r="E170" i="9"/>
  <c r="D170" i="9"/>
  <c r="C170" i="9"/>
  <c r="E169" i="9"/>
  <c r="D169" i="9"/>
  <c r="C169" i="9"/>
  <c r="E168" i="9"/>
  <c r="D168" i="9"/>
  <c r="C168" i="9"/>
  <c r="E167" i="9"/>
  <c r="D167" i="9"/>
  <c r="C167" i="9"/>
  <c r="E163" i="9"/>
  <c r="E164" i="9" s="1"/>
  <c r="D163" i="9"/>
  <c r="C163" i="9"/>
  <c r="E162" i="9"/>
  <c r="D162" i="9"/>
  <c r="D164" i="9" s="1"/>
  <c r="C162" i="9"/>
  <c r="C158" i="9"/>
  <c r="C157" i="9"/>
  <c r="C156" i="9"/>
  <c r="C155" i="9"/>
  <c r="C154" i="9"/>
  <c r="E152" i="9"/>
  <c r="D152" i="9"/>
  <c r="C152" i="9"/>
  <c r="E151" i="9"/>
  <c r="D151" i="9"/>
  <c r="C151" i="9"/>
  <c r="E150" i="9"/>
  <c r="D150" i="9"/>
  <c r="C150" i="9"/>
  <c r="E149" i="9"/>
  <c r="D149" i="9"/>
  <c r="C149" i="9"/>
  <c r="E148" i="9"/>
  <c r="D148" i="9"/>
  <c r="C148" i="9"/>
  <c r="E147" i="9"/>
  <c r="D147" i="9"/>
  <c r="C147" i="9"/>
  <c r="E146" i="9"/>
  <c r="D146" i="9"/>
  <c r="C146" i="9"/>
  <c r="E145" i="9"/>
  <c r="D145" i="9"/>
  <c r="C145" i="9"/>
  <c r="E144" i="9"/>
  <c r="D144" i="9"/>
  <c r="D142" i="9" s="1"/>
  <c r="C144" i="9"/>
  <c r="E143" i="9"/>
  <c r="D143" i="9"/>
  <c r="C143" i="9"/>
  <c r="E140" i="9"/>
  <c r="D140" i="9"/>
  <c r="C140" i="9"/>
  <c r="E139" i="9"/>
  <c r="D139" i="9"/>
  <c r="C139" i="9"/>
  <c r="E138" i="9"/>
  <c r="D138" i="9"/>
  <c r="C138" i="9"/>
  <c r="E137" i="9"/>
  <c r="D137" i="9"/>
  <c r="C137" i="9"/>
  <c r="E136" i="9"/>
  <c r="D136" i="9"/>
  <c r="C136" i="9"/>
  <c r="E135" i="9"/>
  <c r="D135" i="9"/>
  <c r="C135" i="9"/>
  <c r="E134" i="9"/>
  <c r="D134" i="9"/>
  <c r="C134" i="9"/>
  <c r="E133" i="9"/>
  <c r="D133" i="9"/>
  <c r="C133" i="9"/>
  <c r="E132" i="9"/>
  <c r="D132" i="9"/>
  <c r="C132" i="9"/>
  <c r="E131" i="9"/>
  <c r="D131" i="9"/>
  <c r="C131" i="9"/>
  <c r="E130" i="9"/>
  <c r="D130" i="9"/>
  <c r="C130" i="9"/>
  <c r="E129" i="9"/>
  <c r="D129" i="9"/>
  <c r="C129" i="9"/>
  <c r="E128" i="9"/>
  <c r="E141" i="9" s="1"/>
  <c r="D128" i="9"/>
  <c r="C128" i="9"/>
  <c r="H123" i="9"/>
  <c r="G123" i="9"/>
  <c r="G124" i="9" s="1"/>
  <c r="D123" i="9"/>
  <c r="C123" i="9"/>
  <c r="H122" i="9"/>
  <c r="F122" i="9"/>
  <c r="E122" i="9"/>
  <c r="D122" i="9"/>
  <c r="C122" i="9"/>
  <c r="H121" i="9"/>
  <c r="F121" i="9"/>
  <c r="E121" i="9"/>
  <c r="D121" i="9"/>
  <c r="C121" i="9"/>
  <c r="H120" i="9"/>
  <c r="H118" i="9" s="1"/>
  <c r="F120" i="9"/>
  <c r="E120" i="9"/>
  <c r="E118" i="9" s="1"/>
  <c r="D120" i="9"/>
  <c r="C120" i="9"/>
  <c r="C118" i="9" s="1"/>
  <c r="H119" i="9"/>
  <c r="F119" i="9"/>
  <c r="E119" i="9"/>
  <c r="D119" i="9"/>
  <c r="D118" i="9" s="1"/>
  <c r="C119" i="9"/>
  <c r="H117" i="9"/>
  <c r="F117" i="9"/>
  <c r="E117" i="9"/>
  <c r="D117" i="9"/>
  <c r="C117" i="9"/>
  <c r="H116" i="9"/>
  <c r="F116" i="9"/>
  <c r="E116" i="9"/>
  <c r="D116" i="9"/>
  <c r="C116" i="9"/>
  <c r="H115" i="9"/>
  <c r="F115" i="9"/>
  <c r="E115" i="9"/>
  <c r="D115" i="9"/>
  <c r="C115" i="9"/>
  <c r="H114" i="9"/>
  <c r="F114" i="9"/>
  <c r="E114" i="9"/>
  <c r="D114" i="9"/>
  <c r="C114" i="9"/>
  <c r="H113" i="9"/>
  <c r="F113" i="9"/>
  <c r="E113" i="9"/>
  <c r="D113" i="9"/>
  <c r="C113" i="9"/>
  <c r="H112" i="9"/>
  <c r="F112" i="9"/>
  <c r="E112" i="9"/>
  <c r="D112" i="9"/>
  <c r="C112" i="9"/>
  <c r="H111" i="9"/>
  <c r="F111" i="9"/>
  <c r="E111" i="9"/>
  <c r="D111" i="9"/>
  <c r="C111" i="9"/>
  <c r="H110" i="9"/>
  <c r="F110" i="9"/>
  <c r="E110" i="9"/>
  <c r="D110" i="9"/>
  <c r="C110" i="9"/>
  <c r="H109" i="9"/>
  <c r="F109" i="9"/>
  <c r="E109" i="9"/>
  <c r="D109" i="9"/>
  <c r="C109" i="9"/>
  <c r="H108" i="9"/>
  <c r="F108" i="9"/>
  <c r="E108" i="9"/>
  <c r="D108" i="9"/>
  <c r="C108" i="9"/>
  <c r="H107" i="9"/>
  <c r="F107" i="9"/>
  <c r="E107" i="9"/>
  <c r="D107" i="9"/>
  <c r="C107" i="9"/>
  <c r="H106" i="9"/>
  <c r="F106" i="9"/>
  <c r="E106" i="9"/>
  <c r="D106" i="9"/>
  <c r="C106" i="9"/>
  <c r="H105" i="9"/>
  <c r="F105" i="9"/>
  <c r="E105" i="9"/>
  <c r="D105" i="9"/>
  <c r="C105" i="9"/>
  <c r="E101" i="9"/>
  <c r="D101" i="9"/>
  <c r="C101" i="9"/>
  <c r="E100" i="9"/>
  <c r="D100" i="9"/>
  <c r="C100" i="9"/>
  <c r="E99" i="9"/>
  <c r="D99" i="9"/>
  <c r="C99" i="9"/>
  <c r="C102" i="9" s="1"/>
  <c r="E96" i="9"/>
  <c r="D96" i="9"/>
  <c r="C96" i="9"/>
  <c r="C95" i="9"/>
  <c r="E94" i="9"/>
  <c r="D94" i="9"/>
  <c r="C94" i="9"/>
  <c r="E93" i="9"/>
  <c r="D93" i="9"/>
  <c r="C93" i="9"/>
  <c r="E92" i="9"/>
  <c r="D92" i="9"/>
  <c r="C92" i="9"/>
  <c r="E91" i="9"/>
  <c r="D91" i="9"/>
  <c r="C91" i="9"/>
  <c r="C90" i="9" s="1"/>
  <c r="E89" i="9"/>
  <c r="D89" i="9"/>
  <c r="C89" i="9"/>
  <c r="E88" i="9"/>
  <c r="D88" i="9"/>
  <c r="C88" i="9"/>
  <c r="E87" i="9"/>
  <c r="D87" i="9"/>
  <c r="C87" i="9"/>
  <c r="C86" i="9" s="1"/>
  <c r="E85" i="9"/>
  <c r="D85" i="9"/>
  <c r="C85" i="9"/>
  <c r="E84" i="9"/>
  <c r="D84" i="9"/>
  <c r="C84" i="9"/>
  <c r="E83" i="9"/>
  <c r="D83" i="9"/>
  <c r="C83" i="9"/>
  <c r="E82" i="9"/>
  <c r="D82" i="9"/>
  <c r="C82" i="9"/>
  <c r="E81" i="9"/>
  <c r="D81" i="9"/>
  <c r="C81" i="9"/>
  <c r="E80" i="9"/>
  <c r="D80" i="9"/>
  <c r="C80" i="9"/>
  <c r="D79" i="9"/>
  <c r="E78" i="9"/>
  <c r="D78" i="9"/>
  <c r="C78" i="9"/>
  <c r="E77" i="9"/>
  <c r="D77" i="9"/>
  <c r="C77" i="9"/>
  <c r="E76" i="9"/>
  <c r="D76" i="9"/>
  <c r="C76" i="9"/>
  <c r="E75" i="9"/>
  <c r="D75" i="9"/>
  <c r="C75" i="9"/>
  <c r="E74" i="9"/>
  <c r="D74" i="9"/>
  <c r="C74" i="9"/>
  <c r="C69" i="9"/>
  <c r="C68" i="9"/>
  <c r="E66" i="9"/>
  <c r="D66" i="9"/>
  <c r="C66" i="9"/>
  <c r="E65" i="9"/>
  <c r="D65" i="9"/>
  <c r="D63" i="9" s="1"/>
  <c r="C65" i="9"/>
  <c r="E64" i="9"/>
  <c r="E63" i="9" s="1"/>
  <c r="D64" i="9"/>
  <c r="C64" i="9"/>
  <c r="C62" i="9"/>
  <c r="C61" i="9" s="1"/>
  <c r="E60" i="9"/>
  <c r="D60" i="9"/>
  <c r="C60" i="9"/>
  <c r="E59" i="9"/>
  <c r="D59" i="9"/>
  <c r="C59" i="9"/>
  <c r="E58" i="9"/>
  <c r="D58" i="9"/>
  <c r="C58" i="9"/>
  <c r="E57" i="9"/>
  <c r="E56" i="9" s="1"/>
  <c r="D57" i="9"/>
  <c r="C57" i="9"/>
  <c r="C55" i="9"/>
  <c r="C54" i="9" s="1"/>
  <c r="E53" i="9"/>
  <c r="D53" i="9"/>
  <c r="C53" i="9"/>
  <c r="E52" i="9"/>
  <c r="D52" i="9"/>
  <c r="D51" i="9" s="1"/>
  <c r="C52" i="9"/>
  <c r="C50" i="9"/>
  <c r="C49" i="9"/>
  <c r="C48" i="9"/>
  <c r="C47" i="9"/>
  <c r="C46" i="9"/>
  <c r="E44" i="9"/>
  <c r="D44" i="9"/>
  <c r="C44" i="9"/>
  <c r="E43" i="9"/>
  <c r="D43" i="9"/>
  <c r="C43" i="9"/>
  <c r="E42" i="9"/>
  <c r="D42" i="9"/>
  <c r="C42" i="9"/>
  <c r="E41" i="9"/>
  <c r="D41" i="9"/>
  <c r="C41" i="9"/>
  <c r="E40" i="9"/>
  <c r="D40" i="9"/>
  <c r="C40" i="9"/>
  <c r="E39" i="9"/>
  <c r="D39" i="9"/>
  <c r="C39" i="9"/>
  <c r="E38" i="9"/>
  <c r="D38" i="9"/>
  <c r="C38" i="9"/>
  <c r="E37" i="9"/>
  <c r="D37" i="9"/>
  <c r="C37" i="9"/>
  <c r="E36" i="9"/>
  <c r="D36" i="9"/>
  <c r="C36" i="9"/>
  <c r="E35" i="9"/>
  <c r="D35" i="9"/>
  <c r="D33" i="9" s="1"/>
  <c r="C35" i="9"/>
  <c r="E34" i="9"/>
  <c r="D34" i="9"/>
  <c r="C34" i="9"/>
  <c r="C33" i="9" s="1"/>
  <c r="C32" i="9"/>
  <c r="C31" i="9"/>
  <c r="C30" i="9"/>
  <c r="C29" i="9"/>
  <c r="C28" i="9"/>
  <c r="C27" i="9"/>
  <c r="E25" i="9"/>
  <c r="D25" i="9"/>
  <c r="C25" i="9"/>
  <c r="E24" i="9"/>
  <c r="D24" i="9"/>
  <c r="C24" i="9"/>
  <c r="E23" i="9"/>
  <c r="D23" i="9"/>
  <c r="C23" i="9"/>
  <c r="E22" i="9"/>
  <c r="D22" i="9"/>
  <c r="C22" i="9"/>
  <c r="E21" i="9"/>
  <c r="D21" i="9"/>
  <c r="C21" i="9"/>
  <c r="E20" i="9"/>
  <c r="D20" i="9"/>
  <c r="C20" i="9"/>
  <c r="E19" i="9"/>
  <c r="D19" i="9"/>
  <c r="C19" i="9"/>
  <c r="E18" i="9"/>
  <c r="D18" i="9"/>
  <c r="C18" i="9"/>
  <c r="E17" i="9"/>
  <c r="D17" i="9"/>
  <c r="C17" i="9"/>
  <c r="E16" i="9"/>
  <c r="D16" i="9"/>
  <c r="C16" i="9"/>
  <c r="E15" i="9"/>
  <c r="D15" i="9"/>
  <c r="C15" i="9"/>
  <c r="E14" i="9"/>
  <c r="D14" i="9"/>
  <c r="C14" i="9"/>
  <c r="E13" i="9"/>
  <c r="D13" i="9"/>
  <c r="C13" i="9"/>
  <c r="E12" i="9"/>
  <c r="D12" i="9"/>
  <c r="C12" i="9"/>
  <c r="C10" i="9" s="1"/>
  <c r="E11" i="9"/>
  <c r="D11" i="9"/>
  <c r="C11" i="9"/>
  <c r="E10" i="9"/>
  <c r="A5" i="9"/>
  <c r="A4" i="9"/>
  <c r="A3" i="9"/>
  <c r="A2" i="9"/>
  <c r="F124" i="9" l="1"/>
  <c r="L383" i="9"/>
  <c r="C45" i="9"/>
  <c r="E51" i="9"/>
  <c r="D56" i="9"/>
  <c r="D141" i="9"/>
  <c r="D159" i="9" s="1"/>
  <c r="C201" i="9"/>
  <c r="D201" i="9"/>
  <c r="E201" i="9"/>
  <c r="C230" i="9"/>
  <c r="D230" i="9"/>
  <c r="C254" i="9"/>
  <c r="D277" i="9"/>
  <c r="D339" i="9"/>
  <c r="H339" i="9"/>
  <c r="L339" i="9"/>
  <c r="P339" i="9"/>
  <c r="D389" i="9"/>
  <c r="H389" i="9"/>
  <c r="L389" i="9"/>
  <c r="P389" i="9"/>
  <c r="E394" i="9"/>
  <c r="I394" i="9"/>
  <c r="M394" i="9"/>
  <c r="Q394" i="9"/>
  <c r="C397" i="9"/>
  <c r="G397" i="9"/>
  <c r="K397" i="9"/>
  <c r="O397" i="9"/>
  <c r="F400" i="9"/>
  <c r="J400" i="9"/>
  <c r="N400" i="9"/>
  <c r="C423" i="9"/>
  <c r="E124" i="9"/>
  <c r="F118" i="9"/>
  <c r="C212" i="9"/>
  <c r="C220" i="9"/>
  <c r="D220" i="9"/>
  <c r="C236" i="9"/>
  <c r="D254" i="9"/>
  <c r="F304" i="9"/>
  <c r="N304" i="9"/>
  <c r="N300" i="9" s="1"/>
  <c r="E326" i="9"/>
  <c r="M326" i="9"/>
  <c r="R364" i="9"/>
  <c r="D383" i="9"/>
  <c r="C26" i="9"/>
  <c r="C51" i="9"/>
  <c r="C56" i="9"/>
  <c r="C67" i="9"/>
  <c r="E79" i="9"/>
  <c r="E73" i="9" s="1"/>
  <c r="D90" i="9"/>
  <c r="E90" i="9"/>
  <c r="E86" i="9" s="1"/>
  <c r="D102" i="9"/>
  <c r="E102" i="9"/>
  <c r="C141" i="9"/>
  <c r="C153" i="9"/>
  <c r="C164" i="9"/>
  <c r="E230" i="9"/>
  <c r="C243" i="9"/>
  <c r="D243" i="9"/>
  <c r="E243" i="9"/>
  <c r="E254" i="9"/>
  <c r="J287" i="9"/>
  <c r="C293" i="9"/>
  <c r="C287" i="9" s="1"/>
  <c r="G293" i="9"/>
  <c r="K293" i="9"/>
  <c r="K287" i="9" s="1"/>
  <c r="O293" i="9"/>
  <c r="D293" i="9"/>
  <c r="H293" i="9"/>
  <c r="L293" i="9"/>
  <c r="P293" i="9"/>
  <c r="F326" i="9"/>
  <c r="J326" i="9"/>
  <c r="N326" i="9"/>
  <c r="F339" i="9"/>
  <c r="N339" i="9"/>
  <c r="F357" i="9"/>
  <c r="F364" i="9" s="1"/>
  <c r="J357" i="9"/>
  <c r="J364" i="9" s="1"/>
  <c r="O357" i="9"/>
  <c r="C357" i="9"/>
  <c r="C364" i="9" s="1"/>
  <c r="G357" i="9"/>
  <c r="L357" i="9"/>
  <c r="P357" i="9"/>
  <c r="G409" i="9"/>
  <c r="C409" i="9" s="1"/>
  <c r="K409" i="9"/>
  <c r="O409" i="9"/>
  <c r="D386" i="9"/>
  <c r="H386" i="9"/>
  <c r="L386" i="9"/>
  <c r="P386" i="9"/>
  <c r="F403" i="9"/>
  <c r="J403" i="9"/>
  <c r="N403" i="9"/>
  <c r="D406" i="9"/>
  <c r="E423" i="9"/>
  <c r="E159" i="9"/>
  <c r="D124" i="9"/>
  <c r="E33" i="9"/>
  <c r="E70" i="9" s="1"/>
  <c r="C63" i="9"/>
  <c r="D73" i="9"/>
  <c r="C79" i="9"/>
  <c r="D287" i="9"/>
  <c r="H287" i="9"/>
  <c r="L287" i="9"/>
  <c r="P287" i="9"/>
  <c r="C492" i="9"/>
  <c r="C142" i="9"/>
  <c r="D10" i="9"/>
  <c r="D70" i="9" s="1"/>
  <c r="C73" i="9"/>
  <c r="D86" i="9"/>
  <c r="C124" i="9"/>
  <c r="H124" i="9"/>
  <c r="E142" i="9"/>
  <c r="C272" i="9"/>
  <c r="AB368" i="9"/>
  <c r="AA368" i="9"/>
  <c r="K368" i="9" s="1"/>
  <c r="I408" i="9"/>
  <c r="AB435" i="9"/>
  <c r="AA435" i="9"/>
  <c r="K435" i="9" s="1"/>
  <c r="F300" i="9"/>
  <c r="J300" i="9"/>
  <c r="K326" i="9"/>
  <c r="O326" i="9"/>
  <c r="D326" i="9"/>
  <c r="H326" i="9"/>
  <c r="L326" i="9"/>
  <c r="E339" i="9"/>
  <c r="I339" i="9"/>
  <c r="M339" i="9"/>
  <c r="Q339" i="9"/>
  <c r="D357" i="9"/>
  <c r="H357" i="9"/>
  <c r="M357" i="9"/>
  <c r="M364" i="9" s="1"/>
  <c r="Q357" i="9"/>
  <c r="G364" i="9"/>
  <c r="O364" i="9"/>
  <c r="L364" i="9"/>
  <c r="P364" i="9"/>
  <c r="AB369" i="9"/>
  <c r="D408" i="9"/>
  <c r="H408" i="9"/>
  <c r="H410" i="9" s="1"/>
  <c r="L408" i="9"/>
  <c r="L410" i="9" s="1"/>
  <c r="P408" i="9"/>
  <c r="P410" i="9" s="1"/>
  <c r="E409" i="9"/>
  <c r="I409" i="9"/>
  <c r="M409" i="9"/>
  <c r="Q409" i="9"/>
  <c r="F386" i="9"/>
  <c r="J386" i="9"/>
  <c r="N386" i="9"/>
  <c r="F406" i="9"/>
  <c r="J406" i="9"/>
  <c r="N406" i="9"/>
  <c r="M408" i="9"/>
  <c r="M410" i="9" s="1"/>
  <c r="AB436" i="9"/>
  <c r="AA436" i="9"/>
  <c r="K436" i="9" s="1"/>
  <c r="C478" i="9"/>
  <c r="G287" i="9"/>
  <c r="O287" i="9"/>
  <c r="E293" i="9"/>
  <c r="E287" i="9" s="1"/>
  <c r="I293" i="9"/>
  <c r="I287" i="9" s="1"/>
  <c r="M293" i="9"/>
  <c r="M287" i="9" s="1"/>
  <c r="Q293" i="9"/>
  <c r="Q287" i="9" s="1"/>
  <c r="D364" i="9"/>
  <c r="H364" i="9"/>
  <c r="AB370" i="9"/>
  <c r="AA370" i="9"/>
  <c r="K370" i="9" s="1"/>
  <c r="Q408" i="9"/>
  <c r="AB437" i="9"/>
  <c r="AA437" i="9"/>
  <c r="K437" i="9" s="1"/>
  <c r="D300" i="9"/>
  <c r="H300" i="9"/>
  <c r="L300" i="9"/>
  <c r="P300" i="9"/>
  <c r="C339" i="9"/>
  <c r="G339" i="9"/>
  <c r="K339" i="9"/>
  <c r="O339" i="9"/>
  <c r="E364" i="9"/>
  <c r="I364" i="9"/>
  <c r="Q364" i="9"/>
  <c r="AB371" i="9"/>
  <c r="F383" i="9"/>
  <c r="F408" i="9"/>
  <c r="F410" i="9" s="1"/>
  <c r="J383" i="9"/>
  <c r="J408" i="9"/>
  <c r="J410" i="9" s="1"/>
  <c r="N383" i="9"/>
  <c r="N408" i="9"/>
  <c r="N410" i="9" s="1"/>
  <c r="E397" i="9"/>
  <c r="I397" i="9"/>
  <c r="M397" i="9"/>
  <c r="Q397" i="9"/>
  <c r="D400" i="9"/>
  <c r="H400" i="9"/>
  <c r="L400" i="9"/>
  <c r="P400" i="9"/>
  <c r="E408" i="9"/>
  <c r="E410" i="9" s="1"/>
  <c r="G408" i="9"/>
  <c r="K408" i="9"/>
  <c r="K410" i="9" s="1"/>
  <c r="O408" i="9"/>
  <c r="O410" i="9" l="1"/>
  <c r="Q410" i="9"/>
  <c r="C70" i="9"/>
  <c r="G9" i="9"/>
  <c r="G410" i="9"/>
  <c r="C159" i="9"/>
  <c r="I410" i="9"/>
  <c r="C408" i="9"/>
  <c r="C410" i="9" s="1"/>
  <c r="D410" i="9"/>
  <c r="M491" i="8" l="1"/>
  <c r="L491" i="8"/>
  <c r="K491" i="8"/>
  <c r="J491" i="8"/>
  <c r="I491" i="8"/>
  <c r="H491" i="8"/>
  <c r="G491" i="8"/>
  <c r="F491" i="8"/>
  <c r="E491" i="8"/>
  <c r="D491" i="8"/>
  <c r="C490" i="8"/>
  <c r="C489" i="8"/>
  <c r="C488" i="8"/>
  <c r="C487" i="8"/>
  <c r="C486" i="8"/>
  <c r="M485" i="8"/>
  <c r="L485" i="8"/>
  <c r="K485" i="8"/>
  <c r="J485" i="8"/>
  <c r="I485" i="8"/>
  <c r="H485" i="8"/>
  <c r="G485" i="8"/>
  <c r="F485" i="8"/>
  <c r="E485" i="8"/>
  <c r="D485" i="8"/>
  <c r="C484" i="8"/>
  <c r="C483" i="8"/>
  <c r="C482" i="8"/>
  <c r="C481" i="8"/>
  <c r="C480" i="8"/>
  <c r="C479" i="8"/>
  <c r="C485" i="8" s="1"/>
  <c r="M478" i="8"/>
  <c r="L478" i="8"/>
  <c r="L492" i="8" s="1"/>
  <c r="K478" i="8"/>
  <c r="J478" i="8"/>
  <c r="J492" i="8" s="1"/>
  <c r="I478" i="8"/>
  <c r="H478" i="8"/>
  <c r="H492" i="8" s="1"/>
  <c r="G478" i="8"/>
  <c r="F478" i="8"/>
  <c r="F492" i="8" s="1"/>
  <c r="E478" i="8"/>
  <c r="D478" i="8"/>
  <c r="D492" i="8" s="1"/>
  <c r="C477" i="8"/>
  <c r="C476" i="8"/>
  <c r="C475" i="8"/>
  <c r="C474" i="8"/>
  <c r="C473" i="8"/>
  <c r="C472" i="8"/>
  <c r="C471" i="8"/>
  <c r="C470" i="8"/>
  <c r="C478" i="8" s="1"/>
  <c r="M469" i="8"/>
  <c r="L469" i="8"/>
  <c r="K469" i="8"/>
  <c r="J469" i="8"/>
  <c r="I469" i="8"/>
  <c r="H469" i="8"/>
  <c r="G469" i="8"/>
  <c r="F469" i="8"/>
  <c r="E469" i="8"/>
  <c r="D469" i="8"/>
  <c r="C469" i="8"/>
  <c r="C468" i="8"/>
  <c r="C467" i="8"/>
  <c r="C466" i="8"/>
  <c r="M465" i="8"/>
  <c r="L465" i="8"/>
  <c r="K465" i="8"/>
  <c r="J465" i="8"/>
  <c r="I465" i="8"/>
  <c r="H465" i="8"/>
  <c r="G465" i="8"/>
  <c r="F465" i="8"/>
  <c r="E465" i="8"/>
  <c r="D465" i="8"/>
  <c r="C464" i="8"/>
  <c r="C463" i="8"/>
  <c r="C465" i="8" s="1"/>
  <c r="C462" i="8"/>
  <c r="M461" i="8"/>
  <c r="L461" i="8"/>
  <c r="K461" i="8"/>
  <c r="J461" i="8"/>
  <c r="I461" i="8"/>
  <c r="H461" i="8"/>
  <c r="G461" i="8"/>
  <c r="F461" i="8"/>
  <c r="E461" i="8"/>
  <c r="D461" i="8"/>
  <c r="C460" i="8"/>
  <c r="C459" i="8"/>
  <c r="C461" i="8" s="1"/>
  <c r="C458" i="8"/>
  <c r="M457" i="8"/>
  <c r="L457" i="8"/>
  <c r="K457" i="8"/>
  <c r="J457" i="8"/>
  <c r="I457" i="8"/>
  <c r="H457" i="8"/>
  <c r="G457" i="8"/>
  <c r="F457" i="8"/>
  <c r="E457" i="8"/>
  <c r="D457" i="8"/>
  <c r="C456" i="8"/>
  <c r="C455" i="8"/>
  <c r="C454" i="8"/>
  <c r="C453" i="8"/>
  <c r="C457" i="8" s="1"/>
  <c r="C452" i="8"/>
  <c r="C446" i="8"/>
  <c r="C445" i="8"/>
  <c r="AB442" i="8"/>
  <c r="AA442" i="8"/>
  <c r="F442" i="8"/>
  <c r="AB441" i="8"/>
  <c r="AA441" i="8"/>
  <c r="F441" i="8"/>
  <c r="AB440" i="8"/>
  <c r="AA440" i="8"/>
  <c r="F440" i="8"/>
  <c r="AB437" i="8"/>
  <c r="C437" i="8"/>
  <c r="AA437" i="8" s="1"/>
  <c r="K437" i="8" s="1"/>
  <c r="AB436" i="8"/>
  <c r="AA436" i="8"/>
  <c r="K436" i="8" s="1"/>
  <c r="C436" i="8"/>
  <c r="C435" i="8"/>
  <c r="D422" i="8"/>
  <c r="C422" i="8"/>
  <c r="E421" i="8"/>
  <c r="D421" i="8"/>
  <c r="C421" i="8"/>
  <c r="E420" i="8"/>
  <c r="D420" i="8"/>
  <c r="C420" i="8"/>
  <c r="E419" i="8"/>
  <c r="D419" i="8"/>
  <c r="C419" i="8"/>
  <c r="E418" i="8"/>
  <c r="D418" i="8"/>
  <c r="C418" i="8"/>
  <c r="D417" i="8"/>
  <c r="C417" i="8"/>
  <c r="E416" i="8"/>
  <c r="D416" i="8"/>
  <c r="C416" i="8"/>
  <c r="D415" i="8"/>
  <c r="C415" i="8"/>
  <c r="E414" i="8"/>
  <c r="D414" i="8"/>
  <c r="C414" i="8"/>
  <c r="D413" i="8"/>
  <c r="C413" i="8"/>
  <c r="Q407" i="8"/>
  <c r="P407" i="8"/>
  <c r="O407" i="8"/>
  <c r="N407" i="8"/>
  <c r="M407" i="8"/>
  <c r="L407" i="8"/>
  <c r="K407" i="8"/>
  <c r="J407" i="8"/>
  <c r="I407" i="8"/>
  <c r="H407" i="8"/>
  <c r="G407" i="8"/>
  <c r="F407" i="8"/>
  <c r="E407" i="8"/>
  <c r="D407" i="8"/>
  <c r="C407" i="8"/>
  <c r="Q405" i="8"/>
  <c r="P405" i="8"/>
  <c r="O405" i="8"/>
  <c r="N405" i="8"/>
  <c r="N406" i="8" s="1"/>
  <c r="M405" i="8"/>
  <c r="L405" i="8"/>
  <c r="K405" i="8"/>
  <c r="J405" i="8"/>
  <c r="J406" i="8" s="1"/>
  <c r="I405" i="8"/>
  <c r="H405" i="8"/>
  <c r="G405" i="8"/>
  <c r="F405" i="8"/>
  <c r="F406" i="8" s="1"/>
  <c r="E405" i="8"/>
  <c r="D405" i="8"/>
  <c r="C405" i="8"/>
  <c r="Q404" i="8"/>
  <c r="Q406" i="8" s="1"/>
  <c r="P404" i="8"/>
  <c r="O404" i="8"/>
  <c r="O406" i="8" s="1"/>
  <c r="N404" i="8"/>
  <c r="M404" i="8"/>
  <c r="M406" i="8" s="1"/>
  <c r="L404" i="8"/>
  <c r="K404" i="8"/>
  <c r="K406" i="8" s="1"/>
  <c r="J404" i="8"/>
  <c r="I404" i="8"/>
  <c r="I406" i="8" s="1"/>
  <c r="H404" i="8"/>
  <c r="G404" i="8"/>
  <c r="G406" i="8" s="1"/>
  <c r="F404" i="8"/>
  <c r="E404" i="8"/>
  <c r="E406" i="8" s="1"/>
  <c r="D404" i="8"/>
  <c r="C404" i="8"/>
  <c r="C406" i="8" s="1"/>
  <c r="Q402" i="8"/>
  <c r="P402" i="8"/>
  <c r="O402" i="8"/>
  <c r="O403" i="8" s="1"/>
  <c r="N402" i="8"/>
  <c r="M402" i="8"/>
  <c r="L402" i="8"/>
  <c r="K402" i="8"/>
  <c r="K403" i="8" s="1"/>
  <c r="J402" i="8"/>
  <c r="I402" i="8"/>
  <c r="H402" i="8"/>
  <c r="G402" i="8"/>
  <c r="G403" i="8" s="1"/>
  <c r="F402" i="8"/>
  <c r="E402" i="8"/>
  <c r="D402" i="8"/>
  <c r="C402" i="8"/>
  <c r="C403" i="8" s="1"/>
  <c r="Q401" i="8"/>
  <c r="P401" i="8"/>
  <c r="P403" i="8" s="1"/>
  <c r="O401" i="8"/>
  <c r="N401" i="8"/>
  <c r="N403" i="8" s="1"/>
  <c r="M401" i="8"/>
  <c r="L401" i="8"/>
  <c r="L403" i="8" s="1"/>
  <c r="K401" i="8"/>
  <c r="J401" i="8"/>
  <c r="J403" i="8" s="1"/>
  <c r="I401" i="8"/>
  <c r="H401" i="8"/>
  <c r="H403" i="8" s="1"/>
  <c r="G401" i="8"/>
  <c r="F401" i="8"/>
  <c r="F403" i="8" s="1"/>
  <c r="E401" i="8"/>
  <c r="D401" i="8"/>
  <c r="D403" i="8" s="1"/>
  <c r="C401" i="8"/>
  <c r="Q400" i="8"/>
  <c r="Q399" i="8"/>
  <c r="P399" i="8"/>
  <c r="O399" i="8"/>
  <c r="O400" i="8" s="1"/>
  <c r="N399" i="8"/>
  <c r="M399" i="8"/>
  <c r="L399" i="8"/>
  <c r="K399" i="8"/>
  <c r="J399" i="8"/>
  <c r="I399" i="8"/>
  <c r="I400" i="8" s="1"/>
  <c r="H399" i="8"/>
  <c r="G399" i="8"/>
  <c r="G400" i="8" s="1"/>
  <c r="F399" i="8"/>
  <c r="E399" i="8"/>
  <c r="D399" i="8"/>
  <c r="C399" i="8"/>
  <c r="C400" i="8" s="1"/>
  <c r="Q398" i="8"/>
  <c r="P398" i="8"/>
  <c r="O398" i="8"/>
  <c r="N398" i="8"/>
  <c r="N400" i="8" s="1"/>
  <c r="M398" i="8"/>
  <c r="L398" i="8"/>
  <c r="L400" i="8" s="1"/>
  <c r="K398" i="8"/>
  <c r="J398" i="8"/>
  <c r="J400" i="8" s="1"/>
  <c r="I398" i="8"/>
  <c r="H398" i="8"/>
  <c r="H400" i="8" s="1"/>
  <c r="G398" i="8"/>
  <c r="F398" i="8"/>
  <c r="F400" i="8" s="1"/>
  <c r="E398" i="8"/>
  <c r="D398" i="8"/>
  <c r="D400" i="8" s="1"/>
  <c r="C398" i="8"/>
  <c r="Q397" i="8"/>
  <c r="E397" i="8"/>
  <c r="Q396" i="8"/>
  <c r="P396" i="8"/>
  <c r="O396" i="8"/>
  <c r="N396" i="8"/>
  <c r="M396" i="8"/>
  <c r="M397" i="8" s="1"/>
  <c r="L396" i="8"/>
  <c r="K396" i="8"/>
  <c r="J396" i="8"/>
  <c r="I396" i="8"/>
  <c r="I397" i="8" s="1"/>
  <c r="H396" i="8"/>
  <c r="G396" i="8"/>
  <c r="F396" i="8"/>
  <c r="E396" i="8"/>
  <c r="D396" i="8"/>
  <c r="C396" i="8"/>
  <c r="Q395" i="8"/>
  <c r="P395" i="8"/>
  <c r="O395" i="8"/>
  <c r="N395" i="8"/>
  <c r="N397" i="8" s="1"/>
  <c r="M395" i="8"/>
  <c r="L395" i="8"/>
  <c r="K395" i="8"/>
  <c r="J395" i="8"/>
  <c r="J397" i="8" s="1"/>
  <c r="I395" i="8"/>
  <c r="H395" i="8"/>
  <c r="H397" i="8" s="1"/>
  <c r="G395" i="8"/>
  <c r="F395" i="8"/>
  <c r="F397" i="8" s="1"/>
  <c r="E395" i="8"/>
  <c r="D395" i="8"/>
  <c r="D397" i="8" s="1"/>
  <c r="C395" i="8"/>
  <c r="Q393" i="8"/>
  <c r="P393" i="8"/>
  <c r="O393" i="8"/>
  <c r="N393" i="8"/>
  <c r="N394" i="8" s="1"/>
  <c r="M393" i="8"/>
  <c r="L393" i="8"/>
  <c r="K393" i="8"/>
  <c r="J393" i="8"/>
  <c r="I393" i="8"/>
  <c r="H393" i="8"/>
  <c r="G393" i="8"/>
  <c r="F393" i="8"/>
  <c r="E393" i="8"/>
  <c r="D393" i="8"/>
  <c r="C393" i="8"/>
  <c r="Q392" i="8"/>
  <c r="P392" i="8"/>
  <c r="O392" i="8"/>
  <c r="O394" i="8" s="1"/>
  <c r="N392" i="8"/>
  <c r="M392" i="8"/>
  <c r="L392" i="8"/>
  <c r="K392" i="8"/>
  <c r="K394" i="8" s="1"/>
  <c r="J392" i="8"/>
  <c r="J394" i="8" s="1"/>
  <c r="I392" i="8"/>
  <c r="I394" i="8" s="1"/>
  <c r="H392" i="8"/>
  <c r="G392" i="8"/>
  <c r="G394" i="8" s="1"/>
  <c r="F392" i="8"/>
  <c r="F394" i="8" s="1"/>
  <c r="E392" i="8"/>
  <c r="E394" i="8" s="1"/>
  <c r="D392" i="8"/>
  <c r="C392" i="8"/>
  <c r="C394" i="8" s="1"/>
  <c r="Q391" i="8"/>
  <c r="P391" i="8"/>
  <c r="O391" i="8"/>
  <c r="N391" i="8"/>
  <c r="M391" i="8"/>
  <c r="L391" i="8"/>
  <c r="K391" i="8"/>
  <c r="J391" i="8"/>
  <c r="I391" i="8"/>
  <c r="H391" i="8"/>
  <c r="G391" i="8"/>
  <c r="F391" i="8"/>
  <c r="E391" i="8"/>
  <c r="D391" i="8"/>
  <c r="C391" i="8"/>
  <c r="Q390" i="8"/>
  <c r="P390" i="8"/>
  <c r="O390" i="8"/>
  <c r="N390" i="8"/>
  <c r="M390" i="8"/>
  <c r="L390" i="8"/>
  <c r="K390" i="8"/>
  <c r="J390" i="8"/>
  <c r="I390" i="8"/>
  <c r="H390" i="8"/>
  <c r="G390" i="8"/>
  <c r="F390" i="8"/>
  <c r="E390" i="8"/>
  <c r="D390" i="8"/>
  <c r="C390" i="8"/>
  <c r="F389" i="8"/>
  <c r="Q388" i="8"/>
  <c r="P388" i="8"/>
  <c r="P389" i="8" s="1"/>
  <c r="O388" i="8"/>
  <c r="N388" i="8"/>
  <c r="N389" i="8" s="1"/>
  <c r="M388" i="8"/>
  <c r="L388" i="8"/>
  <c r="L389" i="8" s="1"/>
  <c r="K388" i="8"/>
  <c r="J388" i="8"/>
  <c r="I388" i="8"/>
  <c r="H388" i="8"/>
  <c r="G388" i="8"/>
  <c r="F388" i="8"/>
  <c r="E388" i="8"/>
  <c r="D388" i="8"/>
  <c r="D409" i="8" s="1"/>
  <c r="C388" i="8"/>
  <c r="Q387" i="8"/>
  <c r="Q389" i="8" s="1"/>
  <c r="P387" i="8"/>
  <c r="O387" i="8"/>
  <c r="O389" i="8" s="1"/>
  <c r="N387" i="8"/>
  <c r="M387" i="8"/>
  <c r="L387" i="8"/>
  <c r="K387" i="8"/>
  <c r="K389" i="8" s="1"/>
  <c r="J387" i="8"/>
  <c r="I387" i="8"/>
  <c r="I389" i="8" s="1"/>
  <c r="H387" i="8"/>
  <c r="G387" i="8"/>
  <c r="G389" i="8" s="1"/>
  <c r="F387" i="8"/>
  <c r="E387" i="8"/>
  <c r="E389" i="8" s="1"/>
  <c r="D387" i="8"/>
  <c r="C387" i="8"/>
  <c r="C389" i="8" s="1"/>
  <c r="Q385" i="8"/>
  <c r="Q386" i="8" s="1"/>
  <c r="P385" i="8"/>
  <c r="O385" i="8"/>
  <c r="N385" i="8"/>
  <c r="M385" i="8"/>
  <c r="M386" i="8" s="1"/>
  <c r="L385" i="8"/>
  <c r="K385" i="8"/>
  <c r="J385" i="8"/>
  <c r="I385" i="8"/>
  <c r="H385" i="8"/>
  <c r="G385" i="8"/>
  <c r="F385" i="8"/>
  <c r="E385" i="8"/>
  <c r="D385" i="8"/>
  <c r="C385" i="8"/>
  <c r="Q384" i="8"/>
  <c r="P384" i="8"/>
  <c r="P386" i="8" s="1"/>
  <c r="O384" i="8"/>
  <c r="N384" i="8"/>
  <c r="M384" i="8"/>
  <c r="L384" i="8"/>
  <c r="L386" i="8" s="1"/>
  <c r="K384" i="8"/>
  <c r="J384" i="8"/>
  <c r="J386" i="8" s="1"/>
  <c r="I384" i="8"/>
  <c r="H384" i="8"/>
  <c r="H386" i="8" s="1"/>
  <c r="G384" i="8"/>
  <c r="F384" i="8"/>
  <c r="F386" i="8" s="1"/>
  <c r="E384" i="8"/>
  <c r="E386" i="8" s="1"/>
  <c r="D384" i="8"/>
  <c r="D386" i="8" s="1"/>
  <c r="C384" i="8"/>
  <c r="P383" i="8"/>
  <c r="Q382" i="8"/>
  <c r="Q409" i="8" s="1"/>
  <c r="P382" i="8"/>
  <c r="O382" i="8"/>
  <c r="N382" i="8"/>
  <c r="M382" i="8"/>
  <c r="M409" i="8" s="1"/>
  <c r="L382" i="8"/>
  <c r="K382" i="8"/>
  <c r="J382" i="8"/>
  <c r="I382" i="8"/>
  <c r="H382" i="8"/>
  <c r="G382" i="8"/>
  <c r="F382" i="8"/>
  <c r="E382" i="8"/>
  <c r="E409" i="8" s="1"/>
  <c r="D382" i="8"/>
  <c r="C382" i="8"/>
  <c r="Q381" i="8"/>
  <c r="P381" i="8"/>
  <c r="P408" i="8" s="1"/>
  <c r="O381" i="8"/>
  <c r="N381" i="8"/>
  <c r="M381" i="8"/>
  <c r="L381" i="8"/>
  <c r="L408" i="8" s="1"/>
  <c r="K381" i="8"/>
  <c r="K383" i="8" s="1"/>
  <c r="J381" i="8"/>
  <c r="I381" i="8"/>
  <c r="H381" i="8"/>
  <c r="H383" i="8" s="1"/>
  <c r="G381" i="8"/>
  <c r="G383" i="8" s="1"/>
  <c r="F381" i="8"/>
  <c r="F383" i="8" s="1"/>
  <c r="E381" i="8"/>
  <c r="D381" i="8"/>
  <c r="D408" i="8" s="1"/>
  <c r="C381" i="8"/>
  <c r="C383" i="8" s="1"/>
  <c r="D376" i="8"/>
  <c r="C376" i="8"/>
  <c r="D375" i="8"/>
  <c r="C375" i="8"/>
  <c r="F371" i="8"/>
  <c r="C371" i="8" s="1"/>
  <c r="AB371" i="8" s="1"/>
  <c r="E371" i="8"/>
  <c r="F370" i="8"/>
  <c r="E370" i="8"/>
  <c r="F369" i="8"/>
  <c r="E369" i="8"/>
  <c r="C369" i="8" s="1"/>
  <c r="F368" i="8"/>
  <c r="E368" i="8"/>
  <c r="R363" i="8"/>
  <c r="Q363" i="8"/>
  <c r="P363" i="8"/>
  <c r="O363" i="8"/>
  <c r="N363" i="8"/>
  <c r="M363" i="8"/>
  <c r="L363" i="8"/>
  <c r="J363" i="8"/>
  <c r="I363" i="8"/>
  <c r="H363" i="8"/>
  <c r="G363" i="8"/>
  <c r="F363" i="8"/>
  <c r="E363" i="8"/>
  <c r="D363" i="8"/>
  <c r="C363" i="8"/>
  <c r="R362" i="8"/>
  <c r="Q362" i="8"/>
  <c r="P362" i="8"/>
  <c r="O362" i="8"/>
  <c r="N362" i="8"/>
  <c r="M362" i="8"/>
  <c r="L362" i="8"/>
  <c r="J362" i="8"/>
  <c r="I362" i="8"/>
  <c r="H362" i="8"/>
  <c r="G362" i="8"/>
  <c r="F362" i="8"/>
  <c r="E362" i="8"/>
  <c r="D362" i="8"/>
  <c r="C362" i="8"/>
  <c r="R361" i="8"/>
  <c r="Q361" i="8"/>
  <c r="P361" i="8"/>
  <c r="O361" i="8"/>
  <c r="N361" i="8"/>
  <c r="M361" i="8"/>
  <c r="L361" i="8"/>
  <c r="J361" i="8"/>
  <c r="I361" i="8"/>
  <c r="H361" i="8"/>
  <c r="G361" i="8"/>
  <c r="F361" i="8"/>
  <c r="E361" i="8"/>
  <c r="D361" i="8"/>
  <c r="D364" i="8" s="1"/>
  <c r="C361" i="8"/>
  <c r="R360" i="8"/>
  <c r="Q360" i="8"/>
  <c r="P360" i="8"/>
  <c r="P357" i="8" s="1"/>
  <c r="O360" i="8"/>
  <c r="N360" i="8"/>
  <c r="M360" i="8"/>
  <c r="L360" i="8"/>
  <c r="J360" i="8"/>
  <c r="I360" i="8"/>
  <c r="H360" i="8"/>
  <c r="G360" i="8"/>
  <c r="G357" i="8" s="1"/>
  <c r="F360" i="8"/>
  <c r="E360" i="8"/>
  <c r="D360" i="8"/>
  <c r="C360" i="8"/>
  <c r="R359" i="8"/>
  <c r="Q359" i="8"/>
  <c r="Q357" i="8" s="1"/>
  <c r="P359" i="8"/>
  <c r="O359" i="8"/>
  <c r="N359" i="8"/>
  <c r="M359" i="8"/>
  <c r="L359" i="8"/>
  <c r="J359" i="8"/>
  <c r="I359" i="8"/>
  <c r="H359" i="8"/>
  <c r="G359" i="8"/>
  <c r="F359" i="8"/>
  <c r="E359" i="8"/>
  <c r="D359" i="8"/>
  <c r="C359" i="8"/>
  <c r="R358" i="8"/>
  <c r="R357" i="8" s="1"/>
  <c r="Q358" i="8"/>
  <c r="P358" i="8"/>
  <c r="O358" i="8"/>
  <c r="N358" i="8"/>
  <c r="M358" i="8"/>
  <c r="L358" i="8"/>
  <c r="L357" i="8" s="1"/>
  <c r="J358" i="8"/>
  <c r="I358" i="8"/>
  <c r="I357" i="8" s="1"/>
  <c r="H358" i="8"/>
  <c r="G358" i="8"/>
  <c r="F358" i="8"/>
  <c r="E358" i="8"/>
  <c r="E357" i="8" s="1"/>
  <c r="D358" i="8"/>
  <c r="C358" i="8"/>
  <c r="C357" i="8" s="1"/>
  <c r="N357" i="8"/>
  <c r="H357" i="8"/>
  <c r="D357" i="8"/>
  <c r="R356" i="8"/>
  <c r="Q356" i="8"/>
  <c r="P356" i="8"/>
  <c r="O356" i="8"/>
  <c r="N356" i="8"/>
  <c r="M356" i="8"/>
  <c r="L356" i="8"/>
  <c r="J356" i="8"/>
  <c r="I356" i="8"/>
  <c r="H356" i="8"/>
  <c r="G356" i="8"/>
  <c r="F356" i="8"/>
  <c r="E356" i="8"/>
  <c r="D356" i="8"/>
  <c r="C356" i="8"/>
  <c r="R355" i="8"/>
  <c r="Q355" i="8"/>
  <c r="P355" i="8"/>
  <c r="O355" i="8"/>
  <c r="N355" i="8"/>
  <c r="M355" i="8"/>
  <c r="L355" i="8"/>
  <c r="J355" i="8"/>
  <c r="I355" i="8"/>
  <c r="H355" i="8"/>
  <c r="G355" i="8"/>
  <c r="F355" i="8"/>
  <c r="E355" i="8"/>
  <c r="D355" i="8"/>
  <c r="C355" i="8"/>
  <c r="R354" i="8"/>
  <c r="Q354" i="8"/>
  <c r="P354" i="8"/>
  <c r="O354" i="8"/>
  <c r="N354" i="8"/>
  <c r="M354" i="8"/>
  <c r="L354" i="8"/>
  <c r="J354" i="8"/>
  <c r="I354" i="8"/>
  <c r="H354" i="8"/>
  <c r="G354" i="8"/>
  <c r="F354" i="8"/>
  <c r="E354" i="8"/>
  <c r="D354" i="8"/>
  <c r="C354" i="8"/>
  <c r="R353" i="8"/>
  <c r="Q353" i="8"/>
  <c r="P353" i="8"/>
  <c r="O353" i="8"/>
  <c r="N353" i="8"/>
  <c r="M353" i="8"/>
  <c r="L353" i="8"/>
  <c r="J353" i="8"/>
  <c r="I353" i="8"/>
  <c r="H353" i="8"/>
  <c r="G353" i="8"/>
  <c r="F353" i="8"/>
  <c r="E353" i="8"/>
  <c r="D353" i="8"/>
  <c r="C353" i="8"/>
  <c r="R352" i="8"/>
  <c r="Q352" i="8"/>
  <c r="P352" i="8"/>
  <c r="O352" i="8"/>
  <c r="N352" i="8"/>
  <c r="M352" i="8"/>
  <c r="L352" i="8"/>
  <c r="J352" i="8"/>
  <c r="I352" i="8"/>
  <c r="H352" i="8"/>
  <c r="G352" i="8"/>
  <c r="F352" i="8"/>
  <c r="E352" i="8"/>
  <c r="D352" i="8"/>
  <c r="C352" i="8"/>
  <c r="R351" i="8"/>
  <c r="Q351" i="8"/>
  <c r="P351" i="8"/>
  <c r="O351" i="8"/>
  <c r="N351" i="8"/>
  <c r="M351" i="8"/>
  <c r="L351" i="8"/>
  <c r="J351" i="8"/>
  <c r="I351" i="8"/>
  <c r="H351" i="8"/>
  <c r="G351" i="8"/>
  <c r="F351" i="8"/>
  <c r="E351" i="8"/>
  <c r="D351" i="8"/>
  <c r="C351" i="8"/>
  <c r="R350" i="8"/>
  <c r="Q350" i="8"/>
  <c r="P350" i="8"/>
  <c r="O350" i="8"/>
  <c r="N350" i="8"/>
  <c r="M350" i="8"/>
  <c r="L350" i="8"/>
  <c r="J350" i="8"/>
  <c r="I350" i="8"/>
  <c r="H350" i="8"/>
  <c r="G350" i="8"/>
  <c r="F350" i="8"/>
  <c r="E350" i="8"/>
  <c r="D350" i="8"/>
  <c r="C350" i="8"/>
  <c r="R349" i="8"/>
  <c r="Q349" i="8"/>
  <c r="P349" i="8"/>
  <c r="O349" i="8"/>
  <c r="N349" i="8"/>
  <c r="M349" i="8"/>
  <c r="L349" i="8"/>
  <c r="J349" i="8"/>
  <c r="I349" i="8"/>
  <c r="H349" i="8"/>
  <c r="G349" i="8"/>
  <c r="F349" i="8"/>
  <c r="E349" i="8"/>
  <c r="D349" i="8"/>
  <c r="C349" i="8"/>
  <c r="R348" i="8"/>
  <c r="Q348" i="8"/>
  <c r="P348" i="8"/>
  <c r="O348" i="8"/>
  <c r="N348" i="8"/>
  <c r="M348" i="8"/>
  <c r="L348" i="8"/>
  <c r="J348" i="8"/>
  <c r="I348" i="8"/>
  <c r="H348" i="8"/>
  <c r="G348" i="8"/>
  <c r="F348" i="8"/>
  <c r="E348" i="8"/>
  <c r="D348" i="8"/>
  <c r="C348" i="8"/>
  <c r="R347" i="8"/>
  <c r="Q347" i="8"/>
  <c r="P347" i="8"/>
  <c r="O347" i="8"/>
  <c r="N347" i="8"/>
  <c r="M347" i="8"/>
  <c r="L347" i="8"/>
  <c r="J347" i="8"/>
  <c r="I347" i="8"/>
  <c r="H347" i="8"/>
  <c r="G347" i="8"/>
  <c r="F347" i="8"/>
  <c r="E347" i="8"/>
  <c r="D347" i="8"/>
  <c r="C347" i="8"/>
  <c r="R346" i="8"/>
  <c r="Q346" i="8"/>
  <c r="P346" i="8"/>
  <c r="O346" i="8"/>
  <c r="N346" i="8"/>
  <c r="M346" i="8"/>
  <c r="L346" i="8"/>
  <c r="J346" i="8"/>
  <c r="I346" i="8"/>
  <c r="H346" i="8"/>
  <c r="G346" i="8"/>
  <c r="F346" i="8"/>
  <c r="E346" i="8"/>
  <c r="D346" i="8"/>
  <c r="C346" i="8"/>
  <c r="R345" i="8"/>
  <c r="Q345" i="8"/>
  <c r="P345" i="8"/>
  <c r="O345" i="8"/>
  <c r="N345" i="8"/>
  <c r="M345" i="8"/>
  <c r="L345" i="8"/>
  <c r="J345" i="8"/>
  <c r="I345" i="8"/>
  <c r="H345" i="8"/>
  <c r="G345" i="8"/>
  <c r="F345" i="8"/>
  <c r="E345" i="8"/>
  <c r="D345" i="8"/>
  <c r="C345" i="8"/>
  <c r="R344" i="8"/>
  <c r="Q344" i="8"/>
  <c r="P344" i="8"/>
  <c r="O344" i="8"/>
  <c r="N344" i="8"/>
  <c r="M344" i="8"/>
  <c r="L344" i="8"/>
  <c r="J344" i="8"/>
  <c r="I344" i="8"/>
  <c r="H344" i="8"/>
  <c r="G344" i="8"/>
  <c r="F344" i="8"/>
  <c r="E344" i="8"/>
  <c r="D344" i="8"/>
  <c r="C344" i="8"/>
  <c r="Q338" i="8"/>
  <c r="P338" i="8"/>
  <c r="O338" i="8"/>
  <c r="N338" i="8"/>
  <c r="M338" i="8"/>
  <c r="L338" i="8"/>
  <c r="K338" i="8"/>
  <c r="J338" i="8"/>
  <c r="I338" i="8"/>
  <c r="H338" i="8"/>
  <c r="G338" i="8"/>
  <c r="F338" i="8"/>
  <c r="E338" i="8"/>
  <c r="D338" i="8"/>
  <c r="C338" i="8"/>
  <c r="Q337" i="8"/>
  <c r="P337" i="8"/>
  <c r="O337" i="8"/>
  <c r="N337" i="8"/>
  <c r="M337" i="8"/>
  <c r="L337" i="8"/>
  <c r="K337" i="8"/>
  <c r="J337" i="8"/>
  <c r="I337" i="8"/>
  <c r="H337" i="8"/>
  <c r="G337" i="8"/>
  <c r="F337" i="8"/>
  <c r="E337" i="8"/>
  <c r="D337" i="8"/>
  <c r="C337" i="8"/>
  <c r="Q336" i="8"/>
  <c r="P336" i="8"/>
  <c r="O336" i="8"/>
  <c r="N336" i="8"/>
  <c r="M336" i="8"/>
  <c r="L336" i="8"/>
  <c r="K336" i="8"/>
  <c r="J336" i="8"/>
  <c r="I336" i="8"/>
  <c r="H336" i="8"/>
  <c r="G336" i="8"/>
  <c r="F336" i="8"/>
  <c r="E336" i="8"/>
  <c r="D336" i="8"/>
  <c r="C336" i="8"/>
  <c r="Q335" i="8"/>
  <c r="P335" i="8"/>
  <c r="O335" i="8"/>
  <c r="N335" i="8"/>
  <c r="M335" i="8"/>
  <c r="L335" i="8"/>
  <c r="K335" i="8"/>
  <c r="J335" i="8"/>
  <c r="I335" i="8"/>
  <c r="H335" i="8"/>
  <c r="G335" i="8"/>
  <c r="F335" i="8"/>
  <c r="E335" i="8"/>
  <c r="D335" i="8"/>
  <c r="C335" i="8"/>
  <c r="Q334" i="8"/>
  <c r="P334" i="8"/>
  <c r="O334" i="8"/>
  <c r="N334" i="8"/>
  <c r="M334" i="8"/>
  <c r="L334" i="8"/>
  <c r="K334" i="8"/>
  <c r="J334" i="8"/>
  <c r="I334" i="8"/>
  <c r="H334" i="8"/>
  <c r="G334" i="8"/>
  <c r="F334" i="8"/>
  <c r="E334" i="8"/>
  <c r="D334" i="8"/>
  <c r="C334" i="8"/>
  <c r="Q333" i="8"/>
  <c r="P333" i="8"/>
  <c r="O333" i="8"/>
  <c r="N333" i="8"/>
  <c r="M333" i="8"/>
  <c r="L333" i="8"/>
  <c r="K333" i="8"/>
  <c r="J333" i="8"/>
  <c r="I333" i="8"/>
  <c r="H333" i="8"/>
  <c r="G333" i="8"/>
  <c r="F333" i="8"/>
  <c r="E333" i="8"/>
  <c r="D333" i="8"/>
  <c r="C333" i="8"/>
  <c r="Q332" i="8"/>
  <c r="P332" i="8"/>
  <c r="O332" i="8"/>
  <c r="N332" i="8"/>
  <c r="M332" i="8"/>
  <c r="L332" i="8"/>
  <c r="K332" i="8"/>
  <c r="J332" i="8"/>
  <c r="I332" i="8"/>
  <c r="H332" i="8"/>
  <c r="G332" i="8"/>
  <c r="F332" i="8"/>
  <c r="E332" i="8"/>
  <c r="D332" i="8"/>
  <c r="C332" i="8"/>
  <c r="Q331" i="8"/>
  <c r="Q339" i="8" s="1"/>
  <c r="P331" i="8"/>
  <c r="P339" i="8" s="1"/>
  <c r="O331" i="8"/>
  <c r="N331" i="8"/>
  <c r="M331" i="8"/>
  <c r="L331" i="8"/>
  <c r="K331" i="8"/>
  <c r="J331" i="8"/>
  <c r="I331" i="8"/>
  <c r="I339" i="8" s="1"/>
  <c r="H331" i="8"/>
  <c r="G331" i="8"/>
  <c r="F331" i="8"/>
  <c r="E331" i="8"/>
  <c r="E339" i="8" s="1"/>
  <c r="D331" i="8"/>
  <c r="C331" i="8"/>
  <c r="Q325" i="8"/>
  <c r="P325" i="8"/>
  <c r="O325" i="8"/>
  <c r="N325" i="8"/>
  <c r="M325" i="8"/>
  <c r="L325" i="8"/>
  <c r="K325" i="8"/>
  <c r="J325" i="8"/>
  <c r="I325" i="8"/>
  <c r="H325" i="8"/>
  <c r="G325" i="8"/>
  <c r="F325" i="8"/>
  <c r="E325" i="8"/>
  <c r="D325" i="8"/>
  <c r="C325" i="8"/>
  <c r="Q324" i="8"/>
  <c r="P324" i="8"/>
  <c r="O324" i="8"/>
  <c r="N324" i="8"/>
  <c r="M324" i="8"/>
  <c r="L324" i="8"/>
  <c r="K324" i="8"/>
  <c r="J324" i="8"/>
  <c r="I324" i="8"/>
  <c r="H324" i="8"/>
  <c r="G324" i="8"/>
  <c r="F324" i="8"/>
  <c r="E324" i="8"/>
  <c r="D324" i="8"/>
  <c r="C324" i="8"/>
  <c r="Q323" i="8"/>
  <c r="P323" i="8"/>
  <c r="O323" i="8"/>
  <c r="N323" i="8"/>
  <c r="M323" i="8"/>
  <c r="L323" i="8"/>
  <c r="K323" i="8"/>
  <c r="J323" i="8"/>
  <c r="I323" i="8"/>
  <c r="H323" i="8"/>
  <c r="G323" i="8"/>
  <c r="F323" i="8"/>
  <c r="E323" i="8"/>
  <c r="D323" i="8"/>
  <c r="C323" i="8"/>
  <c r="Q321" i="8"/>
  <c r="P321" i="8"/>
  <c r="O321" i="8"/>
  <c r="N321" i="8"/>
  <c r="M321" i="8"/>
  <c r="L321" i="8"/>
  <c r="K321" i="8"/>
  <c r="J321" i="8"/>
  <c r="I321" i="8"/>
  <c r="H321" i="8"/>
  <c r="G321" i="8"/>
  <c r="F321" i="8"/>
  <c r="E321" i="8"/>
  <c r="D321" i="8"/>
  <c r="C321" i="8"/>
  <c r="Q319" i="8"/>
  <c r="P319" i="8"/>
  <c r="O319" i="8"/>
  <c r="N319" i="8"/>
  <c r="M319" i="8"/>
  <c r="L319" i="8"/>
  <c r="K319" i="8"/>
  <c r="J319" i="8"/>
  <c r="I319" i="8"/>
  <c r="H319" i="8"/>
  <c r="G319" i="8"/>
  <c r="F319" i="8"/>
  <c r="E319" i="8"/>
  <c r="D319" i="8"/>
  <c r="C319" i="8"/>
  <c r="Q318" i="8"/>
  <c r="P318" i="8"/>
  <c r="O318" i="8"/>
  <c r="N318" i="8"/>
  <c r="M318" i="8"/>
  <c r="L318" i="8"/>
  <c r="K318" i="8"/>
  <c r="J318" i="8"/>
  <c r="I318" i="8"/>
  <c r="H318" i="8"/>
  <c r="G318" i="8"/>
  <c r="F318" i="8"/>
  <c r="E318" i="8"/>
  <c r="D318" i="8"/>
  <c r="C318" i="8"/>
  <c r="Q311" i="8"/>
  <c r="P311" i="8"/>
  <c r="O311" i="8"/>
  <c r="N311" i="8"/>
  <c r="M311" i="8"/>
  <c r="L311" i="8"/>
  <c r="K311" i="8"/>
  <c r="J311" i="8"/>
  <c r="I311" i="8"/>
  <c r="H311" i="8"/>
  <c r="G311" i="8"/>
  <c r="F311" i="8"/>
  <c r="E311" i="8"/>
  <c r="D311" i="8"/>
  <c r="C311" i="8"/>
  <c r="Q310" i="8"/>
  <c r="P310" i="8"/>
  <c r="O310" i="8"/>
  <c r="N310" i="8"/>
  <c r="M310" i="8"/>
  <c r="L310" i="8"/>
  <c r="K310" i="8"/>
  <c r="J310" i="8"/>
  <c r="I310" i="8"/>
  <c r="H310" i="8"/>
  <c r="G310" i="8"/>
  <c r="F310" i="8"/>
  <c r="E310" i="8"/>
  <c r="D310" i="8"/>
  <c r="C310" i="8"/>
  <c r="Q309" i="8"/>
  <c r="P309" i="8"/>
  <c r="O309" i="8"/>
  <c r="N309" i="8"/>
  <c r="M309" i="8"/>
  <c r="L309" i="8"/>
  <c r="K309" i="8"/>
  <c r="J309" i="8"/>
  <c r="I309" i="8"/>
  <c r="H309" i="8"/>
  <c r="G309" i="8"/>
  <c r="F309" i="8"/>
  <c r="E309" i="8"/>
  <c r="D309" i="8"/>
  <c r="C309" i="8"/>
  <c r="Q308" i="8"/>
  <c r="P308" i="8"/>
  <c r="O308" i="8"/>
  <c r="N308" i="8"/>
  <c r="M308" i="8"/>
  <c r="L308" i="8"/>
  <c r="K308" i="8"/>
  <c r="J308" i="8"/>
  <c r="I308" i="8"/>
  <c r="H308" i="8"/>
  <c r="G308" i="8"/>
  <c r="F308" i="8"/>
  <c r="E308" i="8"/>
  <c r="D308" i="8"/>
  <c r="C308" i="8"/>
  <c r="Q307" i="8"/>
  <c r="P307" i="8"/>
  <c r="O307" i="8"/>
  <c r="N307" i="8"/>
  <c r="M307" i="8"/>
  <c r="L307" i="8"/>
  <c r="K307" i="8"/>
  <c r="J307" i="8"/>
  <c r="I307" i="8"/>
  <c r="H307" i="8"/>
  <c r="G307" i="8"/>
  <c r="F307" i="8"/>
  <c r="F304" i="8" s="1"/>
  <c r="E307" i="8"/>
  <c r="D307" i="8"/>
  <c r="C307" i="8"/>
  <c r="Q306" i="8"/>
  <c r="P306" i="8"/>
  <c r="O306" i="8"/>
  <c r="N306" i="8"/>
  <c r="M306" i="8"/>
  <c r="L306" i="8"/>
  <c r="K306" i="8"/>
  <c r="J306" i="8"/>
  <c r="I306" i="8"/>
  <c r="H306" i="8"/>
  <c r="G306" i="8"/>
  <c r="F306" i="8"/>
  <c r="E306" i="8"/>
  <c r="D306" i="8"/>
  <c r="C306" i="8"/>
  <c r="Q305" i="8"/>
  <c r="P305" i="8"/>
  <c r="O305" i="8"/>
  <c r="N305" i="8"/>
  <c r="N304" i="8" s="1"/>
  <c r="M305" i="8"/>
  <c r="L305" i="8"/>
  <c r="K305" i="8"/>
  <c r="J305" i="8"/>
  <c r="I305" i="8"/>
  <c r="H305" i="8"/>
  <c r="H304" i="8" s="1"/>
  <c r="G305" i="8"/>
  <c r="F305" i="8"/>
  <c r="E305" i="8"/>
  <c r="D305" i="8"/>
  <c r="C305" i="8"/>
  <c r="R304" i="8"/>
  <c r="J304" i="8"/>
  <c r="Q303" i="8"/>
  <c r="P303" i="8"/>
  <c r="O303" i="8"/>
  <c r="N303" i="8"/>
  <c r="M303" i="8"/>
  <c r="L303" i="8"/>
  <c r="K303" i="8"/>
  <c r="J303" i="8"/>
  <c r="I303" i="8"/>
  <c r="H303" i="8"/>
  <c r="G303" i="8"/>
  <c r="F303" i="8"/>
  <c r="E303" i="8"/>
  <c r="D303" i="8"/>
  <c r="C303" i="8"/>
  <c r="Q302" i="8"/>
  <c r="P302" i="8"/>
  <c r="O302" i="8"/>
  <c r="N302" i="8"/>
  <c r="M302" i="8"/>
  <c r="L302" i="8"/>
  <c r="K302" i="8"/>
  <c r="J302" i="8"/>
  <c r="I302" i="8"/>
  <c r="H302" i="8"/>
  <c r="G302" i="8"/>
  <c r="F302" i="8"/>
  <c r="E302" i="8"/>
  <c r="D302" i="8"/>
  <c r="C302" i="8"/>
  <c r="Q301" i="8"/>
  <c r="P301" i="8"/>
  <c r="O301" i="8"/>
  <c r="N301" i="8"/>
  <c r="M301" i="8"/>
  <c r="L301" i="8"/>
  <c r="K301" i="8"/>
  <c r="J301" i="8"/>
  <c r="I301" i="8"/>
  <c r="H301" i="8"/>
  <c r="G301" i="8"/>
  <c r="F301" i="8"/>
  <c r="E301" i="8"/>
  <c r="D301" i="8"/>
  <c r="C301" i="8"/>
  <c r="R300" i="8"/>
  <c r="Q299" i="8"/>
  <c r="P299" i="8"/>
  <c r="O299" i="8"/>
  <c r="N299" i="8"/>
  <c r="M299" i="8"/>
  <c r="L299" i="8"/>
  <c r="K299" i="8"/>
  <c r="J299" i="8"/>
  <c r="I299" i="8"/>
  <c r="H299" i="8"/>
  <c r="G299" i="8"/>
  <c r="F299" i="8"/>
  <c r="E299" i="8"/>
  <c r="D299" i="8"/>
  <c r="C299" i="8"/>
  <c r="Q298" i="8"/>
  <c r="P298" i="8"/>
  <c r="O298" i="8"/>
  <c r="N298" i="8"/>
  <c r="M298" i="8"/>
  <c r="L298" i="8"/>
  <c r="K298" i="8"/>
  <c r="J298" i="8"/>
  <c r="I298" i="8"/>
  <c r="H298" i="8"/>
  <c r="G298" i="8"/>
  <c r="F298" i="8"/>
  <c r="E298" i="8"/>
  <c r="D298" i="8"/>
  <c r="C298" i="8"/>
  <c r="Q297" i="8"/>
  <c r="P297" i="8"/>
  <c r="O297" i="8"/>
  <c r="N297" i="8"/>
  <c r="M297" i="8"/>
  <c r="L297" i="8"/>
  <c r="K297" i="8"/>
  <c r="J297" i="8"/>
  <c r="I297" i="8"/>
  <c r="H297" i="8"/>
  <c r="G297" i="8"/>
  <c r="F297" i="8"/>
  <c r="E297" i="8"/>
  <c r="D297" i="8"/>
  <c r="C297" i="8"/>
  <c r="Q296" i="8"/>
  <c r="P296" i="8"/>
  <c r="O296" i="8"/>
  <c r="N296" i="8"/>
  <c r="M296" i="8"/>
  <c r="L296" i="8"/>
  <c r="K296" i="8"/>
  <c r="J296" i="8"/>
  <c r="I296" i="8"/>
  <c r="H296" i="8"/>
  <c r="G296" i="8"/>
  <c r="F296" i="8"/>
  <c r="E296" i="8"/>
  <c r="D296" i="8"/>
  <c r="C296" i="8"/>
  <c r="Q295" i="8"/>
  <c r="P295" i="8"/>
  <c r="P293" i="8" s="1"/>
  <c r="O295" i="8"/>
  <c r="N295" i="8"/>
  <c r="N293" i="8" s="1"/>
  <c r="M295" i="8"/>
  <c r="L295" i="8"/>
  <c r="L293" i="8" s="1"/>
  <c r="K295" i="8"/>
  <c r="J295" i="8"/>
  <c r="I295" i="8"/>
  <c r="H295" i="8"/>
  <c r="H293" i="8" s="1"/>
  <c r="G295" i="8"/>
  <c r="F295" i="8"/>
  <c r="F293" i="8" s="1"/>
  <c r="E295" i="8"/>
  <c r="D295" i="8"/>
  <c r="D293" i="8" s="1"/>
  <c r="C295" i="8"/>
  <c r="Q294" i="8"/>
  <c r="P294" i="8"/>
  <c r="O294" i="8"/>
  <c r="N294" i="8"/>
  <c r="M294" i="8"/>
  <c r="M293" i="8" s="1"/>
  <c r="L294" i="8"/>
  <c r="K294" i="8"/>
  <c r="J294" i="8"/>
  <c r="I294" i="8"/>
  <c r="H294" i="8"/>
  <c r="G294" i="8"/>
  <c r="F294" i="8"/>
  <c r="E294" i="8"/>
  <c r="D294" i="8"/>
  <c r="C294" i="8"/>
  <c r="J293" i="8"/>
  <c r="Q292" i="8"/>
  <c r="P292" i="8"/>
  <c r="O292" i="8"/>
  <c r="N292" i="8"/>
  <c r="M292" i="8"/>
  <c r="L292" i="8"/>
  <c r="K292" i="8"/>
  <c r="J292" i="8"/>
  <c r="I292" i="8"/>
  <c r="H292" i="8"/>
  <c r="G292" i="8"/>
  <c r="F292" i="8"/>
  <c r="E292" i="8"/>
  <c r="D292" i="8"/>
  <c r="C292" i="8"/>
  <c r="Q291" i="8"/>
  <c r="P291" i="8"/>
  <c r="O291" i="8"/>
  <c r="N291" i="8"/>
  <c r="M291" i="8"/>
  <c r="L291" i="8"/>
  <c r="K291" i="8"/>
  <c r="J291" i="8"/>
  <c r="J287" i="8" s="1"/>
  <c r="I291" i="8"/>
  <c r="H291" i="8"/>
  <c r="G291" i="8"/>
  <c r="F291" i="8"/>
  <c r="E291" i="8"/>
  <c r="D291" i="8"/>
  <c r="C291" i="8"/>
  <c r="Q290" i="8"/>
  <c r="P290" i="8"/>
  <c r="O290" i="8"/>
  <c r="N290" i="8"/>
  <c r="M290" i="8"/>
  <c r="L290" i="8"/>
  <c r="K290" i="8"/>
  <c r="J290" i="8"/>
  <c r="I290" i="8"/>
  <c r="H290" i="8"/>
  <c r="G290" i="8"/>
  <c r="F290" i="8"/>
  <c r="E290" i="8"/>
  <c r="D290" i="8"/>
  <c r="C290" i="8"/>
  <c r="Q289" i="8"/>
  <c r="P289" i="8"/>
  <c r="O289" i="8"/>
  <c r="N289" i="8"/>
  <c r="M289" i="8"/>
  <c r="L289" i="8"/>
  <c r="K289" i="8"/>
  <c r="J289" i="8"/>
  <c r="I289" i="8"/>
  <c r="H289" i="8"/>
  <c r="G289" i="8"/>
  <c r="F289" i="8"/>
  <c r="E289" i="8"/>
  <c r="D289" i="8"/>
  <c r="D287" i="8" s="1"/>
  <c r="C289" i="8"/>
  <c r="Q288" i="8"/>
  <c r="P288" i="8"/>
  <c r="O288" i="8"/>
  <c r="N288" i="8"/>
  <c r="M288" i="8"/>
  <c r="L288" i="8"/>
  <c r="K288" i="8"/>
  <c r="J288" i="8"/>
  <c r="I288" i="8"/>
  <c r="H288" i="8"/>
  <c r="G288" i="8"/>
  <c r="F288" i="8"/>
  <c r="E288" i="8"/>
  <c r="D288" i="8"/>
  <c r="C288" i="8"/>
  <c r="C281" i="8"/>
  <c r="E280" i="8"/>
  <c r="D280" i="8"/>
  <c r="C280" i="8"/>
  <c r="C277" i="8"/>
  <c r="E276" i="8"/>
  <c r="D276" i="8"/>
  <c r="C276" i="8"/>
  <c r="E275" i="8"/>
  <c r="D275" i="8"/>
  <c r="C275" i="8"/>
  <c r="C271" i="8"/>
  <c r="E270" i="8"/>
  <c r="D270" i="8"/>
  <c r="C270" i="8"/>
  <c r="C269" i="8"/>
  <c r="E268" i="8"/>
  <c r="E272" i="8" s="1"/>
  <c r="D268" i="8"/>
  <c r="D272" i="8" s="1"/>
  <c r="C268" i="8"/>
  <c r="C267" i="8"/>
  <c r="C266" i="8"/>
  <c r="C265" i="8"/>
  <c r="C264" i="8"/>
  <c r="C263" i="8"/>
  <c r="C262" i="8"/>
  <c r="C261" i="8"/>
  <c r="C260" i="8"/>
  <c r="C259" i="8"/>
  <c r="C258" i="8"/>
  <c r="E253" i="8"/>
  <c r="D253" i="8"/>
  <c r="C253" i="8"/>
  <c r="E252" i="8"/>
  <c r="D252" i="8"/>
  <c r="C252" i="8"/>
  <c r="E251" i="8"/>
  <c r="D251" i="8"/>
  <c r="C251" i="8"/>
  <c r="E250" i="8"/>
  <c r="D250" i="8"/>
  <c r="C250" i="8"/>
  <c r="E249" i="8"/>
  <c r="D249" i="8"/>
  <c r="C249" i="8"/>
  <c r="E248" i="8"/>
  <c r="D248" i="8"/>
  <c r="C248" i="8"/>
  <c r="E247" i="8"/>
  <c r="D247" i="8"/>
  <c r="C247" i="8"/>
  <c r="E246" i="8"/>
  <c r="D246" i="8"/>
  <c r="C246" i="8"/>
  <c r="C254" i="8" s="1"/>
  <c r="C242" i="8"/>
  <c r="E241" i="8"/>
  <c r="D241" i="8"/>
  <c r="C241" i="8"/>
  <c r="E240" i="8"/>
  <c r="D240" i="8"/>
  <c r="C240" i="8"/>
  <c r="E239" i="8"/>
  <c r="E243" i="8" s="1"/>
  <c r="D239" i="8"/>
  <c r="C239" i="8"/>
  <c r="E235" i="8"/>
  <c r="D235" i="8"/>
  <c r="C235" i="8"/>
  <c r="E234" i="8"/>
  <c r="D234" i="8"/>
  <c r="C234" i="8"/>
  <c r="E233" i="8"/>
  <c r="D233" i="8"/>
  <c r="C233" i="8"/>
  <c r="C236" i="8" s="1"/>
  <c r="E229" i="8"/>
  <c r="D229" i="8"/>
  <c r="C229" i="8"/>
  <c r="E228" i="8"/>
  <c r="D228" i="8"/>
  <c r="C228" i="8"/>
  <c r="E227" i="8"/>
  <c r="D227" i="8"/>
  <c r="C227" i="8"/>
  <c r="E226" i="8"/>
  <c r="D226" i="8"/>
  <c r="C226" i="8"/>
  <c r="C230" i="8" s="1"/>
  <c r="E225" i="8"/>
  <c r="D225" i="8"/>
  <c r="C225" i="8"/>
  <c r="E224" i="8"/>
  <c r="E230" i="8" s="1"/>
  <c r="D224" i="8"/>
  <c r="C224" i="8"/>
  <c r="E223" i="8"/>
  <c r="D223" i="8"/>
  <c r="D230" i="8" s="1"/>
  <c r="C223" i="8"/>
  <c r="E219" i="8"/>
  <c r="D219" i="8"/>
  <c r="C219" i="8"/>
  <c r="E218" i="8"/>
  <c r="D218" i="8"/>
  <c r="C218" i="8"/>
  <c r="E217" i="8"/>
  <c r="D217" i="8"/>
  <c r="C217" i="8"/>
  <c r="E216" i="8"/>
  <c r="D216" i="8"/>
  <c r="C216" i="8"/>
  <c r="E215" i="8"/>
  <c r="D215" i="8"/>
  <c r="C215" i="8"/>
  <c r="C211" i="8"/>
  <c r="C210" i="8"/>
  <c r="C209" i="8"/>
  <c r="C208" i="8"/>
  <c r="C207" i="8"/>
  <c r="C206" i="8"/>
  <c r="C205" i="8"/>
  <c r="E204" i="8"/>
  <c r="E212" i="8" s="1"/>
  <c r="D204" i="8"/>
  <c r="D212" i="8" s="1"/>
  <c r="C204" i="8"/>
  <c r="E200" i="8"/>
  <c r="D200" i="8"/>
  <c r="C200" i="8"/>
  <c r="E199" i="8"/>
  <c r="D199" i="8"/>
  <c r="C199" i="8"/>
  <c r="E198" i="8"/>
  <c r="D198" i="8"/>
  <c r="C198" i="8"/>
  <c r="E197" i="8"/>
  <c r="D197" i="8"/>
  <c r="C197" i="8"/>
  <c r="E196" i="8"/>
  <c r="D196" i="8"/>
  <c r="C196" i="8"/>
  <c r="E195" i="8"/>
  <c r="D195" i="8"/>
  <c r="C195" i="8"/>
  <c r="E194" i="8"/>
  <c r="D194" i="8"/>
  <c r="C194" i="8"/>
  <c r="E193" i="8"/>
  <c r="D193" i="8"/>
  <c r="C193" i="8"/>
  <c r="E192" i="8"/>
  <c r="D192" i="8"/>
  <c r="C192" i="8"/>
  <c r="E191" i="8"/>
  <c r="D191" i="8"/>
  <c r="C191" i="8"/>
  <c r="E190" i="8"/>
  <c r="D190" i="8"/>
  <c r="C190" i="8"/>
  <c r="E189" i="8"/>
  <c r="D189" i="8"/>
  <c r="C189" i="8"/>
  <c r="E188" i="8"/>
  <c r="D188" i="8"/>
  <c r="C188" i="8"/>
  <c r="E187" i="8"/>
  <c r="D187" i="8"/>
  <c r="C187" i="8"/>
  <c r="E186" i="8"/>
  <c r="D186" i="8"/>
  <c r="C186" i="8"/>
  <c r="E185" i="8"/>
  <c r="D185" i="8"/>
  <c r="C185" i="8"/>
  <c r="E184" i="8"/>
  <c r="D184" i="8"/>
  <c r="C184" i="8"/>
  <c r="E183" i="8"/>
  <c r="D183" i="8"/>
  <c r="C183" i="8"/>
  <c r="E182" i="8"/>
  <c r="D182" i="8"/>
  <c r="C182" i="8"/>
  <c r="E181" i="8"/>
  <c r="D181" i="8"/>
  <c r="C181" i="8"/>
  <c r="E180" i="8"/>
  <c r="D180" i="8"/>
  <c r="C180" i="8"/>
  <c r="E179" i="8"/>
  <c r="D179" i="8"/>
  <c r="C179" i="8"/>
  <c r="E178" i="8"/>
  <c r="D178" i="8"/>
  <c r="C178" i="8"/>
  <c r="E177" i="8"/>
  <c r="D177" i="8"/>
  <c r="C177" i="8"/>
  <c r="E176" i="8"/>
  <c r="D176" i="8"/>
  <c r="C176" i="8"/>
  <c r="E175" i="8"/>
  <c r="D175" i="8"/>
  <c r="C175" i="8"/>
  <c r="E174" i="8"/>
  <c r="D174" i="8"/>
  <c r="C174" i="8"/>
  <c r="E173" i="8"/>
  <c r="D173" i="8"/>
  <c r="C173" i="8"/>
  <c r="E172" i="8"/>
  <c r="D172" i="8"/>
  <c r="C172" i="8"/>
  <c r="E171" i="8"/>
  <c r="D171" i="8"/>
  <c r="C171" i="8"/>
  <c r="E170" i="8"/>
  <c r="D170" i="8"/>
  <c r="C170" i="8"/>
  <c r="E169" i="8"/>
  <c r="D169" i="8"/>
  <c r="C169" i="8"/>
  <c r="E168" i="8"/>
  <c r="D168" i="8"/>
  <c r="C168" i="8"/>
  <c r="E167" i="8"/>
  <c r="D167" i="8"/>
  <c r="D201" i="8" s="1"/>
  <c r="C167" i="8"/>
  <c r="E163" i="8"/>
  <c r="D163" i="8"/>
  <c r="D164" i="8" s="1"/>
  <c r="C163" i="8"/>
  <c r="E162" i="8"/>
  <c r="E164" i="8" s="1"/>
  <c r="D162" i="8"/>
  <c r="C162" i="8"/>
  <c r="C164" i="8" s="1"/>
  <c r="C158" i="8"/>
  <c r="C157" i="8"/>
  <c r="C156" i="8"/>
  <c r="C155" i="8"/>
  <c r="C154" i="8"/>
  <c r="E152" i="8"/>
  <c r="D152" i="8"/>
  <c r="C152" i="8"/>
  <c r="E151" i="8"/>
  <c r="D151" i="8"/>
  <c r="C151" i="8"/>
  <c r="E150" i="8"/>
  <c r="D150" i="8"/>
  <c r="C150" i="8"/>
  <c r="E149" i="8"/>
  <c r="D149" i="8"/>
  <c r="C149" i="8"/>
  <c r="E148" i="8"/>
  <c r="D148" i="8"/>
  <c r="C148" i="8"/>
  <c r="E147" i="8"/>
  <c r="D147" i="8"/>
  <c r="C147" i="8"/>
  <c r="E146" i="8"/>
  <c r="D146" i="8"/>
  <c r="C146" i="8"/>
  <c r="E145" i="8"/>
  <c r="D145" i="8"/>
  <c r="C145" i="8"/>
  <c r="E144" i="8"/>
  <c r="D144" i="8"/>
  <c r="C144" i="8"/>
  <c r="E143" i="8"/>
  <c r="D143" i="8"/>
  <c r="C143" i="8"/>
  <c r="C142" i="8"/>
  <c r="E140" i="8"/>
  <c r="D140" i="8"/>
  <c r="C140" i="8"/>
  <c r="E139" i="8"/>
  <c r="D139" i="8"/>
  <c r="C139" i="8"/>
  <c r="E138" i="8"/>
  <c r="D138" i="8"/>
  <c r="C138" i="8"/>
  <c r="E137" i="8"/>
  <c r="D137" i="8"/>
  <c r="C137" i="8"/>
  <c r="E136" i="8"/>
  <c r="D136" i="8"/>
  <c r="C136" i="8"/>
  <c r="E135" i="8"/>
  <c r="D135" i="8"/>
  <c r="C135" i="8"/>
  <c r="E134" i="8"/>
  <c r="D134" i="8"/>
  <c r="C134" i="8"/>
  <c r="E133" i="8"/>
  <c r="D133" i="8"/>
  <c r="C133" i="8"/>
  <c r="E132" i="8"/>
  <c r="D132" i="8"/>
  <c r="C132" i="8"/>
  <c r="E131" i="8"/>
  <c r="D131" i="8"/>
  <c r="C131" i="8"/>
  <c r="E130" i="8"/>
  <c r="D130" i="8"/>
  <c r="C130" i="8"/>
  <c r="E129" i="8"/>
  <c r="D129" i="8"/>
  <c r="C129" i="8"/>
  <c r="E128" i="8"/>
  <c r="D128" i="8"/>
  <c r="C128" i="8"/>
  <c r="H123" i="8"/>
  <c r="G123" i="8"/>
  <c r="G124" i="8" s="1"/>
  <c r="D123" i="8"/>
  <c r="C123" i="8"/>
  <c r="H122" i="8"/>
  <c r="F122" i="8"/>
  <c r="E122" i="8"/>
  <c r="D122" i="8"/>
  <c r="C122" i="8"/>
  <c r="H121" i="8"/>
  <c r="F121" i="8"/>
  <c r="E121" i="8"/>
  <c r="D121" i="8"/>
  <c r="C121" i="8"/>
  <c r="H120" i="8"/>
  <c r="F120" i="8"/>
  <c r="E120" i="8"/>
  <c r="D120" i="8"/>
  <c r="C120" i="8"/>
  <c r="H119" i="8"/>
  <c r="F119" i="8"/>
  <c r="E119" i="8"/>
  <c r="D119" i="8"/>
  <c r="D118" i="8" s="1"/>
  <c r="C119" i="8"/>
  <c r="F118" i="8"/>
  <c r="H117" i="8"/>
  <c r="F117" i="8"/>
  <c r="E117" i="8"/>
  <c r="D117" i="8"/>
  <c r="C117" i="8"/>
  <c r="H116" i="8"/>
  <c r="F116" i="8"/>
  <c r="E116" i="8"/>
  <c r="D116" i="8"/>
  <c r="C116" i="8"/>
  <c r="H115" i="8"/>
  <c r="F115" i="8"/>
  <c r="E115" i="8"/>
  <c r="D115" i="8"/>
  <c r="C115" i="8"/>
  <c r="H114" i="8"/>
  <c r="F114" i="8"/>
  <c r="E114" i="8"/>
  <c r="D114" i="8"/>
  <c r="C114" i="8"/>
  <c r="H113" i="8"/>
  <c r="F113" i="8"/>
  <c r="E113" i="8"/>
  <c r="D113" i="8"/>
  <c r="C113" i="8"/>
  <c r="H112" i="8"/>
  <c r="F112" i="8"/>
  <c r="E112" i="8"/>
  <c r="D112" i="8"/>
  <c r="C112" i="8"/>
  <c r="H111" i="8"/>
  <c r="F111" i="8"/>
  <c r="E111" i="8"/>
  <c r="D111" i="8"/>
  <c r="C111" i="8"/>
  <c r="H110" i="8"/>
  <c r="F110" i="8"/>
  <c r="E110" i="8"/>
  <c r="D110" i="8"/>
  <c r="C110" i="8"/>
  <c r="H109" i="8"/>
  <c r="F109" i="8"/>
  <c r="E109" i="8"/>
  <c r="D109" i="8"/>
  <c r="C109" i="8"/>
  <c r="H108" i="8"/>
  <c r="F108" i="8"/>
  <c r="E108" i="8"/>
  <c r="D108" i="8"/>
  <c r="C108" i="8"/>
  <c r="H107" i="8"/>
  <c r="F107" i="8"/>
  <c r="E107" i="8"/>
  <c r="D107" i="8"/>
  <c r="C107" i="8"/>
  <c r="H106" i="8"/>
  <c r="F106" i="8"/>
  <c r="E106" i="8"/>
  <c r="D106" i="8"/>
  <c r="C106" i="8"/>
  <c r="H105" i="8"/>
  <c r="F105" i="8"/>
  <c r="E105" i="8"/>
  <c r="D105" i="8"/>
  <c r="C105" i="8"/>
  <c r="E101" i="8"/>
  <c r="D101" i="8"/>
  <c r="C101" i="8"/>
  <c r="E100" i="8"/>
  <c r="D100" i="8"/>
  <c r="C100" i="8"/>
  <c r="E99" i="8"/>
  <c r="D99" i="8"/>
  <c r="C99" i="8"/>
  <c r="E96" i="8"/>
  <c r="D96" i="8"/>
  <c r="C96" i="8"/>
  <c r="C95" i="8"/>
  <c r="E94" i="8"/>
  <c r="D94" i="8"/>
  <c r="C94" i="8"/>
  <c r="E93" i="8"/>
  <c r="D93" i="8"/>
  <c r="C93" i="8"/>
  <c r="E92" i="8"/>
  <c r="D92" i="8"/>
  <c r="C92" i="8"/>
  <c r="E91" i="8"/>
  <c r="D91" i="8"/>
  <c r="C91" i="8"/>
  <c r="E89" i="8"/>
  <c r="D89" i="8"/>
  <c r="C89" i="8"/>
  <c r="E88" i="8"/>
  <c r="D88" i="8"/>
  <c r="C88" i="8"/>
  <c r="E87" i="8"/>
  <c r="D87" i="8"/>
  <c r="C87" i="8"/>
  <c r="E85" i="8"/>
  <c r="D85" i="8"/>
  <c r="C85" i="8"/>
  <c r="E84" i="8"/>
  <c r="D84" i="8"/>
  <c r="C84" i="8"/>
  <c r="E83" i="8"/>
  <c r="D83" i="8"/>
  <c r="C83" i="8"/>
  <c r="E82" i="8"/>
  <c r="D82" i="8"/>
  <c r="C82" i="8"/>
  <c r="E81" i="8"/>
  <c r="D81" i="8"/>
  <c r="C81" i="8"/>
  <c r="E80" i="8"/>
  <c r="D80" i="8"/>
  <c r="C80" i="8"/>
  <c r="C79" i="8" s="1"/>
  <c r="E78" i="8"/>
  <c r="D78" i="8"/>
  <c r="C78" i="8"/>
  <c r="E77" i="8"/>
  <c r="D77" i="8"/>
  <c r="C77" i="8"/>
  <c r="E76" i="8"/>
  <c r="D76" i="8"/>
  <c r="C76" i="8"/>
  <c r="E75" i="8"/>
  <c r="D75" i="8"/>
  <c r="C75" i="8"/>
  <c r="E74" i="8"/>
  <c r="D74" i="8"/>
  <c r="C74" i="8"/>
  <c r="C69" i="8"/>
  <c r="C68" i="8"/>
  <c r="E66" i="8"/>
  <c r="D66" i="8"/>
  <c r="C66" i="8"/>
  <c r="E65" i="8"/>
  <c r="D65" i="8"/>
  <c r="C65" i="8"/>
  <c r="E64" i="8"/>
  <c r="D64" i="8"/>
  <c r="C64" i="8"/>
  <c r="C62" i="8"/>
  <c r="C61" i="8" s="1"/>
  <c r="E60" i="8"/>
  <c r="D60" i="8"/>
  <c r="C60" i="8"/>
  <c r="E59" i="8"/>
  <c r="D59" i="8"/>
  <c r="C59" i="8"/>
  <c r="E58" i="8"/>
  <c r="D58" i="8"/>
  <c r="C58" i="8"/>
  <c r="E57" i="8"/>
  <c r="D57" i="8"/>
  <c r="C57" i="8"/>
  <c r="C55" i="8"/>
  <c r="C54" i="8" s="1"/>
  <c r="E53" i="8"/>
  <c r="D53" i="8"/>
  <c r="C53" i="8"/>
  <c r="E52" i="8"/>
  <c r="D52" i="8"/>
  <c r="C52" i="8"/>
  <c r="C51" i="8" s="1"/>
  <c r="C50" i="8"/>
  <c r="C49" i="8"/>
  <c r="C48" i="8"/>
  <c r="C47" i="8"/>
  <c r="C46" i="8"/>
  <c r="E44" i="8"/>
  <c r="D44" i="8"/>
  <c r="C44" i="8"/>
  <c r="E43" i="8"/>
  <c r="D43" i="8"/>
  <c r="C43" i="8"/>
  <c r="E42" i="8"/>
  <c r="D42" i="8"/>
  <c r="C42" i="8"/>
  <c r="E41" i="8"/>
  <c r="D41" i="8"/>
  <c r="C41" i="8"/>
  <c r="E40" i="8"/>
  <c r="D40" i="8"/>
  <c r="C40" i="8"/>
  <c r="E39" i="8"/>
  <c r="D39" i="8"/>
  <c r="C39" i="8"/>
  <c r="E38" i="8"/>
  <c r="D38" i="8"/>
  <c r="C38" i="8"/>
  <c r="E37" i="8"/>
  <c r="D37" i="8"/>
  <c r="C37" i="8"/>
  <c r="E36" i="8"/>
  <c r="D36" i="8"/>
  <c r="C36" i="8"/>
  <c r="E35" i="8"/>
  <c r="D35" i="8"/>
  <c r="C35" i="8"/>
  <c r="E34" i="8"/>
  <c r="D34" i="8"/>
  <c r="D33" i="8" s="1"/>
  <c r="C34" i="8"/>
  <c r="C32" i="8"/>
  <c r="C31" i="8"/>
  <c r="C30" i="8"/>
  <c r="C29" i="8"/>
  <c r="C28" i="8"/>
  <c r="C27" i="8"/>
  <c r="C26" i="8"/>
  <c r="E25" i="8"/>
  <c r="D25" i="8"/>
  <c r="C25" i="8"/>
  <c r="E24" i="8"/>
  <c r="D24" i="8"/>
  <c r="C24" i="8"/>
  <c r="E23" i="8"/>
  <c r="D23" i="8"/>
  <c r="C23" i="8"/>
  <c r="E22" i="8"/>
  <c r="D22" i="8"/>
  <c r="C22" i="8"/>
  <c r="E21" i="8"/>
  <c r="D21" i="8"/>
  <c r="C21" i="8"/>
  <c r="E20" i="8"/>
  <c r="D20" i="8"/>
  <c r="C20" i="8"/>
  <c r="E19" i="8"/>
  <c r="D19" i="8"/>
  <c r="C19" i="8"/>
  <c r="E18" i="8"/>
  <c r="D18" i="8"/>
  <c r="C18" i="8"/>
  <c r="E17" i="8"/>
  <c r="D17" i="8"/>
  <c r="C17" i="8"/>
  <c r="E16" i="8"/>
  <c r="D16" i="8"/>
  <c r="C16" i="8"/>
  <c r="E15" i="8"/>
  <c r="D15" i="8"/>
  <c r="C15" i="8"/>
  <c r="E14" i="8"/>
  <c r="D14" i="8"/>
  <c r="C14" i="8"/>
  <c r="E13" i="8"/>
  <c r="D13" i="8"/>
  <c r="C13" i="8"/>
  <c r="E12" i="8"/>
  <c r="D12" i="8"/>
  <c r="C12" i="8"/>
  <c r="E11" i="8"/>
  <c r="D11" i="8"/>
  <c r="D10" i="8" s="1"/>
  <c r="C11" i="8"/>
  <c r="A5" i="8"/>
  <c r="A4" i="8"/>
  <c r="A3" i="8"/>
  <c r="A2" i="8"/>
  <c r="AB369" i="8" l="1"/>
  <c r="AA369" i="8"/>
  <c r="K369" i="8" s="1"/>
  <c r="E124" i="8"/>
  <c r="N364" i="8"/>
  <c r="H364" i="8"/>
  <c r="L409" i="8"/>
  <c r="L410" i="8" s="1"/>
  <c r="C45" i="8"/>
  <c r="C56" i="8"/>
  <c r="D56" i="8"/>
  <c r="C67" i="8"/>
  <c r="C73" i="8"/>
  <c r="C90" i="8"/>
  <c r="D90" i="8"/>
  <c r="D86" i="8" s="1"/>
  <c r="C102" i="8"/>
  <c r="D102" i="8"/>
  <c r="C141" i="8"/>
  <c r="D141" i="8"/>
  <c r="C212" i="8"/>
  <c r="D220" i="8"/>
  <c r="E220" i="8"/>
  <c r="D236" i="8"/>
  <c r="E236" i="8"/>
  <c r="C272" i="8"/>
  <c r="C368" i="8"/>
  <c r="AA368" i="8" s="1"/>
  <c r="K368" i="8" s="1"/>
  <c r="C386" i="8"/>
  <c r="G408" i="8"/>
  <c r="K386" i="8"/>
  <c r="O408" i="8"/>
  <c r="G386" i="8"/>
  <c r="H389" i="8"/>
  <c r="M389" i="8"/>
  <c r="C397" i="8"/>
  <c r="G397" i="8"/>
  <c r="K397" i="8"/>
  <c r="O397" i="8"/>
  <c r="L397" i="8"/>
  <c r="P397" i="8"/>
  <c r="K400" i="8"/>
  <c r="P400" i="8"/>
  <c r="C423" i="8"/>
  <c r="E423" i="8"/>
  <c r="D423" i="8"/>
  <c r="E33" i="8"/>
  <c r="C33" i="8"/>
  <c r="D142" i="8"/>
  <c r="E142" i="8"/>
  <c r="C201" i="8"/>
  <c r="E287" i="8"/>
  <c r="F287" i="8"/>
  <c r="N287" i="8"/>
  <c r="L287" i="8"/>
  <c r="C293" i="8"/>
  <c r="G293" i="8"/>
  <c r="G287" i="8" s="1"/>
  <c r="K293" i="8"/>
  <c r="O293" i="8"/>
  <c r="O287" i="8" s="1"/>
  <c r="E293" i="8"/>
  <c r="E364" i="8"/>
  <c r="I364" i="8"/>
  <c r="Q364" i="8"/>
  <c r="I409" i="8"/>
  <c r="D389" i="8"/>
  <c r="K408" i="8"/>
  <c r="C10" i="8"/>
  <c r="D51" i="8"/>
  <c r="E51" i="8"/>
  <c r="C63" i="8"/>
  <c r="E63" i="8"/>
  <c r="E79" i="8"/>
  <c r="E73" i="8" s="1"/>
  <c r="E118" i="8"/>
  <c r="C153" i="8"/>
  <c r="C220" i="8"/>
  <c r="D243" i="8"/>
  <c r="D277" i="8"/>
  <c r="E277" i="8"/>
  <c r="C304" i="8"/>
  <c r="C300" i="8" s="1"/>
  <c r="G304" i="8"/>
  <c r="G300" i="8" s="1"/>
  <c r="K304" i="8"/>
  <c r="K300" i="8" s="1"/>
  <c r="O304" i="8"/>
  <c r="O300" i="8" s="1"/>
  <c r="D304" i="8"/>
  <c r="P304" i="8"/>
  <c r="P300" i="8" s="1"/>
  <c r="F326" i="8"/>
  <c r="J326" i="8"/>
  <c r="N326" i="8"/>
  <c r="G326" i="8"/>
  <c r="O326" i="8"/>
  <c r="D326" i="8"/>
  <c r="L326" i="8"/>
  <c r="I326" i="8"/>
  <c r="Q326" i="8"/>
  <c r="D339" i="8"/>
  <c r="H339" i="8"/>
  <c r="L339" i="8"/>
  <c r="M339" i="8"/>
  <c r="J339" i="8"/>
  <c r="M357" i="8"/>
  <c r="M364" i="8" s="1"/>
  <c r="L364" i="8"/>
  <c r="C370" i="8"/>
  <c r="AA370" i="8" s="1"/>
  <c r="K370" i="8" s="1"/>
  <c r="E383" i="8"/>
  <c r="I383" i="8"/>
  <c r="M383" i="8"/>
  <c r="Q383" i="8"/>
  <c r="I386" i="8"/>
  <c r="N386" i="8"/>
  <c r="O386" i="8"/>
  <c r="J389" i="8"/>
  <c r="D394" i="8"/>
  <c r="H394" i="8"/>
  <c r="L394" i="8"/>
  <c r="P394" i="8"/>
  <c r="M394" i="8"/>
  <c r="Q394" i="8"/>
  <c r="E400" i="8"/>
  <c r="M400" i="8"/>
  <c r="C124" i="8"/>
  <c r="E56" i="8"/>
  <c r="C86" i="8"/>
  <c r="E90" i="8"/>
  <c r="E86" i="8" s="1"/>
  <c r="E102" i="8"/>
  <c r="E141" i="8"/>
  <c r="E254" i="8"/>
  <c r="D300" i="8"/>
  <c r="H300" i="8"/>
  <c r="D410" i="8"/>
  <c r="C408" i="8"/>
  <c r="E408" i="8"/>
  <c r="E410" i="8" s="1"/>
  <c r="C492" i="8"/>
  <c r="D79" i="8"/>
  <c r="D73" i="8" s="1"/>
  <c r="F124" i="8"/>
  <c r="E201" i="8"/>
  <c r="M287" i="8"/>
  <c r="Q287" i="8"/>
  <c r="M326" i="8"/>
  <c r="J409" i="8"/>
  <c r="N409" i="8"/>
  <c r="C491" i="8"/>
  <c r="P364" i="8"/>
  <c r="AA435" i="8"/>
  <c r="K435" i="8" s="1"/>
  <c r="AB435" i="8"/>
  <c r="E10" i="8"/>
  <c r="D63" i="8"/>
  <c r="D70" i="8" s="1"/>
  <c r="C118" i="8"/>
  <c r="H118" i="8"/>
  <c r="H124" i="8" s="1"/>
  <c r="D124" i="8"/>
  <c r="C243" i="8"/>
  <c r="D254" i="8"/>
  <c r="C287" i="8"/>
  <c r="K287" i="8"/>
  <c r="H287" i="8"/>
  <c r="P287" i="8"/>
  <c r="I293" i="8"/>
  <c r="I287" i="8" s="1"/>
  <c r="Q293" i="8"/>
  <c r="L304" i="8"/>
  <c r="L300" i="8" s="1"/>
  <c r="C326" i="8"/>
  <c r="K326" i="8"/>
  <c r="H326" i="8"/>
  <c r="P326" i="8"/>
  <c r="E326" i="8"/>
  <c r="F339" i="8"/>
  <c r="N339" i="8"/>
  <c r="R364" i="8"/>
  <c r="AB368" i="8"/>
  <c r="H409" i="8"/>
  <c r="P409" i="8"/>
  <c r="P410" i="8" s="1"/>
  <c r="F409" i="8"/>
  <c r="AA371" i="8"/>
  <c r="K371" i="8" s="1"/>
  <c r="N383" i="8"/>
  <c r="H408" i="8"/>
  <c r="M408" i="8"/>
  <c r="M410" i="8" s="1"/>
  <c r="C339" i="8"/>
  <c r="G339" i="8"/>
  <c r="K339" i="8"/>
  <c r="O339" i="8"/>
  <c r="F357" i="8"/>
  <c r="F364" i="8" s="1"/>
  <c r="J357" i="8"/>
  <c r="J364" i="8" s="1"/>
  <c r="O357" i="8"/>
  <c r="F408" i="8"/>
  <c r="F410" i="8" s="1"/>
  <c r="J408" i="8"/>
  <c r="J410" i="8" s="1"/>
  <c r="N408" i="8"/>
  <c r="G409" i="8"/>
  <c r="G410" i="8" s="1"/>
  <c r="K409" i="8"/>
  <c r="O409" i="8"/>
  <c r="O410" i="8" s="1"/>
  <c r="D383" i="8"/>
  <c r="J383" i="8"/>
  <c r="O383" i="8"/>
  <c r="E403" i="8"/>
  <c r="I403" i="8"/>
  <c r="M403" i="8"/>
  <c r="Q403" i="8"/>
  <c r="D406" i="8"/>
  <c r="H406" i="8"/>
  <c r="L406" i="8"/>
  <c r="P406" i="8"/>
  <c r="I408" i="8"/>
  <c r="I410" i="8" s="1"/>
  <c r="E492" i="8"/>
  <c r="I492" i="8"/>
  <c r="M492" i="8"/>
  <c r="F300" i="8"/>
  <c r="J300" i="8"/>
  <c r="N300" i="8"/>
  <c r="E304" i="8"/>
  <c r="E300" i="8" s="1"/>
  <c r="I304" i="8"/>
  <c r="I300" i="8" s="1"/>
  <c r="M304" i="8"/>
  <c r="M300" i="8" s="1"/>
  <c r="Q304" i="8"/>
  <c r="Q300" i="8" s="1"/>
  <c r="C364" i="8"/>
  <c r="G364" i="8"/>
  <c r="K364" i="8"/>
  <c r="O364" i="8"/>
  <c r="AB370" i="8"/>
  <c r="L383" i="8"/>
  <c r="Q408" i="8"/>
  <c r="Q410" i="8" s="1"/>
  <c r="G492" i="8"/>
  <c r="K492" i="8"/>
  <c r="E159" i="8" l="1"/>
  <c r="C70" i="8"/>
  <c r="D159" i="8"/>
  <c r="C159" i="8"/>
  <c r="K410" i="8"/>
  <c r="N410" i="8"/>
  <c r="E70" i="8"/>
  <c r="G9" i="8" s="1"/>
  <c r="C409" i="8"/>
  <c r="C410" i="8" s="1"/>
  <c r="H410" i="8"/>
  <c r="J492" i="7" l="1"/>
  <c r="M491" i="7"/>
  <c r="L491" i="7"/>
  <c r="K491" i="7"/>
  <c r="J491" i="7"/>
  <c r="I491" i="7"/>
  <c r="H491" i="7"/>
  <c r="G491" i="7"/>
  <c r="F491" i="7"/>
  <c r="E491" i="7"/>
  <c r="D491" i="7"/>
  <c r="C490" i="7"/>
  <c r="C489" i="7"/>
  <c r="C488" i="7"/>
  <c r="C487" i="7"/>
  <c r="C486" i="7"/>
  <c r="M485" i="7"/>
  <c r="L485" i="7"/>
  <c r="K485" i="7"/>
  <c r="J485" i="7"/>
  <c r="I485" i="7"/>
  <c r="H485" i="7"/>
  <c r="G485" i="7"/>
  <c r="F485" i="7"/>
  <c r="E485" i="7"/>
  <c r="D485" i="7"/>
  <c r="C484" i="7"/>
  <c r="C483" i="7"/>
  <c r="C482" i="7"/>
  <c r="C481" i="7"/>
  <c r="C480" i="7"/>
  <c r="C479" i="7"/>
  <c r="C485" i="7" s="1"/>
  <c r="M478" i="7"/>
  <c r="L478" i="7"/>
  <c r="K478" i="7"/>
  <c r="J478" i="7"/>
  <c r="I478" i="7"/>
  <c r="H478" i="7"/>
  <c r="G478" i="7"/>
  <c r="F478" i="7"/>
  <c r="E478" i="7"/>
  <c r="D478" i="7"/>
  <c r="C477" i="7"/>
  <c r="C476" i="7"/>
  <c r="C475" i="7"/>
  <c r="C474" i="7"/>
  <c r="C473" i="7"/>
  <c r="C472" i="7"/>
  <c r="C471" i="7"/>
  <c r="C470" i="7"/>
  <c r="M469" i="7"/>
  <c r="L469" i="7"/>
  <c r="K469" i="7"/>
  <c r="J469" i="7"/>
  <c r="I469" i="7"/>
  <c r="I492" i="7" s="1"/>
  <c r="H469" i="7"/>
  <c r="G469" i="7"/>
  <c r="F469" i="7"/>
  <c r="E469" i="7"/>
  <c r="D469" i="7"/>
  <c r="C468" i="7"/>
  <c r="C467" i="7"/>
  <c r="C466" i="7"/>
  <c r="C469" i="7" s="1"/>
  <c r="M465" i="7"/>
  <c r="L465" i="7"/>
  <c r="K465" i="7"/>
  <c r="J465" i="7"/>
  <c r="I465" i="7"/>
  <c r="H465" i="7"/>
  <c r="G465" i="7"/>
  <c r="F465" i="7"/>
  <c r="E465" i="7"/>
  <c r="D465" i="7"/>
  <c r="C464" i="7"/>
  <c r="C465" i="7" s="1"/>
  <c r="C463" i="7"/>
  <c r="C462" i="7"/>
  <c r="M461" i="7"/>
  <c r="L461" i="7"/>
  <c r="L492" i="7" s="1"/>
  <c r="K461" i="7"/>
  <c r="J461" i="7"/>
  <c r="I461" i="7"/>
  <c r="H461" i="7"/>
  <c r="H492" i="7" s="1"/>
  <c r="G461" i="7"/>
  <c r="F461" i="7"/>
  <c r="E461" i="7"/>
  <c r="D461" i="7"/>
  <c r="D492" i="7" s="1"/>
  <c r="C460" i="7"/>
  <c r="C459" i="7"/>
  <c r="C458" i="7"/>
  <c r="M457" i="7"/>
  <c r="L457" i="7"/>
  <c r="K457" i="7"/>
  <c r="K492" i="7" s="1"/>
  <c r="J457" i="7"/>
  <c r="I457" i="7"/>
  <c r="H457" i="7"/>
  <c r="G457" i="7"/>
  <c r="G492" i="7" s="1"/>
  <c r="F457" i="7"/>
  <c r="E457" i="7"/>
  <c r="D457" i="7"/>
  <c r="C456" i="7"/>
  <c r="C455" i="7"/>
  <c r="C454" i="7"/>
  <c r="C453" i="7"/>
  <c r="C457" i="7" s="1"/>
  <c r="C452" i="7"/>
  <c r="C446" i="7"/>
  <c r="C445" i="7"/>
  <c r="AB442" i="7"/>
  <c r="AA442" i="7"/>
  <c r="F442" i="7" s="1"/>
  <c r="AB441" i="7"/>
  <c r="AA441" i="7"/>
  <c r="F441" i="7"/>
  <c r="AB440" i="7"/>
  <c r="AA440" i="7"/>
  <c r="F440" i="7"/>
  <c r="AB437" i="7"/>
  <c r="C437" i="7"/>
  <c r="AA437" i="7" s="1"/>
  <c r="K437" i="7" s="1"/>
  <c r="AB436" i="7"/>
  <c r="AA436" i="7"/>
  <c r="K436" i="7" s="1"/>
  <c r="C436" i="7"/>
  <c r="C435" i="7"/>
  <c r="AB435" i="7" s="1"/>
  <c r="D422" i="7"/>
  <c r="C422" i="7"/>
  <c r="E421" i="7"/>
  <c r="D421" i="7"/>
  <c r="C421" i="7"/>
  <c r="E420" i="7"/>
  <c r="D420" i="7"/>
  <c r="C420" i="7"/>
  <c r="E419" i="7"/>
  <c r="D419" i="7"/>
  <c r="C419" i="7"/>
  <c r="E418" i="7"/>
  <c r="D418" i="7"/>
  <c r="C418" i="7"/>
  <c r="D417" i="7"/>
  <c r="C417" i="7"/>
  <c r="E416" i="7"/>
  <c r="D416" i="7"/>
  <c r="D423" i="7" s="1"/>
  <c r="C416" i="7"/>
  <c r="D415" i="7"/>
  <c r="C415" i="7"/>
  <c r="E414" i="7"/>
  <c r="E423" i="7" s="1"/>
  <c r="D414" i="7"/>
  <c r="C414" i="7"/>
  <c r="D413" i="7"/>
  <c r="C413" i="7"/>
  <c r="C423" i="7" s="1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C406" i="7"/>
  <c r="Q405" i="7"/>
  <c r="P405" i="7"/>
  <c r="O405" i="7"/>
  <c r="N405" i="7"/>
  <c r="N406" i="7" s="1"/>
  <c r="M405" i="7"/>
  <c r="L405" i="7"/>
  <c r="K405" i="7"/>
  <c r="J405" i="7"/>
  <c r="J406" i="7" s="1"/>
  <c r="I405" i="7"/>
  <c r="H405" i="7"/>
  <c r="G405" i="7"/>
  <c r="F405" i="7"/>
  <c r="F406" i="7" s="1"/>
  <c r="E405" i="7"/>
  <c r="D405" i="7"/>
  <c r="C405" i="7"/>
  <c r="Q404" i="7"/>
  <c r="Q406" i="7" s="1"/>
  <c r="P404" i="7"/>
  <c r="O404" i="7"/>
  <c r="O406" i="7" s="1"/>
  <c r="N404" i="7"/>
  <c r="M404" i="7"/>
  <c r="M406" i="7" s="1"/>
  <c r="L404" i="7"/>
  <c r="K404" i="7"/>
  <c r="K406" i="7" s="1"/>
  <c r="J404" i="7"/>
  <c r="I404" i="7"/>
  <c r="I406" i="7" s="1"/>
  <c r="H404" i="7"/>
  <c r="G404" i="7"/>
  <c r="G406" i="7" s="1"/>
  <c r="F404" i="7"/>
  <c r="E404" i="7"/>
  <c r="E406" i="7" s="1"/>
  <c r="D404" i="7"/>
  <c r="C404" i="7"/>
  <c r="Q402" i="7"/>
  <c r="P402" i="7"/>
  <c r="O402" i="7"/>
  <c r="O403" i="7" s="1"/>
  <c r="N402" i="7"/>
  <c r="M402" i="7"/>
  <c r="L402" i="7"/>
  <c r="K402" i="7"/>
  <c r="K403" i="7" s="1"/>
  <c r="J402" i="7"/>
  <c r="I402" i="7"/>
  <c r="H402" i="7"/>
  <c r="G402" i="7"/>
  <c r="G403" i="7" s="1"/>
  <c r="F402" i="7"/>
  <c r="E402" i="7"/>
  <c r="D402" i="7"/>
  <c r="C402" i="7"/>
  <c r="C403" i="7" s="1"/>
  <c r="Q401" i="7"/>
  <c r="P401" i="7"/>
  <c r="P403" i="7" s="1"/>
  <c r="O401" i="7"/>
  <c r="N401" i="7"/>
  <c r="N403" i="7" s="1"/>
  <c r="M401" i="7"/>
  <c r="L401" i="7"/>
  <c r="L403" i="7" s="1"/>
  <c r="K401" i="7"/>
  <c r="J401" i="7"/>
  <c r="J403" i="7" s="1"/>
  <c r="I401" i="7"/>
  <c r="H401" i="7"/>
  <c r="H403" i="7" s="1"/>
  <c r="G401" i="7"/>
  <c r="F401" i="7"/>
  <c r="F403" i="7" s="1"/>
  <c r="E401" i="7"/>
  <c r="D401" i="7"/>
  <c r="D403" i="7" s="1"/>
  <c r="C401" i="7"/>
  <c r="Q400" i="7"/>
  <c r="Q399" i="7"/>
  <c r="P399" i="7"/>
  <c r="P400" i="7" s="1"/>
  <c r="O399" i="7"/>
  <c r="N399" i="7"/>
  <c r="M399" i="7"/>
  <c r="L399" i="7"/>
  <c r="L400" i="7" s="1"/>
  <c r="K399" i="7"/>
  <c r="J399" i="7"/>
  <c r="I399" i="7"/>
  <c r="H399" i="7"/>
  <c r="G399" i="7"/>
  <c r="F399" i="7"/>
  <c r="E399" i="7"/>
  <c r="D399" i="7"/>
  <c r="C399" i="7"/>
  <c r="Q398" i="7"/>
  <c r="P398" i="7"/>
  <c r="O398" i="7"/>
  <c r="N398" i="7"/>
  <c r="M398" i="7"/>
  <c r="M400" i="7" s="1"/>
  <c r="L398" i="7"/>
  <c r="K398" i="7"/>
  <c r="K400" i="7" s="1"/>
  <c r="J398" i="7"/>
  <c r="I398" i="7"/>
  <c r="I400" i="7" s="1"/>
  <c r="H398" i="7"/>
  <c r="H400" i="7" s="1"/>
  <c r="G398" i="7"/>
  <c r="G400" i="7" s="1"/>
  <c r="F398" i="7"/>
  <c r="E398" i="7"/>
  <c r="E400" i="7" s="1"/>
  <c r="D398" i="7"/>
  <c r="D400" i="7" s="1"/>
  <c r="C398" i="7"/>
  <c r="C400" i="7" s="1"/>
  <c r="J397" i="7"/>
  <c r="Q396" i="7"/>
  <c r="P396" i="7"/>
  <c r="O396" i="7"/>
  <c r="N396" i="7"/>
  <c r="M396" i="7"/>
  <c r="M397" i="7" s="1"/>
  <c r="L396" i="7"/>
  <c r="K396" i="7"/>
  <c r="J396" i="7"/>
  <c r="I396" i="7"/>
  <c r="H396" i="7"/>
  <c r="G396" i="7"/>
  <c r="F396" i="7"/>
  <c r="E396" i="7"/>
  <c r="E397" i="7" s="1"/>
  <c r="D396" i="7"/>
  <c r="C396" i="7"/>
  <c r="Q395" i="7"/>
  <c r="Q397" i="7" s="1"/>
  <c r="P395" i="7"/>
  <c r="P397" i="7" s="1"/>
  <c r="O395" i="7"/>
  <c r="N395" i="7"/>
  <c r="N397" i="7" s="1"/>
  <c r="M395" i="7"/>
  <c r="L395" i="7"/>
  <c r="L397" i="7" s="1"/>
  <c r="K395" i="7"/>
  <c r="J395" i="7"/>
  <c r="I395" i="7"/>
  <c r="I397" i="7" s="1"/>
  <c r="H395" i="7"/>
  <c r="H397" i="7" s="1"/>
  <c r="G395" i="7"/>
  <c r="F395" i="7"/>
  <c r="F397" i="7" s="1"/>
  <c r="E395" i="7"/>
  <c r="D395" i="7"/>
  <c r="D397" i="7" s="1"/>
  <c r="C395" i="7"/>
  <c r="Q393" i="7"/>
  <c r="P393" i="7"/>
  <c r="O393" i="7"/>
  <c r="O394" i="7" s="1"/>
  <c r="N393" i="7"/>
  <c r="M393" i="7"/>
  <c r="M394" i="7" s="1"/>
  <c r="L393" i="7"/>
  <c r="K393" i="7"/>
  <c r="J393" i="7"/>
  <c r="I393" i="7"/>
  <c r="H393" i="7"/>
  <c r="G393" i="7"/>
  <c r="G394" i="7" s="1"/>
  <c r="F393" i="7"/>
  <c r="E393" i="7"/>
  <c r="E394" i="7" s="1"/>
  <c r="D393" i="7"/>
  <c r="C393" i="7"/>
  <c r="Q392" i="7"/>
  <c r="P392" i="7"/>
  <c r="P394" i="7" s="1"/>
  <c r="O392" i="7"/>
  <c r="N392" i="7"/>
  <c r="M392" i="7"/>
  <c r="L392" i="7"/>
  <c r="L394" i="7" s="1"/>
  <c r="K392" i="7"/>
  <c r="J392" i="7"/>
  <c r="J394" i="7" s="1"/>
  <c r="I392" i="7"/>
  <c r="H392" i="7"/>
  <c r="H394" i="7" s="1"/>
  <c r="G392" i="7"/>
  <c r="F392" i="7"/>
  <c r="F394" i="7" s="1"/>
  <c r="E392" i="7"/>
  <c r="D392" i="7"/>
  <c r="D394" i="7" s="1"/>
  <c r="C392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D389" i="7"/>
  <c r="Q388" i="7"/>
  <c r="P388" i="7"/>
  <c r="P389" i="7" s="1"/>
  <c r="O388" i="7"/>
  <c r="N388" i="7"/>
  <c r="M388" i="7"/>
  <c r="L388" i="7"/>
  <c r="L389" i="7" s="1"/>
  <c r="K388" i="7"/>
  <c r="J388" i="7"/>
  <c r="J389" i="7" s="1"/>
  <c r="I388" i="7"/>
  <c r="H388" i="7"/>
  <c r="G388" i="7"/>
  <c r="F388" i="7"/>
  <c r="F389" i="7" s="1"/>
  <c r="E388" i="7"/>
  <c r="D388" i="7"/>
  <c r="C388" i="7"/>
  <c r="Q387" i="7"/>
  <c r="Q389" i="7" s="1"/>
  <c r="P387" i="7"/>
  <c r="O387" i="7"/>
  <c r="O389" i="7" s="1"/>
  <c r="N387" i="7"/>
  <c r="N389" i="7" s="1"/>
  <c r="M387" i="7"/>
  <c r="L387" i="7"/>
  <c r="K387" i="7"/>
  <c r="K389" i="7" s="1"/>
  <c r="J387" i="7"/>
  <c r="I387" i="7"/>
  <c r="I389" i="7" s="1"/>
  <c r="H387" i="7"/>
  <c r="G387" i="7"/>
  <c r="G389" i="7" s="1"/>
  <c r="F387" i="7"/>
  <c r="E387" i="7"/>
  <c r="E389" i="7" s="1"/>
  <c r="D387" i="7"/>
  <c r="C387" i="7"/>
  <c r="C389" i="7" s="1"/>
  <c r="K386" i="7"/>
  <c r="Q385" i="7"/>
  <c r="Q386" i="7" s="1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Q384" i="7"/>
  <c r="P384" i="7"/>
  <c r="O384" i="7"/>
  <c r="N384" i="7"/>
  <c r="M384" i="7"/>
  <c r="M386" i="7" s="1"/>
  <c r="L384" i="7"/>
  <c r="K384" i="7"/>
  <c r="J384" i="7"/>
  <c r="J386" i="7" s="1"/>
  <c r="I384" i="7"/>
  <c r="H384" i="7"/>
  <c r="G384" i="7"/>
  <c r="F384" i="7"/>
  <c r="F386" i="7" s="1"/>
  <c r="E384" i="7"/>
  <c r="E386" i="7" s="1"/>
  <c r="D384" i="7"/>
  <c r="C384" i="7"/>
  <c r="Q382" i="7"/>
  <c r="P382" i="7"/>
  <c r="P383" i="7" s="1"/>
  <c r="O382" i="7"/>
  <c r="N382" i="7"/>
  <c r="N409" i="7" s="1"/>
  <c r="M382" i="7"/>
  <c r="L382" i="7"/>
  <c r="L409" i="7" s="1"/>
  <c r="K382" i="7"/>
  <c r="J382" i="7"/>
  <c r="J409" i="7" s="1"/>
  <c r="I382" i="7"/>
  <c r="H382" i="7"/>
  <c r="H383" i="7" s="1"/>
  <c r="G382" i="7"/>
  <c r="F382" i="7"/>
  <c r="E382" i="7"/>
  <c r="D382" i="7"/>
  <c r="D409" i="7" s="1"/>
  <c r="C382" i="7"/>
  <c r="Q381" i="7"/>
  <c r="Q383" i="7" s="1"/>
  <c r="P381" i="7"/>
  <c r="O381" i="7"/>
  <c r="N381" i="7"/>
  <c r="M381" i="7"/>
  <c r="L381" i="7"/>
  <c r="K381" i="7"/>
  <c r="K383" i="7" s="1"/>
  <c r="J381" i="7"/>
  <c r="I381" i="7"/>
  <c r="H381" i="7"/>
  <c r="G381" i="7"/>
  <c r="G383" i="7" s="1"/>
  <c r="F381" i="7"/>
  <c r="E381" i="7"/>
  <c r="E383" i="7" s="1"/>
  <c r="D381" i="7"/>
  <c r="C381" i="7"/>
  <c r="C383" i="7" s="1"/>
  <c r="D376" i="7"/>
  <c r="C376" i="7"/>
  <c r="D375" i="7"/>
  <c r="C375" i="7"/>
  <c r="F371" i="7"/>
  <c r="E371" i="7"/>
  <c r="C371" i="7" s="1"/>
  <c r="AB371" i="7" s="1"/>
  <c r="F370" i="7"/>
  <c r="E370" i="7"/>
  <c r="F369" i="7"/>
  <c r="E369" i="7"/>
  <c r="C369" i="7" s="1"/>
  <c r="F368" i="7"/>
  <c r="E368" i="7"/>
  <c r="R363" i="7"/>
  <c r="Q363" i="7"/>
  <c r="P363" i="7"/>
  <c r="O363" i="7"/>
  <c r="N363" i="7"/>
  <c r="M363" i="7"/>
  <c r="L363" i="7"/>
  <c r="J363" i="7"/>
  <c r="I363" i="7"/>
  <c r="H363" i="7"/>
  <c r="G363" i="7"/>
  <c r="F363" i="7"/>
  <c r="E363" i="7"/>
  <c r="D363" i="7"/>
  <c r="C363" i="7"/>
  <c r="R362" i="7"/>
  <c r="Q362" i="7"/>
  <c r="P362" i="7"/>
  <c r="O362" i="7"/>
  <c r="N362" i="7"/>
  <c r="M362" i="7"/>
  <c r="L362" i="7"/>
  <c r="J362" i="7"/>
  <c r="I362" i="7"/>
  <c r="H362" i="7"/>
  <c r="G362" i="7"/>
  <c r="F362" i="7"/>
  <c r="E362" i="7"/>
  <c r="D362" i="7"/>
  <c r="C362" i="7"/>
  <c r="R361" i="7"/>
  <c r="Q361" i="7"/>
  <c r="P361" i="7"/>
  <c r="O361" i="7"/>
  <c r="N361" i="7"/>
  <c r="M361" i="7"/>
  <c r="L361" i="7"/>
  <c r="J361" i="7"/>
  <c r="I361" i="7"/>
  <c r="H361" i="7"/>
  <c r="G361" i="7"/>
  <c r="F361" i="7"/>
  <c r="E361" i="7"/>
  <c r="D361" i="7"/>
  <c r="C361" i="7"/>
  <c r="R360" i="7"/>
  <c r="Q360" i="7"/>
  <c r="P360" i="7"/>
  <c r="O360" i="7"/>
  <c r="N360" i="7"/>
  <c r="M360" i="7"/>
  <c r="L360" i="7"/>
  <c r="J360" i="7"/>
  <c r="I360" i="7"/>
  <c r="H360" i="7"/>
  <c r="G360" i="7"/>
  <c r="F360" i="7"/>
  <c r="E360" i="7"/>
  <c r="D360" i="7"/>
  <c r="C360" i="7"/>
  <c r="R359" i="7"/>
  <c r="Q359" i="7"/>
  <c r="P359" i="7"/>
  <c r="O359" i="7"/>
  <c r="N359" i="7"/>
  <c r="M359" i="7"/>
  <c r="L359" i="7"/>
  <c r="J359" i="7"/>
  <c r="I359" i="7"/>
  <c r="H359" i="7"/>
  <c r="G359" i="7"/>
  <c r="F359" i="7"/>
  <c r="E359" i="7"/>
  <c r="D359" i="7"/>
  <c r="C359" i="7"/>
  <c r="R358" i="7"/>
  <c r="Q358" i="7"/>
  <c r="Q357" i="7" s="1"/>
  <c r="P358" i="7"/>
  <c r="P357" i="7" s="1"/>
  <c r="O358" i="7"/>
  <c r="N358" i="7"/>
  <c r="M358" i="7"/>
  <c r="L358" i="7"/>
  <c r="L357" i="7" s="1"/>
  <c r="J358" i="7"/>
  <c r="I358" i="7"/>
  <c r="H358" i="7"/>
  <c r="G358" i="7"/>
  <c r="F358" i="7"/>
  <c r="E358" i="7"/>
  <c r="D358" i="7"/>
  <c r="D357" i="7" s="1"/>
  <c r="C358" i="7"/>
  <c r="C357" i="7" s="1"/>
  <c r="H357" i="7"/>
  <c r="R356" i="7"/>
  <c r="Q356" i="7"/>
  <c r="P356" i="7"/>
  <c r="O356" i="7"/>
  <c r="N356" i="7"/>
  <c r="M356" i="7"/>
  <c r="L356" i="7"/>
  <c r="J356" i="7"/>
  <c r="I356" i="7"/>
  <c r="H356" i="7"/>
  <c r="G356" i="7"/>
  <c r="F356" i="7"/>
  <c r="E356" i="7"/>
  <c r="D356" i="7"/>
  <c r="C356" i="7"/>
  <c r="R355" i="7"/>
  <c r="Q355" i="7"/>
  <c r="P355" i="7"/>
  <c r="O355" i="7"/>
  <c r="N355" i="7"/>
  <c r="M355" i="7"/>
  <c r="L355" i="7"/>
  <c r="J355" i="7"/>
  <c r="I355" i="7"/>
  <c r="H355" i="7"/>
  <c r="G355" i="7"/>
  <c r="F355" i="7"/>
  <c r="E355" i="7"/>
  <c r="D355" i="7"/>
  <c r="C355" i="7"/>
  <c r="R354" i="7"/>
  <c r="Q354" i="7"/>
  <c r="P354" i="7"/>
  <c r="O354" i="7"/>
  <c r="N354" i="7"/>
  <c r="M354" i="7"/>
  <c r="L354" i="7"/>
  <c r="J354" i="7"/>
  <c r="I354" i="7"/>
  <c r="H354" i="7"/>
  <c r="G354" i="7"/>
  <c r="F354" i="7"/>
  <c r="E354" i="7"/>
  <c r="D354" i="7"/>
  <c r="C354" i="7"/>
  <c r="R353" i="7"/>
  <c r="Q353" i="7"/>
  <c r="P353" i="7"/>
  <c r="O353" i="7"/>
  <c r="N353" i="7"/>
  <c r="M353" i="7"/>
  <c r="L353" i="7"/>
  <c r="J353" i="7"/>
  <c r="I353" i="7"/>
  <c r="H353" i="7"/>
  <c r="G353" i="7"/>
  <c r="F353" i="7"/>
  <c r="E353" i="7"/>
  <c r="D353" i="7"/>
  <c r="C353" i="7"/>
  <c r="R352" i="7"/>
  <c r="Q352" i="7"/>
  <c r="P352" i="7"/>
  <c r="O352" i="7"/>
  <c r="N352" i="7"/>
  <c r="M352" i="7"/>
  <c r="L352" i="7"/>
  <c r="J352" i="7"/>
  <c r="I352" i="7"/>
  <c r="H352" i="7"/>
  <c r="G352" i="7"/>
  <c r="F352" i="7"/>
  <c r="E352" i="7"/>
  <c r="D352" i="7"/>
  <c r="C352" i="7"/>
  <c r="R351" i="7"/>
  <c r="Q351" i="7"/>
  <c r="P351" i="7"/>
  <c r="O351" i="7"/>
  <c r="N351" i="7"/>
  <c r="M351" i="7"/>
  <c r="L351" i="7"/>
  <c r="J351" i="7"/>
  <c r="I351" i="7"/>
  <c r="H351" i="7"/>
  <c r="G351" i="7"/>
  <c r="F351" i="7"/>
  <c r="E351" i="7"/>
  <c r="D351" i="7"/>
  <c r="C351" i="7"/>
  <c r="R350" i="7"/>
  <c r="Q350" i="7"/>
  <c r="P350" i="7"/>
  <c r="O350" i="7"/>
  <c r="N350" i="7"/>
  <c r="M350" i="7"/>
  <c r="L350" i="7"/>
  <c r="J350" i="7"/>
  <c r="I350" i="7"/>
  <c r="H350" i="7"/>
  <c r="G350" i="7"/>
  <c r="F350" i="7"/>
  <c r="E350" i="7"/>
  <c r="D350" i="7"/>
  <c r="C350" i="7"/>
  <c r="R349" i="7"/>
  <c r="Q349" i="7"/>
  <c r="P349" i="7"/>
  <c r="O349" i="7"/>
  <c r="N349" i="7"/>
  <c r="M349" i="7"/>
  <c r="L349" i="7"/>
  <c r="J349" i="7"/>
  <c r="I349" i="7"/>
  <c r="H349" i="7"/>
  <c r="G349" i="7"/>
  <c r="F349" i="7"/>
  <c r="E349" i="7"/>
  <c r="D349" i="7"/>
  <c r="C349" i="7"/>
  <c r="R348" i="7"/>
  <c r="Q348" i="7"/>
  <c r="P348" i="7"/>
  <c r="O348" i="7"/>
  <c r="N348" i="7"/>
  <c r="M348" i="7"/>
  <c r="L348" i="7"/>
  <c r="J348" i="7"/>
  <c r="I348" i="7"/>
  <c r="H348" i="7"/>
  <c r="G348" i="7"/>
  <c r="F348" i="7"/>
  <c r="E348" i="7"/>
  <c r="D348" i="7"/>
  <c r="C348" i="7"/>
  <c r="R347" i="7"/>
  <c r="Q347" i="7"/>
  <c r="P347" i="7"/>
  <c r="O347" i="7"/>
  <c r="N347" i="7"/>
  <c r="M347" i="7"/>
  <c r="L347" i="7"/>
  <c r="J347" i="7"/>
  <c r="I347" i="7"/>
  <c r="H347" i="7"/>
  <c r="G347" i="7"/>
  <c r="F347" i="7"/>
  <c r="E347" i="7"/>
  <c r="D347" i="7"/>
  <c r="C347" i="7"/>
  <c r="R346" i="7"/>
  <c r="Q346" i="7"/>
  <c r="P346" i="7"/>
  <c r="O346" i="7"/>
  <c r="N346" i="7"/>
  <c r="M346" i="7"/>
  <c r="L346" i="7"/>
  <c r="J346" i="7"/>
  <c r="I346" i="7"/>
  <c r="H346" i="7"/>
  <c r="G346" i="7"/>
  <c r="F346" i="7"/>
  <c r="E346" i="7"/>
  <c r="D346" i="7"/>
  <c r="C346" i="7"/>
  <c r="R345" i="7"/>
  <c r="Q345" i="7"/>
  <c r="P345" i="7"/>
  <c r="O345" i="7"/>
  <c r="N345" i="7"/>
  <c r="M345" i="7"/>
  <c r="L345" i="7"/>
  <c r="J345" i="7"/>
  <c r="I345" i="7"/>
  <c r="H345" i="7"/>
  <c r="G345" i="7"/>
  <c r="F345" i="7"/>
  <c r="E345" i="7"/>
  <c r="D345" i="7"/>
  <c r="C345" i="7"/>
  <c r="R344" i="7"/>
  <c r="Q344" i="7"/>
  <c r="P344" i="7"/>
  <c r="O344" i="7"/>
  <c r="N344" i="7"/>
  <c r="M344" i="7"/>
  <c r="L344" i="7"/>
  <c r="J344" i="7"/>
  <c r="I344" i="7"/>
  <c r="H344" i="7"/>
  <c r="G344" i="7"/>
  <c r="F344" i="7"/>
  <c r="E344" i="7"/>
  <c r="D344" i="7"/>
  <c r="C344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Q331" i="7"/>
  <c r="P331" i="7"/>
  <c r="P339" i="7" s="1"/>
  <c r="O331" i="7"/>
  <c r="N331" i="7"/>
  <c r="M331" i="7"/>
  <c r="L331" i="7"/>
  <c r="K331" i="7"/>
  <c r="J331" i="7"/>
  <c r="I331" i="7"/>
  <c r="H331" i="7"/>
  <c r="G331" i="7"/>
  <c r="F331" i="7"/>
  <c r="F339" i="7" s="1"/>
  <c r="E331" i="7"/>
  <c r="D331" i="7"/>
  <c r="C331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Q319" i="7"/>
  <c r="P319" i="7"/>
  <c r="P326" i="7" s="1"/>
  <c r="O319" i="7"/>
  <c r="N319" i="7"/>
  <c r="M319" i="7"/>
  <c r="L319" i="7"/>
  <c r="L326" i="7" s="1"/>
  <c r="K319" i="7"/>
  <c r="J319" i="7"/>
  <c r="I319" i="7"/>
  <c r="H319" i="7"/>
  <c r="H326" i="7" s="1"/>
  <c r="G319" i="7"/>
  <c r="F319" i="7"/>
  <c r="E319" i="7"/>
  <c r="D319" i="7"/>
  <c r="D326" i="7" s="1"/>
  <c r="C319" i="7"/>
  <c r="Q318" i="7"/>
  <c r="P318" i="7"/>
  <c r="O318" i="7"/>
  <c r="O326" i="7" s="1"/>
  <c r="N318" i="7"/>
  <c r="M318" i="7"/>
  <c r="M326" i="7" s="1"/>
  <c r="L318" i="7"/>
  <c r="K318" i="7"/>
  <c r="K326" i="7" s="1"/>
  <c r="J318" i="7"/>
  <c r="I318" i="7"/>
  <c r="H318" i="7"/>
  <c r="G318" i="7"/>
  <c r="G326" i="7" s="1"/>
  <c r="F318" i="7"/>
  <c r="E318" i="7"/>
  <c r="D318" i="7"/>
  <c r="C318" i="7"/>
  <c r="C326" i="7" s="1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Q306" i="7"/>
  <c r="Q304" i="7" s="1"/>
  <c r="P306" i="7"/>
  <c r="O306" i="7"/>
  <c r="N306" i="7"/>
  <c r="M306" i="7"/>
  <c r="M304" i="7" s="1"/>
  <c r="L306" i="7"/>
  <c r="K306" i="7"/>
  <c r="K304" i="7" s="1"/>
  <c r="J306" i="7"/>
  <c r="I306" i="7"/>
  <c r="I304" i="7" s="1"/>
  <c r="H306" i="7"/>
  <c r="G306" i="7"/>
  <c r="F306" i="7"/>
  <c r="E306" i="7"/>
  <c r="E304" i="7" s="1"/>
  <c r="D306" i="7"/>
  <c r="C306" i="7"/>
  <c r="C304" i="7" s="1"/>
  <c r="Q305" i="7"/>
  <c r="P305" i="7"/>
  <c r="P304" i="7" s="1"/>
  <c r="P300" i="7" s="1"/>
  <c r="O305" i="7"/>
  <c r="N305" i="7"/>
  <c r="M305" i="7"/>
  <c r="L305" i="7"/>
  <c r="L304" i="7" s="1"/>
  <c r="K305" i="7"/>
  <c r="J305" i="7"/>
  <c r="I305" i="7"/>
  <c r="H305" i="7"/>
  <c r="H304" i="7" s="1"/>
  <c r="G305" i="7"/>
  <c r="F305" i="7"/>
  <c r="E305" i="7"/>
  <c r="D305" i="7"/>
  <c r="C305" i="7"/>
  <c r="R304" i="7"/>
  <c r="O304" i="7"/>
  <c r="J304" i="7"/>
  <c r="D304" i="7"/>
  <c r="Q303" i="7"/>
  <c r="P303" i="7"/>
  <c r="O303" i="7"/>
  <c r="O300" i="7" s="1"/>
  <c r="N303" i="7"/>
  <c r="M303" i="7"/>
  <c r="L303" i="7"/>
  <c r="K303" i="7"/>
  <c r="J303" i="7"/>
  <c r="I303" i="7"/>
  <c r="H303" i="7"/>
  <c r="G303" i="7"/>
  <c r="F303" i="7"/>
  <c r="E303" i="7"/>
  <c r="D303" i="7"/>
  <c r="C303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Q301" i="7"/>
  <c r="P301" i="7"/>
  <c r="O301" i="7"/>
  <c r="N301" i="7"/>
  <c r="M301" i="7"/>
  <c r="L301" i="7"/>
  <c r="K301" i="7"/>
  <c r="K300" i="7" s="1"/>
  <c r="J301" i="7"/>
  <c r="I301" i="7"/>
  <c r="H301" i="7"/>
  <c r="G301" i="7"/>
  <c r="F301" i="7"/>
  <c r="E301" i="7"/>
  <c r="D301" i="7"/>
  <c r="C301" i="7"/>
  <c r="C300" i="7" s="1"/>
  <c r="R300" i="7"/>
  <c r="M300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Q295" i="7"/>
  <c r="P295" i="7"/>
  <c r="O295" i="7"/>
  <c r="N295" i="7"/>
  <c r="M295" i="7"/>
  <c r="M293" i="7" s="1"/>
  <c r="L295" i="7"/>
  <c r="K295" i="7"/>
  <c r="J295" i="7"/>
  <c r="I295" i="7"/>
  <c r="H295" i="7"/>
  <c r="G295" i="7"/>
  <c r="F295" i="7"/>
  <c r="E295" i="7"/>
  <c r="D295" i="7"/>
  <c r="C295" i="7"/>
  <c r="Q294" i="7"/>
  <c r="P294" i="7"/>
  <c r="O294" i="7"/>
  <c r="N294" i="7"/>
  <c r="M294" i="7"/>
  <c r="L294" i="7"/>
  <c r="K294" i="7"/>
  <c r="J294" i="7"/>
  <c r="J293" i="7" s="1"/>
  <c r="J287" i="7" s="1"/>
  <c r="I294" i="7"/>
  <c r="H294" i="7"/>
  <c r="G294" i="7"/>
  <c r="F294" i="7"/>
  <c r="E294" i="7"/>
  <c r="D294" i="7"/>
  <c r="D293" i="7" s="1"/>
  <c r="D287" i="7" s="1"/>
  <c r="C294" i="7"/>
  <c r="H293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C281" i="7"/>
  <c r="E280" i="7"/>
  <c r="D280" i="7"/>
  <c r="C280" i="7"/>
  <c r="E276" i="7"/>
  <c r="E277" i="7" s="1"/>
  <c r="D276" i="7"/>
  <c r="C276" i="7"/>
  <c r="C277" i="7" s="1"/>
  <c r="E275" i="7"/>
  <c r="D275" i="7"/>
  <c r="D277" i="7" s="1"/>
  <c r="C275" i="7"/>
  <c r="C271" i="7"/>
  <c r="E270" i="7"/>
  <c r="D270" i="7"/>
  <c r="C270" i="7"/>
  <c r="C269" i="7"/>
  <c r="E268" i="7"/>
  <c r="E272" i="7" s="1"/>
  <c r="D268" i="7"/>
  <c r="D272" i="7" s="1"/>
  <c r="C268" i="7"/>
  <c r="C267" i="7"/>
  <c r="C266" i="7"/>
  <c r="C265" i="7"/>
  <c r="C264" i="7"/>
  <c r="C263" i="7"/>
  <c r="C262" i="7"/>
  <c r="C261" i="7"/>
  <c r="C260" i="7"/>
  <c r="C259" i="7"/>
  <c r="C258" i="7"/>
  <c r="E253" i="7"/>
  <c r="D253" i="7"/>
  <c r="C253" i="7"/>
  <c r="E252" i="7"/>
  <c r="D252" i="7"/>
  <c r="C252" i="7"/>
  <c r="E251" i="7"/>
  <c r="D251" i="7"/>
  <c r="C251" i="7"/>
  <c r="E250" i="7"/>
  <c r="D250" i="7"/>
  <c r="C250" i="7"/>
  <c r="E249" i="7"/>
  <c r="D249" i="7"/>
  <c r="C249" i="7"/>
  <c r="E248" i="7"/>
  <c r="D248" i="7"/>
  <c r="C248" i="7"/>
  <c r="E247" i="7"/>
  <c r="D247" i="7"/>
  <c r="C247" i="7"/>
  <c r="E246" i="7"/>
  <c r="E254" i="7" s="1"/>
  <c r="D246" i="7"/>
  <c r="C246" i="7"/>
  <c r="C242" i="7"/>
  <c r="E241" i="7"/>
  <c r="D241" i="7"/>
  <c r="C241" i="7"/>
  <c r="E240" i="7"/>
  <c r="D240" i="7"/>
  <c r="C240" i="7"/>
  <c r="E239" i="7"/>
  <c r="D239" i="7"/>
  <c r="C239" i="7"/>
  <c r="E235" i="7"/>
  <c r="D235" i="7"/>
  <c r="C235" i="7"/>
  <c r="E234" i="7"/>
  <c r="D234" i="7"/>
  <c r="C234" i="7"/>
  <c r="E233" i="7"/>
  <c r="D233" i="7"/>
  <c r="C233" i="7"/>
  <c r="E229" i="7"/>
  <c r="D229" i="7"/>
  <c r="C229" i="7"/>
  <c r="E228" i="7"/>
  <c r="D228" i="7"/>
  <c r="C228" i="7"/>
  <c r="E227" i="7"/>
  <c r="D227" i="7"/>
  <c r="C227" i="7"/>
  <c r="E226" i="7"/>
  <c r="D226" i="7"/>
  <c r="C226" i="7"/>
  <c r="E225" i="7"/>
  <c r="D225" i="7"/>
  <c r="C225" i="7"/>
  <c r="E224" i="7"/>
  <c r="D224" i="7"/>
  <c r="C224" i="7"/>
  <c r="E223" i="7"/>
  <c r="E230" i="7" s="1"/>
  <c r="D223" i="7"/>
  <c r="C223" i="7"/>
  <c r="E219" i="7"/>
  <c r="D219" i="7"/>
  <c r="C219" i="7"/>
  <c r="E218" i="7"/>
  <c r="D218" i="7"/>
  <c r="C218" i="7"/>
  <c r="E217" i="7"/>
  <c r="D217" i="7"/>
  <c r="C217" i="7"/>
  <c r="E216" i="7"/>
  <c r="D216" i="7"/>
  <c r="C216" i="7"/>
  <c r="E215" i="7"/>
  <c r="D215" i="7"/>
  <c r="D220" i="7" s="1"/>
  <c r="C215" i="7"/>
  <c r="C211" i="7"/>
  <c r="C210" i="7"/>
  <c r="C209" i="7"/>
  <c r="C208" i="7"/>
  <c r="C207" i="7"/>
  <c r="C206" i="7"/>
  <c r="C205" i="7"/>
  <c r="E204" i="7"/>
  <c r="E212" i="7" s="1"/>
  <c r="D204" i="7"/>
  <c r="D212" i="7" s="1"/>
  <c r="C204" i="7"/>
  <c r="E200" i="7"/>
  <c r="D200" i="7"/>
  <c r="C200" i="7"/>
  <c r="E199" i="7"/>
  <c r="D199" i="7"/>
  <c r="C199" i="7"/>
  <c r="E198" i="7"/>
  <c r="D198" i="7"/>
  <c r="C198" i="7"/>
  <c r="E197" i="7"/>
  <c r="D197" i="7"/>
  <c r="C197" i="7"/>
  <c r="E196" i="7"/>
  <c r="D196" i="7"/>
  <c r="C196" i="7"/>
  <c r="E195" i="7"/>
  <c r="D195" i="7"/>
  <c r="C195" i="7"/>
  <c r="E194" i="7"/>
  <c r="D194" i="7"/>
  <c r="C194" i="7"/>
  <c r="E193" i="7"/>
  <c r="D193" i="7"/>
  <c r="C193" i="7"/>
  <c r="E192" i="7"/>
  <c r="D192" i="7"/>
  <c r="C192" i="7"/>
  <c r="E191" i="7"/>
  <c r="D191" i="7"/>
  <c r="C191" i="7"/>
  <c r="E190" i="7"/>
  <c r="D190" i="7"/>
  <c r="C190" i="7"/>
  <c r="E189" i="7"/>
  <c r="D189" i="7"/>
  <c r="C189" i="7"/>
  <c r="E188" i="7"/>
  <c r="D188" i="7"/>
  <c r="C188" i="7"/>
  <c r="E187" i="7"/>
  <c r="D187" i="7"/>
  <c r="C187" i="7"/>
  <c r="E186" i="7"/>
  <c r="D186" i="7"/>
  <c r="C186" i="7"/>
  <c r="E185" i="7"/>
  <c r="D185" i="7"/>
  <c r="C185" i="7"/>
  <c r="E184" i="7"/>
  <c r="D184" i="7"/>
  <c r="C184" i="7"/>
  <c r="E183" i="7"/>
  <c r="D183" i="7"/>
  <c r="C183" i="7"/>
  <c r="E182" i="7"/>
  <c r="D182" i="7"/>
  <c r="C182" i="7"/>
  <c r="E181" i="7"/>
  <c r="D181" i="7"/>
  <c r="C181" i="7"/>
  <c r="E180" i="7"/>
  <c r="D180" i="7"/>
  <c r="C180" i="7"/>
  <c r="E179" i="7"/>
  <c r="D179" i="7"/>
  <c r="C179" i="7"/>
  <c r="E178" i="7"/>
  <c r="D178" i="7"/>
  <c r="C178" i="7"/>
  <c r="E177" i="7"/>
  <c r="D177" i="7"/>
  <c r="C177" i="7"/>
  <c r="E176" i="7"/>
  <c r="D176" i="7"/>
  <c r="C176" i="7"/>
  <c r="E175" i="7"/>
  <c r="D175" i="7"/>
  <c r="C175" i="7"/>
  <c r="E174" i="7"/>
  <c r="D174" i="7"/>
  <c r="C174" i="7"/>
  <c r="E173" i="7"/>
  <c r="D173" i="7"/>
  <c r="C173" i="7"/>
  <c r="E172" i="7"/>
  <c r="D172" i="7"/>
  <c r="C172" i="7"/>
  <c r="E171" i="7"/>
  <c r="D171" i="7"/>
  <c r="C171" i="7"/>
  <c r="E170" i="7"/>
  <c r="D170" i="7"/>
  <c r="C170" i="7"/>
  <c r="E169" i="7"/>
  <c r="D169" i="7"/>
  <c r="C169" i="7"/>
  <c r="E168" i="7"/>
  <c r="D168" i="7"/>
  <c r="C168" i="7"/>
  <c r="E167" i="7"/>
  <c r="D167" i="7"/>
  <c r="C167" i="7"/>
  <c r="E163" i="7"/>
  <c r="E164" i="7" s="1"/>
  <c r="D163" i="7"/>
  <c r="C163" i="7"/>
  <c r="E162" i="7"/>
  <c r="D162" i="7"/>
  <c r="D164" i="7" s="1"/>
  <c r="C162" i="7"/>
  <c r="C158" i="7"/>
  <c r="C157" i="7"/>
  <c r="C156" i="7"/>
  <c r="C155" i="7"/>
  <c r="C154" i="7"/>
  <c r="C153" i="7" s="1"/>
  <c r="E152" i="7"/>
  <c r="D152" i="7"/>
  <c r="C152" i="7"/>
  <c r="E151" i="7"/>
  <c r="D151" i="7"/>
  <c r="C151" i="7"/>
  <c r="E150" i="7"/>
  <c r="D150" i="7"/>
  <c r="C150" i="7"/>
  <c r="E149" i="7"/>
  <c r="D149" i="7"/>
  <c r="C149" i="7"/>
  <c r="E148" i="7"/>
  <c r="D148" i="7"/>
  <c r="C148" i="7"/>
  <c r="E147" i="7"/>
  <c r="D147" i="7"/>
  <c r="C147" i="7"/>
  <c r="E146" i="7"/>
  <c r="D146" i="7"/>
  <c r="C146" i="7"/>
  <c r="E145" i="7"/>
  <c r="D145" i="7"/>
  <c r="C145" i="7"/>
  <c r="E144" i="7"/>
  <c r="D144" i="7"/>
  <c r="C144" i="7"/>
  <c r="E143" i="7"/>
  <c r="E142" i="7" s="1"/>
  <c r="D143" i="7"/>
  <c r="C143" i="7"/>
  <c r="E140" i="7"/>
  <c r="D140" i="7"/>
  <c r="C140" i="7"/>
  <c r="E139" i="7"/>
  <c r="D139" i="7"/>
  <c r="C139" i="7"/>
  <c r="E138" i="7"/>
  <c r="D138" i="7"/>
  <c r="C138" i="7"/>
  <c r="E137" i="7"/>
  <c r="D137" i="7"/>
  <c r="C137" i="7"/>
  <c r="E136" i="7"/>
  <c r="D136" i="7"/>
  <c r="C136" i="7"/>
  <c r="E135" i="7"/>
  <c r="D135" i="7"/>
  <c r="C135" i="7"/>
  <c r="E134" i="7"/>
  <c r="D134" i="7"/>
  <c r="C134" i="7"/>
  <c r="E133" i="7"/>
  <c r="D133" i="7"/>
  <c r="C133" i="7"/>
  <c r="E132" i="7"/>
  <c r="D132" i="7"/>
  <c r="C132" i="7"/>
  <c r="E131" i="7"/>
  <c r="D131" i="7"/>
  <c r="C131" i="7"/>
  <c r="E130" i="7"/>
  <c r="D130" i="7"/>
  <c r="C130" i="7"/>
  <c r="E129" i="7"/>
  <c r="D129" i="7"/>
  <c r="C129" i="7"/>
  <c r="E128" i="7"/>
  <c r="D128" i="7"/>
  <c r="C128" i="7"/>
  <c r="H123" i="7"/>
  <c r="G123" i="7"/>
  <c r="G124" i="7" s="1"/>
  <c r="D123" i="7"/>
  <c r="C123" i="7"/>
  <c r="H122" i="7"/>
  <c r="F122" i="7"/>
  <c r="E122" i="7"/>
  <c r="D122" i="7"/>
  <c r="C122" i="7"/>
  <c r="H121" i="7"/>
  <c r="F121" i="7"/>
  <c r="E121" i="7"/>
  <c r="D121" i="7"/>
  <c r="C121" i="7"/>
  <c r="H120" i="7"/>
  <c r="F120" i="7"/>
  <c r="E120" i="7"/>
  <c r="D120" i="7"/>
  <c r="C120" i="7"/>
  <c r="H119" i="7"/>
  <c r="H118" i="7" s="1"/>
  <c r="F119" i="7"/>
  <c r="E119" i="7"/>
  <c r="D119" i="7"/>
  <c r="C119" i="7"/>
  <c r="C118" i="7"/>
  <c r="H117" i="7"/>
  <c r="F117" i="7"/>
  <c r="E117" i="7"/>
  <c r="D117" i="7"/>
  <c r="C117" i="7"/>
  <c r="H116" i="7"/>
  <c r="F116" i="7"/>
  <c r="E116" i="7"/>
  <c r="D116" i="7"/>
  <c r="C116" i="7"/>
  <c r="H115" i="7"/>
  <c r="F115" i="7"/>
  <c r="E115" i="7"/>
  <c r="D115" i="7"/>
  <c r="C115" i="7"/>
  <c r="H114" i="7"/>
  <c r="F114" i="7"/>
  <c r="E114" i="7"/>
  <c r="D114" i="7"/>
  <c r="C114" i="7"/>
  <c r="H113" i="7"/>
  <c r="F113" i="7"/>
  <c r="E113" i="7"/>
  <c r="D113" i="7"/>
  <c r="C113" i="7"/>
  <c r="H112" i="7"/>
  <c r="F112" i="7"/>
  <c r="E112" i="7"/>
  <c r="D112" i="7"/>
  <c r="C112" i="7"/>
  <c r="H111" i="7"/>
  <c r="F111" i="7"/>
  <c r="E111" i="7"/>
  <c r="D111" i="7"/>
  <c r="C111" i="7"/>
  <c r="H110" i="7"/>
  <c r="F110" i="7"/>
  <c r="E110" i="7"/>
  <c r="D110" i="7"/>
  <c r="C110" i="7"/>
  <c r="H109" i="7"/>
  <c r="F109" i="7"/>
  <c r="E109" i="7"/>
  <c r="D109" i="7"/>
  <c r="C109" i="7"/>
  <c r="H108" i="7"/>
  <c r="F108" i="7"/>
  <c r="E108" i="7"/>
  <c r="D108" i="7"/>
  <c r="C108" i="7"/>
  <c r="H107" i="7"/>
  <c r="F107" i="7"/>
  <c r="E107" i="7"/>
  <c r="D107" i="7"/>
  <c r="C107" i="7"/>
  <c r="H106" i="7"/>
  <c r="F106" i="7"/>
  <c r="E106" i="7"/>
  <c r="D106" i="7"/>
  <c r="C106" i="7"/>
  <c r="H105" i="7"/>
  <c r="F105" i="7"/>
  <c r="E105" i="7"/>
  <c r="D105" i="7"/>
  <c r="C105" i="7"/>
  <c r="E101" i="7"/>
  <c r="D101" i="7"/>
  <c r="C101" i="7"/>
  <c r="E100" i="7"/>
  <c r="D100" i="7"/>
  <c r="C100" i="7"/>
  <c r="E99" i="7"/>
  <c r="D99" i="7"/>
  <c r="C99" i="7"/>
  <c r="C102" i="7" s="1"/>
  <c r="E96" i="7"/>
  <c r="D96" i="7"/>
  <c r="C96" i="7"/>
  <c r="C95" i="7"/>
  <c r="E94" i="7"/>
  <c r="D94" i="7"/>
  <c r="C94" i="7"/>
  <c r="E93" i="7"/>
  <c r="D93" i="7"/>
  <c r="C93" i="7"/>
  <c r="E92" i="7"/>
  <c r="D92" i="7"/>
  <c r="C92" i="7"/>
  <c r="E91" i="7"/>
  <c r="E90" i="7" s="1"/>
  <c r="E86" i="7" s="1"/>
  <c r="D91" i="7"/>
  <c r="C91" i="7"/>
  <c r="E89" i="7"/>
  <c r="D89" i="7"/>
  <c r="C89" i="7"/>
  <c r="E88" i="7"/>
  <c r="D88" i="7"/>
  <c r="C88" i="7"/>
  <c r="E87" i="7"/>
  <c r="D87" i="7"/>
  <c r="C87" i="7"/>
  <c r="E85" i="7"/>
  <c r="D85" i="7"/>
  <c r="C85" i="7"/>
  <c r="E84" i="7"/>
  <c r="D84" i="7"/>
  <c r="C84" i="7"/>
  <c r="E83" i="7"/>
  <c r="D83" i="7"/>
  <c r="C83" i="7"/>
  <c r="E82" i="7"/>
  <c r="D82" i="7"/>
  <c r="C82" i="7"/>
  <c r="E81" i="7"/>
  <c r="D81" i="7"/>
  <c r="C81" i="7"/>
  <c r="E80" i="7"/>
  <c r="E79" i="7" s="1"/>
  <c r="D80" i="7"/>
  <c r="D79" i="7" s="1"/>
  <c r="C80" i="7"/>
  <c r="C79" i="7"/>
  <c r="E78" i="7"/>
  <c r="D78" i="7"/>
  <c r="C78" i="7"/>
  <c r="E77" i="7"/>
  <c r="D77" i="7"/>
  <c r="C77" i="7"/>
  <c r="E76" i="7"/>
  <c r="D76" i="7"/>
  <c r="C76" i="7"/>
  <c r="E75" i="7"/>
  <c r="D75" i="7"/>
  <c r="C75" i="7"/>
  <c r="E74" i="7"/>
  <c r="D74" i="7"/>
  <c r="C74" i="7"/>
  <c r="E73" i="7"/>
  <c r="C69" i="7"/>
  <c r="C68" i="7"/>
  <c r="C67" i="7" s="1"/>
  <c r="E66" i="7"/>
  <c r="D66" i="7"/>
  <c r="C66" i="7"/>
  <c r="E65" i="7"/>
  <c r="D65" i="7"/>
  <c r="C65" i="7"/>
  <c r="E64" i="7"/>
  <c r="D64" i="7"/>
  <c r="C64" i="7"/>
  <c r="C63" i="7" s="1"/>
  <c r="C62" i="7"/>
  <c r="C61" i="7"/>
  <c r="E60" i="7"/>
  <c r="D60" i="7"/>
  <c r="C60" i="7"/>
  <c r="E59" i="7"/>
  <c r="D59" i="7"/>
  <c r="C59" i="7"/>
  <c r="E58" i="7"/>
  <c r="D58" i="7"/>
  <c r="C58" i="7"/>
  <c r="E57" i="7"/>
  <c r="E56" i="7" s="1"/>
  <c r="D57" i="7"/>
  <c r="C57" i="7"/>
  <c r="C55" i="7"/>
  <c r="C54" i="7" s="1"/>
  <c r="E53" i="7"/>
  <c r="E51" i="7" s="1"/>
  <c r="D53" i="7"/>
  <c r="C53" i="7"/>
  <c r="E52" i="7"/>
  <c r="D52" i="7"/>
  <c r="D51" i="7" s="1"/>
  <c r="C52" i="7"/>
  <c r="C50" i="7"/>
  <c r="C49" i="7"/>
  <c r="C48" i="7"/>
  <c r="C47" i="7"/>
  <c r="C46" i="7"/>
  <c r="C45" i="7"/>
  <c r="E44" i="7"/>
  <c r="D44" i="7"/>
  <c r="C44" i="7"/>
  <c r="E43" i="7"/>
  <c r="D43" i="7"/>
  <c r="C43" i="7"/>
  <c r="E42" i="7"/>
  <c r="D42" i="7"/>
  <c r="C42" i="7"/>
  <c r="E41" i="7"/>
  <c r="D41" i="7"/>
  <c r="C41" i="7"/>
  <c r="E40" i="7"/>
  <c r="D40" i="7"/>
  <c r="C40" i="7"/>
  <c r="E39" i="7"/>
  <c r="D39" i="7"/>
  <c r="C39" i="7"/>
  <c r="E38" i="7"/>
  <c r="D38" i="7"/>
  <c r="C38" i="7"/>
  <c r="E37" i="7"/>
  <c r="D37" i="7"/>
  <c r="C37" i="7"/>
  <c r="C33" i="7" s="1"/>
  <c r="E36" i="7"/>
  <c r="D36" i="7"/>
  <c r="C36" i="7"/>
  <c r="E35" i="7"/>
  <c r="D35" i="7"/>
  <c r="C35" i="7"/>
  <c r="E34" i="7"/>
  <c r="D34" i="7"/>
  <c r="D33" i="7" s="1"/>
  <c r="C34" i="7"/>
  <c r="C32" i="7"/>
  <c r="C31" i="7"/>
  <c r="C30" i="7"/>
  <c r="C29" i="7"/>
  <c r="C28" i="7"/>
  <c r="C27" i="7"/>
  <c r="E25" i="7"/>
  <c r="D25" i="7"/>
  <c r="C25" i="7"/>
  <c r="E24" i="7"/>
  <c r="D24" i="7"/>
  <c r="C24" i="7"/>
  <c r="E23" i="7"/>
  <c r="D23" i="7"/>
  <c r="C23" i="7"/>
  <c r="E22" i="7"/>
  <c r="D22" i="7"/>
  <c r="C22" i="7"/>
  <c r="E21" i="7"/>
  <c r="D21" i="7"/>
  <c r="C21" i="7"/>
  <c r="E20" i="7"/>
  <c r="D20" i="7"/>
  <c r="C20" i="7"/>
  <c r="E19" i="7"/>
  <c r="D19" i="7"/>
  <c r="C19" i="7"/>
  <c r="E18" i="7"/>
  <c r="D18" i="7"/>
  <c r="C18" i="7"/>
  <c r="E17" i="7"/>
  <c r="D17" i="7"/>
  <c r="C17" i="7"/>
  <c r="E16" i="7"/>
  <c r="D16" i="7"/>
  <c r="C16" i="7"/>
  <c r="E15" i="7"/>
  <c r="D15" i="7"/>
  <c r="C15" i="7"/>
  <c r="E14" i="7"/>
  <c r="D14" i="7"/>
  <c r="C14" i="7"/>
  <c r="E13" i="7"/>
  <c r="D13" i="7"/>
  <c r="C13" i="7"/>
  <c r="E12" i="7"/>
  <c r="D12" i="7"/>
  <c r="C12" i="7"/>
  <c r="E11" i="7"/>
  <c r="D11" i="7"/>
  <c r="D10" i="7" s="1"/>
  <c r="C11" i="7"/>
  <c r="A5" i="7"/>
  <c r="A4" i="7"/>
  <c r="A3" i="7"/>
  <c r="A2" i="7"/>
  <c r="G300" i="7" l="1"/>
  <c r="P364" i="7"/>
  <c r="AB369" i="7"/>
  <c r="AA369" i="7"/>
  <c r="K369" i="7" s="1"/>
  <c r="C26" i="7"/>
  <c r="C56" i="7"/>
  <c r="C90" i="7"/>
  <c r="C86" i="7" s="1"/>
  <c r="D141" i="7"/>
  <c r="D142" i="7"/>
  <c r="D201" i="7"/>
  <c r="C212" i="7"/>
  <c r="D230" i="7"/>
  <c r="E243" i="7"/>
  <c r="C243" i="7"/>
  <c r="C254" i="7"/>
  <c r="Q364" i="7"/>
  <c r="C10" i="7"/>
  <c r="C70" i="7" s="1"/>
  <c r="C51" i="7"/>
  <c r="D56" i="7"/>
  <c r="E102" i="7"/>
  <c r="E141" i="7"/>
  <c r="E159" i="7" s="1"/>
  <c r="C220" i="7"/>
  <c r="E220" i="7"/>
  <c r="C236" i="7"/>
  <c r="D236" i="7"/>
  <c r="D243" i="7"/>
  <c r="D254" i="7"/>
  <c r="L293" i="7"/>
  <c r="L287" i="7" s="1"/>
  <c r="P293" i="7"/>
  <c r="P287" i="7" s="1"/>
  <c r="D300" i="7"/>
  <c r="H300" i="7"/>
  <c r="L300" i="7"/>
  <c r="Q300" i="7"/>
  <c r="G304" i="7"/>
  <c r="E364" i="7"/>
  <c r="N364" i="7"/>
  <c r="M357" i="7"/>
  <c r="C370" i="7"/>
  <c r="L383" i="7"/>
  <c r="P408" i="7"/>
  <c r="P410" i="7" s="1"/>
  <c r="I409" i="7"/>
  <c r="I386" i="7"/>
  <c r="N386" i="7"/>
  <c r="C394" i="7"/>
  <c r="K394" i="7"/>
  <c r="F304" i="7"/>
  <c r="F300" i="7" s="1"/>
  <c r="N304" i="7"/>
  <c r="E326" i="7"/>
  <c r="I326" i="7"/>
  <c r="Q326" i="7"/>
  <c r="D339" i="7"/>
  <c r="H339" i="7"/>
  <c r="L339" i="7"/>
  <c r="Q339" i="7"/>
  <c r="E357" i="7"/>
  <c r="I357" i="7"/>
  <c r="I364" i="7" s="1"/>
  <c r="N357" i="7"/>
  <c r="R357" i="7"/>
  <c r="G357" i="7"/>
  <c r="D364" i="7"/>
  <c r="K408" i="7"/>
  <c r="Q409" i="7"/>
  <c r="E10" i="7"/>
  <c r="E33" i="7"/>
  <c r="D63" i="7"/>
  <c r="D73" i="7"/>
  <c r="F118" i="7"/>
  <c r="E118" i="7"/>
  <c r="H124" i="7"/>
  <c r="C141" i="7"/>
  <c r="C159" i="7" s="1"/>
  <c r="E201" i="7"/>
  <c r="C201" i="7"/>
  <c r="E236" i="7"/>
  <c r="E293" i="7"/>
  <c r="I293" i="7"/>
  <c r="Q293" i="7"/>
  <c r="Q287" i="7" s="1"/>
  <c r="F293" i="7"/>
  <c r="F287" i="7" s="1"/>
  <c r="N293" i="7"/>
  <c r="M339" i="7"/>
  <c r="J339" i="7"/>
  <c r="C386" i="7"/>
  <c r="H409" i="7"/>
  <c r="P409" i="7"/>
  <c r="H389" i="7"/>
  <c r="M389" i="7"/>
  <c r="N394" i="7"/>
  <c r="O400" i="7"/>
  <c r="K410" i="7"/>
  <c r="E124" i="7"/>
  <c r="D70" i="7"/>
  <c r="F124" i="7"/>
  <c r="C124" i="7"/>
  <c r="I383" i="7"/>
  <c r="I408" i="7"/>
  <c r="I410" i="7" s="1"/>
  <c r="M383" i="7"/>
  <c r="M408" i="7"/>
  <c r="F409" i="7"/>
  <c r="F383" i="7"/>
  <c r="N383" i="7"/>
  <c r="H408" i="7"/>
  <c r="H410" i="7" s="1"/>
  <c r="Q408" i="7"/>
  <c r="C73" i="7"/>
  <c r="C142" i="7"/>
  <c r="C230" i="7"/>
  <c r="H364" i="7"/>
  <c r="L364" i="7"/>
  <c r="AA435" i="7"/>
  <c r="K435" i="7" s="1"/>
  <c r="E492" i="7"/>
  <c r="M492" i="7"/>
  <c r="E63" i="7"/>
  <c r="E70" i="7" s="1"/>
  <c r="G9" i="7" s="1"/>
  <c r="D90" i="7"/>
  <c r="D102" i="7"/>
  <c r="D118" i="7"/>
  <c r="D124" i="7" s="1"/>
  <c r="C272" i="7"/>
  <c r="H287" i="7"/>
  <c r="E339" i="7"/>
  <c r="I339" i="7"/>
  <c r="M364" i="7"/>
  <c r="R364" i="7"/>
  <c r="G408" i="7"/>
  <c r="O408" i="7"/>
  <c r="G386" i="7"/>
  <c r="O386" i="7"/>
  <c r="Q394" i="7"/>
  <c r="L408" i="7"/>
  <c r="L410" i="7" s="1"/>
  <c r="D86" i="7"/>
  <c r="C164" i="7"/>
  <c r="C293" i="7"/>
  <c r="C287" i="7" s="1"/>
  <c r="G293" i="7"/>
  <c r="G287" i="7" s="1"/>
  <c r="K293" i="7"/>
  <c r="K287" i="7" s="1"/>
  <c r="O293" i="7"/>
  <c r="O287" i="7" s="1"/>
  <c r="E300" i="7"/>
  <c r="I300" i="7"/>
  <c r="J300" i="7"/>
  <c r="N300" i="7"/>
  <c r="N339" i="7"/>
  <c r="D408" i="7"/>
  <c r="D383" i="7"/>
  <c r="E409" i="7"/>
  <c r="M409" i="7"/>
  <c r="F400" i="7"/>
  <c r="J400" i="7"/>
  <c r="N400" i="7"/>
  <c r="E408" i="7"/>
  <c r="E410" i="7" s="1"/>
  <c r="C491" i="7"/>
  <c r="E287" i="7"/>
  <c r="I287" i="7"/>
  <c r="M287" i="7"/>
  <c r="N287" i="7"/>
  <c r="F326" i="7"/>
  <c r="J326" i="7"/>
  <c r="N326" i="7"/>
  <c r="C364" i="7"/>
  <c r="G364" i="7"/>
  <c r="K364" i="7"/>
  <c r="C368" i="7"/>
  <c r="AA371" i="7"/>
  <c r="K371" i="7" s="1"/>
  <c r="D386" i="7"/>
  <c r="H386" i="7"/>
  <c r="L386" i="7"/>
  <c r="P386" i="7"/>
  <c r="I394" i="7"/>
  <c r="C397" i="7"/>
  <c r="G397" i="7"/>
  <c r="K397" i="7"/>
  <c r="O397" i="7"/>
  <c r="F492" i="7"/>
  <c r="C461" i="7"/>
  <c r="C492" i="7" s="1"/>
  <c r="C478" i="7"/>
  <c r="C339" i="7"/>
  <c r="G339" i="7"/>
  <c r="K339" i="7"/>
  <c r="O339" i="7"/>
  <c r="F357" i="7"/>
  <c r="F364" i="7" s="1"/>
  <c r="J357" i="7"/>
  <c r="J364" i="7" s="1"/>
  <c r="O357" i="7"/>
  <c r="O364" i="7" s="1"/>
  <c r="F408" i="7"/>
  <c r="J408" i="7"/>
  <c r="J410" i="7" s="1"/>
  <c r="N408" i="7"/>
  <c r="N410" i="7" s="1"/>
  <c r="G409" i="7"/>
  <c r="C409" i="7" s="1"/>
  <c r="K409" i="7"/>
  <c r="O409" i="7"/>
  <c r="J383" i="7"/>
  <c r="O383" i="7"/>
  <c r="E403" i="7"/>
  <c r="I403" i="7"/>
  <c r="M403" i="7"/>
  <c r="Q403" i="7"/>
  <c r="D406" i="7"/>
  <c r="H406" i="7"/>
  <c r="L406" i="7"/>
  <c r="P406" i="7"/>
  <c r="D159" i="7" l="1"/>
  <c r="AA370" i="7"/>
  <c r="K370" i="7" s="1"/>
  <c r="AB370" i="7"/>
  <c r="G410" i="7"/>
  <c r="Q410" i="7"/>
  <c r="D410" i="7"/>
  <c r="C408" i="7"/>
  <c r="C410" i="7" s="1"/>
  <c r="O410" i="7"/>
  <c r="AA368" i="7"/>
  <c r="K368" i="7" s="1"/>
  <c r="AB368" i="7"/>
  <c r="F410" i="7"/>
  <c r="M410" i="7"/>
  <c r="M491" i="1" l="1"/>
  <c r="L491" i="1"/>
  <c r="K491" i="1"/>
  <c r="J491" i="1"/>
  <c r="I491" i="1"/>
  <c r="H491" i="1"/>
  <c r="G491" i="1"/>
  <c r="F491" i="1"/>
  <c r="E491" i="1"/>
  <c r="D491" i="1"/>
  <c r="C490" i="1"/>
  <c r="C489" i="1"/>
  <c r="C488" i="1"/>
  <c r="C487" i="1"/>
  <c r="C486" i="1"/>
  <c r="C491" i="1" s="1"/>
  <c r="M485" i="1"/>
  <c r="L485" i="1"/>
  <c r="K485" i="1"/>
  <c r="J485" i="1"/>
  <c r="I485" i="1"/>
  <c r="H485" i="1"/>
  <c r="G485" i="1"/>
  <c r="F485" i="1"/>
  <c r="E485" i="1"/>
  <c r="D485" i="1"/>
  <c r="C484" i="1"/>
  <c r="C483" i="1"/>
  <c r="C482" i="1"/>
  <c r="C481" i="1"/>
  <c r="C480" i="1"/>
  <c r="C485" i="1" s="1"/>
  <c r="C479" i="1"/>
  <c r="M478" i="1"/>
  <c r="L478" i="1"/>
  <c r="K478" i="1"/>
  <c r="J478" i="1"/>
  <c r="I478" i="1"/>
  <c r="H478" i="1"/>
  <c r="G478" i="1"/>
  <c r="F478" i="1"/>
  <c r="E478" i="1"/>
  <c r="D478" i="1"/>
  <c r="C477" i="1"/>
  <c r="C476" i="1"/>
  <c r="C475" i="1"/>
  <c r="C474" i="1"/>
  <c r="C473" i="1"/>
  <c r="C472" i="1"/>
  <c r="C471" i="1"/>
  <c r="C470" i="1"/>
  <c r="C478" i="1" s="1"/>
  <c r="M469" i="1"/>
  <c r="L469" i="1"/>
  <c r="K469" i="1"/>
  <c r="J469" i="1"/>
  <c r="I469" i="1"/>
  <c r="H469" i="1"/>
  <c r="G469" i="1"/>
  <c r="F469" i="1"/>
  <c r="E469" i="1"/>
  <c r="D469" i="1"/>
  <c r="C468" i="1"/>
  <c r="C469" i="1" s="1"/>
  <c r="C467" i="1"/>
  <c r="C466" i="1"/>
  <c r="M465" i="1"/>
  <c r="L465" i="1"/>
  <c r="K465" i="1"/>
  <c r="J465" i="1"/>
  <c r="I465" i="1"/>
  <c r="H465" i="1"/>
  <c r="G465" i="1"/>
  <c r="F465" i="1"/>
  <c r="E465" i="1"/>
  <c r="D465" i="1"/>
  <c r="C464" i="1"/>
  <c r="C463" i="1"/>
  <c r="C462" i="1"/>
  <c r="C465" i="1" s="1"/>
  <c r="M461" i="1"/>
  <c r="L461" i="1"/>
  <c r="K461" i="1"/>
  <c r="J461" i="1"/>
  <c r="J492" i="1" s="1"/>
  <c r="I461" i="1"/>
  <c r="H461" i="1"/>
  <c r="G461" i="1"/>
  <c r="F461" i="1"/>
  <c r="E461" i="1"/>
  <c r="D461" i="1"/>
  <c r="C460" i="1"/>
  <c r="C461" i="1" s="1"/>
  <c r="C459" i="1"/>
  <c r="C458" i="1"/>
  <c r="M457" i="1"/>
  <c r="L457" i="1"/>
  <c r="K457" i="1"/>
  <c r="J457" i="1"/>
  <c r="I457" i="1"/>
  <c r="H457" i="1"/>
  <c r="H492" i="1" s="1"/>
  <c r="G457" i="1"/>
  <c r="G492" i="1" s="1"/>
  <c r="F457" i="1"/>
  <c r="E457" i="1"/>
  <c r="D457" i="1"/>
  <c r="D492" i="1" s="1"/>
  <c r="C456" i="1"/>
  <c r="C455" i="1"/>
  <c r="C454" i="1"/>
  <c r="C453" i="1"/>
  <c r="C457" i="1" s="1"/>
  <c r="C452" i="1"/>
  <c r="C446" i="1"/>
  <c r="C445" i="1"/>
  <c r="AB442" i="1"/>
  <c r="AA442" i="1"/>
  <c r="F442" i="1"/>
  <c r="AB441" i="1"/>
  <c r="AA441" i="1"/>
  <c r="F441" i="1" s="1"/>
  <c r="AB440" i="1"/>
  <c r="AA440" i="1"/>
  <c r="F440" i="1"/>
  <c r="C437" i="1"/>
  <c r="AA436" i="1"/>
  <c r="K436" i="1" s="1"/>
  <c r="C436" i="1"/>
  <c r="AB436" i="1" s="1"/>
  <c r="AA435" i="1"/>
  <c r="K435" i="1"/>
  <c r="C435" i="1"/>
  <c r="AB435" i="1" s="1"/>
  <c r="D422" i="1"/>
  <c r="C422" i="1"/>
  <c r="E421" i="1"/>
  <c r="D421" i="1"/>
  <c r="C421" i="1"/>
  <c r="E420" i="1"/>
  <c r="D420" i="1"/>
  <c r="C420" i="1"/>
  <c r="E419" i="1"/>
  <c r="D419" i="1"/>
  <c r="C419" i="1"/>
  <c r="E418" i="1"/>
  <c r="D418" i="1"/>
  <c r="C418" i="1"/>
  <c r="D417" i="1"/>
  <c r="C417" i="1"/>
  <c r="E416" i="1"/>
  <c r="D416" i="1"/>
  <c r="C416" i="1"/>
  <c r="D415" i="1"/>
  <c r="C415" i="1"/>
  <c r="E414" i="1"/>
  <c r="D414" i="1"/>
  <c r="C414" i="1"/>
  <c r="D413" i="1"/>
  <c r="C413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Q405" i="1"/>
  <c r="P405" i="1"/>
  <c r="P406" i="1" s="1"/>
  <c r="O405" i="1"/>
  <c r="N405" i="1"/>
  <c r="M405" i="1"/>
  <c r="L405" i="1"/>
  <c r="L406" i="1" s="1"/>
  <c r="K405" i="1"/>
  <c r="J405" i="1"/>
  <c r="I405" i="1"/>
  <c r="H405" i="1"/>
  <c r="H406" i="1" s="1"/>
  <c r="G405" i="1"/>
  <c r="F405" i="1"/>
  <c r="E405" i="1"/>
  <c r="D405" i="1"/>
  <c r="D406" i="1" s="1"/>
  <c r="C405" i="1"/>
  <c r="Q404" i="1"/>
  <c r="Q406" i="1" s="1"/>
  <c r="P404" i="1"/>
  <c r="O404" i="1"/>
  <c r="O406" i="1" s="1"/>
  <c r="N404" i="1"/>
  <c r="M404" i="1"/>
  <c r="M406" i="1" s="1"/>
  <c r="L404" i="1"/>
  <c r="K404" i="1"/>
  <c r="K406" i="1" s="1"/>
  <c r="J404" i="1"/>
  <c r="I404" i="1"/>
  <c r="I406" i="1" s="1"/>
  <c r="H404" i="1"/>
  <c r="G404" i="1"/>
  <c r="G406" i="1" s="1"/>
  <c r="F404" i="1"/>
  <c r="E404" i="1"/>
  <c r="E406" i="1" s="1"/>
  <c r="D404" i="1"/>
  <c r="C404" i="1"/>
  <c r="C406" i="1" s="1"/>
  <c r="D403" i="1"/>
  <c r="Q402" i="1"/>
  <c r="P402" i="1"/>
  <c r="O402" i="1"/>
  <c r="N402" i="1"/>
  <c r="N403" i="1" s="1"/>
  <c r="M402" i="1"/>
  <c r="L402" i="1"/>
  <c r="K402" i="1"/>
  <c r="J402" i="1"/>
  <c r="I402" i="1"/>
  <c r="H402" i="1"/>
  <c r="G402" i="1"/>
  <c r="F402" i="1"/>
  <c r="E402" i="1"/>
  <c r="D402" i="1"/>
  <c r="C402" i="1"/>
  <c r="Q401" i="1"/>
  <c r="P401" i="1"/>
  <c r="O401" i="1"/>
  <c r="N401" i="1"/>
  <c r="M401" i="1"/>
  <c r="L401" i="1"/>
  <c r="K401" i="1"/>
  <c r="J401" i="1"/>
  <c r="I401" i="1"/>
  <c r="I403" i="1" s="1"/>
  <c r="H401" i="1"/>
  <c r="H403" i="1" s="1"/>
  <c r="G401" i="1"/>
  <c r="F401" i="1"/>
  <c r="E401" i="1"/>
  <c r="D401" i="1"/>
  <c r="C401" i="1"/>
  <c r="Q399" i="1"/>
  <c r="P399" i="1"/>
  <c r="O399" i="1"/>
  <c r="N399" i="1"/>
  <c r="N400" i="1" s="1"/>
  <c r="M399" i="1"/>
  <c r="L399" i="1"/>
  <c r="K399" i="1"/>
  <c r="J399" i="1"/>
  <c r="J400" i="1" s="1"/>
  <c r="I399" i="1"/>
  <c r="H399" i="1"/>
  <c r="G399" i="1"/>
  <c r="F399" i="1"/>
  <c r="F400" i="1" s="1"/>
  <c r="E399" i="1"/>
  <c r="D399" i="1"/>
  <c r="C399" i="1"/>
  <c r="Q398" i="1"/>
  <c r="Q400" i="1" s="1"/>
  <c r="P398" i="1"/>
  <c r="O398" i="1"/>
  <c r="O400" i="1" s="1"/>
  <c r="N398" i="1"/>
  <c r="M398" i="1"/>
  <c r="M400" i="1" s="1"/>
  <c r="L398" i="1"/>
  <c r="K398" i="1"/>
  <c r="K400" i="1" s="1"/>
  <c r="J398" i="1"/>
  <c r="I398" i="1"/>
  <c r="I400" i="1" s="1"/>
  <c r="H398" i="1"/>
  <c r="G398" i="1"/>
  <c r="G400" i="1" s="1"/>
  <c r="F398" i="1"/>
  <c r="E398" i="1"/>
  <c r="E400" i="1" s="1"/>
  <c r="D398" i="1"/>
  <c r="C398" i="1"/>
  <c r="C400" i="1" s="1"/>
  <c r="Q396" i="1"/>
  <c r="P396" i="1"/>
  <c r="O396" i="1"/>
  <c r="O397" i="1" s="1"/>
  <c r="N396" i="1"/>
  <c r="M396" i="1"/>
  <c r="L396" i="1"/>
  <c r="K396" i="1"/>
  <c r="K397" i="1" s="1"/>
  <c r="J396" i="1"/>
  <c r="I396" i="1"/>
  <c r="H396" i="1"/>
  <c r="G396" i="1"/>
  <c r="G397" i="1" s="1"/>
  <c r="F396" i="1"/>
  <c r="E396" i="1"/>
  <c r="D396" i="1"/>
  <c r="C396" i="1"/>
  <c r="C397" i="1" s="1"/>
  <c r="Q395" i="1"/>
  <c r="P395" i="1"/>
  <c r="P397" i="1" s="1"/>
  <c r="O395" i="1"/>
  <c r="N395" i="1"/>
  <c r="N397" i="1" s="1"/>
  <c r="M395" i="1"/>
  <c r="L395" i="1"/>
  <c r="L397" i="1" s="1"/>
  <c r="K395" i="1"/>
  <c r="J395" i="1"/>
  <c r="J397" i="1" s="1"/>
  <c r="I395" i="1"/>
  <c r="H395" i="1"/>
  <c r="H397" i="1" s="1"/>
  <c r="G395" i="1"/>
  <c r="F395" i="1"/>
  <c r="F397" i="1" s="1"/>
  <c r="E395" i="1"/>
  <c r="D395" i="1"/>
  <c r="D397" i="1" s="1"/>
  <c r="C395" i="1"/>
  <c r="Q393" i="1"/>
  <c r="P393" i="1"/>
  <c r="P394" i="1" s="1"/>
  <c r="O393" i="1"/>
  <c r="N393" i="1"/>
  <c r="M393" i="1"/>
  <c r="L393" i="1"/>
  <c r="L394" i="1" s="1"/>
  <c r="K393" i="1"/>
  <c r="J393" i="1"/>
  <c r="I393" i="1"/>
  <c r="H393" i="1"/>
  <c r="G393" i="1"/>
  <c r="F393" i="1"/>
  <c r="E393" i="1"/>
  <c r="D393" i="1"/>
  <c r="C393" i="1"/>
  <c r="Q392" i="1"/>
  <c r="Q394" i="1" s="1"/>
  <c r="P392" i="1"/>
  <c r="O392" i="1"/>
  <c r="N392" i="1"/>
  <c r="M392" i="1"/>
  <c r="M394" i="1" s="1"/>
  <c r="L392" i="1"/>
  <c r="K392" i="1"/>
  <c r="K394" i="1" s="1"/>
  <c r="J392" i="1"/>
  <c r="I392" i="1"/>
  <c r="I394" i="1" s="1"/>
  <c r="H392" i="1"/>
  <c r="H394" i="1" s="1"/>
  <c r="G392" i="1"/>
  <c r="G394" i="1" s="1"/>
  <c r="F392" i="1"/>
  <c r="E392" i="1"/>
  <c r="E394" i="1" s="1"/>
  <c r="D392" i="1"/>
  <c r="D394" i="1" s="1"/>
  <c r="C392" i="1"/>
  <c r="C394" i="1" s="1"/>
  <c r="Q391" i="1"/>
  <c r="P391" i="1"/>
  <c r="O391" i="1"/>
  <c r="N391" i="1"/>
  <c r="N408" i="1" s="1"/>
  <c r="M391" i="1"/>
  <c r="L391" i="1"/>
  <c r="K391" i="1"/>
  <c r="J391" i="1"/>
  <c r="I391" i="1"/>
  <c r="H391" i="1"/>
  <c r="G391" i="1"/>
  <c r="F391" i="1"/>
  <c r="E391" i="1"/>
  <c r="D391" i="1"/>
  <c r="C391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Q388" i="1"/>
  <c r="P388" i="1"/>
  <c r="O388" i="1"/>
  <c r="N388" i="1"/>
  <c r="N389" i="1" s="1"/>
  <c r="M388" i="1"/>
  <c r="L388" i="1"/>
  <c r="K388" i="1"/>
  <c r="J388" i="1"/>
  <c r="I388" i="1"/>
  <c r="H388" i="1"/>
  <c r="G388" i="1"/>
  <c r="F388" i="1"/>
  <c r="E388" i="1"/>
  <c r="D388" i="1"/>
  <c r="C388" i="1"/>
  <c r="Q387" i="1"/>
  <c r="P387" i="1"/>
  <c r="O387" i="1"/>
  <c r="N387" i="1"/>
  <c r="M387" i="1"/>
  <c r="L387" i="1"/>
  <c r="K387" i="1"/>
  <c r="K389" i="1" s="1"/>
  <c r="J387" i="1"/>
  <c r="I387" i="1"/>
  <c r="H387" i="1"/>
  <c r="G387" i="1"/>
  <c r="G389" i="1" s="1"/>
  <c r="F387" i="1"/>
  <c r="F389" i="1" s="1"/>
  <c r="E387" i="1"/>
  <c r="D387" i="1"/>
  <c r="C387" i="1"/>
  <c r="C389" i="1" s="1"/>
  <c r="Q385" i="1"/>
  <c r="P385" i="1"/>
  <c r="P386" i="1" s="1"/>
  <c r="O385" i="1"/>
  <c r="N385" i="1"/>
  <c r="M385" i="1"/>
  <c r="L385" i="1"/>
  <c r="L386" i="1" s="1"/>
  <c r="K385" i="1"/>
  <c r="J385" i="1"/>
  <c r="I385" i="1"/>
  <c r="H385" i="1"/>
  <c r="H386" i="1" s="1"/>
  <c r="G385" i="1"/>
  <c r="F385" i="1"/>
  <c r="E385" i="1"/>
  <c r="D385" i="1"/>
  <c r="C385" i="1"/>
  <c r="Q384" i="1"/>
  <c r="P384" i="1"/>
  <c r="O384" i="1"/>
  <c r="N384" i="1"/>
  <c r="M384" i="1"/>
  <c r="L384" i="1"/>
  <c r="K384" i="1"/>
  <c r="J384" i="1"/>
  <c r="I384" i="1"/>
  <c r="I386" i="1" s="1"/>
  <c r="H384" i="1"/>
  <c r="G384" i="1"/>
  <c r="F384" i="1"/>
  <c r="E384" i="1"/>
  <c r="D384" i="1"/>
  <c r="D386" i="1" s="1"/>
  <c r="C384" i="1"/>
  <c r="C386" i="1" s="1"/>
  <c r="Q382" i="1"/>
  <c r="P382" i="1"/>
  <c r="P383" i="1" s="1"/>
  <c r="O382" i="1"/>
  <c r="N382" i="1"/>
  <c r="M382" i="1"/>
  <c r="L382" i="1"/>
  <c r="K382" i="1"/>
  <c r="J382" i="1"/>
  <c r="I382" i="1"/>
  <c r="H382" i="1"/>
  <c r="H409" i="1" s="1"/>
  <c r="G382" i="1"/>
  <c r="F382" i="1"/>
  <c r="E382" i="1"/>
  <c r="D382" i="1"/>
  <c r="C382" i="1"/>
  <c r="Q381" i="1"/>
  <c r="Q383" i="1" s="1"/>
  <c r="P381" i="1"/>
  <c r="O381" i="1"/>
  <c r="N381" i="1"/>
  <c r="M381" i="1"/>
  <c r="L381" i="1"/>
  <c r="L383" i="1" s="1"/>
  <c r="K381" i="1"/>
  <c r="J381" i="1"/>
  <c r="I381" i="1"/>
  <c r="H381" i="1"/>
  <c r="G381" i="1"/>
  <c r="F381" i="1"/>
  <c r="E381" i="1"/>
  <c r="E383" i="1" s="1"/>
  <c r="D381" i="1"/>
  <c r="C381" i="1"/>
  <c r="D376" i="1"/>
  <c r="C376" i="1"/>
  <c r="D375" i="1"/>
  <c r="C375" i="1"/>
  <c r="F371" i="1"/>
  <c r="E371" i="1"/>
  <c r="C371" i="1" s="1"/>
  <c r="AA371" i="1" s="1"/>
  <c r="K371" i="1" s="1"/>
  <c r="F370" i="1"/>
  <c r="E370" i="1"/>
  <c r="C370" i="1" s="1"/>
  <c r="AA370" i="1" s="1"/>
  <c r="K370" i="1" s="1"/>
  <c r="F369" i="1"/>
  <c r="E369" i="1"/>
  <c r="F368" i="1"/>
  <c r="E368" i="1"/>
  <c r="C368" i="1" s="1"/>
  <c r="AB368" i="1" s="1"/>
  <c r="R363" i="1"/>
  <c r="Q363" i="1"/>
  <c r="P363" i="1"/>
  <c r="O363" i="1"/>
  <c r="N363" i="1"/>
  <c r="M363" i="1"/>
  <c r="L363" i="1"/>
  <c r="J363" i="1"/>
  <c r="I363" i="1"/>
  <c r="H363" i="1"/>
  <c r="G363" i="1"/>
  <c r="F363" i="1"/>
  <c r="E363" i="1"/>
  <c r="D363" i="1"/>
  <c r="C363" i="1"/>
  <c r="R362" i="1"/>
  <c r="R364" i="1" s="1"/>
  <c r="Q362" i="1"/>
  <c r="P362" i="1"/>
  <c r="O362" i="1"/>
  <c r="N362" i="1"/>
  <c r="M362" i="1"/>
  <c r="L362" i="1"/>
  <c r="J362" i="1"/>
  <c r="I362" i="1"/>
  <c r="H362" i="1"/>
  <c r="G362" i="1"/>
  <c r="F362" i="1"/>
  <c r="E362" i="1"/>
  <c r="D362" i="1"/>
  <c r="C362" i="1"/>
  <c r="R361" i="1"/>
  <c r="Q361" i="1"/>
  <c r="P361" i="1"/>
  <c r="O361" i="1"/>
  <c r="N361" i="1"/>
  <c r="M361" i="1"/>
  <c r="L361" i="1"/>
  <c r="K364" i="1"/>
  <c r="J361" i="1"/>
  <c r="I361" i="1"/>
  <c r="H361" i="1"/>
  <c r="G361" i="1"/>
  <c r="F361" i="1"/>
  <c r="E361" i="1"/>
  <c r="D361" i="1"/>
  <c r="C361" i="1"/>
  <c r="R360" i="1"/>
  <c r="Q360" i="1"/>
  <c r="P360" i="1"/>
  <c r="O360" i="1"/>
  <c r="N360" i="1"/>
  <c r="M360" i="1"/>
  <c r="L360" i="1"/>
  <c r="J360" i="1"/>
  <c r="I360" i="1"/>
  <c r="H360" i="1"/>
  <c r="G360" i="1"/>
  <c r="F360" i="1"/>
  <c r="E360" i="1"/>
  <c r="D360" i="1"/>
  <c r="C360" i="1"/>
  <c r="R359" i="1"/>
  <c r="R357" i="1" s="1"/>
  <c r="Q359" i="1"/>
  <c r="P359" i="1"/>
  <c r="O359" i="1"/>
  <c r="N359" i="1"/>
  <c r="N357" i="1" s="1"/>
  <c r="M359" i="1"/>
  <c r="L359" i="1"/>
  <c r="J359" i="1"/>
  <c r="I359" i="1"/>
  <c r="H359" i="1"/>
  <c r="G359" i="1"/>
  <c r="G357" i="1" s="1"/>
  <c r="F359" i="1"/>
  <c r="E359" i="1"/>
  <c r="E357" i="1" s="1"/>
  <c r="D359" i="1"/>
  <c r="C359" i="1"/>
  <c r="R358" i="1"/>
  <c r="Q358" i="1"/>
  <c r="P358" i="1"/>
  <c r="O358" i="1"/>
  <c r="N358" i="1"/>
  <c r="M358" i="1"/>
  <c r="L358" i="1"/>
  <c r="J358" i="1"/>
  <c r="I358" i="1"/>
  <c r="H358" i="1"/>
  <c r="G358" i="1"/>
  <c r="F358" i="1"/>
  <c r="F357" i="1" s="1"/>
  <c r="E358" i="1"/>
  <c r="D358" i="1"/>
  <c r="C358" i="1"/>
  <c r="L357" i="1"/>
  <c r="R356" i="1"/>
  <c r="Q356" i="1"/>
  <c r="P356" i="1"/>
  <c r="O356" i="1"/>
  <c r="N356" i="1"/>
  <c r="M356" i="1"/>
  <c r="L356" i="1"/>
  <c r="J356" i="1"/>
  <c r="I356" i="1"/>
  <c r="H356" i="1"/>
  <c r="G356" i="1"/>
  <c r="F356" i="1"/>
  <c r="E356" i="1"/>
  <c r="D356" i="1"/>
  <c r="C356" i="1"/>
  <c r="R355" i="1"/>
  <c r="Q355" i="1"/>
  <c r="P355" i="1"/>
  <c r="O355" i="1"/>
  <c r="N355" i="1"/>
  <c r="M355" i="1"/>
  <c r="L355" i="1"/>
  <c r="J355" i="1"/>
  <c r="I355" i="1"/>
  <c r="H355" i="1"/>
  <c r="G355" i="1"/>
  <c r="F355" i="1"/>
  <c r="E355" i="1"/>
  <c r="D355" i="1"/>
  <c r="C355" i="1"/>
  <c r="R354" i="1"/>
  <c r="Q354" i="1"/>
  <c r="P354" i="1"/>
  <c r="O354" i="1"/>
  <c r="N354" i="1"/>
  <c r="M354" i="1"/>
  <c r="L354" i="1"/>
  <c r="J354" i="1"/>
  <c r="I354" i="1"/>
  <c r="H354" i="1"/>
  <c r="G354" i="1"/>
  <c r="F354" i="1"/>
  <c r="E354" i="1"/>
  <c r="D354" i="1"/>
  <c r="C354" i="1"/>
  <c r="R353" i="1"/>
  <c r="Q353" i="1"/>
  <c r="P353" i="1"/>
  <c r="O353" i="1"/>
  <c r="N353" i="1"/>
  <c r="M353" i="1"/>
  <c r="L353" i="1"/>
  <c r="J353" i="1"/>
  <c r="I353" i="1"/>
  <c r="H353" i="1"/>
  <c r="G353" i="1"/>
  <c r="F353" i="1"/>
  <c r="E353" i="1"/>
  <c r="D353" i="1"/>
  <c r="C353" i="1"/>
  <c r="R352" i="1"/>
  <c r="Q352" i="1"/>
  <c r="P352" i="1"/>
  <c r="O352" i="1"/>
  <c r="N352" i="1"/>
  <c r="M352" i="1"/>
  <c r="L352" i="1"/>
  <c r="J352" i="1"/>
  <c r="I352" i="1"/>
  <c r="H352" i="1"/>
  <c r="G352" i="1"/>
  <c r="F352" i="1"/>
  <c r="E352" i="1"/>
  <c r="D352" i="1"/>
  <c r="C352" i="1"/>
  <c r="R351" i="1"/>
  <c r="Q351" i="1"/>
  <c r="P351" i="1"/>
  <c r="O351" i="1"/>
  <c r="N351" i="1"/>
  <c r="M351" i="1"/>
  <c r="L351" i="1"/>
  <c r="J351" i="1"/>
  <c r="I351" i="1"/>
  <c r="H351" i="1"/>
  <c r="G351" i="1"/>
  <c r="F351" i="1"/>
  <c r="E351" i="1"/>
  <c r="D351" i="1"/>
  <c r="C351" i="1"/>
  <c r="R350" i="1"/>
  <c r="Q350" i="1"/>
  <c r="P350" i="1"/>
  <c r="O350" i="1"/>
  <c r="N350" i="1"/>
  <c r="M350" i="1"/>
  <c r="L350" i="1"/>
  <c r="J350" i="1"/>
  <c r="I350" i="1"/>
  <c r="H350" i="1"/>
  <c r="G350" i="1"/>
  <c r="F350" i="1"/>
  <c r="E350" i="1"/>
  <c r="D350" i="1"/>
  <c r="C350" i="1"/>
  <c r="R349" i="1"/>
  <c r="Q349" i="1"/>
  <c r="P349" i="1"/>
  <c r="O349" i="1"/>
  <c r="N349" i="1"/>
  <c r="M349" i="1"/>
  <c r="L349" i="1"/>
  <c r="J349" i="1"/>
  <c r="I349" i="1"/>
  <c r="H349" i="1"/>
  <c r="G349" i="1"/>
  <c r="F349" i="1"/>
  <c r="E349" i="1"/>
  <c r="D349" i="1"/>
  <c r="C349" i="1"/>
  <c r="R348" i="1"/>
  <c r="Q348" i="1"/>
  <c r="P348" i="1"/>
  <c r="O348" i="1"/>
  <c r="N348" i="1"/>
  <c r="M348" i="1"/>
  <c r="L348" i="1"/>
  <c r="J348" i="1"/>
  <c r="I348" i="1"/>
  <c r="H348" i="1"/>
  <c r="G348" i="1"/>
  <c r="F348" i="1"/>
  <c r="E348" i="1"/>
  <c r="D348" i="1"/>
  <c r="C348" i="1"/>
  <c r="R347" i="1"/>
  <c r="Q347" i="1"/>
  <c r="P347" i="1"/>
  <c r="O347" i="1"/>
  <c r="N347" i="1"/>
  <c r="M347" i="1"/>
  <c r="L347" i="1"/>
  <c r="J347" i="1"/>
  <c r="I347" i="1"/>
  <c r="H347" i="1"/>
  <c r="G347" i="1"/>
  <c r="F347" i="1"/>
  <c r="E347" i="1"/>
  <c r="D347" i="1"/>
  <c r="C347" i="1"/>
  <c r="R346" i="1"/>
  <c r="Q346" i="1"/>
  <c r="P346" i="1"/>
  <c r="O346" i="1"/>
  <c r="N346" i="1"/>
  <c r="M346" i="1"/>
  <c r="L346" i="1"/>
  <c r="J346" i="1"/>
  <c r="I346" i="1"/>
  <c r="H346" i="1"/>
  <c r="G346" i="1"/>
  <c r="F346" i="1"/>
  <c r="E346" i="1"/>
  <c r="D346" i="1"/>
  <c r="C346" i="1"/>
  <c r="R345" i="1"/>
  <c r="Q345" i="1"/>
  <c r="P345" i="1"/>
  <c r="O345" i="1"/>
  <c r="N345" i="1"/>
  <c r="M345" i="1"/>
  <c r="L345" i="1"/>
  <c r="J345" i="1"/>
  <c r="I345" i="1"/>
  <c r="H345" i="1"/>
  <c r="G345" i="1"/>
  <c r="F345" i="1"/>
  <c r="E345" i="1"/>
  <c r="D345" i="1"/>
  <c r="C345" i="1"/>
  <c r="R344" i="1"/>
  <c r="Q344" i="1"/>
  <c r="P344" i="1"/>
  <c r="O344" i="1"/>
  <c r="N344" i="1"/>
  <c r="M344" i="1"/>
  <c r="L344" i="1"/>
  <c r="L364" i="1" s="1"/>
  <c r="J344" i="1"/>
  <c r="I344" i="1"/>
  <c r="H344" i="1"/>
  <c r="G344" i="1"/>
  <c r="G364" i="1" s="1"/>
  <c r="F344" i="1"/>
  <c r="E344" i="1"/>
  <c r="D344" i="1"/>
  <c r="C344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C339" i="1" s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Q323" i="1"/>
  <c r="P323" i="1"/>
  <c r="O323" i="1"/>
  <c r="N323" i="1"/>
  <c r="N326" i="1" s="1"/>
  <c r="M323" i="1"/>
  <c r="L323" i="1"/>
  <c r="K323" i="1"/>
  <c r="J323" i="1"/>
  <c r="I323" i="1"/>
  <c r="H323" i="1"/>
  <c r="G323" i="1"/>
  <c r="F323" i="1"/>
  <c r="E323" i="1"/>
  <c r="D323" i="1"/>
  <c r="C323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F326" i="1" s="1"/>
  <c r="E319" i="1"/>
  <c r="D319" i="1"/>
  <c r="C319" i="1"/>
  <c r="Q318" i="1"/>
  <c r="P318" i="1"/>
  <c r="O318" i="1"/>
  <c r="O326" i="1" s="1"/>
  <c r="N318" i="1"/>
  <c r="M318" i="1"/>
  <c r="M326" i="1" s="1"/>
  <c r="L318" i="1"/>
  <c r="K318" i="1"/>
  <c r="K326" i="1" s="1"/>
  <c r="J318" i="1"/>
  <c r="I318" i="1"/>
  <c r="H318" i="1"/>
  <c r="G318" i="1"/>
  <c r="G326" i="1" s="1"/>
  <c r="F318" i="1"/>
  <c r="E318" i="1"/>
  <c r="D318" i="1"/>
  <c r="C318" i="1"/>
  <c r="C326" i="1" s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Q307" i="1"/>
  <c r="P307" i="1"/>
  <c r="O307" i="1"/>
  <c r="N307" i="1"/>
  <c r="M307" i="1"/>
  <c r="L307" i="1"/>
  <c r="K307" i="1"/>
  <c r="J307" i="1"/>
  <c r="J304" i="1" s="1"/>
  <c r="I307" i="1"/>
  <c r="H307" i="1"/>
  <c r="G307" i="1"/>
  <c r="F307" i="1"/>
  <c r="F304" i="1" s="1"/>
  <c r="E307" i="1"/>
  <c r="D307" i="1"/>
  <c r="C307" i="1"/>
  <c r="Q306" i="1"/>
  <c r="Q304" i="1" s="1"/>
  <c r="Q300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Q305" i="1"/>
  <c r="P305" i="1"/>
  <c r="P304" i="1" s="1"/>
  <c r="O305" i="1"/>
  <c r="N305" i="1"/>
  <c r="M305" i="1"/>
  <c r="L305" i="1"/>
  <c r="L304" i="1" s="1"/>
  <c r="K305" i="1"/>
  <c r="J305" i="1"/>
  <c r="I305" i="1"/>
  <c r="H305" i="1"/>
  <c r="H304" i="1" s="1"/>
  <c r="G305" i="1"/>
  <c r="F305" i="1"/>
  <c r="E305" i="1"/>
  <c r="D305" i="1"/>
  <c r="D304" i="1" s="1"/>
  <c r="C305" i="1"/>
  <c r="R304" i="1"/>
  <c r="M304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R300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Q296" i="1"/>
  <c r="P296" i="1"/>
  <c r="O296" i="1"/>
  <c r="O293" i="1" s="1"/>
  <c r="N296" i="1"/>
  <c r="M296" i="1"/>
  <c r="L296" i="1"/>
  <c r="K296" i="1"/>
  <c r="J296" i="1"/>
  <c r="I296" i="1"/>
  <c r="H296" i="1"/>
  <c r="G296" i="1"/>
  <c r="F296" i="1"/>
  <c r="E296" i="1"/>
  <c r="D296" i="1"/>
  <c r="C296" i="1"/>
  <c r="C293" i="1" s="1"/>
  <c r="Q295" i="1"/>
  <c r="P295" i="1"/>
  <c r="O295" i="1"/>
  <c r="N295" i="1"/>
  <c r="M295" i="1"/>
  <c r="L295" i="1"/>
  <c r="K295" i="1"/>
  <c r="J295" i="1"/>
  <c r="J293" i="1" s="1"/>
  <c r="I295" i="1"/>
  <c r="H295" i="1"/>
  <c r="G295" i="1"/>
  <c r="F295" i="1"/>
  <c r="E295" i="1"/>
  <c r="D295" i="1"/>
  <c r="D293" i="1" s="1"/>
  <c r="C295" i="1"/>
  <c r="Q294" i="1"/>
  <c r="P294" i="1"/>
  <c r="O294" i="1"/>
  <c r="N294" i="1"/>
  <c r="M294" i="1"/>
  <c r="L294" i="1"/>
  <c r="L293" i="1" s="1"/>
  <c r="K294" i="1"/>
  <c r="J294" i="1"/>
  <c r="I294" i="1"/>
  <c r="H294" i="1"/>
  <c r="G294" i="1"/>
  <c r="F294" i="1"/>
  <c r="E294" i="1"/>
  <c r="D294" i="1"/>
  <c r="C294" i="1"/>
  <c r="G293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Q288" i="1"/>
  <c r="P288" i="1"/>
  <c r="O288" i="1"/>
  <c r="N288" i="1"/>
  <c r="M288" i="1"/>
  <c r="L288" i="1"/>
  <c r="K288" i="1"/>
  <c r="J288" i="1"/>
  <c r="I288" i="1"/>
  <c r="H288" i="1"/>
  <c r="G288" i="1"/>
  <c r="G287" i="1" s="1"/>
  <c r="F288" i="1"/>
  <c r="E288" i="1"/>
  <c r="D288" i="1"/>
  <c r="C288" i="1"/>
  <c r="C281" i="1"/>
  <c r="E280" i="1"/>
  <c r="D280" i="1"/>
  <c r="C280" i="1"/>
  <c r="E276" i="1"/>
  <c r="D276" i="1"/>
  <c r="C276" i="1"/>
  <c r="E275" i="1"/>
  <c r="D275" i="1"/>
  <c r="D277" i="1" s="1"/>
  <c r="C275" i="1"/>
  <c r="C277" i="1" s="1"/>
  <c r="E272" i="1"/>
  <c r="C271" i="1"/>
  <c r="E270" i="1"/>
  <c r="D270" i="1"/>
  <c r="C270" i="1"/>
  <c r="C269" i="1"/>
  <c r="E268" i="1"/>
  <c r="D268" i="1"/>
  <c r="D272" i="1" s="1"/>
  <c r="C268" i="1"/>
  <c r="C267" i="1"/>
  <c r="C266" i="1"/>
  <c r="C265" i="1"/>
  <c r="C264" i="1"/>
  <c r="C263" i="1"/>
  <c r="C262" i="1"/>
  <c r="C261" i="1"/>
  <c r="C260" i="1"/>
  <c r="C259" i="1"/>
  <c r="C258" i="1"/>
  <c r="E253" i="1"/>
  <c r="D253" i="1"/>
  <c r="C253" i="1"/>
  <c r="E252" i="1"/>
  <c r="D252" i="1"/>
  <c r="C252" i="1"/>
  <c r="E251" i="1"/>
  <c r="D251" i="1"/>
  <c r="C251" i="1"/>
  <c r="E250" i="1"/>
  <c r="D250" i="1"/>
  <c r="C250" i="1"/>
  <c r="E249" i="1"/>
  <c r="D249" i="1"/>
  <c r="C249" i="1"/>
  <c r="E248" i="1"/>
  <c r="D248" i="1"/>
  <c r="C248" i="1"/>
  <c r="E247" i="1"/>
  <c r="E254" i="1" s="1"/>
  <c r="D247" i="1"/>
  <c r="C247" i="1"/>
  <c r="E246" i="1"/>
  <c r="D246" i="1"/>
  <c r="C246" i="1"/>
  <c r="C242" i="1"/>
  <c r="E241" i="1"/>
  <c r="D241" i="1"/>
  <c r="C241" i="1"/>
  <c r="E240" i="1"/>
  <c r="D240" i="1"/>
  <c r="C240" i="1"/>
  <c r="E239" i="1"/>
  <c r="D239" i="1"/>
  <c r="C239" i="1"/>
  <c r="E235" i="1"/>
  <c r="D235" i="1"/>
  <c r="C235" i="1"/>
  <c r="E234" i="1"/>
  <c r="D234" i="1"/>
  <c r="D236" i="1" s="1"/>
  <c r="C234" i="1"/>
  <c r="E233" i="1"/>
  <c r="D233" i="1"/>
  <c r="C233" i="1"/>
  <c r="E229" i="1"/>
  <c r="D229" i="1"/>
  <c r="C229" i="1"/>
  <c r="E228" i="1"/>
  <c r="D228" i="1"/>
  <c r="C228" i="1"/>
  <c r="E227" i="1"/>
  <c r="D227" i="1"/>
  <c r="C227" i="1"/>
  <c r="E226" i="1"/>
  <c r="D226" i="1"/>
  <c r="C226" i="1"/>
  <c r="E225" i="1"/>
  <c r="D225" i="1"/>
  <c r="C225" i="1"/>
  <c r="E224" i="1"/>
  <c r="D224" i="1"/>
  <c r="C224" i="1"/>
  <c r="E223" i="1"/>
  <c r="D223" i="1"/>
  <c r="C223" i="1"/>
  <c r="E219" i="1"/>
  <c r="D219" i="1"/>
  <c r="C219" i="1"/>
  <c r="E218" i="1"/>
  <c r="D218" i="1"/>
  <c r="C218" i="1"/>
  <c r="E217" i="1"/>
  <c r="D217" i="1"/>
  <c r="C217" i="1"/>
  <c r="E216" i="1"/>
  <c r="D216" i="1"/>
  <c r="C216" i="1"/>
  <c r="E215" i="1"/>
  <c r="D215" i="1"/>
  <c r="D220" i="1" s="1"/>
  <c r="C215" i="1"/>
  <c r="D212" i="1"/>
  <c r="C211" i="1"/>
  <c r="C210" i="1"/>
  <c r="C209" i="1"/>
  <c r="C208" i="1"/>
  <c r="C207" i="1"/>
  <c r="C206" i="1"/>
  <c r="C205" i="1"/>
  <c r="E204" i="1"/>
  <c r="E212" i="1" s="1"/>
  <c r="D204" i="1"/>
  <c r="C204" i="1"/>
  <c r="E200" i="1"/>
  <c r="D200" i="1"/>
  <c r="C200" i="1"/>
  <c r="E199" i="1"/>
  <c r="D199" i="1"/>
  <c r="C199" i="1"/>
  <c r="E198" i="1"/>
  <c r="D198" i="1"/>
  <c r="C198" i="1"/>
  <c r="E197" i="1"/>
  <c r="D197" i="1"/>
  <c r="C197" i="1"/>
  <c r="E196" i="1"/>
  <c r="D196" i="1"/>
  <c r="C196" i="1"/>
  <c r="E195" i="1"/>
  <c r="D195" i="1"/>
  <c r="C195" i="1"/>
  <c r="E194" i="1"/>
  <c r="D194" i="1"/>
  <c r="C194" i="1"/>
  <c r="E193" i="1"/>
  <c r="D193" i="1"/>
  <c r="C193" i="1"/>
  <c r="E192" i="1"/>
  <c r="D192" i="1"/>
  <c r="C192" i="1"/>
  <c r="E191" i="1"/>
  <c r="D191" i="1"/>
  <c r="C191" i="1"/>
  <c r="E190" i="1"/>
  <c r="D190" i="1"/>
  <c r="C190" i="1"/>
  <c r="E189" i="1"/>
  <c r="D189" i="1"/>
  <c r="C189" i="1"/>
  <c r="E188" i="1"/>
  <c r="D188" i="1"/>
  <c r="C188" i="1"/>
  <c r="E187" i="1"/>
  <c r="D187" i="1"/>
  <c r="C187" i="1"/>
  <c r="E186" i="1"/>
  <c r="D186" i="1"/>
  <c r="C186" i="1"/>
  <c r="E185" i="1"/>
  <c r="D185" i="1"/>
  <c r="C185" i="1"/>
  <c r="E184" i="1"/>
  <c r="D184" i="1"/>
  <c r="C184" i="1"/>
  <c r="E183" i="1"/>
  <c r="D183" i="1"/>
  <c r="C183" i="1"/>
  <c r="E182" i="1"/>
  <c r="D182" i="1"/>
  <c r="C182" i="1"/>
  <c r="E181" i="1"/>
  <c r="D181" i="1"/>
  <c r="C181" i="1"/>
  <c r="E180" i="1"/>
  <c r="D180" i="1"/>
  <c r="C180" i="1"/>
  <c r="E179" i="1"/>
  <c r="D179" i="1"/>
  <c r="C179" i="1"/>
  <c r="E178" i="1"/>
  <c r="D178" i="1"/>
  <c r="C178" i="1"/>
  <c r="E177" i="1"/>
  <c r="D177" i="1"/>
  <c r="C177" i="1"/>
  <c r="E176" i="1"/>
  <c r="D176" i="1"/>
  <c r="C176" i="1"/>
  <c r="E175" i="1"/>
  <c r="D175" i="1"/>
  <c r="C175" i="1"/>
  <c r="E174" i="1"/>
  <c r="D174" i="1"/>
  <c r="C174" i="1"/>
  <c r="E173" i="1"/>
  <c r="D173" i="1"/>
  <c r="C173" i="1"/>
  <c r="E172" i="1"/>
  <c r="D172" i="1"/>
  <c r="C172" i="1"/>
  <c r="E171" i="1"/>
  <c r="D171" i="1"/>
  <c r="C171" i="1"/>
  <c r="E170" i="1"/>
  <c r="D170" i="1"/>
  <c r="C170" i="1"/>
  <c r="E169" i="1"/>
  <c r="D169" i="1"/>
  <c r="C169" i="1"/>
  <c r="E168" i="1"/>
  <c r="D168" i="1"/>
  <c r="C168" i="1"/>
  <c r="E167" i="1"/>
  <c r="D167" i="1"/>
  <c r="C167" i="1"/>
  <c r="E163" i="1"/>
  <c r="D163" i="1"/>
  <c r="C163" i="1"/>
  <c r="E162" i="1"/>
  <c r="D162" i="1"/>
  <c r="C162" i="1"/>
  <c r="C164" i="1" s="1"/>
  <c r="C158" i="1"/>
  <c r="C157" i="1"/>
  <c r="C156" i="1"/>
  <c r="C155" i="1"/>
  <c r="C153" i="1" s="1"/>
  <c r="C154" i="1"/>
  <c r="E152" i="1"/>
  <c r="D152" i="1"/>
  <c r="C152" i="1"/>
  <c r="E151" i="1"/>
  <c r="D151" i="1"/>
  <c r="C151" i="1"/>
  <c r="E150" i="1"/>
  <c r="D150" i="1"/>
  <c r="C150" i="1"/>
  <c r="E149" i="1"/>
  <c r="D149" i="1"/>
  <c r="C149" i="1"/>
  <c r="E148" i="1"/>
  <c r="D148" i="1"/>
  <c r="C148" i="1"/>
  <c r="E147" i="1"/>
  <c r="D147" i="1"/>
  <c r="C147" i="1"/>
  <c r="E146" i="1"/>
  <c r="D146" i="1"/>
  <c r="C146" i="1"/>
  <c r="E145" i="1"/>
  <c r="D145" i="1"/>
  <c r="C145" i="1"/>
  <c r="E144" i="1"/>
  <c r="D144" i="1"/>
  <c r="D142" i="1" s="1"/>
  <c r="C144" i="1"/>
  <c r="E143" i="1"/>
  <c r="D143" i="1"/>
  <c r="C143" i="1"/>
  <c r="E140" i="1"/>
  <c r="D140" i="1"/>
  <c r="C140" i="1"/>
  <c r="E139" i="1"/>
  <c r="D139" i="1"/>
  <c r="C139" i="1"/>
  <c r="E138" i="1"/>
  <c r="D138" i="1"/>
  <c r="C138" i="1"/>
  <c r="E137" i="1"/>
  <c r="D137" i="1"/>
  <c r="C137" i="1"/>
  <c r="E136" i="1"/>
  <c r="D136" i="1"/>
  <c r="C136" i="1"/>
  <c r="E135" i="1"/>
  <c r="D135" i="1"/>
  <c r="C135" i="1"/>
  <c r="E134" i="1"/>
  <c r="D134" i="1"/>
  <c r="C134" i="1"/>
  <c r="E133" i="1"/>
  <c r="D133" i="1"/>
  <c r="C133" i="1"/>
  <c r="E132" i="1"/>
  <c r="D132" i="1"/>
  <c r="C132" i="1"/>
  <c r="E131" i="1"/>
  <c r="D131" i="1"/>
  <c r="C131" i="1"/>
  <c r="E130" i="1"/>
  <c r="D130" i="1"/>
  <c r="C130" i="1"/>
  <c r="E129" i="1"/>
  <c r="D129" i="1"/>
  <c r="D141" i="1" s="1"/>
  <c r="C129" i="1"/>
  <c r="E128" i="1"/>
  <c r="D128" i="1"/>
  <c r="C128" i="1"/>
  <c r="H123" i="1"/>
  <c r="G123" i="1"/>
  <c r="G124" i="1" s="1"/>
  <c r="D123" i="1"/>
  <c r="C123" i="1"/>
  <c r="H122" i="1"/>
  <c r="F122" i="1"/>
  <c r="E122" i="1"/>
  <c r="D122" i="1"/>
  <c r="C122" i="1"/>
  <c r="H121" i="1"/>
  <c r="F121" i="1"/>
  <c r="E121" i="1"/>
  <c r="D121" i="1"/>
  <c r="C121" i="1"/>
  <c r="H120" i="1"/>
  <c r="F120" i="1"/>
  <c r="F118" i="1" s="1"/>
  <c r="E120" i="1"/>
  <c r="D120" i="1"/>
  <c r="C120" i="1"/>
  <c r="H119" i="1"/>
  <c r="F119" i="1"/>
  <c r="E119" i="1"/>
  <c r="D119" i="1"/>
  <c r="C119" i="1"/>
  <c r="H117" i="1"/>
  <c r="F117" i="1"/>
  <c r="E117" i="1"/>
  <c r="D117" i="1"/>
  <c r="C117" i="1"/>
  <c r="H116" i="1"/>
  <c r="F116" i="1"/>
  <c r="E116" i="1"/>
  <c r="D116" i="1"/>
  <c r="C116" i="1"/>
  <c r="H115" i="1"/>
  <c r="F115" i="1"/>
  <c r="E115" i="1"/>
  <c r="D115" i="1"/>
  <c r="C115" i="1"/>
  <c r="H114" i="1"/>
  <c r="F114" i="1"/>
  <c r="E114" i="1"/>
  <c r="D114" i="1"/>
  <c r="C114" i="1"/>
  <c r="H113" i="1"/>
  <c r="F113" i="1"/>
  <c r="E113" i="1"/>
  <c r="D113" i="1"/>
  <c r="C113" i="1"/>
  <c r="H112" i="1"/>
  <c r="F112" i="1"/>
  <c r="E112" i="1"/>
  <c r="D112" i="1"/>
  <c r="C112" i="1"/>
  <c r="H111" i="1"/>
  <c r="F111" i="1"/>
  <c r="E111" i="1"/>
  <c r="D111" i="1"/>
  <c r="C111" i="1"/>
  <c r="H110" i="1"/>
  <c r="F110" i="1"/>
  <c r="E110" i="1"/>
  <c r="D110" i="1"/>
  <c r="C110" i="1"/>
  <c r="H109" i="1"/>
  <c r="F109" i="1"/>
  <c r="E109" i="1"/>
  <c r="D109" i="1"/>
  <c r="C109" i="1"/>
  <c r="H108" i="1"/>
  <c r="F108" i="1"/>
  <c r="E108" i="1"/>
  <c r="D108" i="1"/>
  <c r="C108" i="1"/>
  <c r="H107" i="1"/>
  <c r="F107" i="1"/>
  <c r="E107" i="1"/>
  <c r="D107" i="1"/>
  <c r="C107" i="1"/>
  <c r="H106" i="1"/>
  <c r="F106" i="1"/>
  <c r="E106" i="1"/>
  <c r="D106" i="1"/>
  <c r="C106" i="1"/>
  <c r="H105" i="1"/>
  <c r="F105" i="1"/>
  <c r="E105" i="1"/>
  <c r="D105" i="1"/>
  <c r="C105" i="1"/>
  <c r="E101" i="1"/>
  <c r="D101" i="1"/>
  <c r="C101" i="1"/>
  <c r="E100" i="1"/>
  <c r="D100" i="1"/>
  <c r="C100" i="1"/>
  <c r="E99" i="1"/>
  <c r="E102" i="1" s="1"/>
  <c r="D99" i="1"/>
  <c r="C99" i="1"/>
  <c r="C102" i="1" s="1"/>
  <c r="E96" i="1"/>
  <c r="D96" i="1"/>
  <c r="C96" i="1"/>
  <c r="C95" i="1"/>
  <c r="E94" i="1"/>
  <c r="D94" i="1"/>
  <c r="C94" i="1"/>
  <c r="E93" i="1"/>
  <c r="D93" i="1"/>
  <c r="C93" i="1"/>
  <c r="E92" i="1"/>
  <c r="D92" i="1"/>
  <c r="C92" i="1"/>
  <c r="E91" i="1"/>
  <c r="E90" i="1" s="1"/>
  <c r="D91" i="1"/>
  <c r="C91" i="1"/>
  <c r="C90" i="1" s="1"/>
  <c r="C86" i="1" s="1"/>
  <c r="E89" i="1"/>
  <c r="D89" i="1"/>
  <c r="C89" i="1"/>
  <c r="E88" i="1"/>
  <c r="D88" i="1"/>
  <c r="C88" i="1"/>
  <c r="E87" i="1"/>
  <c r="D87" i="1"/>
  <c r="C87" i="1"/>
  <c r="E85" i="1"/>
  <c r="D85" i="1"/>
  <c r="C85" i="1"/>
  <c r="E84" i="1"/>
  <c r="D84" i="1"/>
  <c r="C84" i="1"/>
  <c r="E83" i="1"/>
  <c r="D83" i="1"/>
  <c r="C83" i="1"/>
  <c r="E82" i="1"/>
  <c r="D82" i="1"/>
  <c r="C82" i="1"/>
  <c r="E81" i="1"/>
  <c r="D81" i="1"/>
  <c r="C81" i="1"/>
  <c r="E80" i="1"/>
  <c r="D80" i="1"/>
  <c r="D79" i="1" s="1"/>
  <c r="C80" i="1"/>
  <c r="C79" i="1"/>
  <c r="E78" i="1"/>
  <c r="D78" i="1"/>
  <c r="C78" i="1"/>
  <c r="E77" i="1"/>
  <c r="D77" i="1"/>
  <c r="C77" i="1"/>
  <c r="E76" i="1"/>
  <c r="D76" i="1"/>
  <c r="C76" i="1"/>
  <c r="E75" i="1"/>
  <c r="D75" i="1"/>
  <c r="C75" i="1"/>
  <c r="E74" i="1"/>
  <c r="D74" i="1"/>
  <c r="C74" i="1"/>
  <c r="C69" i="1"/>
  <c r="C68" i="1"/>
  <c r="C67" i="1"/>
  <c r="E66" i="1"/>
  <c r="D66" i="1"/>
  <c r="C66" i="1"/>
  <c r="E65" i="1"/>
  <c r="D65" i="1"/>
  <c r="C65" i="1"/>
  <c r="E64" i="1"/>
  <c r="D64" i="1"/>
  <c r="D63" i="1" s="1"/>
  <c r="C64" i="1"/>
  <c r="C62" i="1"/>
  <c r="C61" i="1" s="1"/>
  <c r="E60" i="1"/>
  <c r="D60" i="1"/>
  <c r="C60" i="1"/>
  <c r="E59" i="1"/>
  <c r="D59" i="1"/>
  <c r="C59" i="1"/>
  <c r="E58" i="1"/>
  <c r="D58" i="1"/>
  <c r="C58" i="1"/>
  <c r="C56" i="1" s="1"/>
  <c r="E57" i="1"/>
  <c r="D57" i="1"/>
  <c r="C57" i="1"/>
  <c r="D56" i="1"/>
  <c r="C55" i="1"/>
  <c r="C54" i="1"/>
  <c r="E53" i="1"/>
  <c r="D53" i="1"/>
  <c r="C53" i="1"/>
  <c r="E52" i="1"/>
  <c r="D52" i="1"/>
  <c r="C52" i="1"/>
  <c r="C51" i="1" s="1"/>
  <c r="C50" i="1"/>
  <c r="C49" i="1"/>
  <c r="C48" i="1"/>
  <c r="C47" i="1"/>
  <c r="C46" i="1"/>
  <c r="E44" i="1"/>
  <c r="D44" i="1"/>
  <c r="C44" i="1"/>
  <c r="E43" i="1"/>
  <c r="D43" i="1"/>
  <c r="C43" i="1"/>
  <c r="E42" i="1"/>
  <c r="D42" i="1"/>
  <c r="C42" i="1"/>
  <c r="E41" i="1"/>
  <c r="D41" i="1"/>
  <c r="C41" i="1"/>
  <c r="E40" i="1"/>
  <c r="D40" i="1"/>
  <c r="C40" i="1"/>
  <c r="E39" i="1"/>
  <c r="D39" i="1"/>
  <c r="C39" i="1"/>
  <c r="E38" i="1"/>
  <c r="D38" i="1"/>
  <c r="C38" i="1"/>
  <c r="E37" i="1"/>
  <c r="D37" i="1"/>
  <c r="C37" i="1"/>
  <c r="E36" i="1"/>
  <c r="D36" i="1"/>
  <c r="C36" i="1"/>
  <c r="E35" i="1"/>
  <c r="D35" i="1"/>
  <c r="C35" i="1"/>
  <c r="E34" i="1"/>
  <c r="D34" i="1"/>
  <c r="C34" i="1"/>
  <c r="D33" i="1"/>
  <c r="C32" i="1"/>
  <c r="C31" i="1"/>
  <c r="C30" i="1"/>
  <c r="C29" i="1"/>
  <c r="C28" i="1"/>
  <c r="C27" i="1"/>
  <c r="E25" i="1"/>
  <c r="D25" i="1"/>
  <c r="C25" i="1"/>
  <c r="E24" i="1"/>
  <c r="D24" i="1"/>
  <c r="C24" i="1"/>
  <c r="E23" i="1"/>
  <c r="D23" i="1"/>
  <c r="C23" i="1"/>
  <c r="E22" i="1"/>
  <c r="D22" i="1"/>
  <c r="C22" i="1"/>
  <c r="E21" i="1"/>
  <c r="D21" i="1"/>
  <c r="C21" i="1"/>
  <c r="E20" i="1"/>
  <c r="D20" i="1"/>
  <c r="C20" i="1"/>
  <c r="E19" i="1"/>
  <c r="D19" i="1"/>
  <c r="C19" i="1"/>
  <c r="E18" i="1"/>
  <c r="D18" i="1"/>
  <c r="C18" i="1"/>
  <c r="E17" i="1"/>
  <c r="D17" i="1"/>
  <c r="C17" i="1"/>
  <c r="E16" i="1"/>
  <c r="D16" i="1"/>
  <c r="C16" i="1"/>
  <c r="E15" i="1"/>
  <c r="D15" i="1"/>
  <c r="C15" i="1"/>
  <c r="E14" i="1"/>
  <c r="D14" i="1"/>
  <c r="C14" i="1"/>
  <c r="E13" i="1"/>
  <c r="D13" i="1"/>
  <c r="C13" i="1"/>
  <c r="E12" i="1"/>
  <c r="D12" i="1"/>
  <c r="C12" i="1"/>
  <c r="C10" i="1" s="1"/>
  <c r="E11" i="1"/>
  <c r="D11" i="1"/>
  <c r="C11" i="1"/>
  <c r="E10" i="1"/>
  <c r="A5" i="1"/>
  <c r="A4" i="1"/>
  <c r="A3" i="1"/>
  <c r="A2" i="1"/>
  <c r="L287" i="1" l="1"/>
  <c r="D10" i="1"/>
  <c r="C45" i="1"/>
  <c r="E86" i="1"/>
  <c r="E118" i="1"/>
  <c r="C118" i="1"/>
  <c r="H118" i="1"/>
  <c r="F124" i="1"/>
  <c r="E142" i="1"/>
  <c r="C201" i="1"/>
  <c r="D201" i="1"/>
  <c r="E201" i="1"/>
  <c r="E236" i="1"/>
  <c r="D254" i="1"/>
  <c r="J287" i="1"/>
  <c r="J357" i="1"/>
  <c r="J364" i="1" s="1"/>
  <c r="O357" i="1"/>
  <c r="D423" i="1"/>
  <c r="C26" i="1"/>
  <c r="E33" i="1"/>
  <c r="E56" i="1"/>
  <c r="C63" i="1"/>
  <c r="C141" i="1"/>
  <c r="C212" i="1"/>
  <c r="C220" i="1"/>
  <c r="E220" i="1"/>
  <c r="D230" i="1"/>
  <c r="H293" i="1"/>
  <c r="P293" i="1"/>
  <c r="N293" i="1"/>
  <c r="N287" i="1" s="1"/>
  <c r="M300" i="1"/>
  <c r="N339" i="1"/>
  <c r="I357" i="1"/>
  <c r="N364" i="1"/>
  <c r="N383" i="1"/>
  <c r="O409" i="1"/>
  <c r="J389" i="1"/>
  <c r="O389" i="1"/>
  <c r="O394" i="1"/>
  <c r="L403" i="1"/>
  <c r="P403" i="1"/>
  <c r="E403" i="1"/>
  <c r="M403" i="1"/>
  <c r="Q403" i="1"/>
  <c r="C423" i="1"/>
  <c r="D73" i="1"/>
  <c r="D159" i="1"/>
  <c r="D287" i="1"/>
  <c r="P287" i="1"/>
  <c r="F300" i="1"/>
  <c r="O364" i="1"/>
  <c r="I408" i="1"/>
  <c r="M408" i="1"/>
  <c r="N409" i="1"/>
  <c r="G408" i="1"/>
  <c r="D51" i="1"/>
  <c r="E141" i="1"/>
  <c r="D164" i="1"/>
  <c r="E164" i="1"/>
  <c r="E230" i="1"/>
  <c r="C243" i="1"/>
  <c r="D243" i="1"/>
  <c r="E243" i="1"/>
  <c r="E277" i="1"/>
  <c r="E304" i="1"/>
  <c r="I326" i="1"/>
  <c r="Q326" i="1"/>
  <c r="D339" i="1"/>
  <c r="H339" i="1"/>
  <c r="L339" i="1"/>
  <c r="P339" i="1"/>
  <c r="G339" i="1"/>
  <c r="O386" i="1"/>
  <c r="D389" i="1"/>
  <c r="H389" i="1"/>
  <c r="L389" i="1"/>
  <c r="P389" i="1"/>
  <c r="F403" i="1"/>
  <c r="J403" i="1"/>
  <c r="H124" i="1"/>
  <c r="H287" i="1"/>
  <c r="C492" i="1"/>
  <c r="E124" i="1"/>
  <c r="E159" i="1"/>
  <c r="C287" i="1"/>
  <c r="O287" i="1"/>
  <c r="E300" i="1"/>
  <c r="N410" i="1"/>
  <c r="J409" i="1"/>
  <c r="E51" i="1"/>
  <c r="E79" i="1"/>
  <c r="E73" i="1" s="1"/>
  <c r="C124" i="1"/>
  <c r="C236" i="1"/>
  <c r="C254" i="1"/>
  <c r="E293" i="1"/>
  <c r="E287" i="1" s="1"/>
  <c r="I293" i="1"/>
  <c r="M293" i="1"/>
  <c r="M287" i="1" s="1"/>
  <c r="Q293" i="1"/>
  <c r="Q287" i="1" s="1"/>
  <c r="F293" i="1"/>
  <c r="F287" i="1" s="1"/>
  <c r="J300" i="1"/>
  <c r="AA368" i="1"/>
  <c r="K368" i="1" s="1"/>
  <c r="E408" i="1"/>
  <c r="E386" i="1"/>
  <c r="Q408" i="1"/>
  <c r="Q386" i="1"/>
  <c r="F409" i="1"/>
  <c r="M386" i="1"/>
  <c r="AB437" i="1"/>
  <c r="AA437" i="1"/>
  <c r="K437" i="1" s="1"/>
  <c r="L492" i="1"/>
  <c r="F492" i="1"/>
  <c r="C73" i="1"/>
  <c r="C142" i="1"/>
  <c r="C159" i="1" s="1"/>
  <c r="C230" i="1"/>
  <c r="I287" i="1"/>
  <c r="D300" i="1"/>
  <c r="H300" i="1"/>
  <c r="L300" i="1"/>
  <c r="P300" i="1"/>
  <c r="I304" i="1"/>
  <c r="I300" i="1" s="1"/>
  <c r="D326" i="1"/>
  <c r="H326" i="1"/>
  <c r="L326" i="1"/>
  <c r="P326" i="1"/>
  <c r="F339" i="1"/>
  <c r="J339" i="1"/>
  <c r="E364" i="1"/>
  <c r="I364" i="1"/>
  <c r="AB371" i="1"/>
  <c r="F408" i="1"/>
  <c r="J408" i="1"/>
  <c r="J410" i="1" s="1"/>
  <c r="G409" i="1"/>
  <c r="G410" i="1" s="1"/>
  <c r="K409" i="1"/>
  <c r="F383" i="1"/>
  <c r="F386" i="1"/>
  <c r="J386" i="1"/>
  <c r="N386" i="1"/>
  <c r="D409" i="1"/>
  <c r="C409" i="1" s="1"/>
  <c r="E492" i="1"/>
  <c r="I492" i="1"/>
  <c r="M492" i="1"/>
  <c r="K492" i="1"/>
  <c r="C33" i="1"/>
  <c r="E63" i="1"/>
  <c r="D90" i="1"/>
  <c r="D86" i="1" s="1"/>
  <c r="D102" i="1"/>
  <c r="D118" i="1"/>
  <c r="D124" i="1" s="1"/>
  <c r="C272" i="1"/>
  <c r="K293" i="1"/>
  <c r="K287" i="1" s="1"/>
  <c r="N304" i="1"/>
  <c r="N300" i="1" s="1"/>
  <c r="C304" i="1"/>
  <c r="C300" i="1" s="1"/>
  <c r="G304" i="1"/>
  <c r="G300" i="1" s="1"/>
  <c r="K304" i="1"/>
  <c r="K300" i="1" s="1"/>
  <c r="O304" i="1"/>
  <c r="O300" i="1" s="1"/>
  <c r="E326" i="1"/>
  <c r="J326" i="1"/>
  <c r="K339" i="1"/>
  <c r="O339" i="1"/>
  <c r="C357" i="1"/>
  <c r="C364" i="1" s="1"/>
  <c r="P357" i="1"/>
  <c r="P364" i="1" s="1"/>
  <c r="F364" i="1"/>
  <c r="AB370" i="1"/>
  <c r="C383" i="1"/>
  <c r="G383" i="1"/>
  <c r="K383" i="1"/>
  <c r="K408" i="1"/>
  <c r="O383" i="1"/>
  <c r="O408" i="1"/>
  <c r="O410" i="1" s="1"/>
  <c r="L409" i="1"/>
  <c r="P409" i="1"/>
  <c r="J383" i="1"/>
  <c r="G386" i="1"/>
  <c r="K386" i="1"/>
  <c r="D357" i="1"/>
  <c r="D364" i="1" s="1"/>
  <c r="H357" i="1"/>
  <c r="H364" i="1" s="1"/>
  <c r="M357" i="1"/>
  <c r="M364" i="1" s="1"/>
  <c r="Q357" i="1"/>
  <c r="Q364" i="1" s="1"/>
  <c r="D408" i="1"/>
  <c r="H408" i="1"/>
  <c r="H410" i="1" s="1"/>
  <c r="L408" i="1"/>
  <c r="P408" i="1"/>
  <c r="E409" i="1"/>
  <c r="I409" i="1"/>
  <c r="M409" i="1"/>
  <c r="M410" i="1" s="1"/>
  <c r="Q409" i="1"/>
  <c r="H383" i="1"/>
  <c r="M383" i="1"/>
  <c r="E389" i="1"/>
  <c r="I389" i="1"/>
  <c r="M389" i="1"/>
  <c r="Q389" i="1"/>
  <c r="F394" i="1"/>
  <c r="J394" i="1"/>
  <c r="N394" i="1"/>
  <c r="E339" i="1"/>
  <c r="I339" i="1"/>
  <c r="M339" i="1"/>
  <c r="Q339" i="1"/>
  <c r="C369" i="1"/>
  <c r="D383" i="1"/>
  <c r="I383" i="1"/>
  <c r="E397" i="1"/>
  <c r="I397" i="1"/>
  <c r="M397" i="1"/>
  <c r="Q397" i="1"/>
  <c r="D400" i="1"/>
  <c r="H400" i="1"/>
  <c r="L400" i="1"/>
  <c r="P400" i="1"/>
  <c r="C403" i="1"/>
  <c r="G403" i="1"/>
  <c r="K403" i="1"/>
  <c r="O403" i="1"/>
  <c r="F406" i="1"/>
  <c r="J406" i="1"/>
  <c r="N406" i="1"/>
  <c r="E423" i="1"/>
  <c r="I410" i="1" l="1"/>
  <c r="E410" i="1"/>
  <c r="E70" i="1"/>
  <c r="G9" i="1" s="1"/>
  <c r="D70" i="1"/>
  <c r="P410" i="1"/>
  <c r="C70" i="1"/>
  <c r="L410" i="1"/>
  <c r="F410" i="1"/>
  <c r="AA369" i="1"/>
  <c r="K369" i="1" s="1"/>
  <c r="AB369" i="1"/>
  <c r="Q410" i="1"/>
  <c r="D410" i="1"/>
  <c r="C408" i="1"/>
  <c r="C410" i="1" s="1"/>
  <c r="K410" i="1"/>
  <c r="M490" i="19" l="1"/>
  <c r="M489" i="19"/>
  <c r="M488" i="19"/>
  <c r="M487" i="19"/>
  <c r="M486" i="19"/>
  <c r="L490" i="19"/>
  <c r="K490" i="19"/>
  <c r="J490" i="19"/>
  <c r="I490" i="19"/>
  <c r="H490" i="19"/>
  <c r="G490" i="19"/>
  <c r="F490" i="19"/>
  <c r="E490" i="19"/>
  <c r="D490" i="19"/>
  <c r="L489" i="19"/>
  <c r="K489" i="19"/>
  <c r="J489" i="19"/>
  <c r="I489" i="19"/>
  <c r="H489" i="19"/>
  <c r="G489" i="19"/>
  <c r="F489" i="19"/>
  <c r="E489" i="19"/>
  <c r="D489" i="19"/>
  <c r="L488" i="19"/>
  <c r="K488" i="19"/>
  <c r="J488" i="19"/>
  <c r="I488" i="19"/>
  <c r="H488" i="19"/>
  <c r="G488" i="19"/>
  <c r="F488" i="19"/>
  <c r="E488" i="19"/>
  <c r="D488" i="19"/>
  <c r="L487" i="19"/>
  <c r="K487" i="19"/>
  <c r="J487" i="19"/>
  <c r="I487" i="19"/>
  <c r="H487" i="19"/>
  <c r="G487" i="19"/>
  <c r="F487" i="19"/>
  <c r="E487" i="19"/>
  <c r="D487" i="19"/>
  <c r="L486" i="19"/>
  <c r="K486" i="19"/>
  <c r="J486" i="19"/>
  <c r="I486" i="19"/>
  <c r="H486" i="19"/>
  <c r="G486" i="19"/>
  <c r="F486" i="19"/>
  <c r="E486" i="19"/>
  <c r="D486" i="19"/>
  <c r="M484" i="19"/>
  <c r="L484" i="19"/>
  <c r="K484" i="19"/>
  <c r="J484" i="19"/>
  <c r="I484" i="19"/>
  <c r="H484" i="19"/>
  <c r="G484" i="19"/>
  <c r="F484" i="19"/>
  <c r="E484" i="19"/>
  <c r="D484" i="19"/>
  <c r="M483" i="19"/>
  <c r="L483" i="19"/>
  <c r="K483" i="19"/>
  <c r="J483" i="19"/>
  <c r="I483" i="19"/>
  <c r="H483" i="19"/>
  <c r="G483" i="19"/>
  <c r="F483" i="19"/>
  <c r="E483" i="19"/>
  <c r="D483" i="19"/>
  <c r="M482" i="19"/>
  <c r="L482" i="19"/>
  <c r="K482" i="19"/>
  <c r="J482" i="19"/>
  <c r="I482" i="19"/>
  <c r="H482" i="19"/>
  <c r="G482" i="19"/>
  <c r="F482" i="19"/>
  <c r="E482" i="19"/>
  <c r="D482" i="19"/>
  <c r="M481" i="19"/>
  <c r="L481" i="19"/>
  <c r="K481" i="19"/>
  <c r="J481" i="19"/>
  <c r="I481" i="19"/>
  <c r="H481" i="19"/>
  <c r="G481" i="19"/>
  <c r="F481" i="19"/>
  <c r="E481" i="19"/>
  <c r="D481" i="19"/>
  <c r="M480" i="19"/>
  <c r="L480" i="19"/>
  <c r="K480" i="19"/>
  <c r="J480" i="19"/>
  <c r="I480" i="19"/>
  <c r="H480" i="19"/>
  <c r="G480" i="19"/>
  <c r="F480" i="19"/>
  <c r="E480" i="19"/>
  <c r="D480" i="19"/>
  <c r="M479" i="19"/>
  <c r="L479" i="19"/>
  <c r="K479" i="19"/>
  <c r="J479" i="19"/>
  <c r="I479" i="19"/>
  <c r="H479" i="19"/>
  <c r="G479" i="19"/>
  <c r="F479" i="19"/>
  <c r="E479" i="19"/>
  <c r="D479" i="19"/>
  <c r="M477" i="19"/>
  <c r="L477" i="19"/>
  <c r="K477" i="19"/>
  <c r="J477" i="19"/>
  <c r="I477" i="19"/>
  <c r="H477" i="19"/>
  <c r="G477" i="19"/>
  <c r="F477" i="19"/>
  <c r="E477" i="19"/>
  <c r="D477" i="19"/>
  <c r="M476" i="19"/>
  <c r="L476" i="19"/>
  <c r="K476" i="19"/>
  <c r="J476" i="19"/>
  <c r="I476" i="19"/>
  <c r="H476" i="19"/>
  <c r="G476" i="19"/>
  <c r="F476" i="19"/>
  <c r="E476" i="19"/>
  <c r="D476" i="19"/>
  <c r="M475" i="19"/>
  <c r="L475" i="19"/>
  <c r="K475" i="19"/>
  <c r="J475" i="19"/>
  <c r="I475" i="19"/>
  <c r="H475" i="19"/>
  <c r="G475" i="19"/>
  <c r="F475" i="19"/>
  <c r="E475" i="19"/>
  <c r="D475" i="19"/>
  <c r="M474" i="19"/>
  <c r="L474" i="19"/>
  <c r="K474" i="19"/>
  <c r="J474" i="19"/>
  <c r="I474" i="19"/>
  <c r="H474" i="19"/>
  <c r="G474" i="19"/>
  <c r="F474" i="19"/>
  <c r="E474" i="19"/>
  <c r="D474" i="19"/>
  <c r="M473" i="19"/>
  <c r="L473" i="19"/>
  <c r="K473" i="19"/>
  <c r="J473" i="19"/>
  <c r="I473" i="19"/>
  <c r="H473" i="19"/>
  <c r="G473" i="19"/>
  <c r="F473" i="19"/>
  <c r="E473" i="19"/>
  <c r="D473" i="19"/>
  <c r="M472" i="19"/>
  <c r="L472" i="19"/>
  <c r="K472" i="19"/>
  <c r="J472" i="19"/>
  <c r="I472" i="19"/>
  <c r="H472" i="19"/>
  <c r="G472" i="19"/>
  <c r="F472" i="19"/>
  <c r="E472" i="19"/>
  <c r="D472" i="19"/>
  <c r="M471" i="19"/>
  <c r="L471" i="19"/>
  <c r="K471" i="19"/>
  <c r="J471" i="19"/>
  <c r="I471" i="19"/>
  <c r="H471" i="19"/>
  <c r="G471" i="19"/>
  <c r="F471" i="19"/>
  <c r="E471" i="19"/>
  <c r="D471" i="19"/>
  <c r="M470" i="19"/>
  <c r="L470" i="19"/>
  <c r="K470" i="19"/>
  <c r="J470" i="19"/>
  <c r="I470" i="19"/>
  <c r="H470" i="19"/>
  <c r="G470" i="19"/>
  <c r="F470" i="19"/>
  <c r="E470" i="19"/>
  <c r="D470" i="19"/>
  <c r="M468" i="19"/>
  <c r="L468" i="19"/>
  <c r="K468" i="19"/>
  <c r="J468" i="19"/>
  <c r="I468" i="19"/>
  <c r="H468" i="19"/>
  <c r="G468" i="19"/>
  <c r="F468" i="19"/>
  <c r="E468" i="19"/>
  <c r="D468" i="19"/>
  <c r="M467" i="19"/>
  <c r="L467" i="19"/>
  <c r="K467" i="19"/>
  <c r="J467" i="19"/>
  <c r="I467" i="19"/>
  <c r="H467" i="19"/>
  <c r="G467" i="19"/>
  <c r="F467" i="19"/>
  <c r="E467" i="19"/>
  <c r="D467" i="19"/>
  <c r="M466" i="19"/>
  <c r="L466" i="19"/>
  <c r="K466" i="19"/>
  <c r="J466" i="19"/>
  <c r="I466" i="19"/>
  <c r="H466" i="19"/>
  <c r="G466" i="19"/>
  <c r="F466" i="19"/>
  <c r="E466" i="19"/>
  <c r="D466" i="19"/>
  <c r="M464" i="19"/>
  <c r="L464" i="19"/>
  <c r="K464" i="19"/>
  <c r="J464" i="19"/>
  <c r="I464" i="19"/>
  <c r="H464" i="19"/>
  <c r="G464" i="19"/>
  <c r="F464" i="19"/>
  <c r="E464" i="19"/>
  <c r="D464" i="19"/>
  <c r="M463" i="19"/>
  <c r="L463" i="19"/>
  <c r="K463" i="19"/>
  <c r="J463" i="19"/>
  <c r="I463" i="19"/>
  <c r="H463" i="19"/>
  <c r="G463" i="19"/>
  <c r="F463" i="19"/>
  <c r="E463" i="19"/>
  <c r="D463" i="19"/>
  <c r="M462" i="19"/>
  <c r="L462" i="19"/>
  <c r="K462" i="19"/>
  <c r="J462" i="19"/>
  <c r="I462" i="19"/>
  <c r="H462" i="19"/>
  <c r="G462" i="19"/>
  <c r="F462" i="19"/>
  <c r="E462" i="19"/>
  <c r="D462" i="19"/>
  <c r="M460" i="19"/>
  <c r="L460" i="19"/>
  <c r="K460" i="19"/>
  <c r="J460" i="19"/>
  <c r="I460" i="19"/>
  <c r="H460" i="19"/>
  <c r="G460" i="19"/>
  <c r="F460" i="19"/>
  <c r="E460" i="19"/>
  <c r="D460" i="19"/>
  <c r="M459" i="19"/>
  <c r="L459" i="19"/>
  <c r="K459" i="19"/>
  <c r="J459" i="19"/>
  <c r="I459" i="19"/>
  <c r="H459" i="19"/>
  <c r="G459" i="19"/>
  <c r="F459" i="19"/>
  <c r="E459" i="19"/>
  <c r="D459" i="19"/>
  <c r="M458" i="19"/>
  <c r="L458" i="19"/>
  <c r="K458" i="19"/>
  <c r="J458" i="19"/>
  <c r="I458" i="19"/>
  <c r="H458" i="19"/>
  <c r="G458" i="19"/>
  <c r="F458" i="19"/>
  <c r="E458" i="19"/>
  <c r="D458" i="19"/>
  <c r="M456" i="19"/>
  <c r="L456" i="19"/>
  <c r="K456" i="19"/>
  <c r="J456" i="19"/>
  <c r="I456" i="19"/>
  <c r="H456" i="19"/>
  <c r="G456" i="19"/>
  <c r="F456" i="19"/>
  <c r="E456" i="19"/>
  <c r="D456" i="19"/>
  <c r="M455" i="19"/>
  <c r="L455" i="19"/>
  <c r="K455" i="19"/>
  <c r="J455" i="19"/>
  <c r="I455" i="19"/>
  <c r="H455" i="19"/>
  <c r="G455" i="19"/>
  <c r="F455" i="19"/>
  <c r="E455" i="19"/>
  <c r="D455" i="19"/>
  <c r="M454" i="19"/>
  <c r="L454" i="19"/>
  <c r="K454" i="19"/>
  <c r="J454" i="19"/>
  <c r="I454" i="19"/>
  <c r="H454" i="19"/>
  <c r="G454" i="19"/>
  <c r="F454" i="19"/>
  <c r="E454" i="19"/>
  <c r="D454" i="19"/>
  <c r="M453" i="19"/>
  <c r="L453" i="19"/>
  <c r="K453" i="19"/>
  <c r="J453" i="19"/>
  <c r="I453" i="19"/>
  <c r="H453" i="19"/>
  <c r="G453" i="19"/>
  <c r="F453" i="19"/>
  <c r="E453" i="19"/>
  <c r="D453" i="19"/>
  <c r="M452" i="19"/>
  <c r="L452" i="19"/>
  <c r="K452" i="19"/>
  <c r="J452" i="19"/>
  <c r="I452" i="19"/>
  <c r="H452" i="19"/>
  <c r="G452" i="19"/>
  <c r="F452" i="19"/>
  <c r="E452" i="19"/>
  <c r="D452" i="19"/>
  <c r="E442" i="19"/>
  <c r="D442" i="19"/>
  <c r="C442" i="19"/>
  <c r="E441" i="19"/>
  <c r="D441" i="19"/>
  <c r="C441" i="19"/>
  <c r="E440" i="19"/>
  <c r="D440" i="19"/>
  <c r="C440" i="19"/>
  <c r="J437" i="19"/>
  <c r="J436" i="19"/>
  <c r="I436" i="19"/>
  <c r="H436" i="19"/>
  <c r="G436" i="19"/>
  <c r="F436" i="19"/>
  <c r="J435" i="19"/>
  <c r="I435" i="19"/>
  <c r="H435" i="19"/>
  <c r="G435" i="19"/>
  <c r="F435" i="19"/>
  <c r="E437" i="19"/>
  <c r="D437" i="19"/>
  <c r="E436" i="19"/>
  <c r="D436" i="19"/>
  <c r="E435" i="19"/>
  <c r="D435" i="19"/>
  <c r="C431" i="19"/>
  <c r="C430" i="19"/>
  <c r="C429" i="19"/>
  <c r="C426" i="19"/>
  <c r="J371" i="19"/>
  <c r="I371" i="19"/>
  <c r="H371" i="19"/>
  <c r="G371" i="19"/>
  <c r="J370" i="19"/>
  <c r="I370" i="19"/>
  <c r="H370" i="19"/>
  <c r="G370" i="19"/>
  <c r="J369" i="19"/>
  <c r="I369" i="19"/>
  <c r="H369" i="19"/>
  <c r="G369" i="19"/>
  <c r="J368" i="19"/>
  <c r="I368" i="19"/>
  <c r="H368" i="19"/>
  <c r="G368" i="19"/>
  <c r="D371" i="19"/>
  <c r="D370" i="19"/>
  <c r="D369" i="19"/>
  <c r="D368" i="19"/>
  <c r="M491" i="19" l="1"/>
  <c r="L491" i="19"/>
  <c r="K491" i="19"/>
  <c r="J491" i="19"/>
  <c r="I491" i="19"/>
  <c r="H491" i="19"/>
  <c r="G491" i="19"/>
  <c r="F491" i="19"/>
  <c r="E491" i="19"/>
  <c r="D491" i="19"/>
  <c r="C490" i="19"/>
  <c r="C489" i="19"/>
  <c r="C488" i="19"/>
  <c r="C487" i="19"/>
  <c r="C486" i="19"/>
  <c r="M485" i="19"/>
  <c r="L485" i="19"/>
  <c r="K485" i="19"/>
  <c r="J485" i="19"/>
  <c r="I485" i="19"/>
  <c r="H485" i="19"/>
  <c r="G485" i="19"/>
  <c r="F485" i="19"/>
  <c r="E485" i="19"/>
  <c r="D485" i="19"/>
  <c r="C484" i="19"/>
  <c r="C483" i="19"/>
  <c r="C482" i="19"/>
  <c r="C481" i="19"/>
  <c r="C480" i="19"/>
  <c r="C479" i="19"/>
  <c r="M478" i="19"/>
  <c r="L478" i="19"/>
  <c r="K478" i="19"/>
  <c r="J478" i="19"/>
  <c r="I478" i="19"/>
  <c r="H478" i="19"/>
  <c r="G478" i="19"/>
  <c r="F478" i="19"/>
  <c r="E478" i="19"/>
  <c r="D478" i="19"/>
  <c r="C477" i="19"/>
  <c r="C476" i="19"/>
  <c r="C475" i="19"/>
  <c r="C474" i="19"/>
  <c r="C473" i="19"/>
  <c r="C472" i="19"/>
  <c r="C471" i="19"/>
  <c r="C470" i="19"/>
  <c r="M469" i="19"/>
  <c r="L469" i="19"/>
  <c r="K469" i="19"/>
  <c r="J469" i="19"/>
  <c r="I469" i="19"/>
  <c r="H469" i="19"/>
  <c r="G469" i="19"/>
  <c r="F469" i="19"/>
  <c r="E469" i="19"/>
  <c r="D469" i="19"/>
  <c r="C468" i="19"/>
  <c r="C467" i="19"/>
  <c r="C466" i="19"/>
  <c r="M465" i="19"/>
  <c r="L465" i="19"/>
  <c r="K465" i="19"/>
  <c r="J465" i="19"/>
  <c r="I465" i="19"/>
  <c r="H465" i="19"/>
  <c r="G465" i="19"/>
  <c r="F465" i="19"/>
  <c r="E465" i="19"/>
  <c r="D465" i="19"/>
  <c r="C464" i="19"/>
  <c r="C463" i="19"/>
  <c r="C462" i="19"/>
  <c r="M461" i="19"/>
  <c r="L461" i="19"/>
  <c r="K461" i="19"/>
  <c r="J461" i="19"/>
  <c r="I461" i="19"/>
  <c r="H461" i="19"/>
  <c r="G461" i="19"/>
  <c r="F461" i="19"/>
  <c r="E461" i="19"/>
  <c r="D461" i="19"/>
  <c r="C460" i="19"/>
  <c r="C459" i="19"/>
  <c r="C458" i="19"/>
  <c r="M457" i="19"/>
  <c r="L457" i="19"/>
  <c r="K457" i="19"/>
  <c r="J457" i="19"/>
  <c r="I457" i="19"/>
  <c r="H457" i="19"/>
  <c r="G457" i="19"/>
  <c r="F457" i="19"/>
  <c r="E457" i="19"/>
  <c r="D457" i="19"/>
  <c r="C456" i="19"/>
  <c r="C455" i="19"/>
  <c r="C454" i="19"/>
  <c r="C453" i="19"/>
  <c r="C452" i="19"/>
  <c r="AB442" i="19"/>
  <c r="AA442" i="19"/>
  <c r="F442" i="19" s="1"/>
  <c r="AB441" i="19"/>
  <c r="AA441" i="19"/>
  <c r="F441" i="19" s="1"/>
  <c r="AB440" i="19"/>
  <c r="AA440" i="19"/>
  <c r="F440" i="19" s="1"/>
  <c r="C437" i="19"/>
  <c r="C436" i="19"/>
  <c r="C435" i="19"/>
  <c r="R304" i="19"/>
  <c r="R300" i="19"/>
  <c r="A4" i="19"/>
  <c r="A3" i="19"/>
  <c r="A2" i="19"/>
  <c r="K362" i="19"/>
  <c r="K349" i="19"/>
  <c r="K348" i="19"/>
  <c r="K346" i="19"/>
  <c r="K345" i="19"/>
  <c r="K350" i="19" l="1"/>
  <c r="K351" i="19"/>
  <c r="K347" i="19"/>
  <c r="C465" i="19"/>
  <c r="K353" i="19"/>
  <c r="K354" i="19"/>
  <c r="K355" i="19"/>
  <c r="K356" i="19"/>
  <c r="F492" i="19"/>
  <c r="C469" i="19"/>
  <c r="C478" i="19"/>
  <c r="K361" i="19"/>
  <c r="C491" i="19"/>
  <c r="C485" i="19"/>
  <c r="C461" i="19"/>
  <c r="D492" i="19"/>
  <c r="H492" i="19"/>
  <c r="J492" i="19"/>
  <c r="L492" i="19"/>
  <c r="C457" i="19"/>
  <c r="AB435" i="19"/>
  <c r="AA435" i="19"/>
  <c r="K435" i="19" s="1"/>
  <c r="AB437" i="19"/>
  <c r="AA437" i="19"/>
  <c r="K437" i="19" s="1"/>
  <c r="AB436" i="19"/>
  <c r="AA436" i="19"/>
  <c r="K436" i="19" s="1"/>
  <c r="E492" i="19"/>
  <c r="G492" i="19"/>
  <c r="I492" i="19"/>
  <c r="K492" i="19"/>
  <c r="M492" i="19"/>
  <c r="C492" i="19" l="1"/>
  <c r="K364" i="19"/>
  <c r="C446" i="19" l="1"/>
  <c r="C445" i="19"/>
  <c r="D422" i="19"/>
  <c r="C422" i="19"/>
  <c r="E421" i="19"/>
  <c r="D421" i="19"/>
  <c r="C421" i="19"/>
  <c r="E420" i="19"/>
  <c r="D420" i="19"/>
  <c r="C420" i="19"/>
  <c r="E419" i="19"/>
  <c r="D419" i="19"/>
  <c r="C419" i="19"/>
  <c r="E418" i="19"/>
  <c r="D418" i="19"/>
  <c r="C418" i="19"/>
  <c r="D417" i="19"/>
  <c r="C417" i="19"/>
  <c r="E416" i="19"/>
  <c r="D416" i="19"/>
  <c r="C416" i="19"/>
  <c r="D415" i="19"/>
  <c r="C415" i="19"/>
  <c r="E414" i="19"/>
  <c r="D414" i="19"/>
  <c r="C414" i="19"/>
  <c r="C413" i="19"/>
  <c r="Q407" i="19"/>
  <c r="P407" i="19"/>
  <c r="O407" i="19"/>
  <c r="N407" i="19"/>
  <c r="M407" i="19"/>
  <c r="L407" i="19"/>
  <c r="K407" i="19"/>
  <c r="J407" i="19"/>
  <c r="I407" i="19"/>
  <c r="H407" i="19"/>
  <c r="G407" i="19"/>
  <c r="F407" i="19"/>
  <c r="E407" i="19"/>
  <c r="D407" i="19"/>
  <c r="C407" i="19"/>
  <c r="Q405" i="19"/>
  <c r="P405" i="19"/>
  <c r="O405" i="19"/>
  <c r="N405" i="19"/>
  <c r="M405" i="19"/>
  <c r="L405" i="19"/>
  <c r="K405" i="19"/>
  <c r="J405" i="19"/>
  <c r="I405" i="19"/>
  <c r="H405" i="19"/>
  <c r="G405" i="19"/>
  <c r="F405" i="19"/>
  <c r="E405" i="19"/>
  <c r="D405" i="19"/>
  <c r="C405" i="19"/>
  <c r="P404" i="19"/>
  <c r="N404" i="19"/>
  <c r="L404" i="19"/>
  <c r="J404" i="19"/>
  <c r="H404" i="19"/>
  <c r="F404" i="19"/>
  <c r="D404" i="19"/>
  <c r="Q402" i="19"/>
  <c r="P402" i="19"/>
  <c r="O402" i="19"/>
  <c r="N402" i="19"/>
  <c r="M402" i="19"/>
  <c r="L402" i="19"/>
  <c r="K402" i="19"/>
  <c r="J402" i="19"/>
  <c r="I402" i="19"/>
  <c r="H402" i="19"/>
  <c r="G402" i="19"/>
  <c r="F402" i="19"/>
  <c r="E402" i="19"/>
  <c r="D402" i="19"/>
  <c r="C402" i="19"/>
  <c r="P401" i="19"/>
  <c r="N401" i="19"/>
  <c r="L401" i="19"/>
  <c r="J401" i="19"/>
  <c r="H401" i="19"/>
  <c r="F401" i="19"/>
  <c r="D401" i="19"/>
  <c r="Q399" i="19"/>
  <c r="P399" i="19"/>
  <c r="O399" i="19"/>
  <c r="N399" i="19"/>
  <c r="M399" i="19"/>
  <c r="L399" i="19"/>
  <c r="K399" i="19"/>
  <c r="J399" i="19"/>
  <c r="I399" i="19"/>
  <c r="H399" i="19"/>
  <c r="G399" i="19"/>
  <c r="F399" i="19"/>
  <c r="E399" i="19"/>
  <c r="D399" i="19"/>
  <c r="C399" i="19"/>
  <c r="P398" i="19"/>
  <c r="N398" i="19"/>
  <c r="L398" i="19"/>
  <c r="J398" i="19"/>
  <c r="H398" i="19"/>
  <c r="F398" i="19"/>
  <c r="D398" i="19"/>
  <c r="Q396" i="19"/>
  <c r="P396" i="19"/>
  <c r="O396" i="19"/>
  <c r="N396" i="19"/>
  <c r="M396" i="19"/>
  <c r="L396" i="19"/>
  <c r="K396" i="19"/>
  <c r="J396" i="19"/>
  <c r="I396" i="19"/>
  <c r="H396" i="19"/>
  <c r="G396" i="19"/>
  <c r="F396" i="19"/>
  <c r="E396" i="19"/>
  <c r="D396" i="19"/>
  <c r="C396" i="19"/>
  <c r="P395" i="19"/>
  <c r="N395" i="19"/>
  <c r="L395" i="19"/>
  <c r="J395" i="19"/>
  <c r="H395" i="19"/>
  <c r="F395" i="19"/>
  <c r="D395" i="19"/>
  <c r="Q393" i="19"/>
  <c r="P393" i="19"/>
  <c r="O393" i="19"/>
  <c r="N393" i="19"/>
  <c r="M393" i="19"/>
  <c r="L393" i="19"/>
  <c r="K393" i="19"/>
  <c r="J393" i="19"/>
  <c r="I393" i="19"/>
  <c r="H393" i="19"/>
  <c r="G393" i="19"/>
  <c r="F393" i="19"/>
  <c r="E393" i="19"/>
  <c r="D393" i="19"/>
  <c r="C393" i="19"/>
  <c r="P392" i="19"/>
  <c r="N392" i="19"/>
  <c r="L392" i="19"/>
  <c r="J392" i="19"/>
  <c r="H392" i="19"/>
  <c r="F392" i="19"/>
  <c r="D392" i="19"/>
  <c r="Q391" i="19"/>
  <c r="P391" i="19"/>
  <c r="O391" i="19"/>
  <c r="N391" i="19"/>
  <c r="M391" i="19"/>
  <c r="L391" i="19"/>
  <c r="K391" i="19"/>
  <c r="J391" i="19"/>
  <c r="I391" i="19"/>
  <c r="H391" i="19"/>
  <c r="G391" i="19"/>
  <c r="F391" i="19"/>
  <c r="E391" i="19"/>
  <c r="D391" i="19"/>
  <c r="C391" i="19"/>
  <c r="Q390" i="19"/>
  <c r="P390" i="19"/>
  <c r="O390" i="19"/>
  <c r="N390" i="19"/>
  <c r="M390" i="19"/>
  <c r="L390" i="19"/>
  <c r="K390" i="19"/>
  <c r="J390" i="19"/>
  <c r="I390" i="19"/>
  <c r="H390" i="19"/>
  <c r="G390" i="19"/>
  <c r="F390" i="19"/>
  <c r="E390" i="19"/>
  <c r="D390" i="19"/>
  <c r="C390" i="19"/>
  <c r="Q388" i="19"/>
  <c r="P388" i="19"/>
  <c r="O388" i="19"/>
  <c r="N388" i="19"/>
  <c r="M388" i="19"/>
  <c r="L388" i="19"/>
  <c r="K388" i="19"/>
  <c r="J388" i="19"/>
  <c r="I388" i="19"/>
  <c r="H388" i="19"/>
  <c r="G388" i="19"/>
  <c r="F388" i="19"/>
  <c r="E388" i="19"/>
  <c r="D388" i="19"/>
  <c r="C388" i="19"/>
  <c r="P387" i="19"/>
  <c r="N387" i="19"/>
  <c r="L387" i="19"/>
  <c r="J387" i="19"/>
  <c r="H387" i="19"/>
  <c r="F387" i="19"/>
  <c r="D387" i="19"/>
  <c r="Q385" i="19"/>
  <c r="P385" i="19"/>
  <c r="O385" i="19"/>
  <c r="N385" i="19"/>
  <c r="M385" i="19"/>
  <c r="L385" i="19"/>
  <c r="K385" i="19"/>
  <c r="J385" i="19"/>
  <c r="I385" i="19"/>
  <c r="H385" i="19"/>
  <c r="G385" i="19"/>
  <c r="F385" i="19"/>
  <c r="E385" i="19"/>
  <c r="D385" i="19"/>
  <c r="C385" i="19"/>
  <c r="P384" i="19"/>
  <c r="N384" i="19"/>
  <c r="L384" i="19"/>
  <c r="J384" i="19"/>
  <c r="H384" i="19"/>
  <c r="F384" i="19"/>
  <c r="D384" i="19"/>
  <c r="Q382" i="19"/>
  <c r="O382" i="19"/>
  <c r="M382" i="19"/>
  <c r="K382" i="19"/>
  <c r="I382" i="19"/>
  <c r="G382" i="19"/>
  <c r="E382" i="19"/>
  <c r="C382" i="19"/>
  <c r="D376" i="19"/>
  <c r="C376" i="19"/>
  <c r="D375" i="19"/>
  <c r="C375" i="19"/>
  <c r="F371" i="19"/>
  <c r="F370" i="19"/>
  <c r="F369" i="19"/>
  <c r="F368" i="19"/>
  <c r="R363" i="19"/>
  <c r="Q363" i="19"/>
  <c r="P363" i="19"/>
  <c r="O363" i="19"/>
  <c r="N363" i="19"/>
  <c r="M363" i="19"/>
  <c r="L363" i="19"/>
  <c r="J363" i="19"/>
  <c r="I363" i="19"/>
  <c r="H363" i="19"/>
  <c r="G363" i="19"/>
  <c r="F363" i="19"/>
  <c r="E363" i="19"/>
  <c r="D363" i="19"/>
  <c r="C363" i="19"/>
  <c r="R362" i="19"/>
  <c r="Q362" i="19"/>
  <c r="P362" i="19"/>
  <c r="O362" i="19"/>
  <c r="N362" i="19"/>
  <c r="M362" i="19"/>
  <c r="L362" i="19"/>
  <c r="J362" i="19"/>
  <c r="I362" i="19"/>
  <c r="H362" i="19"/>
  <c r="G362" i="19"/>
  <c r="F362" i="19"/>
  <c r="E362" i="19"/>
  <c r="D362" i="19"/>
  <c r="C362" i="19"/>
  <c r="R361" i="19"/>
  <c r="Q361" i="19"/>
  <c r="P361" i="19"/>
  <c r="O361" i="19"/>
  <c r="N361" i="19"/>
  <c r="M361" i="19"/>
  <c r="L361" i="19"/>
  <c r="J361" i="19"/>
  <c r="I361" i="19"/>
  <c r="H361" i="19"/>
  <c r="G361" i="19"/>
  <c r="F361" i="19"/>
  <c r="E361" i="19"/>
  <c r="D361" i="19"/>
  <c r="C361" i="19"/>
  <c r="R360" i="19"/>
  <c r="Q360" i="19"/>
  <c r="P360" i="19"/>
  <c r="O360" i="19"/>
  <c r="N360" i="19"/>
  <c r="M360" i="19"/>
  <c r="L360" i="19"/>
  <c r="J360" i="19"/>
  <c r="I360" i="19"/>
  <c r="H360" i="19"/>
  <c r="G360" i="19"/>
  <c r="F360" i="19"/>
  <c r="E360" i="19"/>
  <c r="D360" i="19"/>
  <c r="C360" i="19"/>
  <c r="R359" i="19"/>
  <c r="Q359" i="19"/>
  <c r="P359" i="19"/>
  <c r="O359" i="19"/>
  <c r="N359" i="19"/>
  <c r="M359" i="19"/>
  <c r="J359" i="19"/>
  <c r="I359" i="19"/>
  <c r="H359" i="19"/>
  <c r="G359" i="19"/>
  <c r="F359" i="19"/>
  <c r="E359" i="19"/>
  <c r="D359" i="19"/>
  <c r="R358" i="19"/>
  <c r="Q358" i="19"/>
  <c r="P358" i="19"/>
  <c r="O358" i="19"/>
  <c r="N358" i="19"/>
  <c r="M358" i="19"/>
  <c r="L358" i="19"/>
  <c r="J358" i="19"/>
  <c r="I358" i="19"/>
  <c r="H358" i="19"/>
  <c r="G358" i="19"/>
  <c r="F358" i="19"/>
  <c r="E358" i="19"/>
  <c r="D358" i="19"/>
  <c r="C358" i="19"/>
  <c r="R356" i="19"/>
  <c r="Q356" i="19"/>
  <c r="P356" i="19"/>
  <c r="O356" i="19"/>
  <c r="N356" i="19"/>
  <c r="M356" i="19"/>
  <c r="L356" i="19"/>
  <c r="J356" i="19"/>
  <c r="I356" i="19"/>
  <c r="H356" i="19"/>
  <c r="G356" i="19"/>
  <c r="F356" i="19"/>
  <c r="E356" i="19"/>
  <c r="D356" i="19"/>
  <c r="C356" i="19"/>
  <c r="R355" i="19"/>
  <c r="Q355" i="19"/>
  <c r="P355" i="19"/>
  <c r="O355" i="19"/>
  <c r="N355" i="19"/>
  <c r="M355" i="19"/>
  <c r="L355" i="19"/>
  <c r="J355" i="19"/>
  <c r="I355" i="19"/>
  <c r="H355" i="19"/>
  <c r="G355" i="19"/>
  <c r="F355" i="19"/>
  <c r="E355" i="19"/>
  <c r="D355" i="19"/>
  <c r="C355" i="19"/>
  <c r="R354" i="19"/>
  <c r="Q354" i="19"/>
  <c r="P354" i="19"/>
  <c r="O354" i="19"/>
  <c r="N354" i="19"/>
  <c r="M354" i="19"/>
  <c r="L354" i="19"/>
  <c r="J354" i="19"/>
  <c r="I354" i="19"/>
  <c r="H354" i="19"/>
  <c r="G354" i="19"/>
  <c r="F354" i="19"/>
  <c r="E354" i="19"/>
  <c r="D354" i="19"/>
  <c r="C354" i="19"/>
  <c r="R353" i="19"/>
  <c r="Q353" i="19"/>
  <c r="P353" i="19"/>
  <c r="O353" i="19"/>
  <c r="N353" i="19"/>
  <c r="M353" i="19"/>
  <c r="L353" i="19"/>
  <c r="J353" i="19"/>
  <c r="I353" i="19"/>
  <c r="H353" i="19"/>
  <c r="G353" i="19"/>
  <c r="F353" i="19"/>
  <c r="E353" i="19"/>
  <c r="D353" i="19"/>
  <c r="C353" i="19"/>
  <c r="R352" i="19"/>
  <c r="Q352" i="19"/>
  <c r="P352" i="19"/>
  <c r="O352" i="19"/>
  <c r="N352" i="19"/>
  <c r="M352" i="19"/>
  <c r="L352" i="19"/>
  <c r="J352" i="19"/>
  <c r="I352" i="19"/>
  <c r="H352" i="19"/>
  <c r="G352" i="19"/>
  <c r="F352" i="19"/>
  <c r="E352" i="19"/>
  <c r="D352" i="19"/>
  <c r="C352" i="19"/>
  <c r="R351" i="19"/>
  <c r="Q351" i="19"/>
  <c r="P351" i="19"/>
  <c r="O351" i="19"/>
  <c r="N351" i="19"/>
  <c r="M351" i="19"/>
  <c r="L351" i="19"/>
  <c r="J351" i="19"/>
  <c r="I351" i="19"/>
  <c r="H351" i="19"/>
  <c r="G351" i="19"/>
  <c r="F351" i="19"/>
  <c r="E351" i="19"/>
  <c r="D351" i="19"/>
  <c r="C351" i="19"/>
  <c r="R350" i="19"/>
  <c r="Q350" i="19"/>
  <c r="P350" i="19"/>
  <c r="O350" i="19"/>
  <c r="N350" i="19"/>
  <c r="M350" i="19"/>
  <c r="L350" i="19"/>
  <c r="J350" i="19"/>
  <c r="I350" i="19"/>
  <c r="H350" i="19"/>
  <c r="G350" i="19"/>
  <c r="F350" i="19"/>
  <c r="E350" i="19"/>
  <c r="D350" i="19"/>
  <c r="C350" i="19"/>
  <c r="R349" i="19"/>
  <c r="Q349" i="19"/>
  <c r="P349" i="19"/>
  <c r="O349" i="19"/>
  <c r="N349" i="19"/>
  <c r="M349" i="19"/>
  <c r="L349" i="19"/>
  <c r="J349" i="19"/>
  <c r="I349" i="19"/>
  <c r="H349" i="19"/>
  <c r="G349" i="19"/>
  <c r="F349" i="19"/>
  <c r="E349" i="19"/>
  <c r="D349" i="19"/>
  <c r="C349" i="19"/>
  <c r="R348" i="19"/>
  <c r="Q348" i="19"/>
  <c r="P348" i="19"/>
  <c r="O348" i="19"/>
  <c r="N348" i="19"/>
  <c r="M348" i="19"/>
  <c r="L348" i="19"/>
  <c r="J348" i="19"/>
  <c r="I348" i="19"/>
  <c r="H348" i="19"/>
  <c r="G348" i="19"/>
  <c r="F348" i="19"/>
  <c r="E348" i="19"/>
  <c r="D348" i="19"/>
  <c r="C348" i="19"/>
  <c r="R347" i="19"/>
  <c r="Q347" i="19"/>
  <c r="P347" i="19"/>
  <c r="O347" i="19"/>
  <c r="N347" i="19"/>
  <c r="M347" i="19"/>
  <c r="L347" i="19"/>
  <c r="J347" i="19"/>
  <c r="I347" i="19"/>
  <c r="H347" i="19"/>
  <c r="G347" i="19"/>
  <c r="F347" i="19"/>
  <c r="E347" i="19"/>
  <c r="D347" i="19"/>
  <c r="C347" i="19"/>
  <c r="R346" i="19"/>
  <c r="Q346" i="19"/>
  <c r="P346" i="19"/>
  <c r="O346" i="19"/>
  <c r="N346" i="19"/>
  <c r="M346" i="19"/>
  <c r="L346" i="19"/>
  <c r="J346" i="19"/>
  <c r="I346" i="19"/>
  <c r="H346" i="19"/>
  <c r="G346" i="19"/>
  <c r="F346" i="19"/>
  <c r="E346" i="19"/>
  <c r="D346" i="19"/>
  <c r="C346" i="19"/>
  <c r="R345" i="19"/>
  <c r="Q345" i="19"/>
  <c r="P345" i="19"/>
  <c r="O345" i="19"/>
  <c r="N345" i="19"/>
  <c r="M345" i="19"/>
  <c r="L345" i="19"/>
  <c r="J345" i="19"/>
  <c r="I345" i="19"/>
  <c r="H345" i="19"/>
  <c r="G345" i="19"/>
  <c r="F345" i="19"/>
  <c r="E345" i="19"/>
  <c r="D345" i="19"/>
  <c r="C345" i="19"/>
  <c r="R344" i="19"/>
  <c r="Q344" i="19"/>
  <c r="P344" i="19"/>
  <c r="O344" i="19"/>
  <c r="N344" i="19"/>
  <c r="M344" i="19"/>
  <c r="L344" i="19"/>
  <c r="J344" i="19"/>
  <c r="I344" i="19"/>
  <c r="H344" i="19"/>
  <c r="G344" i="19"/>
  <c r="F344" i="19"/>
  <c r="E344" i="19"/>
  <c r="D344" i="19"/>
  <c r="C344" i="19"/>
  <c r="Q338" i="19"/>
  <c r="P338" i="19"/>
  <c r="O338" i="19"/>
  <c r="N338" i="19"/>
  <c r="M338" i="19"/>
  <c r="L338" i="19"/>
  <c r="K338" i="19"/>
  <c r="J338" i="19"/>
  <c r="I338" i="19"/>
  <c r="H338" i="19"/>
  <c r="G338" i="19"/>
  <c r="F338" i="19"/>
  <c r="E338" i="19"/>
  <c r="D338" i="19"/>
  <c r="C338" i="19"/>
  <c r="Q337" i="19"/>
  <c r="P337" i="19"/>
  <c r="O337" i="19"/>
  <c r="N337" i="19"/>
  <c r="M337" i="19"/>
  <c r="L337" i="19"/>
  <c r="K337" i="19"/>
  <c r="J337" i="19"/>
  <c r="I337" i="19"/>
  <c r="H337" i="19"/>
  <c r="G337" i="19"/>
  <c r="F337" i="19"/>
  <c r="E337" i="19"/>
  <c r="D337" i="19"/>
  <c r="C337" i="19"/>
  <c r="Q336" i="19"/>
  <c r="P336" i="19"/>
  <c r="O336" i="19"/>
  <c r="N336" i="19"/>
  <c r="M336" i="19"/>
  <c r="L336" i="19"/>
  <c r="K336" i="19"/>
  <c r="J336" i="19"/>
  <c r="I336" i="19"/>
  <c r="H336" i="19"/>
  <c r="G336" i="19"/>
  <c r="F336" i="19"/>
  <c r="E336" i="19"/>
  <c r="D336" i="19"/>
  <c r="C336" i="19"/>
  <c r="Q335" i="19"/>
  <c r="P335" i="19"/>
  <c r="O335" i="19"/>
  <c r="N335" i="19"/>
  <c r="M335" i="19"/>
  <c r="L335" i="19"/>
  <c r="K335" i="19"/>
  <c r="J335" i="19"/>
  <c r="I335" i="19"/>
  <c r="H335" i="19"/>
  <c r="G335" i="19"/>
  <c r="F335" i="19"/>
  <c r="E335" i="19"/>
  <c r="D335" i="19"/>
  <c r="C335" i="19"/>
  <c r="Q334" i="19"/>
  <c r="P334" i="19"/>
  <c r="O334" i="19"/>
  <c r="N334" i="19"/>
  <c r="M334" i="19"/>
  <c r="L334" i="19"/>
  <c r="K334" i="19"/>
  <c r="J334" i="19"/>
  <c r="I334" i="19"/>
  <c r="H334" i="19"/>
  <c r="G334" i="19"/>
  <c r="F334" i="19"/>
  <c r="E334" i="19"/>
  <c r="D334" i="19"/>
  <c r="C334" i="19"/>
  <c r="Q333" i="19"/>
  <c r="P333" i="19"/>
  <c r="O333" i="19"/>
  <c r="N333" i="19"/>
  <c r="M333" i="19"/>
  <c r="L333" i="19"/>
  <c r="K333" i="19"/>
  <c r="J333" i="19"/>
  <c r="I333" i="19"/>
  <c r="H333" i="19"/>
  <c r="G333" i="19"/>
  <c r="F333" i="19"/>
  <c r="E333" i="19"/>
  <c r="D333" i="19"/>
  <c r="C333" i="19"/>
  <c r="Q332" i="19"/>
  <c r="P332" i="19"/>
  <c r="O332" i="19"/>
  <c r="N332" i="19"/>
  <c r="M332" i="19"/>
  <c r="L332" i="19"/>
  <c r="K332" i="19"/>
  <c r="J332" i="19"/>
  <c r="I332" i="19"/>
  <c r="H332" i="19"/>
  <c r="G332" i="19"/>
  <c r="F332" i="19"/>
  <c r="E332" i="19"/>
  <c r="D332" i="19"/>
  <c r="C332" i="19"/>
  <c r="Q331" i="19"/>
  <c r="P331" i="19"/>
  <c r="O331" i="19"/>
  <c r="N331" i="19"/>
  <c r="M331" i="19"/>
  <c r="L331" i="19"/>
  <c r="K331" i="19"/>
  <c r="J331" i="19"/>
  <c r="I331" i="19"/>
  <c r="H331" i="19"/>
  <c r="G331" i="19"/>
  <c r="F331" i="19"/>
  <c r="E331" i="19"/>
  <c r="D331" i="19"/>
  <c r="C331" i="19"/>
  <c r="Q325" i="19"/>
  <c r="P325" i="19"/>
  <c r="O325" i="19"/>
  <c r="N325" i="19"/>
  <c r="M325" i="19"/>
  <c r="L325" i="19"/>
  <c r="K325" i="19"/>
  <c r="J325" i="19"/>
  <c r="I325" i="19"/>
  <c r="H325" i="19"/>
  <c r="G325" i="19"/>
  <c r="F325" i="19"/>
  <c r="E325" i="19"/>
  <c r="D325" i="19"/>
  <c r="C325" i="19"/>
  <c r="Q324" i="19"/>
  <c r="P324" i="19"/>
  <c r="O324" i="19"/>
  <c r="N324" i="19"/>
  <c r="M324" i="19"/>
  <c r="L324" i="19"/>
  <c r="K324" i="19"/>
  <c r="J324" i="19"/>
  <c r="I324" i="19"/>
  <c r="H324" i="19"/>
  <c r="G324" i="19"/>
  <c r="F324" i="19"/>
  <c r="E324" i="19"/>
  <c r="D324" i="19"/>
  <c r="C324" i="19"/>
  <c r="Q323" i="19"/>
  <c r="P323" i="19"/>
  <c r="O323" i="19"/>
  <c r="N323" i="19"/>
  <c r="M323" i="19"/>
  <c r="L323" i="19"/>
  <c r="K323" i="19"/>
  <c r="J323" i="19"/>
  <c r="I323" i="19"/>
  <c r="H323" i="19"/>
  <c r="G323" i="19"/>
  <c r="F323" i="19"/>
  <c r="E323" i="19"/>
  <c r="D323" i="19"/>
  <c r="C323" i="19"/>
  <c r="Q321" i="19"/>
  <c r="P321" i="19"/>
  <c r="O321" i="19"/>
  <c r="N321" i="19"/>
  <c r="M321" i="19"/>
  <c r="L321" i="19"/>
  <c r="K321" i="19"/>
  <c r="J321" i="19"/>
  <c r="I321" i="19"/>
  <c r="H321" i="19"/>
  <c r="G321" i="19"/>
  <c r="F321" i="19"/>
  <c r="E321" i="19"/>
  <c r="D321" i="19"/>
  <c r="C321" i="19"/>
  <c r="Q319" i="19"/>
  <c r="P319" i="19"/>
  <c r="O319" i="19"/>
  <c r="N319" i="19"/>
  <c r="M319" i="19"/>
  <c r="L319" i="19"/>
  <c r="K319" i="19"/>
  <c r="J319" i="19"/>
  <c r="I319" i="19"/>
  <c r="H319" i="19"/>
  <c r="G319" i="19"/>
  <c r="F319" i="19"/>
  <c r="E319" i="19"/>
  <c r="D319" i="19"/>
  <c r="C319" i="19"/>
  <c r="P318" i="19"/>
  <c r="N318" i="19"/>
  <c r="L318" i="19"/>
  <c r="J318" i="19"/>
  <c r="H318" i="19"/>
  <c r="F318" i="19"/>
  <c r="D318" i="19"/>
  <c r="Q311" i="19"/>
  <c r="P311" i="19"/>
  <c r="O311" i="19"/>
  <c r="N311" i="19"/>
  <c r="M311" i="19"/>
  <c r="L311" i="19"/>
  <c r="K311" i="19"/>
  <c r="J311" i="19"/>
  <c r="I311" i="19"/>
  <c r="H311" i="19"/>
  <c r="G311" i="19"/>
  <c r="F311" i="19"/>
  <c r="E311" i="19"/>
  <c r="D311" i="19"/>
  <c r="C311" i="19"/>
  <c r="Q310" i="19"/>
  <c r="P310" i="19"/>
  <c r="O310" i="19"/>
  <c r="N310" i="19"/>
  <c r="M310" i="19"/>
  <c r="L310" i="19"/>
  <c r="K310" i="19"/>
  <c r="J310" i="19"/>
  <c r="I310" i="19"/>
  <c r="H310" i="19"/>
  <c r="G310" i="19"/>
  <c r="F310" i="19"/>
  <c r="E310" i="19"/>
  <c r="D310" i="19"/>
  <c r="C310" i="19"/>
  <c r="Q309" i="19"/>
  <c r="P309" i="19"/>
  <c r="O309" i="19"/>
  <c r="N309" i="19"/>
  <c r="M309" i="19"/>
  <c r="L309" i="19"/>
  <c r="K309" i="19"/>
  <c r="J309" i="19"/>
  <c r="I309" i="19"/>
  <c r="H309" i="19"/>
  <c r="G309" i="19"/>
  <c r="F309" i="19"/>
  <c r="E309" i="19"/>
  <c r="D309" i="19"/>
  <c r="C309" i="19"/>
  <c r="Q308" i="19"/>
  <c r="P308" i="19"/>
  <c r="O308" i="19"/>
  <c r="N308" i="19"/>
  <c r="M308" i="19"/>
  <c r="L308" i="19"/>
  <c r="K308" i="19"/>
  <c r="J308" i="19"/>
  <c r="I308" i="19"/>
  <c r="H308" i="19"/>
  <c r="G308" i="19"/>
  <c r="F308" i="19"/>
  <c r="E308" i="19"/>
  <c r="D308" i="19"/>
  <c r="C308" i="19"/>
  <c r="Q307" i="19"/>
  <c r="P307" i="19"/>
  <c r="O307" i="19"/>
  <c r="N307" i="19"/>
  <c r="M307" i="19"/>
  <c r="L307" i="19"/>
  <c r="K307" i="19"/>
  <c r="J307" i="19"/>
  <c r="I307" i="19"/>
  <c r="H307" i="19"/>
  <c r="G307" i="19"/>
  <c r="F307" i="19"/>
  <c r="E307" i="19"/>
  <c r="D307" i="19"/>
  <c r="C307" i="19"/>
  <c r="Q306" i="19"/>
  <c r="O306" i="19"/>
  <c r="M306" i="19"/>
  <c r="K306" i="19"/>
  <c r="I306" i="19"/>
  <c r="G306" i="19"/>
  <c r="E306" i="19"/>
  <c r="C306" i="19"/>
  <c r="Q305" i="19"/>
  <c r="P305" i="19"/>
  <c r="O305" i="19"/>
  <c r="N305" i="19"/>
  <c r="M305" i="19"/>
  <c r="L305" i="19"/>
  <c r="K305" i="19"/>
  <c r="J305" i="19"/>
  <c r="I305" i="19"/>
  <c r="H305" i="19"/>
  <c r="G305" i="19"/>
  <c r="F305" i="19"/>
  <c r="E305" i="19"/>
  <c r="D305" i="19"/>
  <c r="C305" i="19"/>
  <c r="Q303" i="19"/>
  <c r="P303" i="19"/>
  <c r="O303" i="19"/>
  <c r="N303" i="19"/>
  <c r="M303" i="19"/>
  <c r="L303" i="19"/>
  <c r="K303" i="19"/>
  <c r="J303" i="19"/>
  <c r="I303" i="19"/>
  <c r="H303" i="19"/>
  <c r="G303" i="19"/>
  <c r="F303" i="19"/>
  <c r="E303" i="19"/>
  <c r="D303" i="19"/>
  <c r="C303" i="19"/>
  <c r="P302" i="19"/>
  <c r="N302" i="19"/>
  <c r="L302" i="19"/>
  <c r="J302" i="19"/>
  <c r="H302" i="19"/>
  <c r="F302" i="19"/>
  <c r="D302" i="19"/>
  <c r="Q301" i="19"/>
  <c r="O301" i="19"/>
  <c r="N301" i="19"/>
  <c r="M301" i="19"/>
  <c r="K301" i="19"/>
  <c r="J301" i="19"/>
  <c r="I301" i="19"/>
  <c r="G301" i="19"/>
  <c r="F301" i="19"/>
  <c r="E301" i="19"/>
  <c r="D301" i="19"/>
  <c r="C301" i="19"/>
  <c r="Q299" i="19"/>
  <c r="P299" i="19"/>
  <c r="O299" i="19"/>
  <c r="N299" i="19"/>
  <c r="M299" i="19"/>
  <c r="L299" i="19"/>
  <c r="K299" i="19"/>
  <c r="J299" i="19"/>
  <c r="I299" i="19"/>
  <c r="H299" i="19"/>
  <c r="G299" i="19"/>
  <c r="F299" i="19"/>
  <c r="E299" i="19"/>
  <c r="D299" i="19"/>
  <c r="C299" i="19"/>
  <c r="Q298" i="19"/>
  <c r="P298" i="19"/>
  <c r="O298" i="19"/>
  <c r="N298" i="19"/>
  <c r="M298" i="19"/>
  <c r="L298" i="19"/>
  <c r="K298" i="19"/>
  <c r="J298" i="19"/>
  <c r="I298" i="19"/>
  <c r="H298" i="19"/>
  <c r="G298" i="19"/>
  <c r="F298" i="19"/>
  <c r="E298" i="19"/>
  <c r="D298" i="19"/>
  <c r="C298" i="19"/>
  <c r="Q297" i="19"/>
  <c r="P297" i="19"/>
  <c r="O297" i="19"/>
  <c r="N297" i="19"/>
  <c r="M297" i="19"/>
  <c r="L297" i="19"/>
  <c r="K297" i="19"/>
  <c r="J297" i="19"/>
  <c r="I297" i="19"/>
  <c r="H297" i="19"/>
  <c r="G297" i="19"/>
  <c r="F297" i="19"/>
  <c r="E297" i="19"/>
  <c r="D297" i="19"/>
  <c r="C297" i="19"/>
  <c r="Q296" i="19"/>
  <c r="P296" i="19"/>
  <c r="O296" i="19"/>
  <c r="N296" i="19"/>
  <c r="M296" i="19"/>
  <c r="L296" i="19"/>
  <c r="K296" i="19"/>
  <c r="J296" i="19"/>
  <c r="I296" i="19"/>
  <c r="H296" i="19"/>
  <c r="G296" i="19"/>
  <c r="F296" i="19"/>
  <c r="E296" i="19"/>
  <c r="D296" i="19"/>
  <c r="C296" i="19"/>
  <c r="Q295" i="19"/>
  <c r="P295" i="19"/>
  <c r="N295" i="19"/>
  <c r="M295" i="19"/>
  <c r="L295" i="19"/>
  <c r="J295" i="19"/>
  <c r="I295" i="19"/>
  <c r="H295" i="19"/>
  <c r="F295" i="19"/>
  <c r="E295" i="19"/>
  <c r="D295" i="19"/>
  <c r="Q294" i="19"/>
  <c r="O294" i="19"/>
  <c r="M294" i="19"/>
  <c r="K294" i="19"/>
  <c r="I294" i="19"/>
  <c r="G294" i="19"/>
  <c r="E294" i="19"/>
  <c r="C294" i="19"/>
  <c r="Q292" i="19"/>
  <c r="P292" i="19"/>
  <c r="O292" i="19"/>
  <c r="N292" i="19"/>
  <c r="M292" i="19"/>
  <c r="L292" i="19"/>
  <c r="K292" i="19"/>
  <c r="J292" i="19"/>
  <c r="I292" i="19"/>
  <c r="H292" i="19"/>
  <c r="G292" i="19"/>
  <c r="F292" i="19"/>
  <c r="E292" i="19"/>
  <c r="D292" i="19"/>
  <c r="C292" i="19"/>
  <c r="Q291" i="19"/>
  <c r="P291" i="19"/>
  <c r="O291" i="19"/>
  <c r="N291" i="19"/>
  <c r="M291" i="19"/>
  <c r="L291" i="19"/>
  <c r="K291" i="19"/>
  <c r="J291" i="19"/>
  <c r="I291" i="19"/>
  <c r="H291" i="19"/>
  <c r="G291" i="19"/>
  <c r="F291" i="19"/>
  <c r="E291" i="19"/>
  <c r="D291" i="19"/>
  <c r="C291" i="19"/>
  <c r="Q290" i="19"/>
  <c r="P290" i="19"/>
  <c r="O290" i="19"/>
  <c r="N290" i="19"/>
  <c r="M290" i="19"/>
  <c r="L290" i="19"/>
  <c r="K290" i="19"/>
  <c r="J290" i="19"/>
  <c r="I290" i="19"/>
  <c r="H290" i="19"/>
  <c r="G290" i="19"/>
  <c r="F290" i="19"/>
  <c r="E290" i="19"/>
  <c r="D290" i="19"/>
  <c r="C290" i="19"/>
  <c r="Q289" i="19"/>
  <c r="P289" i="19"/>
  <c r="O289" i="19"/>
  <c r="N289" i="19"/>
  <c r="M289" i="19"/>
  <c r="L289" i="19"/>
  <c r="K289" i="19"/>
  <c r="J289" i="19"/>
  <c r="I289" i="19"/>
  <c r="H289" i="19"/>
  <c r="G289" i="19"/>
  <c r="F289" i="19"/>
  <c r="E289" i="19"/>
  <c r="D289" i="19"/>
  <c r="C289" i="19"/>
  <c r="P288" i="19"/>
  <c r="O288" i="19"/>
  <c r="N288" i="19"/>
  <c r="L288" i="19"/>
  <c r="K288" i="19"/>
  <c r="J288" i="19"/>
  <c r="H288" i="19"/>
  <c r="G288" i="19"/>
  <c r="F288" i="19"/>
  <c r="D288" i="19"/>
  <c r="C288" i="19"/>
  <c r="C281" i="19"/>
  <c r="E280" i="19"/>
  <c r="D280" i="19"/>
  <c r="C280" i="19"/>
  <c r="E276" i="19"/>
  <c r="D276" i="19"/>
  <c r="C276" i="19"/>
  <c r="D275" i="19"/>
  <c r="C271" i="19"/>
  <c r="E270" i="19"/>
  <c r="D270" i="19"/>
  <c r="C270" i="19"/>
  <c r="C269" i="19"/>
  <c r="C268" i="19"/>
  <c r="C267" i="19"/>
  <c r="C266" i="19"/>
  <c r="C265" i="19"/>
  <c r="C264" i="19"/>
  <c r="C263" i="19"/>
  <c r="C262" i="19"/>
  <c r="C261" i="19"/>
  <c r="C260" i="19"/>
  <c r="C259" i="19"/>
  <c r="E253" i="19"/>
  <c r="D253" i="19"/>
  <c r="C253" i="19"/>
  <c r="E252" i="19"/>
  <c r="D252" i="19"/>
  <c r="C252" i="19"/>
  <c r="E251" i="19"/>
  <c r="D251" i="19"/>
  <c r="C251" i="19"/>
  <c r="E250" i="19"/>
  <c r="D250" i="19"/>
  <c r="C250" i="19"/>
  <c r="E249" i="19"/>
  <c r="D249" i="19"/>
  <c r="C249" i="19"/>
  <c r="E248" i="19"/>
  <c r="D248" i="19"/>
  <c r="C248" i="19"/>
  <c r="E247" i="19"/>
  <c r="D247" i="19"/>
  <c r="C247" i="19"/>
  <c r="D246" i="19"/>
  <c r="C242" i="19"/>
  <c r="E241" i="19"/>
  <c r="D241" i="19"/>
  <c r="C241" i="19"/>
  <c r="E240" i="19"/>
  <c r="D240" i="19"/>
  <c r="C240" i="19"/>
  <c r="D239" i="19"/>
  <c r="E235" i="19"/>
  <c r="D235" i="19"/>
  <c r="C235" i="19"/>
  <c r="E234" i="19"/>
  <c r="D234" i="19"/>
  <c r="C234" i="19"/>
  <c r="E233" i="19"/>
  <c r="C233" i="19"/>
  <c r="E229" i="19"/>
  <c r="D229" i="19"/>
  <c r="C229" i="19"/>
  <c r="E228" i="19"/>
  <c r="D228" i="19"/>
  <c r="C228" i="19"/>
  <c r="E227" i="19"/>
  <c r="D227" i="19"/>
  <c r="C227" i="19"/>
  <c r="E226" i="19"/>
  <c r="D226" i="19"/>
  <c r="C226" i="19"/>
  <c r="E225" i="19"/>
  <c r="D225" i="19"/>
  <c r="C225" i="19"/>
  <c r="E224" i="19"/>
  <c r="D224" i="19"/>
  <c r="C224" i="19"/>
  <c r="D223" i="19"/>
  <c r="E219" i="19"/>
  <c r="D219" i="19"/>
  <c r="C219" i="19"/>
  <c r="E218" i="19"/>
  <c r="D218" i="19"/>
  <c r="C218" i="19"/>
  <c r="E217" i="19"/>
  <c r="D217" i="19"/>
  <c r="C217" i="19"/>
  <c r="E216" i="19"/>
  <c r="D216" i="19"/>
  <c r="C216" i="19"/>
  <c r="E215" i="19"/>
  <c r="C215" i="19"/>
  <c r="C211" i="19"/>
  <c r="C210" i="19"/>
  <c r="C209" i="19"/>
  <c r="C208" i="19"/>
  <c r="C207" i="19"/>
  <c r="C206" i="19"/>
  <c r="C205" i="19"/>
  <c r="C204" i="19"/>
  <c r="E200" i="19"/>
  <c r="D200" i="19"/>
  <c r="C200" i="19"/>
  <c r="E199" i="19"/>
  <c r="D199" i="19"/>
  <c r="C199" i="19"/>
  <c r="E198" i="19"/>
  <c r="D198" i="19"/>
  <c r="C198" i="19"/>
  <c r="E197" i="19"/>
  <c r="D197" i="19"/>
  <c r="C197" i="19"/>
  <c r="E196" i="19"/>
  <c r="D196" i="19"/>
  <c r="C196" i="19"/>
  <c r="E195" i="19"/>
  <c r="D195" i="19"/>
  <c r="C195" i="19"/>
  <c r="E194" i="19"/>
  <c r="D194" i="19"/>
  <c r="C194" i="19"/>
  <c r="E193" i="19"/>
  <c r="D193" i="19"/>
  <c r="C193" i="19"/>
  <c r="E192" i="19"/>
  <c r="D192" i="19"/>
  <c r="C192" i="19"/>
  <c r="E191" i="19"/>
  <c r="D191" i="19"/>
  <c r="C191" i="19"/>
  <c r="E190" i="19"/>
  <c r="D190" i="19"/>
  <c r="C190" i="19"/>
  <c r="E189" i="19"/>
  <c r="D189" i="19"/>
  <c r="C189" i="19"/>
  <c r="E188" i="19"/>
  <c r="D188" i="19"/>
  <c r="C188" i="19"/>
  <c r="E187" i="19"/>
  <c r="D187" i="19"/>
  <c r="C187" i="19"/>
  <c r="E186" i="19"/>
  <c r="D186" i="19"/>
  <c r="C186" i="19"/>
  <c r="E185" i="19"/>
  <c r="D185" i="19"/>
  <c r="C185" i="19"/>
  <c r="E184" i="19"/>
  <c r="D184" i="19"/>
  <c r="C184" i="19"/>
  <c r="E183" i="19"/>
  <c r="D183" i="19"/>
  <c r="C183" i="19"/>
  <c r="E182" i="19"/>
  <c r="D182" i="19"/>
  <c r="C182" i="19"/>
  <c r="E181" i="19"/>
  <c r="D181" i="19"/>
  <c r="C181" i="19"/>
  <c r="E180" i="19"/>
  <c r="D180" i="19"/>
  <c r="C180" i="19"/>
  <c r="E179" i="19"/>
  <c r="D179" i="19"/>
  <c r="C179" i="19"/>
  <c r="E178" i="19"/>
  <c r="D178" i="19"/>
  <c r="C178" i="19"/>
  <c r="E177" i="19"/>
  <c r="D177" i="19"/>
  <c r="C177" i="19"/>
  <c r="E176" i="19"/>
  <c r="D176" i="19"/>
  <c r="C176" i="19"/>
  <c r="E175" i="19"/>
  <c r="D175" i="19"/>
  <c r="C175" i="19"/>
  <c r="E174" i="19"/>
  <c r="D174" i="19"/>
  <c r="C174" i="19"/>
  <c r="E173" i="19"/>
  <c r="D173" i="19"/>
  <c r="C173" i="19"/>
  <c r="E172" i="19"/>
  <c r="D172" i="19"/>
  <c r="C172" i="19"/>
  <c r="E171" i="19"/>
  <c r="D171" i="19"/>
  <c r="C171" i="19"/>
  <c r="E170" i="19"/>
  <c r="D170" i="19"/>
  <c r="C170" i="19"/>
  <c r="E169" i="19"/>
  <c r="D169" i="19"/>
  <c r="C169" i="19"/>
  <c r="E168" i="19"/>
  <c r="D168" i="19"/>
  <c r="C168" i="19"/>
  <c r="E167" i="19"/>
  <c r="C167" i="19"/>
  <c r="E163" i="19"/>
  <c r="D163" i="19"/>
  <c r="C163" i="19"/>
  <c r="E162" i="19"/>
  <c r="C162" i="19"/>
  <c r="C158" i="19"/>
  <c r="C157" i="19"/>
  <c r="C156" i="19"/>
  <c r="C155" i="19"/>
  <c r="E152" i="19"/>
  <c r="D152" i="19"/>
  <c r="C152" i="19"/>
  <c r="E151" i="19"/>
  <c r="D151" i="19"/>
  <c r="C151" i="19"/>
  <c r="E150" i="19"/>
  <c r="D150" i="19"/>
  <c r="C150" i="19"/>
  <c r="E149" i="19"/>
  <c r="D149" i="19"/>
  <c r="C149" i="19"/>
  <c r="E148" i="19"/>
  <c r="D148" i="19"/>
  <c r="C148" i="19"/>
  <c r="E147" i="19"/>
  <c r="D147" i="19"/>
  <c r="C147" i="19"/>
  <c r="E146" i="19"/>
  <c r="D146" i="19"/>
  <c r="C146" i="19"/>
  <c r="E145" i="19"/>
  <c r="D145" i="19"/>
  <c r="C145" i="19"/>
  <c r="E144" i="19"/>
  <c r="D144" i="19"/>
  <c r="C144" i="19"/>
  <c r="D143" i="19"/>
  <c r="C143" i="19"/>
  <c r="E140" i="19"/>
  <c r="D140" i="19"/>
  <c r="C140" i="19"/>
  <c r="E139" i="19"/>
  <c r="D139" i="19"/>
  <c r="C139" i="19"/>
  <c r="E138" i="19"/>
  <c r="D138" i="19"/>
  <c r="C138" i="19"/>
  <c r="E137" i="19"/>
  <c r="D137" i="19"/>
  <c r="C137" i="19"/>
  <c r="E136" i="19"/>
  <c r="D136" i="19"/>
  <c r="C136" i="19"/>
  <c r="E135" i="19"/>
  <c r="D135" i="19"/>
  <c r="C135" i="19"/>
  <c r="E134" i="19"/>
  <c r="D134" i="19"/>
  <c r="C134" i="19"/>
  <c r="E133" i="19"/>
  <c r="D133" i="19"/>
  <c r="C133" i="19"/>
  <c r="E132" i="19"/>
  <c r="D132" i="19"/>
  <c r="C132" i="19"/>
  <c r="E131" i="19"/>
  <c r="D131" i="19"/>
  <c r="C131" i="19"/>
  <c r="E130" i="19"/>
  <c r="D130" i="19"/>
  <c r="C130" i="19"/>
  <c r="E129" i="19"/>
  <c r="D129" i="19"/>
  <c r="C129" i="19"/>
  <c r="E128" i="19"/>
  <c r="C128" i="19"/>
  <c r="H123" i="19"/>
  <c r="D123" i="19"/>
  <c r="C123" i="19"/>
  <c r="H122" i="19"/>
  <c r="F122" i="19"/>
  <c r="E122" i="19"/>
  <c r="D122" i="19"/>
  <c r="C122" i="19"/>
  <c r="H121" i="19"/>
  <c r="F121" i="19"/>
  <c r="E121" i="19"/>
  <c r="D121" i="19"/>
  <c r="C121" i="19"/>
  <c r="H120" i="19"/>
  <c r="F120" i="19"/>
  <c r="D120" i="19"/>
  <c r="C120" i="19"/>
  <c r="H119" i="19"/>
  <c r="E119" i="19"/>
  <c r="C119" i="19"/>
  <c r="H117" i="19"/>
  <c r="F117" i="19"/>
  <c r="E117" i="19"/>
  <c r="D117" i="19"/>
  <c r="C117" i="19"/>
  <c r="H116" i="19"/>
  <c r="F116" i="19"/>
  <c r="E116" i="19"/>
  <c r="D116" i="19"/>
  <c r="C116" i="19"/>
  <c r="H115" i="19"/>
  <c r="F115" i="19"/>
  <c r="E115" i="19"/>
  <c r="D115" i="19"/>
  <c r="C115" i="19"/>
  <c r="H114" i="19"/>
  <c r="F114" i="19"/>
  <c r="E114" i="19"/>
  <c r="D114" i="19"/>
  <c r="C114" i="19"/>
  <c r="H113" i="19"/>
  <c r="F113" i="19"/>
  <c r="E113" i="19"/>
  <c r="D113" i="19"/>
  <c r="C113" i="19"/>
  <c r="H112" i="19"/>
  <c r="F112" i="19"/>
  <c r="E112" i="19"/>
  <c r="D112" i="19"/>
  <c r="C112" i="19"/>
  <c r="H111" i="19"/>
  <c r="F111" i="19"/>
  <c r="E111" i="19"/>
  <c r="D111" i="19"/>
  <c r="C111" i="19"/>
  <c r="H110" i="19"/>
  <c r="F110" i="19"/>
  <c r="E110" i="19"/>
  <c r="D110" i="19"/>
  <c r="C110" i="19"/>
  <c r="H109" i="19"/>
  <c r="F109" i="19"/>
  <c r="E109" i="19"/>
  <c r="D109" i="19"/>
  <c r="C109" i="19"/>
  <c r="H108" i="19"/>
  <c r="F108" i="19"/>
  <c r="E108" i="19"/>
  <c r="D108" i="19"/>
  <c r="C108" i="19"/>
  <c r="H107" i="19"/>
  <c r="F107" i="19"/>
  <c r="E107" i="19"/>
  <c r="D107" i="19"/>
  <c r="C107" i="19"/>
  <c r="H106" i="19"/>
  <c r="F106" i="19"/>
  <c r="E106" i="19"/>
  <c r="D106" i="19"/>
  <c r="C106" i="19"/>
  <c r="H105" i="19"/>
  <c r="F105" i="19"/>
  <c r="E105" i="19"/>
  <c r="D105" i="19"/>
  <c r="C105" i="19"/>
  <c r="E101" i="19"/>
  <c r="D101" i="19"/>
  <c r="C101" i="19"/>
  <c r="E100" i="19"/>
  <c r="D100" i="19"/>
  <c r="C100" i="19"/>
  <c r="D99" i="19"/>
  <c r="E96" i="19"/>
  <c r="D96" i="19"/>
  <c r="C96" i="19"/>
  <c r="C95" i="19"/>
  <c r="E94" i="19"/>
  <c r="D94" i="19"/>
  <c r="C94" i="19"/>
  <c r="E93" i="19"/>
  <c r="D93" i="19"/>
  <c r="C93" i="19"/>
  <c r="E92" i="19"/>
  <c r="C92" i="19"/>
  <c r="D91" i="19"/>
  <c r="E89" i="19"/>
  <c r="D89" i="19"/>
  <c r="C89" i="19"/>
  <c r="E88" i="19"/>
  <c r="D88" i="19"/>
  <c r="C88" i="19"/>
  <c r="E87" i="19"/>
  <c r="D87" i="19"/>
  <c r="C87" i="19"/>
  <c r="E85" i="19"/>
  <c r="D85" i="19"/>
  <c r="C85" i="19"/>
  <c r="E84" i="19"/>
  <c r="D84" i="19"/>
  <c r="C84" i="19"/>
  <c r="E83" i="19"/>
  <c r="D83" i="19"/>
  <c r="C83" i="19"/>
  <c r="E82" i="19"/>
  <c r="D82" i="19"/>
  <c r="C82" i="19"/>
  <c r="E81" i="19"/>
  <c r="D81" i="19"/>
  <c r="E80" i="19"/>
  <c r="C80" i="19"/>
  <c r="E78" i="19"/>
  <c r="D78" i="19"/>
  <c r="C78" i="19"/>
  <c r="E77" i="19"/>
  <c r="D77" i="19"/>
  <c r="C77" i="19"/>
  <c r="E76" i="19"/>
  <c r="D76" i="19"/>
  <c r="C76" i="19"/>
  <c r="E75" i="19"/>
  <c r="D75" i="19"/>
  <c r="C75" i="19"/>
  <c r="E74" i="19"/>
  <c r="D74" i="19"/>
  <c r="C74" i="19"/>
  <c r="C69" i="19"/>
  <c r="C68" i="19"/>
  <c r="E66" i="19"/>
  <c r="D66" i="19"/>
  <c r="C66" i="19"/>
  <c r="E65" i="19"/>
  <c r="D65" i="19"/>
  <c r="C65" i="19"/>
  <c r="D64" i="19"/>
  <c r="C62" i="19"/>
  <c r="C61" i="19" s="1"/>
  <c r="E60" i="19"/>
  <c r="D60" i="19"/>
  <c r="C60" i="19"/>
  <c r="E59" i="19"/>
  <c r="D59" i="19"/>
  <c r="C59" i="19"/>
  <c r="E58" i="19"/>
  <c r="C58" i="19"/>
  <c r="D57" i="19"/>
  <c r="E53" i="19"/>
  <c r="D53" i="19"/>
  <c r="C53" i="19"/>
  <c r="E52" i="19"/>
  <c r="D52" i="19"/>
  <c r="C52" i="19"/>
  <c r="C50" i="19"/>
  <c r="C49" i="19"/>
  <c r="C48" i="19"/>
  <c r="C47" i="19"/>
  <c r="E44" i="19"/>
  <c r="D44" i="19"/>
  <c r="C44" i="19"/>
  <c r="E43" i="19"/>
  <c r="D43" i="19"/>
  <c r="C43" i="19"/>
  <c r="E42" i="19"/>
  <c r="D42" i="19"/>
  <c r="C42" i="19"/>
  <c r="E41" i="19"/>
  <c r="D41" i="19"/>
  <c r="C41" i="19"/>
  <c r="E40" i="19"/>
  <c r="D40" i="19"/>
  <c r="C40" i="19"/>
  <c r="E39" i="19"/>
  <c r="D39" i="19"/>
  <c r="C39" i="19"/>
  <c r="E38" i="19"/>
  <c r="D38" i="19"/>
  <c r="C38" i="19"/>
  <c r="E37" i="19"/>
  <c r="D37" i="19"/>
  <c r="C37" i="19"/>
  <c r="E36" i="19"/>
  <c r="D36" i="19"/>
  <c r="C36" i="19"/>
  <c r="E35" i="19"/>
  <c r="D35" i="19"/>
  <c r="C35" i="19"/>
  <c r="D34" i="19"/>
  <c r="C34" i="19"/>
  <c r="C32" i="19"/>
  <c r="C31" i="19"/>
  <c r="C30" i="19"/>
  <c r="C29" i="19"/>
  <c r="C28" i="19"/>
  <c r="E25" i="19"/>
  <c r="D25" i="19"/>
  <c r="C25" i="19"/>
  <c r="E24" i="19"/>
  <c r="D24" i="19"/>
  <c r="C24" i="19"/>
  <c r="E23" i="19"/>
  <c r="D23" i="19"/>
  <c r="C23" i="19"/>
  <c r="E22" i="19"/>
  <c r="D22" i="19"/>
  <c r="C22" i="19"/>
  <c r="E21" i="19"/>
  <c r="D21" i="19"/>
  <c r="C21" i="19"/>
  <c r="E20" i="19"/>
  <c r="D20" i="19"/>
  <c r="C20" i="19"/>
  <c r="E19" i="19"/>
  <c r="D19" i="19"/>
  <c r="C19" i="19"/>
  <c r="E18" i="19"/>
  <c r="D18" i="19"/>
  <c r="C18" i="19"/>
  <c r="E17" i="19"/>
  <c r="D17" i="19"/>
  <c r="C17" i="19"/>
  <c r="E16" i="19"/>
  <c r="D16" i="19"/>
  <c r="C16" i="19"/>
  <c r="E15" i="19"/>
  <c r="D15" i="19"/>
  <c r="C15" i="19"/>
  <c r="E14" i="19"/>
  <c r="D14" i="19"/>
  <c r="C14" i="19"/>
  <c r="E13" i="19"/>
  <c r="D13" i="19"/>
  <c r="C13" i="19"/>
  <c r="E12" i="19"/>
  <c r="D12" i="19"/>
  <c r="C12" i="19"/>
  <c r="E11" i="19"/>
  <c r="C11" i="19"/>
  <c r="E51" i="19" l="1"/>
  <c r="E293" i="19"/>
  <c r="I293" i="19"/>
  <c r="M293" i="19"/>
  <c r="G409" i="19"/>
  <c r="K409" i="19"/>
  <c r="O409" i="19"/>
  <c r="H386" i="19"/>
  <c r="L386" i="19"/>
  <c r="P386" i="19"/>
  <c r="F389" i="19"/>
  <c r="J389" i="19"/>
  <c r="N389" i="19"/>
  <c r="F394" i="19"/>
  <c r="J394" i="19"/>
  <c r="N394" i="19"/>
  <c r="H397" i="19"/>
  <c r="L397" i="19"/>
  <c r="P397" i="19"/>
  <c r="F400" i="19"/>
  <c r="J400" i="19"/>
  <c r="N400" i="19"/>
  <c r="H403" i="19"/>
  <c r="L403" i="19"/>
  <c r="P403" i="19"/>
  <c r="F406" i="19"/>
  <c r="J406" i="19"/>
  <c r="N406" i="19"/>
  <c r="Q293" i="19"/>
  <c r="F386" i="19"/>
  <c r="J386" i="19"/>
  <c r="N386" i="19"/>
  <c r="H389" i="19"/>
  <c r="L389" i="19"/>
  <c r="P389" i="19"/>
  <c r="H394" i="19"/>
  <c r="L394" i="19"/>
  <c r="P394" i="19"/>
  <c r="F397" i="19"/>
  <c r="J397" i="19"/>
  <c r="N397" i="19"/>
  <c r="H400" i="19"/>
  <c r="L400" i="19"/>
  <c r="P400" i="19"/>
  <c r="F403" i="19"/>
  <c r="J403" i="19"/>
  <c r="N403" i="19"/>
  <c r="H406" i="19"/>
  <c r="L406" i="19"/>
  <c r="P406" i="19"/>
  <c r="C164" i="19"/>
  <c r="D277" i="19"/>
  <c r="C304" i="19"/>
  <c r="G304" i="19"/>
  <c r="K304" i="19"/>
  <c r="O304" i="19"/>
  <c r="C142" i="19"/>
  <c r="E339" i="19"/>
  <c r="I339" i="19"/>
  <c r="M339" i="19"/>
  <c r="Q339" i="19"/>
  <c r="C141" i="19"/>
  <c r="C46" i="19"/>
  <c r="C45" i="19" s="1"/>
  <c r="E64" i="19"/>
  <c r="E63" i="19" s="1"/>
  <c r="C51" i="19"/>
  <c r="D102" i="19"/>
  <c r="D142" i="19"/>
  <c r="C302" i="19"/>
  <c r="K302" i="19"/>
  <c r="O302" i="19"/>
  <c r="G318" i="19"/>
  <c r="G326" i="19" s="1"/>
  <c r="F381" i="19"/>
  <c r="J381" i="19"/>
  <c r="N381" i="19"/>
  <c r="C10" i="19"/>
  <c r="C33" i="19"/>
  <c r="C55" i="19"/>
  <c r="C54" i="19" s="1"/>
  <c r="D63" i="19"/>
  <c r="C67" i="19"/>
  <c r="E79" i="19"/>
  <c r="E73" i="19" s="1"/>
  <c r="H118" i="19"/>
  <c r="H124" i="19" s="1"/>
  <c r="F118" i="19"/>
  <c r="F124" i="19" s="1"/>
  <c r="F119" i="19"/>
  <c r="E118" i="19"/>
  <c r="E124" i="19" s="1"/>
  <c r="E120" i="19"/>
  <c r="E201" i="19"/>
  <c r="C212" i="19"/>
  <c r="E220" i="19"/>
  <c r="E236" i="19"/>
  <c r="D243" i="19"/>
  <c r="D268" i="19"/>
  <c r="D272" i="19" s="1"/>
  <c r="H301" i="19"/>
  <c r="L301" i="19"/>
  <c r="P301" i="19"/>
  <c r="E302" i="19"/>
  <c r="I302" i="19"/>
  <c r="M302" i="19"/>
  <c r="Q302" i="19"/>
  <c r="E318" i="19"/>
  <c r="E326" i="19" s="1"/>
  <c r="I318" i="19"/>
  <c r="I326" i="19" s="1"/>
  <c r="M318" i="19"/>
  <c r="M326" i="19" s="1"/>
  <c r="Q318" i="19"/>
  <c r="Q326" i="19" s="1"/>
  <c r="C339" i="19"/>
  <c r="G339" i="19"/>
  <c r="K339" i="19"/>
  <c r="O339" i="19"/>
  <c r="P357" i="19"/>
  <c r="P364" i="19" s="1"/>
  <c r="C357" i="19"/>
  <c r="C364" i="19" s="1"/>
  <c r="C359" i="19"/>
  <c r="L357" i="19"/>
  <c r="L364" i="19" s="1"/>
  <c r="L359" i="19"/>
  <c r="D381" i="19"/>
  <c r="D408" i="19" s="1"/>
  <c r="H381" i="19"/>
  <c r="L381" i="19"/>
  <c r="P381" i="19"/>
  <c r="E409" i="19"/>
  <c r="I409" i="19"/>
  <c r="M409" i="19"/>
  <c r="Q409" i="19"/>
  <c r="C423" i="19"/>
  <c r="E423" i="19"/>
  <c r="C81" i="19"/>
  <c r="C79" i="19" s="1"/>
  <c r="C73" i="19" s="1"/>
  <c r="C99" i="19"/>
  <c r="C102" i="19" s="1"/>
  <c r="D162" i="19"/>
  <c r="D164" i="19" s="1"/>
  <c r="D204" i="19"/>
  <c r="D212" i="19" s="1"/>
  <c r="C223" i="19"/>
  <c r="C230" i="19" s="1"/>
  <c r="E239" i="19"/>
  <c r="E243" i="19" s="1"/>
  <c r="C246" i="19"/>
  <c r="C254" i="19" s="1"/>
  <c r="C258" i="19"/>
  <c r="C272" i="19" s="1"/>
  <c r="E268" i="19"/>
  <c r="E272" i="19" s="1"/>
  <c r="E275" i="19"/>
  <c r="E277" i="19" s="1"/>
  <c r="D294" i="19"/>
  <c r="D293" i="19" s="1"/>
  <c r="D287" i="19" s="1"/>
  <c r="H294" i="19"/>
  <c r="H293" i="19" s="1"/>
  <c r="H287" i="19" s="1"/>
  <c r="L294" i="19"/>
  <c r="L293" i="19" s="1"/>
  <c r="L287" i="19" s="1"/>
  <c r="P294" i="19"/>
  <c r="P293" i="19" s="1"/>
  <c r="P287" i="19" s="1"/>
  <c r="D306" i="19"/>
  <c r="D304" i="19" s="1"/>
  <c r="D300" i="19" s="1"/>
  <c r="H306" i="19"/>
  <c r="H304" i="19" s="1"/>
  <c r="L306" i="19"/>
  <c r="L304" i="19" s="1"/>
  <c r="P306" i="19"/>
  <c r="P304" i="19" s="1"/>
  <c r="F326" i="19"/>
  <c r="J326" i="19"/>
  <c r="N326" i="19"/>
  <c r="D339" i="19"/>
  <c r="H339" i="19"/>
  <c r="L339" i="19"/>
  <c r="P339" i="19"/>
  <c r="E369" i="19"/>
  <c r="C369" i="19" s="1"/>
  <c r="E371" i="19"/>
  <c r="C371" i="19" s="1"/>
  <c r="E381" i="19"/>
  <c r="I381" i="19"/>
  <c r="M381" i="19"/>
  <c r="Q381" i="19"/>
  <c r="F382" i="19"/>
  <c r="F409" i="19" s="1"/>
  <c r="J382" i="19"/>
  <c r="J409" i="19" s="1"/>
  <c r="N382" i="19"/>
  <c r="N409" i="19" s="1"/>
  <c r="C386" i="19"/>
  <c r="C384" i="19"/>
  <c r="G384" i="19"/>
  <c r="G386" i="19" s="1"/>
  <c r="K384" i="19"/>
  <c r="K386" i="19" s="1"/>
  <c r="O384" i="19"/>
  <c r="O386" i="19" s="1"/>
  <c r="E387" i="19"/>
  <c r="E389" i="19" s="1"/>
  <c r="I387" i="19"/>
  <c r="I389" i="19" s="1"/>
  <c r="M387" i="19"/>
  <c r="M389" i="19" s="1"/>
  <c r="Q387" i="19"/>
  <c r="Q389" i="19" s="1"/>
  <c r="E392" i="19"/>
  <c r="E394" i="19" s="1"/>
  <c r="I392" i="19"/>
  <c r="I394" i="19" s="1"/>
  <c r="M392" i="19"/>
  <c r="M394" i="19" s="1"/>
  <c r="Q392" i="19"/>
  <c r="Q394" i="19" s="1"/>
  <c r="C397" i="19"/>
  <c r="C395" i="19"/>
  <c r="G395" i="19"/>
  <c r="G397" i="19" s="1"/>
  <c r="K395" i="19"/>
  <c r="K397" i="19" s="1"/>
  <c r="O395" i="19"/>
  <c r="O397" i="19" s="1"/>
  <c r="E398" i="19"/>
  <c r="E400" i="19" s="1"/>
  <c r="I398" i="19"/>
  <c r="I400" i="19" s="1"/>
  <c r="M398" i="19"/>
  <c r="M400" i="19" s="1"/>
  <c r="Q398" i="19"/>
  <c r="Q400" i="19" s="1"/>
  <c r="C403" i="19"/>
  <c r="C401" i="19"/>
  <c r="G401" i="19"/>
  <c r="G403" i="19" s="1"/>
  <c r="K401" i="19"/>
  <c r="K403" i="19" s="1"/>
  <c r="O401" i="19"/>
  <c r="O403" i="19" s="1"/>
  <c r="E404" i="19"/>
  <c r="E406" i="19" s="1"/>
  <c r="I404" i="19"/>
  <c r="I406" i="19" s="1"/>
  <c r="M404" i="19"/>
  <c r="M406" i="19" s="1"/>
  <c r="Q404" i="19"/>
  <c r="Q406" i="19" s="1"/>
  <c r="D413" i="19"/>
  <c r="D423" i="19" s="1"/>
  <c r="D11" i="19"/>
  <c r="D10" i="19" s="1"/>
  <c r="C27" i="19"/>
  <c r="C26" i="19" s="1"/>
  <c r="D33" i="19"/>
  <c r="C57" i="19"/>
  <c r="C56" i="19" s="1"/>
  <c r="D58" i="19"/>
  <c r="D56" i="19" s="1"/>
  <c r="C90" i="19"/>
  <c r="C86" i="19" s="1"/>
  <c r="C91" i="19"/>
  <c r="D90" i="19"/>
  <c r="D86" i="19" s="1"/>
  <c r="D92" i="19"/>
  <c r="E10" i="19"/>
  <c r="E34" i="19"/>
  <c r="E33" i="19" s="1"/>
  <c r="D118" i="19"/>
  <c r="D124" i="19" s="1"/>
  <c r="D119" i="19"/>
  <c r="D128" i="19"/>
  <c r="D141" i="19" s="1"/>
  <c r="E164" i="19"/>
  <c r="C201" i="19"/>
  <c r="E204" i="19"/>
  <c r="E212" i="19" s="1"/>
  <c r="C220" i="19"/>
  <c r="D230" i="19"/>
  <c r="C236" i="19"/>
  <c r="D254" i="19"/>
  <c r="G302" i="19"/>
  <c r="C318" i="19"/>
  <c r="C326" i="19" s="1"/>
  <c r="K318" i="19"/>
  <c r="K326" i="19" s="1"/>
  <c r="O318" i="19"/>
  <c r="O326" i="19" s="1"/>
  <c r="D51" i="19"/>
  <c r="E57" i="19"/>
  <c r="E56" i="19" s="1"/>
  <c r="C64" i="19"/>
  <c r="C63" i="19" s="1"/>
  <c r="D80" i="19"/>
  <c r="D79" i="19" s="1"/>
  <c r="D73" i="19" s="1"/>
  <c r="E90" i="19"/>
  <c r="E86" i="19" s="1"/>
  <c r="E91" i="19"/>
  <c r="E99" i="19"/>
  <c r="E102" i="19" s="1"/>
  <c r="C118" i="19"/>
  <c r="C124" i="19" s="1"/>
  <c r="G123" i="19"/>
  <c r="G124" i="19" s="1"/>
  <c r="E141" i="19"/>
  <c r="E143" i="19"/>
  <c r="E142" i="19" s="1"/>
  <c r="C154" i="19"/>
  <c r="C153" i="19" s="1"/>
  <c r="D167" i="19"/>
  <c r="D201" i="19" s="1"/>
  <c r="D215" i="19"/>
  <c r="D220" i="19" s="1"/>
  <c r="E223" i="19"/>
  <c r="E230" i="19" s="1"/>
  <c r="D233" i="19"/>
  <c r="D236" i="19" s="1"/>
  <c r="C239" i="19"/>
  <c r="C243" i="19" s="1"/>
  <c r="E246" i="19"/>
  <c r="E254" i="19" s="1"/>
  <c r="C275" i="19"/>
  <c r="C277" i="19" s="1"/>
  <c r="E288" i="19"/>
  <c r="I288" i="19"/>
  <c r="M288" i="19"/>
  <c r="Q288" i="19"/>
  <c r="F294" i="19"/>
  <c r="F293" i="19" s="1"/>
  <c r="F287" i="19" s="1"/>
  <c r="J294" i="19"/>
  <c r="J293" i="19" s="1"/>
  <c r="J287" i="19" s="1"/>
  <c r="N294" i="19"/>
  <c r="N293" i="19" s="1"/>
  <c r="N287" i="19" s="1"/>
  <c r="C295" i="19"/>
  <c r="C293" i="19" s="1"/>
  <c r="C287" i="19" s="1"/>
  <c r="G295" i="19"/>
  <c r="G293" i="19" s="1"/>
  <c r="G287" i="19" s="1"/>
  <c r="K295" i="19"/>
  <c r="K293" i="19" s="1"/>
  <c r="K287" i="19" s="1"/>
  <c r="O295" i="19"/>
  <c r="O293" i="19" s="1"/>
  <c r="O287" i="19" s="1"/>
  <c r="E304" i="19"/>
  <c r="I304" i="19"/>
  <c r="M304" i="19"/>
  <c r="Q304" i="19"/>
  <c r="F306" i="19"/>
  <c r="F304" i="19" s="1"/>
  <c r="F300" i="19" s="1"/>
  <c r="J306" i="19"/>
  <c r="J304" i="19" s="1"/>
  <c r="J300" i="19" s="1"/>
  <c r="N306" i="19"/>
  <c r="N304" i="19" s="1"/>
  <c r="N300" i="19" s="1"/>
  <c r="D326" i="19"/>
  <c r="H326" i="19"/>
  <c r="L326" i="19"/>
  <c r="P326" i="19"/>
  <c r="F339" i="19"/>
  <c r="J339" i="19"/>
  <c r="N339" i="19"/>
  <c r="G357" i="19"/>
  <c r="G364" i="19" s="1"/>
  <c r="E368" i="19"/>
  <c r="C368" i="19" s="1"/>
  <c r="E370" i="19"/>
  <c r="C370" i="19" s="1"/>
  <c r="C383" i="19"/>
  <c r="C381" i="19"/>
  <c r="G381" i="19"/>
  <c r="K381" i="19"/>
  <c r="O381" i="19"/>
  <c r="D382" i="19"/>
  <c r="D409" i="19" s="1"/>
  <c r="H382" i="19"/>
  <c r="H409" i="19" s="1"/>
  <c r="L382" i="19"/>
  <c r="L409" i="19" s="1"/>
  <c r="P382" i="19"/>
  <c r="P409" i="19" s="1"/>
  <c r="E384" i="19"/>
  <c r="E386" i="19" s="1"/>
  <c r="I384" i="19"/>
  <c r="I386" i="19" s="1"/>
  <c r="M384" i="19"/>
  <c r="M386" i="19" s="1"/>
  <c r="Q384" i="19"/>
  <c r="Q386" i="19" s="1"/>
  <c r="C389" i="19"/>
  <c r="C387" i="19"/>
  <c r="G387" i="19"/>
  <c r="G389" i="19" s="1"/>
  <c r="K387" i="19"/>
  <c r="K389" i="19" s="1"/>
  <c r="O387" i="19"/>
  <c r="O389" i="19" s="1"/>
  <c r="C394" i="19"/>
  <c r="C392" i="19"/>
  <c r="G392" i="19"/>
  <c r="G394" i="19" s="1"/>
  <c r="K392" i="19"/>
  <c r="K394" i="19" s="1"/>
  <c r="O392" i="19"/>
  <c r="O394" i="19" s="1"/>
  <c r="E395" i="19"/>
  <c r="E397" i="19" s="1"/>
  <c r="I395" i="19"/>
  <c r="I397" i="19" s="1"/>
  <c r="M395" i="19"/>
  <c r="M397" i="19" s="1"/>
  <c r="Q395" i="19"/>
  <c r="Q397" i="19" s="1"/>
  <c r="C400" i="19"/>
  <c r="C398" i="19"/>
  <c r="G398" i="19"/>
  <c r="G400" i="19" s="1"/>
  <c r="K398" i="19"/>
  <c r="K400" i="19" s="1"/>
  <c r="O398" i="19"/>
  <c r="O400" i="19" s="1"/>
  <c r="E401" i="19"/>
  <c r="E403" i="19" s="1"/>
  <c r="I401" i="19"/>
  <c r="I403" i="19" s="1"/>
  <c r="M401" i="19"/>
  <c r="M403" i="19" s="1"/>
  <c r="Q401" i="19"/>
  <c r="Q403" i="19" s="1"/>
  <c r="C406" i="19"/>
  <c r="C404" i="19"/>
  <c r="G404" i="19"/>
  <c r="G406" i="19" s="1"/>
  <c r="K404" i="19"/>
  <c r="K406" i="19" s="1"/>
  <c r="O404" i="19"/>
  <c r="O406" i="19" s="1"/>
  <c r="E357" i="19"/>
  <c r="E364" i="19" s="1"/>
  <c r="I357" i="19"/>
  <c r="I364" i="19" s="1"/>
  <c r="N357" i="19"/>
  <c r="N364" i="19" s="1"/>
  <c r="R357" i="19"/>
  <c r="R364" i="19" s="1"/>
  <c r="D386" i="19"/>
  <c r="D389" i="19"/>
  <c r="D394" i="19"/>
  <c r="D397" i="19"/>
  <c r="D400" i="19"/>
  <c r="D403" i="19"/>
  <c r="D406" i="19"/>
  <c r="D357" i="19"/>
  <c r="D364" i="19" s="1"/>
  <c r="F357" i="19"/>
  <c r="F364" i="19" s="1"/>
  <c r="H357" i="19"/>
  <c r="H364" i="19" s="1"/>
  <c r="J357" i="19"/>
  <c r="J364" i="19" s="1"/>
  <c r="M357" i="19"/>
  <c r="M364" i="19" s="1"/>
  <c r="O357" i="19"/>
  <c r="O364" i="19" s="1"/>
  <c r="Q357" i="19"/>
  <c r="Q364" i="19" s="1"/>
  <c r="D383" i="19"/>
  <c r="C409" i="19" l="1"/>
  <c r="I287" i="19"/>
  <c r="Q287" i="19"/>
  <c r="L300" i="19"/>
  <c r="I300" i="19"/>
  <c r="E287" i="19"/>
  <c r="G300" i="19"/>
  <c r="M287" i="19"/>
  <c r="K300" i="19"/>
  <c r="C300" i="19"/>
  <c r="H300" i="19"/>
  <c r="O300" i="19"/>
  <c r="Q300" i="19"/>
  <c r="P300" i="19"/>
  <c r="M300" i="19"/>
  <c r="D159" i="19"/>
  <c r="E70" i="19"/>
  <c r="C159" i="19"/>
  <c r="E159" i="19"/>
  <c r="E300" i="19"/>
  <c r="M383" i="19"/>
  <c r="M408" i="19"/>
  <c r="M410" i="19" s="1"/>
  <c r="E383" i="19"/>
  <c r="E408" i="19"/>
  <c r="E410" i="19" s="1"/>
  <c r="D70" i="19"/>
  <c r="P383" i="19"/>
  <c r="P408" i="19"/>
  <c r="P410" i="19" s="1"/>
  <c r="Q383" i="19"/>
  <c r="Q408" i="19"/>
  <c r="Q410" i="19" s="1"/>
  <c r="I383" i="19"/>
  <c r="I408" i="19"/>
  <c r="I410" i="19" s="1"/>
  <c r="AB371" i="19"/>
  <c r="AA371" i="19"/>
  <c r="K371" i="19" s="1"/>
  <c r="N383" i="19"/>
  <c r="N408" i="19"/>
  <c r="N410" i="19" s="1"/>
  <c r="F383" i="19"/>
  <c r="F408" i="19"/>
  <c r="F410" i="19" s="1"/>
  <c r="AB369" i="19"/>
  <c r="AA369" i="19"/>
  <c r="K369" i="19" s="1"/>
  <c r="C70" i="19"/>
  <c r="J383" i="19"/>
  <c r="J408" i="19"/>
  <c r="J410" i="19" s="1"/>
  <c r="K383" i="19"/>
  <c r="K408" i="19"/>
  <c r="K410" i="19" s="1"/>
  <c r="AB368" i="19"/>
  <c r="AA368" i="19"/>
  <c r="K368" i="19" s="1"/>
  <c r="H383" i="19"/>
  <c r="H408" i="19"/>
  <c r="H410" i="19" s="1"/>
  <c r="D410" i="19"/>
  <c r="O383" i="19"/>
  <c r="O408" i="19"/>
  <c r="O410" i="19" s="1"/>
  <c r="G383" i="19"/>
  <c r="G408" i="19"/>
  <c r="G410" i="19" s="1"/>
  <c r="AB370" i="19"/>
  <c r="AA370" i="19"/>
  <c r="K370" i="19" s="1"/>
  <c r="L383" i="19"/>
  <c r="L408" i="19"/>
  <c r="L410" i="19" s="1"/>
  <c r="G9" i="19" l="1"/>
  <c r="C408" i="19"/>
  <c r="C410" i="19" s="1"/>
  <c r="G11" i="19"/>
  <c r="H11" i="19" l="1"/>
</calcChain>
</file>

<file path=xl/sharedStrings.xml><?xml version="1.0" encoding="utf-8"?>
<sst xmlns="http://schemas.openxmlformats.org/spreadsheetml/2006/main" count="11467" uniqueCount="604">
  <si>
    <t>SERVICIO DE SALUD / ESTABLECIMIENTO MUNICIPAL</t>
  </si>
  <si>
    <t>REM-B17.   ACTIVIDADES DE APOYO DIAGNOSTICO y TERAPEUTICO</t>
  </si>
  <si>
    <t>PARTE I</t>
  </si>
  <si>
    <t xml:space="preserve">SECCION A: ATENCIONES ABIERTAS </t>
  </si>
  <si>
    <t>CODIGOS</t>
  </si>
  <si>
    <t>IDENTIFICACION DE PRESTACIONES</t>
  </si>
  <si>
    <t>TOTAL PRODUCCIÓN</t>
  </si>
  <si>
    <t>TOTAL BENEFICIARIOS MAI</t>
  </si>
  <si>
    <t>PAGO POR PRESTACIONES ($)</t>
  </si>
  <si>
    <t xml:space="preserve">CONSULTAS Y ATENCION MEDICA </t>
  </si>
  <si>
    <t>0101101</t>
  </si>
  <si>
    <t>Consulta o control médico integral en atención primaria</t>
  </si>
  <si>
    <t>0101102</t>
  </si>
  <si>
    <t>Consulta o control médico integral en especialidades (Hosp. Mediana Complejidad)</t>
  </si>
  <si>
    <t>0101103</t>
  </si>
  <si>
    <t>Consulta médica integral en servicio de urgencia (Hosp. Alta Complejidad)</t>
  </si>
  <si>
    <t>0101104</t>
  </si>
  <si>
    <t>Consulta médica integral en C.R.S.</t>
  </si>
  <si>
    <t>0101105</t>
  </si>
  <si>
    <t>Consulta médica integral en servicio de urgencia (Hosp. Mediana Complejidad)</t>
  </si>
  <si>
    <t>0101106</t>
  </si>
  <si>
    <t>Asistencia de cardiólogo a cirugías no cardíacas</t>
  </si>
  <si>
    <t>0101107</t>
  </si>
  <si>
    <t>Atención médica del recién nacido</t>
  </si>
  <si>
    <t>0101108</t>
  </si>
  <si>
    <t>Consulta integral de especialidades en Cirugía, Ginecología y Obstetricia, Ortopedia y Traumatología (en CDT)</t>
  </si>
  <si>
    <t>0101109</t>
  </si>
  <si>
    <t>Consulta integral de especialidades en Urología, Otorrinolaringología, Medicina Fisica y Rehabilitación, Dermatología, Pediatría y Subespecialidades (en CDT)</t>
  </si>
  <si>
    <t>0101110</t>
  </si>
  <si>
    <t>Consulta integral de especialidades en Medicina Interna y Subespecialidades, Oftalmología, Neurología, Oncología (en CDT)</t>
  </si>
  <si>
    <t>0101111</t>
  </si>
  <si>
    <t>Consulta integral de especialidades en Cirugía, Ginecología y Obstetricia, Ortopedia y Traumatología (Hosp. Alta Complejidad)</t>
  </si>
  <si>
    <t>0101112</t>
  </si>
  <si>
    <t>Consulta integral de especialidades en Urología, Otorrinolaringología, Medicina Física y Rehabilitación, Dermatología, Pediatría y Subespecialidades (Hosp. Alta Complejidad)</t>
  </si>
  <si>
    <t>0101113</t>
  </si>
  <si>
    <t>Consulta integral de especialidades en Medicina Interna y Subespecialidades, Oftalmología, Neurología, Oncología (Hosp. Alta Complejidad)</t>
  </si>
  <si>
    <t>0108001</t>
  </si>
  <si>
    <t>Consulta por Telemedicina</t>
  </si>
  <si>
    <t>0903006</t>
  </si>
  <si>
    <t>Consultoría de salud mental por psiquiatra (sesión 4 hrs.) (mínimo 8 pacientes)</t>
  </si>
  <si>
    <t>OTRAS CONSULTAS Y ATENCION MEDICA</t>
  </si>
  <si>
    <t>0101001</t>
  </si>
  <si>
    <t>Consulta médica general</t>
  </si>
  <si>
    <t>Consultas de urgencia en Hospitales de baja complejidad</t>
  </si>
  <si>
    <t>Consultas de especialidad en hospitales de baja complejidad y establecimientos de APS</t>
  </si>
  <si>
    <t xml:space="preserve">Otras consulta médica de especialidades </t>
  </si>
  <si>
    <t>Consulta médica de especialidad en servicio de urgencia</t>
  </si>
  <si>
    <t>Consulta Médica de Especialidad en Obstetricia y Ginecología</t>
  </si>
  <si>
    <t>CONSULTAS POR OTROS PROFESIONALES DE LA SALUD</t>
  </si>
  <si>
    <t>0102001</t>
  </si>
  <si>
    <t>Consulta o control por enfermera, matrona o nutricionista</t>
  </si>
  <si>
    <t>0102002</t>
  </si>
  <si>
    <t>Control de salud niño con EDP por enfermera</t>
  </si>
  <si>
    <t>0102003</t>
  </si>
  <si>
    <t>Consulta o control por auxiliar de enfermería</t>
  </si>
  <si>
    <t>0102005</t>
  </si>
  <si>
    <t>Consulta por fonoaudiólogo</t>
  </si>
  <si>
    <t>0102006</t>
  </si>
  <si>
    <t>Atención kinesiológica integral ambulatoria</t>
  </si>
  <si>
    <t>0102007</t>
  </si>
  <si>
    <t>Atención integral por terapeuta ocupacional</t>
  </si>
  <si>
    <t>0903002</t>
  </si>
  <si>
    <t>Consulta o control psicológico clínico</t>
  </si>
  <si>
    <t>0903003</t>
  </si>
  <si>
    <t>Consulta de salud mental por otros profesionales</t>
  </si>
  <si>
    <t>0903004</t>
  </si>
  <si>
    <t>Intervención psicosocial grupal (4 a 8 pacientes, familiares o cuidadores)</t>
  </si>
  <si>
    <t>0903005</t>
  </si>
  <si>
    <t>Psicoterapia de grupo (por psicólogo o psiquiatra) (4 a 8 pacientes)</t>
  </si>
  <si>
    <t>0903001</t>
  </si>
  <si>
    <t>Consulta de psiquiatría</t>
  </si>
  <si>
    <t xml:space="preserve">Consulta por otros profesionales </t>
  </si>
  <si>
    <t>Consulta por Asistente Social</t>
  </si>
  <si>
    <t>Consultas/ Controles de Especialidades Odontológica</t>
  </si>
  <si>
    <t>Consultas de morbilidad odontológica</t>
  </si>
  <si>
    <t>Consultas de urgencia odontológica</t>
  </si>
  <si>
    <t>PROGRAMAS DE REHABILITACION</t>
  </si>
  <si>
    <t>0903007</t>
  </si>
  <si>
    <t>Programa de rehabilitación tipo 1 (mensual, grupo 6 a 10 pers.)</t>
  </si>
  <si>
    <t>0903008</t>
  </si>
  <si>
    <t>Programa de rehabilitación tipo 2 (mensual, grupo 5 a 7 pers.)</t>
  </si>
  <si>
    <t>OTROS PROGRAMAS</t>
  </si>
  <si>
    <t>0901003</t>
  </si>
  <si>
    <t>Electroshocks e insulino-terapia (efectuada y controlada por el médico psiquiatra, incluye trat. de las complicaciones medicas, c/s miorrelajantes); cada sesión (max.6)</t>
  </si>
  <si>
    <t>EDUCACION DE GRUPO</t>
  </si>
  <si>
    <t>0103001</t>
  </si>
  <si>
    <t>Educación de grupo por médico</t>
  </si>
  <si>
    <t>0103002</t>
  </si>
  <si>
    <t>Educación de grupo por enfermera, matrona o nutricionista</t>
  </si>
  <si>
    <t>0103003</t>
  </si>
  <si>
    <t>Educación de grupo por asistente social</t>
  </si>
  <si>
    <t>0103004</t>
  </si>
  <si>
    <t>Educación de grupo por auxiliar de enfermería</t>
  </si>
  <si>
    <t>OTRA EDUCADION DE GRUPO</t>
  </si>
  <si>
    <t>Educación de grupo por otro integrante del equipo de salud</t>
  </si>
  <si>
    <t>VISITAS DOMICILIARIAS</t>
  </si>
  <si>
    <t>0104001</t>
  </si>
  <si>
    <t>Visita a domicilio por enfermera, matrona o nutricionista</t>
  </si>
  <si>
    <t>0104002</t>
  </si>
  <si>
    <t>Visita a domicilio por asistente social</t>
  </si>
  <si>
    <t>0104003</t>
  </si>
  <si>
    <t>Visita a domicilio por auxiliar de enfermería</t>
  </si>
  <si>
    <t>OTRAS VISITAS DOMICILIARIAS</t>
  </si>
  <si>
    <t>Visita a domicilio por otro integrante del equipo de salud</t>
  </si>
  <si>
    <t>Visita domiciaria por profesional y técnico paramédico</t>
  </si>
  <si>
    <t xml:space="preserve">TOTAL </t>
  </si>
  <si>
    <t>SECCION B: EXÁMENES DE DIAGNÓSTICO</t>
  </si>
  <si>
    <t>TIPO DE EXAMEN</t>
  </si>
  <si>
    <t>TOTAL EXAMENES LABORATORIO</t>
  </si>
  <si>
    <t xml:space="preserve">I  </t>
  </si>
  <si>
    <t>HEMATOLOGICOS</t>
  </si>
  <si>
    <t xml:space="preserve">II  </t>
  </si>
  <si>
    <t>BIOQUIMICOS</t>
  </si>
  <si>
    <t>III</t>
  </si>
  <si>
    <t>HORMONALES</t>
  </si>
  <si>
    <t>IV</t>
  </si>
  <si>
    <t>GENETICA</t>
  </si>
  <si>
    <t>V</t>
  </si>
  <si>
    <t>INMUNOLOGICOS</t>
  </si>
  <si>
    <t xml:space="preserve">VI  </t>
  </si>
  <si>
    <t>MICROBIOLOGICOS</t>
  </si>
  <si>
    <t>a)   BACTERIAS Y HONGOS</t>
  </si>
  <si>
    <t>b)   PARASITOS</t>
  </si>
  <si>
    <t>c)   VIRUS</t>
  </si>
  <si>
    <t>VII</t>
  </si>
  <si>
    <t>PROCEDIMIENTO O DETERMINACION DIRECTA C/PACIENTE</t>
  </si>
  <si>
    <t xml:space="preserve">VIII  </t>
  </si>
  <si>
    <t xml:space="preserve">EX.  DE DEPOSICIONES EXUDADOS. SECREC. Y OTROS LIQ.  </t>
  </si>
  <si>
    <t xml:space="preserve">IX   </t>
  </si>
  <si>
    <t>ORINA</t>
  </si>
  <si>
    <t>TOTAL EXAMENES IMAGENOLOGIA</t>
  </si>
  <si>
    <t>I. a)</t>
  </si>
  <si>
    <t>EX. RADIOLOGICOS SIMPLES</t>
  </si>
  <si>
    <t>I. b)</t>
  </si>
  <si>
    <t>EX. RADIOLOGICOS COMPLEJOS</t>
  </si>
  <si>
    <t>II.</t>
  </si>
  <si>
    <t>TOMOGRAFIA AXIAL COMP.</t>
  </si>
  <si>
    <t>ULTRASONOGRAFIA</t>
  </si>
  <si>
    <t>Ecotomografias ( Sin Ecografía Obstetr. Y Abdominal )</t>
  </si>
  <si>
    <t>Ecografías Obstétricas</t>
  </si>
  <si>
    <t xml:space="preserve">Ecotomografias abdominal </t>
  </si>
  <si>
    <t xml:space="preserve">RESONANCIA MAGNÉTICA </t>
  </si>
  <si>
    <t>OTROS EXÁMENES DE IMÁGENES</t>
  </si>
  <si>
    <t>EXAMENES ANATOMIA PATOLOGICA</t>
  </si>
  <si>
    <t>SECCION C: PROCEDIMIENTOS DE MEDICINA NUCLEAR , GINECOLOGÍA Y OBSTETRICIA, Y ORTOPEDIA</t>
  </si>
  <si>
    <t>CÓDIGOS</t>
  </si>
  <si>
    <t>05</t>
  </si>
  <si>
    <t>PROCEDIMIENTOS DE MEDICINA NUCLEAR</t>
  </si>
  <si>
    <t>PROCEDIMIENTOS DE GINECOLOGIA Y OBSTETRICIA</t>
  </si>
  <si>
    <t>2107</t>
  </si>
  <si>
    <t>PROCEDIMIENTOS DE ORTOPEDIA</t>
  </si>
  <si>
    <t>SUB-TOTAL FACTURACION SECCION C</t>
  </si>
  <si>
    <t xml:space="preserve">SECCION D: INTERVENCIONES QUIRÚRGICAS </t>
  </si>
  <si>
    <t>INTERVENCIONES 100%</t>
  </si>
  <si>
    <t>INTERVENCIONES 50%</t>
  </si>
  <si>
    <t>INTERVENCIONES75%</t>
  </si>
  <si>
    <t>1103</t>
  </si>
  <si>
    <t>I NEUROCIRUGIA</t>
  </si>
  <si>
    <t>1202</t>
  </si>
  <si>
    <t>II CIRUGIA OFTALMOLOGICA</t>
  </si>
  <si>
    <t>1302</t>
  </si>
  <si>
    <t>III CIRUGIA OTORRINOLOGICA</t>
  </si>
  <si>
    <t>1402</t>
  </si>
  <si>
    <t>IV CIRUGIA DE CABEZA Y CUELLO</t>
  </si>
  <si>
    <t>1502</t>
  </si>
  <si>
    <t>V CIRUGIA PLASTICA Y REPARADORA</t>
  </si>
  <si>
    <t>1602</t>
  </si>
  <si>
    <t>VI DERMATOLOGIA Y TEGUMENTOS</t>
  </si>
  <si>
    <t>1703</t>
  </si>
  <si>
    <t>VII CIRUGIA CARDIOVASCULAR</t>
  </si>
  <si>
    <t>1704</t>
  </si>
  <si>
    <t>VIII CIRUGIA TORAXICA</t>
  </si>
  <si>
    <t>1802</t>
  </si>
  <si>
    <t>IX CIRUGIA ABDOMINAL</t>
  </si>
  <si>
    <t>1803</t>
  </si>
  <si>
    <t>X CIRUGIA PROCTOLOGICA</t>
  </si>
  <si>
    <t>1902</t>
  </si>
  <si>
    <t>XI CIRUGIA UROLOGICA Y SUPRARRENAL</t>
  </si>
  <si>
    <t>2002</t>
  </si>
  <si>
    <t>XII CIRUGIA DE LA MAMA</t>
  </si>
  <si>
    <t>2003</t>
  </si>
  <si>
    <t>XIII CIRUGIA GINECOLOGICA</t>
  </si>
  <si>
    <t>2004</t>
  </si>
  <si>
    <t xml:space="preserve">XIV CIRUGIA OBSTETRICA </t>
  </si>
  <si>
    <t>Cesárea c/s salpingoligadura o salpingectomía</t>
  </si>
  <si>
    <t>Cesárea con histerectomía</t>
  </si>
  <si>
    <t xml:space="preserve">Otras cirugías obstétricas </t>
  </si>
  <si>
    <t xml:space="preserve">2104 </t>
  </si>
  <si>
    <t xml:space="preserve">XV  TRAUMATOLOGIA </t>
  </si>
  <si>
    <t>XVI  RETIRO ELEMENTOS OSTEOSINTESIS</t>
  </si>
  <si>
    <t>SUB-TOTAL FACTURACION SECCION D</t>
  </si>
  <si>
    <t xml:space="preserve">SECCION E: ATENCION CERRADA, DIAS DE HOSPITALIZACION </t>
  </si>
  <si>
    <t xml:space="preserve">ATENCION CERRADA </t>
  </si>
  <si>
    <t>0203001</t>
  </si>
  <si>
    <t>Día cama hospitalización integral medicina, cirugía, pediatría, obstetricia-ginecología y especialidades (sala 3 camas o más) (Hosp. Alta Complejidad)</t>
  </si>
  <si>
    <t>0203102</t>
  </si>
  <si>
    <t>Día cama hospitalización integral medicina, cirugía, pediatría, obstetricia-ginecología y especialidades (sala 3 camas o más) (Hosp. Mediana Complejidad)</t>
  </si>
  <si>
    <t>0203103</t>
  </si>
  <si>
    <t>Día cama hospitalización integral medicina, cirugía, pediatría, obstetricia-ginecología y especialidades (sala 3 camas o más) (Hosp. Baja Complejidad)</t>
  </si>
  <si>
    <t>0203002</t>
  </si>
  <si>
    <t xml:space="preserve">Día cama hospitalización integral adulto en Unidad de Cuidado Intensivo (U.C.I.) </t>
  </si>
  <si>
    <t>0203003</t>
  </si>
  <si>
    <t xml:space="preserve">Día cama hospitalización integral pediátrica en Unidad de Cuidado Intensivo (U.C.I). </t>
  </si>
  <si>
    <t>0203004</t>
  </si>
  <si>
    <t>Día cama hospitalización integral neonatal en Unidad de Cuidado Intensivo (U.C.I.)</t>
  </si>
  <si>
    <t>0203005</t>
  </si>
  <si>
    <t>Día cama hospitalización integral adulto en Unidad de Tratamiento Intermedio (U.T.I)</t>
  </si>
  <si>
    <t>0203006</t>
  </si>
  <si>
    <t>Día cama hospitalización integral pediátrica en Unidad de Tratamiento Intermedio (U.T.I)</t>
  </si>
  <si>
    <t>0203007</t>
  </si>
  <si>
    <t>Día cama hospitalización integral neonatal en Unidad de Tratamiento Intermedio (U.T.I)</t>
  </si>
  <si>
    <t>0203008</t>
  </si>
  <si>
    <t>Día cama hospitalización integral incubadora</t>
  </si>
  <si>
    <t>0203009</t>
  </si>
  <si>
    <t>Día cama hospitalización integral psiquiatría crónicos</t>
  </si>
  <si>
    <t>0203109</t>
  </si>
  <si>
    <t>Día cama hosp. integral psiquiatría corta estadía</t>
  </si>
  <si>
    <t>0203209</t>
  </si>
  <si>
    <t>Día cama hosp. integral desintoxicación alcohol y drogas</t>
  </si>
  <si>
    <t>SUB TOTAL ATENCION CERRADA</t>
  </si>
  <si>
    <t>MISCELANEOS DIAS CAMA</t>
  </si>
  <si>
    <t>0203010</t>
  </si>
  <si>
    <t>Día cama integral psiquiátrico diurno</t>
  </si>
  <si>
    <t>0203110</t>
  </si>
  <si>
    <t>Día cama hospitalización integral psiquiatría mediana estadía</t>
  </si>
  <si>
    <t>0203011</t>
  </si>
  <si>
    <t>Día cama integral de observación o día cama integral ambulatorio diurno</t>
  </si>
  <si>
    <t>0203111</t>
  </si>
  <si>
    <t>Camilla de observación en servicio de urgencia</t>
  </si>
  <si>
    <t>0203012</t>
  </si>
  <si>
    <t>Día cama integral geriatría o crónicos</t>
  </si>
  <si>
    <t>0203013</t>
  </si>
  <si>
    <t>Día estada en cámara hiperbárica</t>
  </si>
  <si>
    <t>0203014</t>
  </si>
  <si>
    <t>Día cama hogar embarazada rural (del Servicio de Salud)</t>
  </si>
  <si>
    <t>0203015</t>
  </si>
  <si>
    <t>Día cuna de hospitalización integral</t>
  </si>
  <si>
    <t>0203016</t>
  </si>
  <si>
    <t>Día cama hospitalización integral urgencia H.U.A.P. (Sólo Hospital Urgencia Asistencia Pública)</t>
  </si>
  <si>
    <t>0203017</t>
  </si>
  <si>
    <t>Día cama hogar protegido paciente psiquiátrico compensado</t>
  </si>
  <si>
    <t>OTRO DIA CAMA</t>
  </si>
  <si>
    <t>Día Cama Residencia Protegida</t>
  </si>
  <si>
    <t>"0202101</t>
  </si>
  <si>
    <t>Día Cama de Hospitalización Medicina y Especialidades (sala 3 camas o más de pensionado o medio pensionado).</t>
  </si>
  <si>
    <t>0202105</t>
  </si>
  <si>
    <t>Día Cama de Hospitalización Cirugía (sala 3 camas o más de pensionado o medio pensionado)</t>
  </si>
  <si>
    <t>0202109</t>
  </si>
  <si>
    <t>Día Cama de Hospitalización Pediatría (sala 3 camas o más de pensionado o medio pensionado)</t>
  </si>
  <si>
    <t>0202113</t>
  </si>
  <si>
    <t>Día Cama de Hospitalización Obstetricia y Ginecología (sala 3 camas o más de pensionado o medio pensionado)</t>
  </si>
  <si>
    <t>TOTAL DIAS CAMA DE HOSPITALIZACION</t>
  </si>
  <si>
    <t xml:space="preserve">SECCION F: ACTIVIDADES PROTECCION ESPECIFICA </t>
  </si>
  <si>
    <t>0105001</t>
  </si>
  <si>
    <t>Vacunaciones (sólo considera administración)</t>
  </si>
  <si>
    <t>0105002 y 003</t>
  </si>
  <si>
    <t>Desparasitación sarna y pediculosis (cada persona)</t>
  </si>
  <si>
    <t>SUB-TOTAL FACTURACION SECCION F</t>
  </si>
  <si>
    <t>SECCION G: PROCEDIMIENTOS DIAGNOSTICOS Y TERAPEUTICOS</t>
  </si>
  <si>
    <t>E.E.G. de 16 o más canales (incluye el cód. 11-01-006)</t>
  </si>
  <si>
    <t>Electroencefalograma (E.E.G.) standard y/o activado...., de 8 canales</t>
  </si>
  <si>
    <t>E.C.G. de reposo (incluye mínimo 12 derivaciones y 4 complejos por derivación)</t>
  </si>
  <si>
    <t>Ergometría (incluye E.C.G. antes, durante y después del ejercicio con monitoreo continuo y medición de la intensidad del esfuerzo)</t>
  </si>
  <si>
    <t>1701006</t>
  </si>
  <si>
    <t>E.C.G. continuo (test Holter o similares, por ej. variabilidad de la frecuencia cardíaca y/o alta resolución del ST y/o depolarización tardía); 20 a 24 horas de registro</t>
  </si>
  <si>
    <t>1701007</t>
  </si>
  <si>
    <t>Ecocardiograma Doppler, con registro (incluye cód.17.01.008)</t>
  </si>
  <si>
    <t>1701045</t>
  </si>
  <si>
    <t>Ecocardiograma Doppler color</t>
  </si>
  <si>
    <t>1701008</t>
  </si>
  <si>
    <t>Ecocardiograma bidimensional (incluye registro modo M, papel fotosensible y fotografía), en adultos o niños (proc. aut.)</t>
  </si>
  <si>
    <t>1701010</t>
  </si>
  <si>
    <t>Sondeo cardíaco derecho c/s termodilución, en adultos o niños</t>
  </si>
  <si>
    <t>1701011</t>
  </si>
  <si>
    <t>Sondeo cardíaco izquierdo y derecho, en adultos o niños</t>
  </si>
  <si>
    <t>1701012</t>
  </si>
  <si>
    <t>Sondeo cardíaco izquierdo, en adultos o niños</t>
  </si>
  <si>
    <t>1701019</t>
  </si>
  <si>
    <t xml:space="preserve">Cinecoronariografía derecha y/o izquierda (incluye sondeo cardíaco izq.  y ventriculografía izq.) </t>
  </si>
  <si>
    <t>1701020</t>
  </si>
  <si>
    <t>Ventriculografía derecha, en adultos o niños (incl. proc. rad. y sondeo cardíaco derecho)</t>
  </si>
  <si>
    <t>1701021</t>
  </si>
  <si>
    <t>Ventriculografía izquierda, en adultos o niños (incl. proc. rad. y sondeo cardíaco izquierdo)</t>
  </si>
  <si>
    <t>1701022</t>
  </si>
  <si>
    <t>Aortografía, en adultos o niños (Incluye proc. rad.)</t>
  </si>
  <si>
    <t>1701023</t>
  </si>
  <si>
    <t>Arteriografía de extremidades, en adultos o niños (incluye proc. rad.)</t>
  </si>
  <si>
    <t>1701024</t>
  </si>
  <si>
    <t xml:space="preserve">Arteriografía selectiva o superselectiva (pulmonar, renal, tronco celíaco, etc)  en adultos o niños (incl. proc. rad.)  </t>
  </si>
  <si>
    <t>1701131</t>
  </si>
  <si>
    <t>Angioplastía Intraluminal coronaria uno o mult. vasos(incl. proc. rad; balón, rotablator, Stent o similar)</t>
  </si>
  <si>
    <t>1701132</t>
  </si>
  <si>
    <t>Angioplastía Intraluminal periférica (incluye proc. rad., balón, Stent o similar)</t>
  </si>
  <si>
    <t>1701043</t>
  </si>
  <si>
    <t>Angioplastía de coartación aórtica (incl. proc. rad.) (proc. completo)</t>
  </si>
  <si>
    <t>1701144</t>
  </si>
  <si>
    <t>Angioplastía de arteria pulmonar o vena cava en niños (incluye proc. rad., balón, Stent o similar)</t>
  </si>
  <si>
    <t>1701033</t>
  </si>
  <si>
    <t>Biopsia endomiocárdica (proc. completo)</t>
  </si>
  <si>
    <t>1701038</t>
  </si>
  <si>
    <t>Septostomía de Rashkind</t>
  </si>
  <si>
    <t>Colocación de sonda marcapaso transitorio (proc. completo)</t>
  </si>
  <si>
    <t>1701141</t>
  </si>
  <si>
    <t>Valvuloplastía mitral o tricúspide (incl. proc. radiológico,  incluye balón)</t>
  </si>
  <si>
    <t>1701142</t>
  </si>
  <si>
    <t>Valvuloplastía aórtica y pulmonar (incl. proc. radiológico,  incluye balón)</t>
  </si>
  <si>
    <t>Gastroduodenoscopía (incluye esofagoscopía)</t>
  </si>
  <si>
    <t>Yeyuno-ileoscopía (incluye esofago-gastro-duodenoscopía)</t>
  </si>
  <si>
    <t>Colonoscopía larga (incluye sigmoidoscopía y ....)</t>
  </si>
  <si>
    <t>Punción evacuadora de quiste tiroídeo c/s toma de muestra, c/s inyección de medicamentos</t>
  </si>
  <si>
    <t>Angiografía cerebral digital por cateterización femoral (incluye proc. Radiológico, medio de contraste e insumos)</t>
  </si>
  <si>
    <t>Esclerosis Múltiple Remitente Recurrente,  Tratamiento médico farmacológico  Anual (incluye inmunomoduladores)</t>
  </si>
  <si>
    <t>Esclerosis Múltiple Remitente Recurrente, Tratamiento rehabilitación</t>
  </si>
  <si>
    <t>Esclerosis Múltiple Remitente Recurrente,  Tratamiento Brote</t>
  </si>
  <si>
    <t>SUB-TOTAL FACTURACION SECCION G</t>
  </si>
  <si>
    <t>SECCIÓN H: PROGRAMA CANCER</t>
  </si>
  <si>
    <t>Quimioterapia</t>
  </si>
  <si>
    <t>Test Inmunoquímico de Deposiciones</t>
  </si>
  <si>
    <t>Yodoterapia</t>
  </si>
  <si>
    <t>Braquiterapia alta tasa en dosis (HDR)</t>
  </si>
  <si>
    <t>Braquiterapia baja tasa en dosis (LDR)</t>
  </si>
  <si>
    <t>Teleterapia de alta complejidad con acelerador lineal (3D)</t>
  </si>
  <si>
    <t xml:space="preserve">Teleterapia estándar (3D) con acelerador lineal </t>
  </si>
  <si>
    <t>Telecobaltoterapia con acelerador lineal</t>
  </si>
  <si>
    <t>SECCIÓN I:TRATAMIENTO ABREVIADO DE LA TUBERCULOSIS</t>
  </si>
  <si>
    <t>TRATAMIENTO ABREVIADO DE LA TUBERCULOSIS</t>
  </si>
  <si>
    <t>TBC, Esquema primario (mensual)</t>
  </si>
  <si>
    <t>3003002</t>
  </si>
  <si>
    <t>TBC, Esquema primario simplificado (mensual)</t>
  </si>
  <si>
    <t>3003003</t>
  </si>
  <si>
    <t>TBC, Esquema secundario (mensual)</t>
  </si>
  <si>
    <t>3003004</t>
  </si>
  <si>
    <t>TBC, Esquema normado de retratamiento (mensual)</t>
  </si>
  <si>
    <t>3003005</t>
  </si>
  <si>
    <t>TBC, Esquema especial de retratamiento (mensual)</t>
  </si>
  <si>
    <t>SUB-TOTAL FACTURACION TRATAMIENTO TBC</t>
  </si>
  <si>
    <t>SECCIÓN J:TRASLADO, RESCATES Y RONDAS RURALES</t>
  </si>
  <si>
    <t>TRASLADO, RESCATES Y RONDAS RURALES</t>
  </si>
  <si>
    <t>Rescate simple y/o traslado en móvil 1</t>
  </si>
  <si>
    <t>2401062</t>
  </si>
  <si>
    <t>Rescate profesionalizado y/o traslado paciente complejo móvil 2</t>
  </si>
  <si>
    <t>2401063</t>
  </si>
  <si>
    <t>Rescate medicalizado y/o traslado paciente critico en móvil 3</t>
  </si>
  <si>
    <t>2401064</t>
  </si>
  <si>
    <t>Traslado en ambulancia</t>
  </si>
  <si>
    <t>2401065</t>
  </si>
  <si>
    <t>Ronda rural terrestre, c/ km recorrido</t>
  </si>
  <si>
    <t>2401066</t>
  </si>
  <si>
    <t>Ronda rural aérea, c/ hora de vuelo</t>
  </si>
  <si>
    <t>2401067</t>
  </si>
  <si>
    <t>Ronda rural marítima, c/ hora de navegación</t>
  </si>
  <si>
    <t>SUB-TOTAL FACTURACION TRASLADOS, RESCATES Y RONDAS</t>
  </si>
  <si>
    <t>SECCION K: PARTOS</t>
  </si>
  <si>
    <t>Parto normal</t>
  </si>
  <si>
    <t>2004113</t>
  </si>
  <si>
    <t>Parto distósico vaginal</t>
  </si>
  <si>
    <t>Parto presentación cefálica o podálica, c/s episiotomía, c/s sutura, c/s fórceps, c/s inducción, c/s versión interna, c/s revisión, c/s extracción manual de placenta, c/s monitorización. (Único o Múltiple)</t>
  </si>
  <si>
    <t>SUB-TOTAL FACTURACION SECCION K</t>
  </si>
  <si>
    <t>SECCION L: ATENCION ODONTOLOGICA</t>
  </si>
  <si>
    <t>Prestaciones</t>
  </si>
  <si>
    <t>2701XXX</t>
  </si>
  <si>
    <t xml:space="preserve">Nivel primario                                   </t>
  </si>
  <si>
    <t>2702XXX</t>
  </si>
  <si>
    <t>Nivel secundario</t>
  </si>
  <si>
    <t>2703XXX</t>
  </si>
  <si>
    <t>Nivel terciario</t>
  </si>
  <si>
    <t>Otras prestaciones odontológicas</t>
  </si>
  <si>
    <t>Total</t>
  </si>
  <si>
    <t>SECCIÓN M: HEMODIALISIS</t>
  </si>
  <si>
    <t>Hemodiálisis con insumos incluidos</t>
  </si>
  <si>
    <t>Hemodiálisis sin insumos</t>
  </si>
  <si>
    <t>1901025</t>
  </si>
  <si>
    <t>Peritoneodiálisis (incluye insumos)</t>
  </si>
  <si>
    <t>1901026</t>
  </si>
  <si>
    <t>Peritoneodiálisis continua en paciente crónico (adulto o niños) (tratamiento mensual)</t>
  </si>
  <si>
    <t>Instalación de cateter para peritoneodiális</t>
  </si>
  <si>
    <t>1901027</t>
  </si>
  <si>
    <t>Hemodialisis, Tratamiento Mensual (con insumos incluidos)</t>
  </si>
  <si>
    <t>1901028</t>
  </si>
  <si>
    <t>Hemodiálisis con bicarbonato con insumos (por sesion)</t>
  </si>
  <si>
    <t>Hemodiálisis con bicarbonato con insumos (tratamiento mensual)</t>
  </si>
  <si>
    <t>SUB-TOTAL FACTURACION SECCION M</t>
  </si>
  <si>
    <t>SECCIÓN N: TRASPLANTES</t>
  </si>
  <si>
    <t xml:space="preserve">Estudio  receptor donante cadáver </t>
  </si>
  <si>
    <t xml:space="preserve">Estudio receptor donante vivo </t>
  </si>
  <si>
    <t xml:space="preserve">Estudio receptores corazón-pulmón </t>
  </si>
  <si>
    <t xml:space="preserve">Estudio pacientes trasplante medula ósea </t>
  </si>
  <si>
    <t>Trasplante de medula autólogo</t>
  </si>
  <si>
    <t>Trasplante de medula alógeno</t>
  </si>
  <si>
    <t>Trasplante medula de cordón</t>
  </si>
  <si>
    <t>Trasplante medula aploidentico</t>
  </si>
  <si>
    <t>Trasplante de córnea (incluye procuramiento y seguimiento por un año)</t>
  </si>
  <si>
    <t xml:space="preserve">Soporte pretransplante hepático extracorporeo por sesión </t>
  </si>
  <si>
    <t>Trasplante hepático (prestaciones contenidas en sección D)</t>
  </si>
  <si>
    <t>Trasplante corazón</t>
  </si>
  <si>
    <t>Trasplante Renal (prestaciones contenidas en sección D)</t>
  </si>
  <si>
    <t xml:space="preserve">Mantención donante cadáver (pulmón, corazón e hígado) (muerte cerebral) </t>
  </si>
  <si>
    <t>SUB-TOTAL FACTURACION SECCION N</t>
  </si>
  <si>
    <t>SECCION O: LENTES, AUDIFONOS</t>
  </si>
  <si>
    <t xml:space="preserve">TOTAL PRODUCCIÓN </t>
  </si>
  <si>
    <t>Lentes ópticos</t>
  </si>
  <si>
    <t>3001002</t>
  </si>
  <si>
    <t>Audífonos</t>
  </si>
  <si>
    <t>SUB-TOTAL FACTURACION, LENTES Y AUDIFONOS</t>
  </si>
  <si>
    <t>SECCIÓN P: MEDICINA TRANSFUSIONAL</t>
  </si>
  <si>
    <t>Grupo 07</t>
  </si>
  <si>
    <t>Medicina Transfusional</t>
  </si>
  <si>
    <t>Medicina Transfusional MLE</t>
  </si>
  <si>
    <t>PARTE II</t>
  </si>
  <si>
    <t>SECCION A: EXAMENES DE DIAGNOSTICO</t>
  </si>
  <si>
    <t>TOTAL</t>
  </si>
  <si>
    <t>EXAMENES REALIZADOS</t>
  </si>
  <si>
    <t>PROCEDENCIA</t>
  </si>
  <si>
    <t>PRODUCCION INTRA HOSPITAL</t>
  </si>
  <si>
    <t>OPERATIVO</t>
  </si>
  <si>
    <t>COMPRAS REALIZADAS</t>
  </si>
  <si>
    <t>VENTAS DE SERVICIOS</t>
  </si>
  <si>
    <t>TOTAL DE PROCEDIMIENTOS INFORMADOS</t>
  </si>
  <si>
    <t>TOTAL BENEFICIARIOS</t>
  </si>
  <si>
    <t>BENEFICIARIOS</t>
  </si>
  <si>
    <t>NO BENEFICIARIOS</t>
  </si>
  <si>
    <t>ATENCION CERRADA</t>
  </si>
  <si>
    <t>ATENCION ABIERTA</t>
  </si>
  <si>
    <t>EMERGENCIA</t>
  </si>
  <si>
    <t>POR 
HONORARIOS</t>
  </si>
  <si>
    <t>POR CONVENIOS</t>
  </si>
  <si>
    <t>POR
CONSULTORES
DE LLAMADA</t>
  </si>
  <si>
    <t xml:space="preserve">AL SISTEMA </t>
  </si>
  <si>
    <t>EXTRA-SISTEMA</t>
  </si>
  <si>
    <t>MAI</t>
  </si>
  <si>
    <t>MLE</t>
  </si>
  <si>
    <t>TOMA DE MUESTRAS</t>
  </si>
  <si>
    <t>SECCION B:  MEDICINA NUCLEAR Y RADIOTERAPIA</t>
  </si>
  <si>
    <t>TIPO DE PROCEDIMIENTO</t>
  </si>
  <si>
    <t>PROCEDIMIENTOS</t>
  </si>
  <si>
    <t>I) MEDICINA NUCLEAR</t>
  </si>
  <si>
    <t>A) PROCEDIMIENTOS DIAGNOSTICOS</t>
  </si>
  <si>
    <t>1) ESTUDIOS ESTATICOS</t>
  </si>
  <si>
    <t>2) ESTUDIOS DINAMICOS</t>
  </si>
  <si>
    <t>B) PROCEDIMIENTOS TERAPEUTICOS</t>
  </si>
  <si>
    <t>1) RADIOISOTOPOS</t>
  </si>
  <si>
    <t>II) RADIOTERAPIA</t>
  </si>
  <si>
    <t>BRAQUITERAPIA</t>
  </si>
  <si>
    <t xml:space="preserve">RADIOTERAPIA </t>
  </si>
  <si>
    <t>RADIOCIRUGÍA</t>
  </si>
  <si>
    <t>TOTAL PROCEDIMIENTOS</t>
  </si>
  <si>
    <t>SECCION C:  HEMODIALISIS</t>
  </si>
  <si>
    <t>TIPO DE HEMODIALISIS</t>
  </si>
  <si>
    <t>TOTAL BENEFI-CIARIOS</t>
  </si>
  <si>
    <t>NO BENEFI-CIARIOS</t>
  </si>
  <si>
    <t>Peritoneodiálisis  (incluye insumos)</t>
  </si>
  <si>
    <t>Hemodiálisis, tratamiento mensual (con insumos incluidos)</t>
  </si>
  <si>
    <t>SECCION D: INTERVENCIONES QUIRURGICAS</t>
  </si>
  <si>
    <t>TIPO DE INTERVENCION QUIRURGICA</t>
  </si>
  <si>
    <t>INTERVENCIONES QUIRÚRGICAS</t>
  </si>
  <si>
    <t>CIRUGÍAS MENORES</t>
  </si>
  <si>
    <t>PRINCIPAL</t>
  </si>
  <si>
    <t>SECUNDARIA</t>
  </si>
  <si>
    <t>I</t>
  </si>
  <si>
    <t>NEUROCIRUGIA</t>
  </si>
  <si>
    <t>II</t>
  </si>
  <si>
    <t>CIRUGIA OFTALMOLOGICA</t>
  </si>
  <si>
    <t>CIRUGIA OTORRINOLOGICA</t>
  </si>
  <si>
    <t>CIRUGIA DE CABEZA Y CUELLO</t>
  </si>
  <si>
    <t>CIRUGIA PLASTICA Y REPARADORA</t>
  </si>
  <si>
    <t>VI</t>
  </si>
  <si>
    <t>TEGUMENTOS</t>
  </si>
  <si>
    <t>CIRUGIA CARDIOVASCULAR</t>
  </si>
  <si>
    <t>VIII</t>
  </si>
  <si>
    <t>CIRUGIA DE TORAX</t>
  </si>
  <si>
    <t>IX</t>
  </si>
  <si>
    <t>CIRUGIA ABDOMINAL</t>
  </si>
  <si>
    <t>X</t>
  </si>
  <si>
    <t>CIRUGIA PROCTOLOGICA</t>
  </si>
  <si>
    <t>XI</t>
  </si>
  <si>
    <t>CIRUGIA UROLOGICA Y SUPRARRENAL</t>
  </si>
  <si>
    <t>XII</t>
  </si>
  <si>
    <t>CIRUGIA DE LA MAMA</t>
  </si>
  <si>
    <t>XIII</t>
  </si>
  <si>
    <t>CIRUGIA GINECOLOGICA</t>
  </si>
  <si>
    <t>XIV</t>
  </si>
  <si>
    <t xml:space="preserve">CIRUGIA OBSTETRICA  </t>
  </si>
  <si>
    <t>XV.I</t>
  </si>
  <si>
    <t>TRAUMATOLOGIA</t>
  </si>
  <si>
    <t>XVI</t>
  </si>
  <si>
    <t>ODONTOLOGIA (COD 27-03) Aranc.Fonasa</t>
  </si>
  <si>
    <t>RETIRO ELEMENTOS OSTEOSINTESIS</t>
  </si>
  <si>
    <t>TOTAL INTERVENCIONES QUIRURGICAS</t>
  </si>
  <si>
    <t xml:space="preserve">SECCIÓN E: INTERVENCIONES QUIRÚRGICAS POR TIPO DE INTERVENCIÓN </t>
  </si>
  <si>
    <t>TIPO DE INTERVENCIÓN</t>
  </si>
  <si>
    <t>BENEFICIARIOS MAI</t>
  </si>
  <si>
    <t>&lt; 15 AÑOS</t>
  </si>
  <si>
    <t>15 AÑOS Y MAS</t>
  </si>
  <si>
    <t xml:space="preserve">COMPRAS REALIZADAS AL SISTEMA </t>
  </si>
  <si>
    <t>COMPRAS REALIZADAS AL SISTEMA</t>
  </si>
  <si>
    <t>COMPRAS REALIZADAS AL EXTRA-SISTEMA</t>
  </si>
  <si>
    <t xml:space="preserve">ELECTIVAS MAYORES NO AMBULATORIAS </t>
  </si>
  <si>
    <t xml:space="preserve">ELECTIVAS MAYORES AMBULATORIAS </t>
  </si>
  <si>
    <t>URGENCIA</t>
  </si>
  <si>
    <t>MAYOR NO AMBULATORIAS</t>
  </si>
  <si>
    <t>MAYOR AMBULATORIAS</t>
  </si>
  <si>
    <t>SECCIÓN F:  AMPUTACIÓN POR PIE DIABÉTICO</t>
  </si>
  <si>
    <t>TIPO DE INTERVENCIÓN QUIRÚRGICA</t>
  </si>
  <si>
    <t>AMPUTACIÓN DE ORTEJO(S) POR PIE DIABETICO</t>
  </si>
  <si>
    <t>AMPUTACIÓN DE PIE COMPLETO POR PIE DIABETICO</t>
  </si>
  <si>
    <t>SECCIÓN G: PROCEDIMIENTOS DIAGNÓSTICOS Y TERAPÉUTICOS</t>
  </si>
  <si>
    <t>POR 
HONO-
RARIOS</t>
  </si>
  <si>
    <t xml:space="preserve"> DE
 NEUROLOGÍA</t>
  </si>
  <si>
    <t>MODALIDAD ARANCEL INSTITUCIONAL</t>
  </si>
  <si>
    <t>MODALIDAD LIBRE ELECCIÓN + LO NO ARANCELADO</t>
  </si>
  <si>
    <t xml:space="preserve"> DE OFTALMOLOGÍA</t>
  </si>
  <si>
    <t xml:space="preserve"> DE OTORRINOLARINGOLOGÍA</t>
  </si>
  <si>
    <t xml:space="preserve"> DE CABEZA Y CUELLO </t>
  </si>
  <si>
    <t xml:space="preserve"> DE DERMATOLOGÍA</t>
  </si>
  <si>
    <t xml:space="preserve"> DE CARDIOLOGÍA Y NEUMOLOGÍA</t>
  </si>
  <si>
    <t xml:space="preserve"> DE GASTRO
ENTEROLOGÍA</t>
  </si>
  <si>
    <t xml:space="preserve"> DE UROLOGÍA Y NEFROLOGÍA</t>
  </si>
  <si>
    <t xml:space="preserve"> DE GINECOLOGÍA OBSTETRICIA </t>
  </si>
  <si>
    <t>MODALIDAD ARANCEL INSTITUCIONAL (SE INCLUYEN ABORTOS)</t>
  </si>
  <si>
    <t xml:space="preserve"> DE TRAUMATOLOGÍA</t>
  </si>
  <si>
    <t xml:space="preserve">OTROS PROCEDIMIENTOS </t>
  </si>
  <si>
    <t>TOTAL PROCEDIMIENTOS MEDICOS</t>
  </si>
  <si>
    <t>TOTAL PRODUCCION</t>
  </si>
  <si>
    <t>SECCION H:  MISCELANEOS</t>
  </si>
  <si>
    <t>TIPO DE PRESTACIÓN</t>
  </si>
  <si>
    <t>OTRAS PRESTACIONES PSIQUIATRICAS</t>
  </si>
  <si>
    <t>ANESTESIA EPIDURAL  (PARTOS)</t>
  </si>
  <si>
    <t>OTROS PROCEDIMIENTOS ANESTÉSICOS</t>
  </si>
  <si>
    <t>CURACION SIMPLE AMBULATORIA</t>
  </si>
  <si>
    <t>PROCEDIMIENTO DE PODOLOGÍA</t>
  </si>
  <si>
    <t>AUTOCUIDADO PACIENTES DID</t>
  </si>
  <si>
    <t>OXIGENOTERAPIA DOMICILIO</t>
  </si>
  <si>
    <t>ABREU</t>
  </si>
  <si>
    <t>DESPACHO DE RECETAS A CRÓNICOS</t>
  </si>
  <si>
    <t>PROTESIS Y ÓRTESIS</t>
  </si>
  <si>
    <t>TOTAL MISCELANEOS</t>
  </si>
  <si>
    <t>SECCIÓN I: PRESCRIPCIONES ADMINISTRADAS EN URGENCIA APS</t>
  </si>
  <si>
    <t>ATENCIÓN</t>
  </si>
  <si>
    <t>URGENCIA SAPU/SAR</t>
  </si>
  <si>
    <t>SECCIÓN J: ACTIVIDADES EN UNIDAD DE FARMACIA HOSPITALARIA</t>
  </si>
  <si>
    <t>Nº DE PREPARADOS FARMACEUTICOS</t>
  </si>
  <si>
    <t>ESTERILES</t>
  </si>
  <si>
    <t>NO ESTERILES</t>
  </si>
  <si>
    <t>Nº DE DOSIS UNITARIA PREPARADAS</t>
  </si>
  <si>
    <t>SECCIÓN K: OTRAS ATENCIONES A PACIENTES AMBULATORIOS</t>
  </si>
  <si>
    <t>TIPO DE ATENCIÓN</t>
  </si>
  <si>
    <t>ATENCIONES POR EDAD</t>
  </si>
  <si>
    <t>&lt; 1 año</t>
  </si>
  <si>
    <t>1 - 4 años</t>
  </si>
  <si>
    <t>5 a 9 años</t>
  </si>
  <si>
    <t>10 a 19 años</t>
  </si>
  <si>
    <t>20 a 64 años</t>
  </si>
  <si>
    <t>65 años y más</t>
  </si>
  <si>
    <t>POR TERAPÉUTICA OCUPACIONAL</t>
  </si>
  <si>
    <t>POR KINESIOLOGO (NO SAPU)</t>
  </si>
  <si>
    <t>POR EDUCADORA DE PÁRVULO/DIFERENCIAL</t>
  </si>
  <si>
    <t>SECCIÓN L: OTROS TRASLADOS DE PACIENTES</t>
  </si>
  <si>
    <t>TIPO DE ACCIÓN</t>
  </si>
  <si>
    <t>A 
BENE-
FICIARIOS</t>
  </si>
  <si>
    <t>POR COMPRA 
DE SERVICIO</t>
  </si>
  <si>
    <t xml:space="preserve"> </t>
  </si>
  <si>
    <t>TRASLADOS NO DE URGENCIA</t>
  </si>
  <si>
    <t>AMBULANCIA</t>
  </si>
  <si>
    <t>MARÍTIMO</t>
  </si>
  <si>
    <t>AÉREO</t>
  </si>
  <si>
    <t>SECCIÓN M:EXAMENES DE TAMIZAJE POINT OF CARE (SAR)</t>
  </si>
  <si>
    <t>TAMIZAJE</t>
  </si>
  <si>
    <t>Cartridge para Troponina</t>
  </si>
  <si>
    <t>Cartridge Multiple</t>
  </si>
  <si>
    <t>SECCIÓN N: INTERRUPCIÓN VOLUNTARIA DEL EMBARAZO, (IVE)</t>
  </si>
  <si>
    <t>GRUPOS ETARIOS</t>
  </si>
  <si>
    <t>CAUSALES</t>
  </si>
  <si>
    <t>&lt; 14 AÑOS</t>
  </si>
  <si>
    <t>14 AÑOS Y MAS</t>
  </si>
  <si>
    <t>CAUSAL N°1              MUJER EMBARAZADA CON RIESGO VITAL</t>
  </si>
  <si>
    <t>CAUSAL N°2 INVIABILIDAD FETAL DE CARÁCTER LETAL</t>
  </si>
  <si>
    <t>CAUSAL N°3 POR VIOLACIÓN</t>
  </si>
  <si>
    <t>TOTAL DIAS CAMAS</t>
  </si>
  <si>
    <t>Cariotipo en fibroblastos por cultivo de trofoblasto, líquido amniótico, piel u otros bandeos G y eventualmente Q,R,C,NOR</t>
  </si>
  <si>
    <t>FISH Cromosomas X e Y</t>
  </si>
  <si>
    <t>Diagnóstico Genético Molecular: Displasia Tanatofórica tipo I y II</t>
  </si>
  <si>
    <t>TOTAL EXAMENES DE LABORATORIO</t>
  </si>
  <si>
    <t>Radiografía de tórax frontal y lateral</t>
  </si>
  <si>
    <t>Radiografía de pelvis, cadera o coxofemoral</t>
  </si>
  <si>
    <t>Radiografía de brazo, antebrazo, codo, muñeca, mano, dedos, pie  (frontal y lateral)</t>
  </si>
  <si>
    <t>TOTAL EXAMENES RADIOLÓGICOS</t>
  </si>
  <si>
    <t>Resonancia Magnética Fetal</t>
  </si>
  <si>
    <t>Ecografía obstétrica</t>
  </si>
  <si>
    <t>Ecografía doppler de vasos placentarios</t>
  </si>
  <si>
    <t>TOTAL EXAMENES POR IMÁGENES</t>
  </si>
  <si>
    <t xml:space="preserve">Consulta Médica de Especialidad en Obstetricia y Ginecología </t>
  </si>
  <si>
    <t>Evaluación psiquiátrica previa a terapia (1ra. consulta).</t>
  </si>
  <si>
    <t>Consulta Psicólogo clínico (sesiones 45')</t>
  </si>
  <si>
    <t>Atención psiquiátrica o psicoterapia de familia, individual, de relajación o de manejo (con familia u otros);(cada sesión mínimo 45')</t>
  </si>
  <si>
    <t xml:space="preserve">TOTAL CONSULTAS </t>
  </si>
  <si>
    <t>Amniocentesis</t>
  </si>
  <si>
    <t>Biopsia corial</t>
  </si>
  <si>
    <t>Cordocentesis</t>
  </si>
  <si>
    <t>Aspiración manual endouterina</t>
  </si>
  <si>
    <t>Raspado uterino diagnóstico o terapéutico por metrorragia o por restos de aborto</t>
  </si>
  <si>
    <t>Tratamiento Farmacológico Ley IVE (incluye Consulta especialidad en Obstetricia y Ginecología y Fármacos)</t>
  </si>
  <si>
    <t>Parto presentación cefálica o podálica, c/s episiotomía, c/s sutura, c/s fórceps, c/s inducción, c/s versión interna, c/s revisión, c/s extracción manual de placenta, c/s monitorización. (Unico o Múltiple)</t>
  </si>
  <si>
    <t>TOTAL CIRUGÍAS OBSTETRICAS Y PARTOS</t>
  </si>
  <si>
    <t>AÑO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</si>
</sst>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\ * #,##0.00_-;\-&quot;$&quot;\ * #,##0.00_-;_-&quot;$&quot;\ * &quot;-&quot;??_-;_-@_-"/>
    <numFmt numFmtId="164" formatCode="_(* #,##0.00_);_(* \(#,##0.00\);_(* &quot;-&quot;??_);_(@_)"/>
    <numFmt numFmtId="165" formatCode="_(* #,##0_);_(* \(#,##0\);_(* &quot;-&quot;_);_(@_)"/>
    <numFmt numFmtId="166" formatCode="_-&quot;$&quot;\ * #,##0_-;\-&quot;$&quot;\ * #,##0_-;_-&quot;$&quot;\ * &quot;-&quot;??_-;_-@_-"/>
    <numFmt numFmtId="167" formatCode="#,##0_ ;\-#,##0\ 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Verdana"/>
      <family val="2"/>
    </font>
    <font>
      <sz val="8"/>
      <name val="Arial"/>
      <family val="2"/>
    </font>
    <font>
      <sz val="8"/>
      <name val="Verdana"/>
      <family val="2"/>
    </font>
    <font>
      <b/>
      <sz val="12"/>
      <name val="Verdana"/>
      <family val="2"/>
    </font>
    <font>
      <b/>
      <sz val="9"/>
      <name val="Verdana"/>
      <family val="2"/>
    </font>
    <font>
      <sz val="9"/>
      <name val="Verdana"/>
      <family val="2"/>
    </font>
    <font>
      <sz val="8"/>
      <color theme="0"/>
      <name val="Verdana"/>
      <family val="2"/>
    </font>
    <font>
      <b/>
      <sz val="8"/>
      <color indexed="10"/>
      <name val="Verdana"/>
      <family val="2"/>
    </font>
    <font>
      <sz val="10"/>
      <name val="Bookman Old Style"/>
      <family val="1"/>
    </font>
    <font>
      <b/>
      <sz val="10"/>
      <name val="Arial"/>
      <family val="2"/>
    </font>
    <font>
      <b/>
      <sz val="7"/>
      <name val="Verdana"/>
      <family val="2"/>
    </font>
    <font>
      <sz val="9"/>
      <color indexed="10"/>
      <name val="Verdana"/>
      <family val="2"/>
    </font>
    <font>
      <sz val="8"/>
      <color indexed="10"/>
      <name val="Verdana"/>
      <family val="2"/>
    </font>
    <font>
      <sz val="8"/>
      <color rgb="FFFF0000"/>
      <name val="Verdana"/>
      <family val="2"/>
    </font>
    <font>
      <b/>
      <sz val="8"/>
      <color rgb="FFFF0000"/>
      <name val="Verdana"/>
      <family val="2"/>
    </font>
    <font>
      <b/>
      <sz val="9"/>
      <color indexed="10"/>
      <name val="Verdana"/>
      <family val="2"/>
    </font>
    <font>
      <sz val="10"/>
      <name val="Verdana"/>
      <family val="2"/>
    </font>
    <font>
      <sz val="10"/>
      <name val="Book Antiqua"/>
      <family val="1"/>
    </font>
    <font>
      <sz val="11"/>
      <color indexed="8"/>
      <name val="Calibri"/>
      <family val="2"/>
    </font>
    <font>
      <b/>
      <sz val="10"/>
      <name val="Verdana"/>
      <family val="2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2D050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5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4" fillId="0" borderId="0"/>
    <xf numFmtId="0" fontId="11" fillId="0" borderId="0"/>
    <xf numFmtId="0" fontId="12" fillId="0" borderId="0" applyFont="0" applyBorder="0" applyAlignment="0" applyProtection="0"/>
    <xf numFmtId="0" fontId="4" fillId="0" borderId="0"/>
    <xf numFmtId="0" fontId="20" fillId="0" borderId="0"/>
    <xf numFmtId="164" fontId="2" fillId="0" borderId="0" applyFont="0" applyFill="0" applyBorder="0" applyAlignment="0" applyProtection="0"/>
    <xf numFmtId="0" fontId="4" fillId="0" borderId="0"/>
    <xf numFmtId="165" fontId="2" fillId="0" borderId="0" applyFont="0" applyFill="0" applyBorder="0" applyAlignment="0" applyProtection="0"/>
    <xf numFmtId="0" fontId="12" fillId="0" borderId="0" applyFont="0" applyBorder="0" applyAlignment="0" applyProtection="0"/>
    <xf numFmtId="0" fontId="2" fillId="6" borderId="2" applyBorder="0">
      <protection locked="0"/>
    </xf>
    <xf numFmtId="0" fontId="4" fillId="0" borderId="0"/>
    <xf numFmtId="0" fontId="21" fillId="0" borderId="0"/>
  </cellStyleXfs>
  <cellXfs count="766">
    <xf numFmtId="0" fontId="0" fillId="0" borderId="0" xfId="0"/>
    <xf numFmtId="1" fontId="3" fillId="0" borderId="0" xfId="2" applyNumberFormat="1" applyFont="1" applyAlignment="1">
      <alignment horizontal="left"/>
    </xf>
    <xf numFmtId="1" fontId="3" fillId="0" borderId="0" xfId="3" applyNumberFormat="1" applyFont="1" applyAlignment="1">
      <alignment wrapText="1"/>
    </xf>
    <xf numFmtId="1" fontId="3" fillId="0" borderId="0" xfId="3" applyNumberFormat="1" applyFont="1"/>
    <xf numFmtId="1" fontId="5" fillId="0" borderId="0" xfId="3" applyNumberFormat="1" applyFont="1" applyAlignment="1">
      <alignment wrapText="1"/>
    </xf>
    <xf numFmtId="1" fontId="5" fillId="0" borderId="0" xfId="3" applyNumberFormat="1" applyFont="1"/>
    <xf numFmtId="1" fontId="3" fillId="0" borderId="0" xfId="3" applyNumberFormat="1" applyFont="1" applyAlignment="1">
      <alignment horizontal="center" wrapText="1"/>
    </xf>
    <xf numFmtId="1" fontId="3" fillId="0" borderId="0" xfId="3" applyNumberFormat="1" applyFont="1" applyAlignment="1">
      <alignment horizontal="center"/>
    </xf>
    <xf numFmtId="1" fontId="6" fillId="0" borderId="0" xfId="3" applyNumberFormat="1" applyFont="1" applyAlignment="1">
      <alignment horizontal="center"/>
    </xf>
    <xf numFmtId="1" fontId="7" fillId="0" borderId="0" xfId="2" applyNumberFormat="1" applyFont="1" applyAlignment="1">
      <alignment horizontal="left"/>
    </xf>
    <xf numFmtId="1" fontId="7" fillId="0" borderId="0" xfId="3" applyNumberFormat="1" applyFont="1" applyAlignment="1">
      <alignment horizontal="center" wrapText="1"/>
    </xf>
    <xf numFmtId="1" fontId="7" fillId="0" borderId="0" xfId="3" applyNumberFormat="1" applyFont="1" applyAlignment="1">
      <alignment horizontal="center"/>
    </xf>
    <xf numFmtId="1" fontId="7" fillId="0" borderId="0" xfId="3" applyNumberFormat="1" applyFont="1"/>
    <xf numFmtId="1" fontId="3" fillId="0" borderId="2" xfId="2" applyNumberFormat="1" applyFont="1" applyBorder="1" applyAlignment="1">
      <alignment horizontal="center" vertical="center" wrapText="1"/>
    </xf>
    <xf numFmtId="1" fontId="3" fillId="2" borderId="3" xfId="2" applyNumberFormat="1" applyFont="1" applyFill="1" applyBorder="1" applyAlignment="1">
      <alignment horizontal="center" vertical="center" wrapText="1"/>
    </xf>
    <xf numFmtId="1" fontId="5" fillId="0" borderId="4" xfId="2" quotePrefix="1" applyNumberFormat="1" applyFont="1" applyBorder="1" applyAlignment="1">
      <alignment horizontal="center"/>
    </xf>
    <xf numFmtId="1" fontId="3" fillId="0" borderId="5" xfId="2" quotePrefix="1" applyNumberFormat="1" applyFont="1" applyBorder="1" applyAlignment="1">
      <alignment horizontal="left" vertical="center" wrapText="1"/>
    </xf>
    <xf numFmtId="1" fontId="3" fillId="0" borderId="8" xfId="1" applyNumberFormat="1" applyFont="1" applyBorder="1" applyAlignment="1">
      <alignment horizontal="right" vertical="center"/>
    </xf>
    <xf numFmtId="1" fontId="5" fillId="0" borderId="8" xfId="1" applyNumberFormat="1" applyFont="1" applyBorder="1" applyAlignment="1">
      <alignment horizontal="right"/>
    </xf>
    <xf numFmtId="1" fontId="3" fillId="0" borderId="8" xfId="1" applyNumberFormat="1" applyFont="1" applyBorder="1" applyAlignment="1">
      <alignment horizontal="right"/>
    </xf>
    <xf numFmtId="1" fontId="5" fillId="3" borderId="8" xfId="1" applyNumberFormat="1" applyFont="1" applyFill="1" applyBorder="1" applyAlignment="1">
      <alignment horizontal="right"/>
    </xf>
    <xf numFmtId="1" fontId="3" fillId="0" borderId="4" xfId="2" applyNumberFormat="1" applyFont="1" applyBorder="1" applyAlignment="1">
      <alignment vertical="center" wrapText="1"/>
    </xf>
    <xf numFmtId="1" fontId="3" fillId="0" borderId="15" xfId="2" applyNumberFormat="1" applyFont="1" applyBorder="1" applyAlignment="1">
      <alignment vertical="center" wrapText="1"/>
    </xf>
    <xf numFmtId="1" fontId="5" fillId="0" borderId="17" xfId="1" applyNumberFormat="1" applyFont="1" applyBorder="1" applyAlignment="1">
      <alignment horizontal="right"/>
    </xf>
    <xf numFmtId="1" fontId="5" fillId="0" borderId="11" xfId="1" applyNumberFormat="1" applyFont="1" applyBorder="1" applyAlignment="1">
      <alignment horizontal="right"/>
    </xf>
    <xf numFmtId="1" fontId="3" fillId="0" borderId="11" xfId="1" applyNumberFormat="1" applyFont="1" applyBorder="1" applyAlignment="1">
      <alignment horizontal="right"/>
    </xf>
    <xf numFmtId="1" fontId="5" fillId="0" borderId="10" xfId="2" quotePrefix="1" applyNumberFormat="1" applyFont="1" applyBorder="1" applyAlignment="1">
      <alignment horizontal="center"/>
    </xf>
    <xf numFmtId="1" fontId="5" fillId="3" borderId="11" xfId="1" applyNumberFormat="1" applyFont="1" applyFill="1" applyBorder="1" applyAlignment="1">
      <alignment horizontal="right"/>
    </xf>
    <xf numFmtId="1" fontId="5" fillId="0" borderId="14" xfId="2" quotePrefix="1" applyNumberFormat="1" applyFont="1" applyBorder="1" applyAlignment="1">
      <alignment horizontal="center"/>
    </xf>
    <xf numFmtId="1" fontId="3" fillId="0" borderId="19" xfId="1" applyNumberFormat="1" applyFont="1" applyBorder="1" applyAlignment="1">
      <alignment horizontal="right" vertical="center"/>
    </xf>
    <xf numFmtId="1" fontId="5" fillId="0" borderId="9" xfId="1" applyNumberFormat="1" applyFont="1" applyBorder="1" applyAlignment="1">
      <alignment horizontal="right"/>
    </xf>
    <xf numFmtId="1" fontId="5" fillId="0" borderId="10" xfId="1" applyNumberFormat="1" applyFont="1" applyBorder="1" applyAlignment="1">
      <alignment horizontal="right"/>
    </xf>
    <xf numFmtId="1" fontId="3" fillId="0" borderId="21" xfId="1" applyNumberFormat="1" applyFont="1" applyBorder="1" applyAlignment="1">
      <alignment horizontal="right"/>
    </xf>
    <xf numFmtId="1" fontId="3" fillId="0" borderId="4" xfId="2" applyNumberFormat="1" applyFont="1" applyBorder="1"/>
    <xf numFmtId="1" fontId="3" fillId="0" borderId="10" xfId="1" applyNumberFormat="1" applyFont="1" applyBorder="1" applyAlignment="1">
      <alignment horizontal="right"/>
    </xf>
    <xf numFmtId="1" fontId="5" fillId="3" borderId="10" xfId="1" applyNumberFormat="1" applyFont="1" applyFill="1" applyBorder="1" applyAlignment="1">
      <alignment horizontal="right"/>
    </xf>
    <xf numFmtId="1" fontId="5" fillId="3" borderId="14" xfId="1" applyNumberFormat="1" applyFont="1" applyFill="1" applyBorder="1" applyAlignment="1">
      <alignment horizontal="right"/>
    </xf>
    <xf numFmtId="1" fontId="3" fillId="0" borderId="2" xfId="2" applyNumberFormat="1" applyFont="1" applyBorder="1"/>
    <xf numFmtId="1" fontId="3" fillId="0" borderId="2" xfId="1" applyNumberFormat="1" applyFont="1" applyBorder="1" applyAlignment="1">
      <alignment horizontal="right" vertical="center"/>
    </xf>
    <xf numFmtId="1" fontId="3" fillId="2" borderId="2" xfId="2" applyNumberFormat="1" applyFont="1" applyFill="1" applyBorder="1" applyAlignment="1">
      <alignment horizontal="center" vertical="center" wrapText="1"/>
    </xf>
    <xf numFmtId="1" fontId="3" fillId="0" borderId="5" xfId="1" applyNumberFormat="1" applyFont="1" applyBorder="1" applyAlignment="1">
      <alignment horizontal="right" vertical="center"/>
    </xf>
    <xf numFmtId="1" fontId="3" fillId="0" borderId="0" xfId="3" applyNumberFormat="1" applyFont="1" applyAlignment="1">
      <alignment vertical="center"/>
    </xf>
    <xf numFmtId="1" fontId="5" fillId="0" borderId="9" xfId="3" applyNumberFormat="1" applyFont="1" applyBorder="1" applyAlignment="1">
      <alignment horizontal="center" vertical="center" wrapText="1"/>
    </xf>
    <xf numFmtId="1" fontId="5" fillId="0" borderId="24" xfId="3" applyNumberFormat="1" applyFont="1" applyBorder="1" applyAlignment="1">
      <alignment wrapText="1"/>
    </xf>
    <xf numFmtId="1" fontId="5" fillId="0" borderId="9" xfId="1" applyNumberFormat="1" applyFont="1" applyBorder="1"/>
    <xf numFmtId="1" fontId="5" fillId="0" borderId="25" xfId="3" applyNumberFormat="1" applyFont="1" applyBorder="1" applyAlignment="1">
      <alignment wrapText="1"/>
    </xf>
    <xf numFmtId="1" fontId="5" fillId="0" borderId="10" xfId="1" applyNumberFormat="1" applyFont="1" applyBorder="1"/>
    <xf numFmtId="1" fontId="5" fillId="0" borderId="26" xfId="3" applyNumberFormat="1" applyFont="1" applyBorder="1" applyAlignment="1">
      <alignment wrapText="1"/>
    </xf>
    <xf numFmtId="1" fontId="5" fillId="0" borderId="20" xfId="1" applyNumberFormat="1" applyFont="1" applyBorder="1"/>
    <xf numFmtId="1" fontId="5" fillId="0" borderId="10" xfId="3" applyNumberFormat="1" applyFont="1" applyBorder="1" applyAlignment="1">
      <alignment horizontal="center" vertical="center" wrapText="1"/>
    </xf>
    <xf numFmtId="1" fontId="3" fillId="0" borderId="4" xfId="3" applyNumberFormat="1" applyFont="1" applyBorder="1" applyAlignment="1">
      <alignment wrapText="1"/>
    </xf>
    <xf numFmtId="1" fontId="3" fillId="0" borderId="2" xfId="1" applyNumberFormat="1" applyFont="1" applyBorder="1"/>
    <xf numFmtId="1" fontId="5" fillId="0" borderId="27" xfId="3" applyNumberFormat="1" applyFont="1" applyBorder="1" applyAlignment="1">
      <alignment horizontal="right" wrapText="1"/>
    </xf>
    <xf numFmtId="1" fontId="5" fillId="0" borderId="12" xfId="1" applyNumberFormat="1" applyFont="1" applyBorder="1"/>
    <xf numFmtId="1" fontId="5" fillId="0" borderId="25" xfId="3" applyNumberFormat="1" applyFont="1" applyBorder="1" applyAlignment="1">
      <alignment horizontal="right" wrapText="1"/>
    </xf>
    <xf numFmtId="1" fontId="5" fillId="0" borderId="10" xfId="1" applyNumberFormat="1" applyFont="1" applyBorder="1" applyAlignment="1">
      <alignment vertical="center"/>
    </xf>
    <xf numFmtId="1" fontId="5" fillId="0" borderId="0" xfId="3" applyNumberFormat="1" applyFont="1" applyAlignment="1">
      <alignment vertical="center"/>
    </xf>
    <xf numFmtId="1" fontId="5" fillId="0" borderId="12" xfId="3" applyNumberFormat="1" applyFont="1" applyBorder="1" applyAlignment="1">
      <alignment horizontal="center" vertical="center" wrapText="1"/>
    </xf>
    <xf numFmtId="1" fontId="5" fillId="0" borderId="27" xfId="3" applyNumberFormat="1" applyFont="1" applyBorder="1" applyAlignment="1">
      <alignment wrapText="1"/>
    </xf>
    <xf numFmtId="1" fontId="5" fillId="3" borderId="20" xfId="1" applyNumberFormat="1" applyFont="1" applyFill="1" applyBorder="1"/>
    <xf numFmtId="1" fontId="5" fillId="4" borderId="0" xfId="3" applyNumberFormat="1" applyFont="1" applyFill="1"/>
    <xf numFmtId="1" fontId="5" fillId="0" borderId="28" xfId="3" applyNumberFormat="1" applyFont="1" applyBorder="1" applyAlignment="1">
      <alignment vertical="center" wrapText="1"/>
    </xf>
    <xf numFmtId="1" fontId="5" fillId="0" borderId="19" xfId="1" applyNumberFormat="1" applyFont="1" applyBorder="1" applyAlignment="1">
      <alignment horizontal="right"/>
    </xf>
    <xf numFmtId="1" fontId="5" fillId="0" borderId="0" xfId="2" applyNumberFormat="1" applyFont="1"/>
    <xf numFmtId="1" fontId="3" fillId="0" borderId="15" xfId="2" applyNumberFormat="1" applyFont="1" applyFill="1" applyBorder="1" applyAlignment="1">
      <alignment horizontal="center" vertical="center" wrapText="1"/>
    </xf>
    <xf numFmtId="1" fontId="5" fillId="0" borderId="29" xfId="3" applyNumberFormat="1" applyFont="1" applyBorder="1" applyAlignment="1">
      <alignment wrapText="1"/>
    </xf>
    <xf numFmtId="1" fontId="3" fillId="0" borderId="24" xfId="3" applyNumberFormat="1" applyFont="1" applyBorder="1" applyAlignment="1">
      <alignment wrapText="1"/>
    </xf>
    <xf numFmtId="1" fontId="5" fillId="0" borderId="2" xfId="1" applyNumberFormat="1" applyFont="1" applyBorder="1"/>
    <xf numFmtId="1" fontId="7" fillId="0" borderId="15" xfId="2" quotePrefix="1" applyNumberFormat="1" applyFont="1" applyBorder="1"/>
    <xf numFmtId="1" fontId="7" fillId="0" borderId="15" xfId="2" quotePrefix="1" applyNumberFormat="1" applyFont="1" applyBorder="1" applyAlignment="1">
      <alignment wrapText="1"/>
    </xf>
    <xf numFmtId="1" fontId="7" fillId="0" borderId="0" xfId="2" quotePrefix="1" applyNumberFormat="1" applyFont="1"/>
    <xf numFmtId="1" fontId="8" fillId="0" borderId="0" xfId="2" applyNumberFormat="1" applyFont="1" applyAlignment="1">
      <alignment horizontal="left"/>
    </xf>
    <xf numFmtId="1" fontId="3" fillId="0" borderId="3" xfId="2" applyNumberFormat="1" applyFont="1" applyBorder="1" applyAlignment="1">
      <alignment horizontal="center" vertical="center" wrapText="1"/>
    </xf>
    <xf numFmtId="1" fontId="3" fillId="3" borderId="9" xfId="1" applyNumberFormat="1" applyFont="1" applyFill="1" applyBorder="1" applyAlignment="1">
      <alignment horizontal="right" vertical="center" wrapText="1"/>
    </xf>
    <xf numFmtId="1" fontId="3" fillId="3" borderId="10" xfId="1" applyNumberFormat="1" applyFont="1" applyFill="1" applyBorder="1" applyAlignment="1">
      <alignment horizontal="right" vertical="center" wrapText="1"/>
    </xf>
    <xf numFmtId="1" fontId="9" fillId="0" borderId="0" xfId="2" applyNumberFormat="1" applyFont="1"/>
    <xf numFmtId="0" fontId="5" fillId="0" borderId="25" xfId="3" applyFont="1" applyBorder="1" applyAlignment="1">
      <alignment horizontal="right" wrapText="1"/>
    </xf>
    <xf numFmtId="1" fontId="7" fillId="0" borderId="15" xfId="1" quotePrefix="1" applyNumberFormat="1" applyFont="1" applyBorder="1" applyAlignment="1">
      <alignment horizontal="right"/>
    </xf>
    <xf numFmtId="1" fontId="5" fillId="0" borderId="9" xfId="1" applyNumberFormat="1" applyFont="1" applyBorder="1" applyAlignment="1">
      <alignment horizontal="right" vertical="center" wrapText="1"/>
    </xf>
    <xf numFmtId="1" fontId="5" fillId="0" borderId="10" xfId="1" applyNumberFormat="1" applyFont="1" applyBorder="1" applyAlignment="1">
      <alignment horizontal="right" vertical="center" wrapText="1"/>
    </xf>
    <xf numFmtId="1" fontId="5" fillId="0" borderId="14" xfId="1" applyNumberFormat="1" applyFont="1" applyBorder="1" applyAlignment="1">
      <alignment horizontal="right" vertical="center" wrapText="1"/>
    </xf>
    <xf numFmtId="1" fontId="3" fillId="0" borderId="30" xfId="2" applyNumberFormat="1" applyFont="1" applyBorder="1" applyAlignment="1">
      <alignment horizontal="left" wrapText="1"/>
    </xf>
    <xf numFmtId="1" fontId="3" fillId="0" borderId="1" xfId="3" applyNumberFormat="1" applyFont="1" applyBorder="1" applyAlignment="1">
      <alignment wrapText="1"/>
    </xf>
    <xf numFmtId="1" fontId="3" fillId="0" borderId="16" xfId="1" applyNumberFormat="1" applyFont="1" applyBorder="1" applyAlignment="1">
      <alignment horizontal="right" vertical="center" wrapText="1"/>
    </xf>
    <xf numFmtId="1" fontId="5" fillId="3" borderId="10" xfId="1" applyNumberFormat="1" applyFont="1" applyFill="1" applyBorder="1" applyAlignment="1">
      <alignment horizontal="right" vertical="center" wrapText="1"/>
    </xf>
    <xf numFmtId="1" fontId="5" fillId="0" borderId="1" xfId="3" applyNumberFormat="1" applyFont="1" applyBorder="1" applyAlignment="1">
      <alignment wrapText="1"/>
    </xf>
    <xf numFmtId="1" fontId="5" fillId="3" borderId="31" xfId="1" applyNumberFormat="1" applyFont="1" applyFill="1" applyBorder="1" applyAlignment="1">
      <alignment horizontal="right" vertical="center" wrapText="1"/>
    </xf>
    <xf numFmtId="1" fontId="3" fillId="0" borderId="15" xfId="2" quotePrefix="1" applyNumberFormat="1" applyFont="1" applyBorder="1" applyAlignment="1">
      <alignment horizontal="left" wrapText="1"/>
    </xf>
    <xf numFmtId="1" fontId="7" fillId="0" borderId="15" xfId="2" quotePrefix="1" applyNumberFormat="1" applyFont="1" applyBorder="1" applyAlignment="1">
      <alignment horizontal="center" wrapText="1"/>
    </xf>
    <xf numFmtId="1" fontId="3" fillId="0" borderId="16" xfId="2" applyNumberFormat="1" applyFont="1" applyBorder="1"/>
    <xf numFmtId="1" fontId="3" fillId="0" borderId="1" xfId="2" quotePrefix="1" applyNumberFormat="1" applyFont="1" applyBorder="1" applyAlignment="1">
      <alignment horizontal="left" wrapText="1"/>
    </xf>
    <xf numFmtId="1" fontId="3" fillId="0" borderId="3" xfId="1" applyNumberFormat="1" applyFont="1" applyBorder="1" applyAlignment="1">
      <alignment horizontal="right" vertical="center" wrapText="1"/>
    </xf>
    <xf numFmtId="1" fontId="3" fillId="0" borderId="15" xfId="2" quotePrefix="1" applyNumberFormat="1" applyFont="1" applyBorder="1" applyAlignment="1">
      <alignment wrapText="1"/>
    </xf>
    <xf numFmtId="1" fontId="3" fillId="0" borderId="15" xfId="1" quotePrefix="1" applyNumberFormat="1" applyFont="1" applyBorder="1" applyAlignment="1">
      <alignment horizontal="right"/>
    </xf>
    <xf numFmtId="1" fontId="3" fillId="2" borderId="4" xfId="2" applyNumberFormat="1" applyFont="1" applyFill="1" applyBorder="1" applyAlignment="1">
      <alignment horizontal="center" vertical="center" wrapText="1"/>
    </xf>
    <xf numFmtId="1" fontId="3" fillId="0" borderId="2" xfId="1" applyNumberFormat="1" applyFont="1" applyBorder="1" applyAlignment="1">
      <alignment horizontal="right"/>
    </xf>
    <xf numFmtId="1" fontId="7" fillId="0" borderId="15" xfId="2" applyNumberFormat="1" applyFont="1" applyBorder="1"/>
    <xf numFmtId="1" fontId="7" fillId="0" borderId="15" xfId="2" applyNumberFormat="1" applyFont="1" applyBorder="1" applyAlignment="1">
      <alignment wrapText="1"/>
    </xf>
    <xf numFmtId="1" fontId="3" fillId="0" borderId="15" xfId="1" applyNumberFormat="1" applyFont="1" applyBorder="1" applyAlignment="1">
      <alignment horizontal="right"/>
    </xf>
    <xf numFmtId="1" fontId="5" fillId="0" borderId="12" xfId="2" applyNumberFormat="1" applyFont="1" applyBorder="1" applyAlignment="1">
      <alignment wrapText="1"/>
    </xf>
    <xf numFmtId="1" fontId="5" fillId="3" borderId="9" xfId="1" applyNumberFormat="1" applyFont="1" applyFill="1" applyBorder="1" applyAlignment="1">
      <alignment horizontal="right" vertical="center" wrapText="1"/>
    </xf>
    <xf numFmtId="1" fontId="5" fillId="0" borderId="10" xfId="2" applyNumberFormat="1" applyFont="1" applyBorder="1" applyAlignment="1">
      <alignment wrapText="1"/>
    </xf>
    <xf numFmtId="1" fontId="5" fillId="0" borderId="14" xfId="2" applyNumberFormat="1" applyFont="1" applyBorder="1" applyAlignment="1">
      <alignment wrapText="1"/>
    </xf>
    <xf numFmtId="1" fontId="5" fillId="3" borderId="14" xfId="1" applyNumberFormat="1" applyFont="1" applyFill="1" applyBorder="1" applyAlignment="1">
      <alignment horizontal="right" vertical="center" wrapText="1"/>
    </xf>
    <xf numFmtId="1" fontId="3" fillId="0" borderId="1" xfId="2" applyNumberFormat="1" applyFont="1" applyBorder="1" applyAlignment="1">
      <alignment horizontal="center" wrapText="1"/>
    </xf>
    <xf numFmtId="1" fontId="7" fillId="0" borderId="15" xfId="1" applyNumberFormat="1" applyFont="1" applyBorder="1" applyAlignment="1">
      <alignment horizontal="right"/>
    </xf>
    <xf numFmtId="1" fontId="3" fillId="0" borderId="4" xfId="2" applyNumberFormat="1" applyFont="1" applyBorder="1" applyAlignment="1">
      <alignment horizontal="center" vertical="center" wrapText="1"/>
    </xf>
    <xf numFmtId="1" fontId="5" fillId="0" borderId="9" xfId="2" applyNumberFormat="1" applyFont="1" applyBorder="1" applyAlignment="1">
      <alignment wrapText="1"/>
    </xf>
    <xf numFmtId="1" fontId="5" fillId="0" borderId="14" xfId="1" applyNumberFormat="1" applyFont="1" applyBorder="1" applyAlignment="1">
      <alignment horizontal="right"/>
    </xf>
    <xf numFmtId="1" fontId="3" fillId="0" borderId="14" xfId="2" applyNumberFormat="1" applyFont="1" applyBorder="1" applyAlignment="1">
      <alignment wrapText="1"/>
    </xf>
    <xf numFmtId="1" fontId="7" fillId="0" borderId="15" xfId="1" applyNumberFormat="1" applyFont="1" applyBorder="1" applyAlignment="1">
      <alignment horizontal="right" wrapText="1"/>
    </xf>
    <xf numFmtId="1" fontId="3" fillId="0" borderId="0" xfId="3" applyNumberFormat="1" applyFont="1" applyAlignment="1">
      <alignment horizontal="left"/>
    </xf>
    <xf numFmtId="1" fontId="3" fillId="4" borderId="0" xfId="3" applyNumberFormat="1" applyFont="1" applyFill="1"/>
    <xf numFmtId="1" fontId="10" fillId="0" borderId="0" xfId="0" applyNumberFormat="1" applyFont="1" applyAlignment="1">
      <alignment horizontal="left"/>
    </xf>
    <xf numFmtId="1" fontId="5" fillId="0" borderId="0" xfId="3" applyNumberFormat="1" applyFont="1" applyAlignment="1">
      <alignment horizontal="left"/>
    </xf>
    <xf numFmtId="1" fontId="5" fillId="4" borderId="0" xfId="4" applyNumberFormat="1" applyFont="1" applyFill="1" applyAlignment="1">
      <alignment horizontal="left"/>
    </xf>
    <xf numFmtId="1" fontId="10" fillId="0" borderId="0" xfId="0" applyNumberFormat="1" applyFont="1"/>
    <xf numFmtId="1" fontId="5" fillId="4" borderId="0" xfId="4" applyNumberFormat="1" applyFont="1" applyFill="1"/>
    <xf numFmtId="1" fontId="5" fillId="4" borderId="0" xfId="3" applyNumberFormat="1" applyFont="1" applyFill="1" applyAlignment="1">
      <alignment horizontal="left"/>
    </xf>
    <xf numFmtId="1" fontId="3" fillId="0" borderId="16" xfId="1" applyNumberFormat="1" applyFont="1" applyBorder="1" applyAlignment="1">
      <alignment horizontal="right"/>
    </xf>
    <xf numFmtId="1" fontId="3" fillId="0" borderId="1" xfId="1" applyNumberFormat="1" applyFont="1" applyBorder="1" applyAlignment="1">
      <alignment horizontal="right"/>
    </xf>
    <xf numFmtId="1" fontId="5" fillId="0" borderId="37" xfId="1" applyNumberFormat="1" applyFont="1" applyBorder="1" applyAlignment="1">
      <alignment horizontal="right"/>
    </xf>
    <xf numFmtId="1" fontId="5" fillId="0" borderId="38" xfId="1" applyNumberFormat="1" applyFont="1" applyBorder="1" applyAlignment="1">
      <alignment horizontal="right"/>
    </xf>
    <xf numFmtId="1" fontId="3" fillId="0" borderId="16" xfId="2" applyNumberFormat="1" applyFont="1" applyBorder="1" applyAlignment="1">
      <alignment wrapText="1"/>
    </xf>
    <xf numFmtId="1" fontId="3" fillId="0" borderId="28" xfId="2" applyNumberFormat="1" applyFont="1" applyBorder="1" applyAlignment="1">
      <alignment horizontal="right"/>
    </xf>
    <xf numFmtId="1" fontId="3" fillId="0" borderId="1" xfId="2" applyNumberFormat="1" applyFont="1" applyBorder="1" applyAlignment="1">
      <alignment vertical="center" wrapText="1"/>
    </xf>
    <xf numFmtId="1" fontId="3" fillId="0" borderId="1" xfId="2" applyNumberFormat="1" applyFont="1" applyBorder="1" applyAlignment="1">
      <alignment horizontal="left" wrapText="1"/>
    </xf>
    <xf numFmtId="1" fontId="3" fillId="0" borderId="2" xfId="2" applyNumberFormat="1" applyFont="1" applyFill="1" applyBorder="1" applyAlignment="1">
      <alignment horizontal="center" vertical="center" wrapText="1"/>
    </xf>
    <xf numFmtId="1" fontId="5" fillId="3" borderId="9" xfId="1" applyNumberFormat="1" applyFont="1" applyFill="1" applyBorder="1" applyAlignment="1">
      <alignment horizontal="right"/>
    </xf>
    <xf numFmtId="1" fontId="7" fillId="0" borderId="1" xfId="2" quotePrefix="1" applyNumberFormat="1" applyFont="1" applyBorder="1"/>
    <xf numFmtId="1" fontId="3" fillId="0" borderId="1" xfId="2" quotePrefix="1" applyNumberFormat="1" applyFont="1" applyBorder="1" applyAlignment="1">
      <alignment wrapText="1"/>
    </xf>
    <xf numFmtId="1" fontId="3" fillId="0" borderId="1" xfId="1" quotePrefix="1" applyNumberFormat="1" applyFont="1" applyBorder="1" applyAlignment="1">
      <alignment horizontal="right"/>
    </xf>
    <xf numFmtId="1" fontId="5" fillId="0" borderId="2" xfId="1" applyNumberFormat="1" applyFont="1" applyBorder="1" applyAlignment="1">
      <alignment horizontal="right"/>
    </xf>
    <xf numFmtId="1" fontId="5" fillId="0" borderId="0" xfId="2" applyNumberFormat="1" applyFont="1" applyAlignment="1">
      <alignment wrapText="1"/>
    </xf>
    <xf numFmtId="1" fontId="13" fillId="2" borderId="40" xfId="5" applyNumberFormat="1" applyFont="1" applyFill="1" applyBorder="1" applyAlignment="1">
      <alignment horizontal="center" vertical="center" wrapText="1"/>
    </xf>
    <xf numFmtId="1" fontId="3" fillId="0" borderId="0" xfId="4" applyNumberFormat="1" applyFont="1" applyAlignment="1">
      <alignment vertical="center"/>
    </xf>
    <xf numFmtId="1" fontId="5" fillId="0" borderId="30" xfId="3" applyNumberFormat="1" applyFont="1" applyBorder="1" applyAlignment="1">
      <alignment wrapText="1"/>
    </xf>
    <xf numFmtId="1" fontId="5" fillId="0" borderId="0" xfId="4" applyNumberFormat="1" applyFont="1"/>
    <xf numFmtId="1" fontId="5" fillId="0" borderId="45" xfId="3" applyNumberFormat="1" applyFont="1" applyBorder="1" applyAlignment="1">
      <alignment wrapText="1"/>
    </xf>
    <xf numFmtId="1" fontId="5" fillId="0" borderId="14" xfId="3" applyNumberFormat="1" applyFont="1" applyBorder="1" applyAlignment="1">
      <alignment horizontal="center" vertical="center" wrapText="1"/>
    </xf>
    <xf numFmtId="1" fontId="5" fillId="0" borderId="46" xfId="3" applyNumberFormat="1" applyFont="1" applyBorder="1" applyAlignment="1">
      <alignment wrapText="1"/>
    </xf>
    <xf numFmtId="1" fontId="5" fillId="0" borderId="24" xfId="3" applyNumberFormat="1" applyFont="1" applyBorder="1" applyAlignment="1">
      <alignment horizontal="right" wrapText="1"/>
    </xf>
    <xf numFmtId="1" fontId="5" fillId="0" borderId="29" xfId="3" applyNumberFormat="1" applyFont="1" applyBorder="1" applyAlignment="1">
      <alignment horizontal="right" wrapText="1"/>
    </xf>
    <xf numFmtId="1" fontId="3" fillId="0" borderId="0" xfId="4" applyNumberFormat="1" applyFont="1"/>
    <xf numFmtId="1" fontId="5" fillId="0" borderId="25" xfId="3" applyNumberFormat="1" applyFont="1" applyBorder="1" applyAlignment="1">
      <alignment vertical="center" wrapText="1"/>
    </xf>
    <xf numFmtId="1" fontId="5" fillId="0" borderId="29" xfId="3" applyNumberFormat="1" applyFont="1" applyBorder="1" applyAlignment="1">
      <alignment vertical="center" wrapText="1"/>
    </xf>
    <xf numFmtId="1" fontId="5" fillId="0" borderId="30" xfId="3" applyNumberFormat="1" applyFont="1" applyBorder="1" applyAlignment="1">
      <alignment vertical="center" wrapText="1"/>
    </xf>
    <xf numFmtId="1" fontId="5" fillId="0" borderId="46" xfId="3" applyNumberFormat="1" applyFont="1" applyBorder="1" applyAlignment="1">
      <alignment vertical="center" wrapText="1"/>
    </xf>
    <xf numFmtId="1" fontId="8" fillId="0" borderId="0" xfId="3" applyNumberFormat="1" applyFont="1" applyAlignment="1">
      <alignment wrapText="1"/>
    </xf>
    <xf numFmtId="1" fontId="8" fillId="0" borderId="0" xfId="3" applyNumberFormat="1" applyFont="1"/>
    <xf numFmtId="1" fontId="14" fillId="0" borderId="0" xfId="3" applyNumberFormat="1" applyFont="1"/>
    <xf numFmtId="1" fontId="15" fillId="0" borderId="0" xfId="3" applyNumberFormat="1" applyFont="1"/>
    <xf numFmtId="1" fontId="13" fillId="2" borderId="36" xfId="5" applyNumberFormat="1" applyFont="1" applyFill="1" applyBorder="1" applyAlignment="1">
      <alignment horizontal="center" vertical="center" wrapText="1"/>
    </xf>
    <xf numFmtId="1" fontId="3" fillId="0" borderId="34" xfId="3" applyNumberFormat="1" applyFont="1" applyBorder="1" applyAlignment="1">
      <alignment vertical="center"/>
    </xf>
    <xf numFmtId="1" fontId="3" fillId="0" borderId="51" xfId="3" applyNumberFormat="1" applyFont="1" applyBorder="1" applyAlignment="1">
      <alignment vertical="center" wrapText="1"/>
    </xf>
    <xf numFmtId="1" fontId="3" fillId="10" borderId="16" xfId="3" applyNumberFormat="1" applyFont="1" applyFill="1" applyBorder="1" applyAlignment="1">
      <alignment horizontal="right" vertical="center" wrapText="1"/>
    </xf>
    <xf numFmtId="1" fontId="5" fillId="10" borderId="16" xfId="3" applyNumberFormat="1" applyFont="1" applyFill="1" applyBorder="1" applyAlignment="1">
      <alignment horizontal="right" vertical="center"/>
    </xf>
    <xf numFmtId="1" fontId="5" fillId="10" borderId="34" xfId="3" applyNumberFormat="1" applyFont="1" applyFill="1" applyBorder="1" applyAlignment="1">
      <alignment horizontal="right" vertical="center"/>
    </xf>
    <xf numFmtId="1" fontId="5" fillId="10" borderId="44" xfId="3" applyNumberFormat="1" applyFont="1" applyFill="1" applyBorder="1" applyAlignment="1">
      <alignment horizontal="right" vertical="center"/>
    </xf>
    <xf numFmtId="1" fontId="5" fillId="10" borderId="19" xfId="3" applyNumberFormat="1" applyFont="1" applyFill="1" applyBorder="1" applyAlignment="1">
      <alignment horizontal="right"/>
    </xf>
    <xf numFmtId="1" fontId="5" fillId="10" borderId="43" xfId="3" applyNumberFormat="1" applyFont="1" applyFill="1" applyBorder="1" applyAlignment="1">
      <alignment horizontal="right"/>
    </xf>
    <xf numFmtId="1" fontId="5" fillId="10" borderId="44" xfId="3" applyNumberFormat="1" applyFont="1" applyFill="1" applyBorder="1" applyAlignment="1">
      <alignment horizontal="right"/>
    </xf>
    <xf numFmtId="1" fontId="5" fillId="10" borderId="34" xfId="3" applyNumberFormat="1" applyFont="1" applyFill="1" applyBorder="1" applyAlignment="1">
      <alignment horizontal="right"/>
    </xf>
    <xf numFmtId="1" fontId="5" fillId="10" borderId="1" xfId="3" applyNumberFormat="1" applyFont="1" applyFill="1" applyBorder="1" applyAlignment="1">
      <alignment horizontal="right"/>
    </xf>
    <xf numFmtId="1" fontId="5" fillId="10" borderId="2" xfId="3" applyNumberFormat="1" applyFont="1" applyFill="1" applyBorder="1" applyAlignment="1">
      <alignment horizontal="right" vertical="center"/>
    </xf>
    <xf numFmtId="1" fontId="16" fillId="0" borderId="0" xfId="3" applyNumberFormat="1" applyFont="1"/>
    <xf numFmtId="1" fontId="3" fillId="0" borderId="47" xfId="3" applyNumberFormat="1" applyFont="1" applyBorder="1" applyAlignment="1">
      <alignment vertical="center"/>
    </xf>
    <xf numFmtId="1" fontId="3" fillId="0" borderId="52" xfId="3" applyNumberFormat="1" applyFont="1" applyBorder="1" applyAlignment="1">
      <alignment vertical="center" wrapText="1"/>
    </xf>
    <xf numFmtId="1" fontId="17" fillId="0" borderId="0" xfId="3" applyNumberFormat="1" applyFont="1"/>
    <xf numFmtId="1" fontId="17" fillId="0" borderId="0" xfId="3" applyNumberFormat="1" applyFont="1" applyAlignment="1">
      <alignment vertical="center"/>
    </xf>
    <xf numFmtId="1" fontId="3" fillId="0" borderId="35" xfId="3" applyNumberFormat="1" applyFont="1" applyBorder="1" applyAlignment="1">
      <alignment vertical="center"/>
    </xf>
    <xf numFmtId="1" fontId="3" fillId="0" borderId="53" xfId="3" applyNumberFormat="1" applyFont="1" applyBorder="1" applyAlignment="1">
      <alignment vertical="center" wrapText="1"/>
    </xf>
    <xf numFmtId="1" fontId="3" fillId="11" borderId="4" xfId="3" applyNumberFormat="1" applyFont="1" applyFill="1" applyBorder="1"/>
    <xf numFmtId="1" fontId="3" fillId="11" borderId="15" xfId="3" quotePrefix="1" applyNumberFormat="1" applyFont="1" applyFill="1" applyBorder="1" applyAlignment="1">
      <alignment wrapText="1"/>
    </xf>
    <xf numFmtId="1" fontId="7" fillId="0" borderId="0" xfId="3" applyNumberFormat="1" applyFont="1" applyAlignment="1">
      <alignment horizontal="left"/>
    </xf>
    <xf numFmtId="1" fontId="8" fillId="0" borderId="0" xfId="3" applyNumberFormat="1" applyFont="1" applyAlignment="1">
      <alignment horizontal="left" wrapText="1"/>
    </xf>
    <xf numFmtId="1" fontId="18" fillId="0" borderId="0" xfId="3" applyNumberFormat="1" applyFont="1" applyAlignment="1">
      <alignment horizontal="left"/>
    </xf>
    <xf numFmtId="1" fontId="8" fillId="0" borderId="0" xfId="3" applyNumberFormat="1" applyFont="1" applyAlignment="1">
      <alignment horizontal="left"/>
    </xf>
    <xf numFmtId="1" fontId="5" fillId="0" borderId="0" xfId="3" applyNumberFormat="1" applyFont="1" applyAlignment="1">
      <alignment horizontal="center" vertical="center" wrapText="1"/>
    </xf>
    <xf numFmtId="1" fontId="10" fillId="0" borderId="0" xfId="3" applyNumberFormat="1" applyFont="1"/>
    <xf numFmtId="1" fontId="3" fillId="12" borderId="36" xfId="5" applyNumberFormat="1" applyFont="1" applyFill="1" applyBorder="1" applyAlignment="1">
      <alignment horizontal="center" vertical="center" wrapText="1"/>
    </xf>
    <xf numFmtId="1" fontId="3" fillId="12" borderId="40" xfId="5" applyNumberFormat="1" applyFont="1" applyFill="1" applyBorder="1" applyAlignment="1">
      <alignment horizontal="center" vertical="center" wrapText="1"/>
    </xf>
    <xf numFmtId="1" fontId="3" fillId="12" borderId="2" xfId="5" applyNumberFormat="1" applyFont="1" applyFill="1" applyBorder="1" applyAlignment="1">
      <alignment horizontal="center" vertical="center" wrapText="1"/>
    </xf>
    <xf numFmtId="1" fontId="3" fillId="6" borderId="36" xfId="5" applyNumberFormat="1" applyFont="1" applyFill="1" applyBorder="1" applyAlignment="1">
      <alignment horizontal="center" vertical="center" wrapText="1"/>
    </xf>
    <xf numFmtId="1" fontId="3" fillId="6" borderId="39" xfId="5" applyNumberFormat="1" applyFont="1" applyFill="1" applyBorder="1" applyAlignment="1">
      <alignment horizontal="center" vertical="center" wrapText="1"/>
    </xf>
    <xf numFmtId="1" fontId="3" fillId="6" borderId="40" xfId="5" applyNumberFormat="1" applyFont="1" applyFill="1" applyBorder="1" applyAlignment="1">
      <alignment horizontal="center" vertical="center" wrapText="1"/>
    </xf>
    <xf numFmtId="1" fontId="5" fillId="0" borderId="24" xfId="3" applyNumberFormat="1" applyFont="1" applyBorder="1" applyAlignment="1">
      <alignment horizontal="center"/>
    </xf>
    <xf numFmtId="1" fontId="5" fillId="0" borderId="9" xfId="3" applyNumberFormat="1" applyFont="1" applyBorder="1" applyAlignment="1">
      <alignment horizontal="left" wrapText="1"/>
    </xf>
    <xf numFmtId="1" fontId="5" fillId="0" borderId="25" xfId="3" applyNumberFormat="1" applyFont="1" applyBorder="1" applyAlignment="1">
      <alignment horizontal="center"/>
    </xf>
    <xf numFmtId="1" fontId="5" fillId="0" borderId="10" xfId="3" applyNumberFormat="1" applyFont="1" applyBorder="1" applyAlignment="1">
      <alignment horizontal="left" wrapText="1"/>
    </xf>
    <xf numFmtId="1" fontId="5" fillId="0" borderId="20" xfId="3" applyNumberFormat="1" applyFont="1" applyBorder="1" applyAlignment="1">
      <alignment horizontal="center" vertical="center"/>
    </xf>
    <xf numFmtId="1" fontId="5" fillId="0" borderId="26" xfId="3" applyNumberFormat="1" applyFont="1" applyBorder="1" applyAlignment="1">
      <alignment horizontal="center" vertical="center"/>
    </xf>
    <xf numFmtId="1" fontId="5" fillId="0" borderId="29" xfId="3" applyNumberFormat="1" applyFont="1" applyBorder="1" applyAlignment="1">
      <alignment horizontal="center"/>
    </xf>
    <xf numFmtId="1" fontId="5" fillId="0" borderId="14" xfId="3" applyNumberFormat="1" applyFont="1" applyBorder="1" applyAlignment="1">
      <alignment horizontal="left" wrapText="1"/>
    </xf>
    <xf numFmtId="1" fontId="5" fillId="14" borderId="0" xfId="3" applyNumberFormat="1" applyFont="1" applyFill="1"/>
    <xf numFmtId="1" fontId="5" fillId="0" borderId="32" xfId="3" applyNumberFormat="1" applyFont="1" applyBorder="1" applyAlignment="1">
      <alignment horizontal="left" wrapText="1"/>
    </xf>
    <xf numFmtId="1" fontId="5" fillId="0" borderId="33" xfId="3" applyNumberFormat="1" applyFont="1" applyBorder="1" applyAlignment="1">
      <alignment horizontal="left" wrapText="1"/>
    </xf>
    <xf numFmtId="1" fontId="3" fillId="0" borderId="1" xfId="3" applyNumberFormat="1" applyFont="1" applyBorder="1" applyAlignment="1">
      <alignment horizontal="left" wrapText="1"/>
    </xf>
    <xf numFmtId="1" fontId="3" fillId="0" borderId="0" xfId="3" applyNumberFormat="1" applyFont="1" applyAlignment="1">
      <alignment horizontal="left" wrapText="1"/>
    </xf>
    <xf numFmtId="1" fontId="5" fillId="4" borderId="31" xfId="3" applyNumberFormat="1" applyFont="1" applyFill="1" applyBorder="1" applyAlignment="1">
      <alignment vertical="center" wrapText="1"/>
    </xf>
    <xf numFmtId="1" fontId="5" fillId="4" borderId="14" xfId="3" applyNumberFormat="1" applyFont="1" applyFill="1" applyBorder="1" applyAlignment="1">
      <alignment vertical="center" wrapText="1"/>
    </xf>
    <xf numFmtId="1" fontId="3" fillId="0" borderId="2" xfId="3" applyNumberFormat="1" applyFont="1" applyBorder="1" applyAlignment="1">
      <alignment horizontal="center" vertical="center" wrapText="1"/>
    </xf>
    <xf numFmtId="1" fontId="3" fillId="0" borderId="2" xfId="3" applyNumberFormat="1" applyFont="1" applyFill="1" applyBorder="1" applyAlignment="1">
      <alignment vertical="center" wrapText="1"/>
    </xf>
    <xf numFmtId="1" fontId="5" fillId="0" borderId="31" xfId="3" applyNumberFormat="1" applyFont="1" applyBorder="1" applyAlignment="1">
      <alignment vertical="center" wrapText="1"/>
    </xf>
    <xf numFmtId="1" fontId="5" fillId="4" borderId="2" xfId="3" applyNumberFormat="1" applyFont="1" applyFill="1" applyBorder="1" applyAlignment="1">
      <alignment vertical="center" wrapText="1"/>
    </xf>
    <xf numFmtId="1" fontId="5" fillId="0" borderId="2" xfId="3" applyNumberFormat="1" applyFont="1" applyBorder="1" applyAlignment="1">
      <alignment vertical="center" wrapText="1"/>
    </xf>
    <xf numFmtId="1" fontId="5" fillId="0" borderId="34" xfId="3" applyNumberFormat="1" applyFont="1" applyBorder="1" applyAlignment="1">
      <alignment horizontal="center" vertical="center" wrapText="1"/>
    </xf>
    <xf numFmtId="1" fontId="5" fillId="0" borderId="9" xfId="3" applyNumberFormat="1" applyFont="1" applyBorder="1" applyAlignment="1">
      <alignment vertical="center" wrapText="1"/>
    </xf>
    <xf numFmtId="1" fontId="5" fillId="0" borderId="14" xfId="3" applyNumberFormat="1" applyFont="1" applyBorder="1" applyAlignment="1">
      <alignment vertical="center" wrapText="1"/>
    </xf>
    <xf numFmtId="1" fontId="5" fillId="0" borderId="36" xfId="3" applyNumberFormat="1" applyFont="1" applyBorder="1" applyAlignment="1">
      <alignment horizontal="center" vertical="center" wrapText="1"/>
    </xf>
    <xf numFmtId="1" fontId="3" fillId="0" borderId="9" xfId="3" applyNumberFormat="1" applyFont="1" applyBorder="1" applyAlignment="1">
      <alignment vertical="center" wrapText="1"/>
    </xf>
    <xf numFmtId="1" fontId="3" fillId="0" borderId="20" xfId="3" applyNumberFormat="1" applyFont="1" applyFill="1" applyBorder="1" applyAlignment="1">
      <alignment vertical="center" wrapText="1"/>
    </xf>
    <xf numFmtId="1" fontId="3" fillId="4" borderId="14" xfId="3" applyNumberFormat="1" applyFont="1" applyFill="1" applyBorder="1" applyAlignment="1">
      <alignment vertical="center" wrapText="1"/>
    </xf>
    <xf numFmtId="1" fontId="3" fillId="0" borderId="14" xfId="3" applyNumberFormat="1" applyFont="1" applyFill="1" applyBorder="1" applyAlignment="1">
      <alignment vertical="center" wrapText="1"/>
    </xf>
    <xf numFmtId="1" fontId="3" fillId="4" borderId="16" xfId="3" applyNumberFormat="1" applyFont="1" applyFill="1" applyBorder="1" applyAlignment="1">
      <alignment horizontal="center" vertical="center" wrapText="1"/>
    </xf>
    <xf numFmtId="1" fontId="7" fillId="0" borderId="0" xfId="3" quotePrefix="1" applyNumberFormat="1" applyFont="1" applyAlignment="1">
      <alignment horizontal="left"/>
    </xf>
    <xf numFmtId="1" fontId="3" fillId="0" borderId="0" xfId="3" applyNumberFormat="1" applyFont="1" applyAlignment="1">
      <alignment horizontal="center" vertical="center" wrapText="1"/>
    </xf>
    <xf numFmtId="1" fontId="5" fillId="0" borderId="0" xfId="0" applyNumberFormat="1" applyFont="1"/>
    <xf numFmtId="1" fontId="3" fillId="2" borderId="3" xfId="3" applyNumberFormat="1" applyFont="1" applyFill="1" applyBorder="1" applyAlignment="1">
      <alignment horizontal="center" vertical="center" wrapText="1"/>
    </xf>
    <xf numFmtId="1" fontId="3" fillId="2" borderId="3" xfId="5" applyNumberFormat="1" applyFont="1" applyFill="1" applyBorder="1" applyAlignment="1">
      <alignment horizontal="center" vertical="center" wrapText="1"/>
    </xf>
    <xf numFmtId="1" fontId="19" fillId="3" borderId="37" xfId="1" applyNumberFormat="1" applyFont="1" applyFill="1" applyBorder="1" applyAlignment="1">
      <alignment horizontal="right"/>
    </xf>
    <xf numFmtId="1" fontId="5" fillId="4" borderId="0" xfId="6" applyNumberFormat="1" applyFont="1" applyFill="1"/>
    <xf numFmtId="1" fontId="5" fillId="4" borderId="0" xfId="0" applyNumberFormat="1" applyFont="1" applyFill="1"/>
    <xf numFmtId="1" fontId="19" fillId="3" borderId="8" xfId="1" applyNumberFormat="1" applyFont="1" applyFill="1" applyBorder="1" applyAlignment="1">
      <alignment horizontal="right"/>
    </xf>
    <xf numFmtId="1" fontId="5" fillId="0" borderId="0" xfId="6" applyNumberFormat="1" applyFont="1" applyAlignment="1">
      <alignment wrapText="1"/>
    </xf>
    <xf numFmtId="1" fontId="5" fillId="0" borderId="0" xfId="6" applyNumberFormat="1" applyFont="1"/>
    <xf numFmtId="1" fontId="5" fillId="11" borderId="0" xfId="6" applyNumberFormat="1" applyFont="1" applyFill="1"/>
    <xf numFmtId="1" fontId="5" fillId="11" borderId="0" xfId="3" applyNumberFormat="1" applyFont="1" applyFill="1"/>
    <xf numFmtId="1" fontId="5" fillId="13" borderId="18" xfId="8" applyNumberFormat="1" applyFont="1" applyFill="1" applyBorder="1" applyProtection="1">
      <protection locked="0"/>
    </xf>
    <xf numFmtId="1" fontId="5" fillId="11" borderId="0" xfId="6" applyNumberFormat="1" applyFont="1" applyFill="1" applyAlignment="1">
      <alignment wrapText="1"/>
    </xf>
    <xf numFmtId="1" fontId="7" fillId="0" borderId="15" xfId="3" quotePrefix="1" applyNumberFormat="1" applyFont="1" applyBorder="1"/>
    <xf numFmtId="1" fontId="10" fillId="0" borderId="15" xfId="3" quotePrefix="1" applyNumberFormat="1" applyFont="1" applyBorder="1" applyAlignment="1">
      <alignment wrapText="1"/>
    </xf>
    <xf numFmtId="1" fontId="10" fillId="0" borderId="15" xfId="3" quotePrefix="1" applyNumberFormat="1" applyFont="1" applyBorder="1"/>
    <xf numFmtId="1" fontId="5" fillId="0" borderId="22" xfId="3" applyNumberFormat="1" applyFont="1" applyBorder="1"/>
    <xf numFmtId="1" fontId="5" fillId="0" borderId="54" xfId="3" applyNumberFormat="1" applyFont="1" applyBorder="1" applyAlignment="1">
      <alignment wrapText="1"/>
    </xf>
    <xf numFmtId="1" fontId="5" fillId="0" borderId="2" xfId="3" applyNumberFormat="1" applyFont="1" applyBorder="1" applyAlignment="1">
      <alignment horizontal="center" vertical="center" wrapText="1"/>
    </xf>
    <xf numFmtId="1" fontId="5" fillId="0" borderId="35" xfId="9" applyNumberFormat="1" applyFont="1" applyBorder="1" applyAlignment="1">
      <alignment horizontal="center" vertical="center" wrapText="1"/>
    </xf>
    <xf numFmtId="1" fontId="5" fillId="0" borderId="41" xfId="9" applyNumberFormat="1" applyFont="1" applyBorder="1" applyAlignment="1">
      <alignment horizontal="center" vertical="center" wrapText="1"/>
    </xf>
    <xf numFmtId="1" fontId="5" fillId="0" borderId="39" xfId="6" applyNumberFormat="1" applyFont="1" applyBorder="1" applyAlignment="1">
      <alignment horizontal="center" vertical="center" wrapText="1"/>
    </xf>
    <xf numFmtId="1" fontId="5" fillId="0" borderId="40" xfId="6" applyNumberFormat="1" applyFont="1" applyBorder="1" applyAlignment="1">
      <alignment horizontal="center" vertical="center" wrapText="1"/>
    </xf>
    <xf numFmtId="1" fontId="5" fillId="0" borderId="22" xfId="10" applyNumberFormat="1" applyFont="1" applyBorder="1" applyAlignment="1">
      <alignment horizontal="right"/>
    </xf>
    <xf numFmtId="1" fontId="5" fillId="13" borderId="32" xfId="10" applyNumberFormat="1" applyFont="1" applyFill="1" applyBorder="1" applyProtection="1">
      <protection locked="0"/>
    </xf>
    <xf numFmtId="1" fontId="5" fillId="13" borderId="50" xfId="10" applyNumberFormat="1" applyFont="1" applyFill="1" applyBorder="1" applyProtection="1">
      <protection locked="0"/>
    </xf>
    <xf numFmtId="1" fontId="5" fillId="13" borderId="37" xfId="10" applyNumberFormat="1" applyFont="1" applyFill="1" applyBorder="1" applyProtection="1">
      <protection locked="0"/>
    </xf>
    <xf numFmtId="1" fontId="5" fillId="13" borderId="42" xfId="10" applyNumberFormat="1" applyFont="1" applyFill="1" applyBorder="1" applyProtection="1">
      <protection locked="0"/>
    </xf>
    <xf numFmtId="1" fontId="5" fillId="0" borderId="10" xfId="10" applyNumberFormat="1" applyFont="1" applyBorder="1" applyAlignment="1">
      <alignment horizontal="right"/>
    </xf>
    <xf numFmtId="1" fontId="5" fillId="13" borderId="58" xfId="10" applyNumberFormat="1" applyFont="1" applyFill="1" applyBorder="1" applyProtection="1">
      <protection locked="0"/>
    </xf>
    <xf numFmtId="1" fontId="5" fillId="13" borderId="59" xfId="10" applyNumberFormat="1" applyFont="1" applyFill="1" applyBorder="1" applyProtection="1">
      <protection locked="0"/>
    </xf>
    <xf numFmtId="1" fontId="5" fillId="13" borderId="60" xfId="10" applyNumberFormat="1" applyFont="1" applyFill="1" applyBorder="1" applyProtection="1">
      <protection locked="0"/>
    </xf>
    <xf numFmtId="1" fontId="5" fillId="13" borderId="8" xfId="10" applyNumberFormat="1" applyFont="1" applyFill="1" applyBorder="1" applyProtection="1">
      <protection locked="0"/>
    </xf>
    <xf numFmtId="1" fontId="5" fillId="0" borderId="16" xfId="10" applyNumberFormat="1" applyFont="1" applyBorder="1" applyAlignment="1">
      <alignment horizontal="right"/>
    </xf>
    <xf numFmtId="1" fontId="5" fillId="6" borderId="33" xfId="10" applyNumberFormat="1" applyFont="1" applyFill="1" applyBorder="1" applyAlignment="1" applyProtection="1">
      <alignment horizontal="right"/>
      <protection locked="0"/>
    </xf>
    <xf numFmtId="1" fontId="5" fillId="6" borderId="61" xfId="10" applyNumberFormat="1" applyFont="1" applyFill="1" applyBorder="1" applyAlignment="1" applyProtection="1">
      <alignment horizontal="right"/>
      <protection locked="0"/>
    </xf>
    <xf numFmtId="1" fontId="5" fillId="10" borderId="61" xfId="10" applyNumberFormat="1" applyFont="1" applyFill="1" applyBorder="1"/>
    <xf numFmtId="1" fontId="5" fillId="10" borderId="38" xfId="10" applyNumberFormat="1" applyFont="1" applyFill="1" applyBorder="1"/>
    <xf numFmtId="1" fontId="5" fillId="13" borderId="44" xfId="10" applyNumberFormat="1" applyFont="1" applyFill="1" applyBorder="1" applyProtection="1">
      <protection locked="0"/>
    </xf>
    <xf numFmtId="1" fontId="5" fillId="0" borderId="0" xfId="3" applyNumberFormat="1" applyFont="1" applyAlignment="1">
      <alignment horizontal="center" wrapText="1"/>
    </xf>
    <xf numFmtId="1" fontId="5" fillId="2" borderId="2" xfId="3" applyNumberFormat="1" applyFont="1" applyFill="1" applyBorder="1" applyAlignment="1">
      <alignment horizontal="center" vertical="center" wrapText="1"/>
    </xf>
    <xf numFmtId="1" fontId="5" fillId="0" borderId="2" xfId="11" applyNumberFormat="1" applyFont="1" applyBorder="1" applyAlignment="1">
      <alignment horizontal="center" vertical="center" wrapText="1"/>
    </xf>
    <xf numFmtId="1" fontId="5" fillId="0" borderId="3" xfId="11" applyNumberFormat="1" applyFont="1" applyBorder="1" applyAlignment="1">
      <alignment horizontal="left" vertical="center" wrapText="1"/>
    </xf>
    <xf numFmtId="1" fontId="5" fillId="13" borderId="31" xfId="12" applyNumberFormat="1" applyFont="1" applyFill="1" applyBorder="1">
      <protection locked="0"/>
    </xf>
    <xf numFmtId="1" fontId="5" fillId="13" borderId="56" xfId="12" applyNumberFormat="1" applyFont="1" applyFill="1" applyBorder="1">
      <protection locked="0"/>
    </xf>
    <xf numFmtId="1" fontId="5" fillId="0" borderId="10" xfId="11" applyNumberFormat="1" applyFont="1" applyBorder="1" applyAlignment="1">
      <alignment horizontal="left" vertical="center" wrapText="1"/>
    </xf>
    <xf numFmtId="1" fontId="5" fillId="13" borderId="10" xfId="12" applyNumberFormat="1" applyFont="1" applyFill="1" applyBorder="1">
      <protection locked="0"/>
    </xf>
    <xf numFmtId="1" fontId="5" fillId="13" borderId="11" xfId="12" applyNumberFormat="1" applyFont="1" applyFill="1" applyBorder="1">
      <protection locked="0"/>
    </xf>
    <xf numFmtId="1" fontId="5" fillId="0" borderId="16" xfId="11" applyNumberFormat="1" applyFont="1" applyBorder="1" applyAlignment="1">
      <alignment horizontal="left" vertical="center" wrapText="1"/>
    </xf>
    <xf numFmtId="1" fontId="5" fillId="13" borderId="14" xfId="12" applyNumberFormat="1" applyFont="1" applyFill="1" applyBorder="1">
      <protection locked="0"/>
    </xf>
    <xf numFmtId="1" fontId="5" fillId="13" borderId="18" xfId="12" applyNumberFormat="1" applyFont="1" applyFill="1" applyBorder="1">
      <protection locked="0"/>
    </xf>
    <xf numFmtId="1" fontId="7" fillId="0" borderId="0" xfId="13" applyNumberFormat="1" applyFont="1" applyAlignment="1">
      <alignment horizontal="left"/>
    </xf>
    <xf numFmtId="1" fontId="3" fillId="0" borderId="0" xfId="13" applyNumberFormat="1" applyFont="1" applyAlignment="1">
      <alignment wrapText="1"/>
    </xf>
    <xf numFmtId="1" fontId="3" fillId="0" borderId="0" xfId="13" applyNumberFormat="1" applyFont="1"/>
    <xf numFmtId="1" fontId="5" fillId="0" borderId="0" xfId="12" applyNumberFormat="1" applyFont="1" applyFill="1" applyBorder="1">
      <protection locked="0"/>
    </xf>
    <xf numFmtId="1" fontId="3" fillId="2" borderId="3" xfId="13" applyNumberFormat="1" applyFont="1" applyFill="1" applyBorder="1" applyAlignment="1">
      <alignment horizontal="center" vertical="center" wrapText="1"/>
    </xf>
    <xf numFmtId="1" fontId="22" fillId="0" borderId="0" xfId="13" applyNumberFormat="1" applyFont="1" applyAlignment="1">
      <alignment horizontal="left"/>
    </xf>
    <xf numFmtId="1" fontId="22" fillId="0" borderId="0" xfId="13" applyNumberFormat="1" applyFont="1" applyAlignment="1">
      <alignment horizontal="left" wrapText="1"/>
    </xf>
    <xf numFmtId="1" fontId="5" fillId="4" borderId="3" xfId="5" applyNumberFormat="1" applyFont="1" applyFill="1" applyBorder="1" applyAlignment="1">
      <alignment horizontal="center" vertical="center" wrapText="1"/>
    </xf>
    <xf numFmtId="1" fontId="8" fillId="0" borderId="25" xfId="3" applyNumberFormat="1" applyFont="1" applyBorder="1"/>
    <xf numFmtId="1" fontId="7" fillId="0" borderId="62" xfId="3" applyNumberFormat="1" applyFont="1" applyBorder="1" applyAlignment="1">
      <alignment horizontal="right"/>
    </xf>
    <xf numFmtId="1" fontId="7" fillId="0" borderId="62" xfId="3" applyNumberFormat="1" applyFont="1" applyBorder="1" applyAlignment="1">
      <alignment horizontal="right" wrapText="1"/>
    </xf>
    <xf numFmtId="1" fontId="8" fillId="0" borderId="25" xfId="3" applyNumberFormat="1" applyFont="1" applyBorder="1" applyAlignment="1">
      <alignment wrapText="1"/>
    </xf>
    <xf numFmtId="1" fontId="8" fillId="0" borderId="28" xfId="3" applyNumberFormat="1" applyFont="1" applyBorder="1"/>
    <xf numFmtId="1" fontId="7" fillId="0" borderId="1" xfId="3" applyNumberFormat="1" applyFont="1" applyBorder="1" applyAlignment="1">
      <alignment horizontal="right" wrapText="1"/>
    </xf>
    <xf numFmtId="1" fontId="5" fillId="0" borderId="4" xfId="3" applyNumberFormat="1" applyFont="1" applyBorder="1"/>
    <xf numFmtId="1" fontId="5" fillId="0" borderId="2" xfId="3" applyNumberFormat="1" applyFont="1" applyBorder="1"/>
    <xf numFmtId="1" fontId="3" fillId="0" borderId="6" xfId="8" applyNumberFormat="1" applyFont="1" applyBorder="1" applyAlignment="1">
      <alignment vertical="center"/>
    </xf>
    <xf numFmtId="1" fontId="3" fillId="0" borderId="7" xfId="8" applyNumberFormat="1" applyFont="1" applyBorder="1" applyAlignment="1">
      <alignment vertical="center"/>
    </xf>
    <xf numFmtId="1" fontId="5" fillId="0" borderId="9" xfId="10" applyNumberFormat="1" applyFont="1" applyBorder="1" applyAlignment="1">
      <alignment horizontal="center"/>
    </xf>
    <xf numFmtId="1" fontId="5" fillId="0" borderId="9" xfId="10" applyNumberFormat="1" applyFont="1" applyBorder="1" applyAlignment="1">
      <alignment horizontal="left" wrapText="1"/>
    </xf>
    <xf numFmtId="1" fontId="5" fillId="0" borderId="6" xfId="8" applyNumberFormat="1" applyFont="1" applyBorder="1"/>
    <xf numFmtId="1" fontId="5" fillId="0" borderId="7" xfId="8" applyNumberFormat="1" applyFont="1" applyBorder="1"/>
    <xf numFmtId="1" fontId="5" fillId="0" borderId="10" xfId="10" applyNumberFormat="1" applyFont="1" applyBorder="1" applyAlignment="1">
      <alignment horizontal="center"/>
    </xf>
    <xf numFmtId="1" fontId="5" fillId="0" borderId="10" xfId="10" applyNumberFormat="1" applyFont="1" applyBorder="1" applyAlignment="1">
      <alignment horizontal="left" wrapText="1"/>
    </xf>
    <xf numFmtId="1" fontId="5" fillId="0" borderId="10" xfId="10" applyNumberFormat="1" applyFont="1" applyBorder="1" applyAlignment="1">
      <alignment horizontal="left" vertical="center" wrapText="1"/>
    </xf>
    <xf numFmtId="0" fontId="5" fillId="0" borderId="10" xfId="10" applyNumberFormat="1" applyFont="1" applyBorder="1" applyAlignment="1">
      <alignment horizontal="center"/>
    </xf>
    <xf numFmtId="0" fontId="5" fillId="0" borderId="10" xfId="10" applyNumberFormat="1" applyFont="1" applyBorder="1" applyAlignment="1">
      <alignment horizontal="left" wrapText="1"/>
    </xf>
    <xf numFmtId="1" fontId="3" fillId="0" borderId="10" xfId="10" applyNumberFormat="1" applyFont="1" applyBorder="1" applyAlignment="1">
      <alignment horizontal="center"/>
    </xf>
    <xf numFmtId="1" fontId="3" fillId="0" borderId="10" xfId="10" applyNumberFormat="1" applyFont="1" applyBorder="1" applyAlignment="1">
      <alignment horizontal="left" wrapText="1"/>
    </xf>
    <xf numFmtId="1" fontId="3" fillId="0" borderId="6" xfId="8" applyNumberFormat="1" applyFont="1" applyBorder="1"/>
    <xf numFmtId="1" fontId="3" fillId="0" borderId="7" xfId="8" applyNumberFormat="1" applyFont="1" applyBorder="1"/>
    <xf numFmtId="1" fontId="5" fillId="0" borderId="11" xfId="8" applyNumberFormat="1" applyFont="1" applyBorder="1"/>
    <xf numFmtId="1" fontId="5" fillId="3" borderId="6" xfId="8" applyNumberFormat="1" applyFont="1" applyFill="1" applyBorder="1"/>
    <xf numFmtId="1" fontId="5" fillId="0" borderId="12" xfId="10" applyNumberFormat="1" applyFont="1" applyBorder="1" applyAlignment="1">
      <alignment horizontal="center"/>
    </xf>
    <xf numFmtId="1" fontId="5" fillId="0" borderId="13" xfId="10" applyNumberFormat="1" applyFont="1" applyBorder="1" applyAlignment="1">
      <alignment horizontal="center"/>
    </xf>
    <xf numFmtId="1" fontId="5" fillId="0" borderId="14" xfId="10" applyNumberFormat="1" applyFont="1" applyBorder="1" applyAlignment="1">
      <alignment horizontal="center"/>
    </xf>
    <xf numFmtId="1" fontId="3" fillId="0" borderId="2" xfId="8" applyNumberFormat="1" applyFont="1" applyBorder="1" applyAlignment="1">
      <alignment vertical="center"/>
    </xf>
    <xf numFmtId="1" fontId="3" fillId="0" borderId="16" xfId="8" applyNumberFormat="1" applyFont="1" applyBorder="1" applyAlignment="1">
      <alignment vertical="center"/>
    </xf>
    <xf numFmtId="1" fontId="5" fillId="0" borderId="17" xfId="8" applyNumberFormat="1" applyFont="1" applyBorder="1"/>
    <xf numFmtId="1" fontId="3" fillId="0" borderId="11" xfId="8" applyNumberFormat="1" applyFont="1" applyBorder="1"/>
    <xf numFmtId="1" fontId="5" fillId="3" borderId="10" xfId="8" applyNumberFormat="1" applyFont="1" applyFill="1" applyBorder="1"/>
    <xf numFmtId="1" fontId="5" fillId="0" borderId="14" xfId="10" applyNumberFormat="1" applyFont="1" applyBorder="1" applyAlignment="1">
      <alignment horizontal="left" wrapText="1"/>
    </xf>
    <xf numFmtId="1" fontId="5" fillId="0" borderId="18" xfId="8" applyNumberFormat="1" applyFont="1" applyBorder="1"/>
    <xf numFmtId="1" fontId="5" fillId="0" borderId="9" xfId="8" applyNumberFormat="1" applyFont="1" applyBorder="1"/>
    <xf numFmtId="1" fontId="5" fillId="0" borderId="10" xfId="8" applyNumberFormat="1" applyFont="1" applyBorder="1"/>
    <xf numFmtId="1" fontId="3" fillId="0" borderId="20" xfId="10" applyNumberFormat="1" applyFont="1" applyBorder="1" applyAlignment="1">
      <alignment horizontal="left" wrapText="1"/>
    </xf>
    <xf numFmtId="1" fontId="3" fillId="0" borderId="21" xfId="8" applyNumberFormat="1" applyFont="1" applyBorder="1"/>
    <xf numFmtId="1" fontId="3" fillId="0" borderId="20" xfId="10" applyNumberFormat="1" applyFont="1" applyBorder="1" applyAlignment="1">
      <alignment horizontal="center"/>
    </xf>
    <xf numFmtId="1" fontId="3" fillId="0" borderId="20" xfId="8" applyNumberFormat="1" applyFont="1" applyBorder="1"/>
    <xf numFmtId="1" fontId="5" fillId="0" borderId="14" xfId="8" applyNumberFormat="1" applyFont="1" applyBorder="1"/>
    <xf numFmtId="1" fontId="3" fillId="0" borderId="10" xfId="8" applyNumberFormat="1" applyFont="1" applyBorder="1"/>
    <xf numFmtId="1" fontId="5" fillId="3" borderId="14" xfId="8" applyNumberFormat="1" applyFont="1" applyFill="1" applyBorder="1"/>
    <xf numFmtId="1" fontId="3" fillId="0" borderId="5" xfId="8" applyNumberFormat="1" applyFont="1" applyBorder="1" applyAlignment="1">
      <alignment vertical="center"/>
    </xf>
    <xf numFmtId="1" fontId="5" fillId="0" borderId="12" xfId="8" applyNumberFormat="1" applyFont="1" applyBorder="1"/>
    <xf numFmtId="1" fontId="5" fillId="0" borderId="20" xfId="8" applyNumberFormat="1" applyFont="1" applyBorder="1"/>
    <xf numFmtId="1" fontId="3" fillId="0" borderId="2" xfId="8" applyNumberFormat="1" applyFont="1" applyBorder="1"/>
    <xf numFmtId="1" fontId="5" fillId="0" borderId="10" xfId="8" applyNumberFormat="1" applyFont="1" applyBorder="1" applyAlignment="1">
      <alignment vertical="center"/>
    </xf>
    <xf numFmtId="1" fontId="5" fillId="0" borderId="16" xfId="8" applyNumberFormat="1" applyFont="1" applyBorder="1"/>
    <xf numFmtId="1" fontId="5" fillId="0" borderId="19" xfId="8" applyNumberFormat="1" applyFont="1" applyBorder="1"/>
    <xf numFmtId="1" fontId="5" fillId="0" borderId="9" xfId="8" applyNumberFormat="1" applyFont="1" applyFill="1" applyBorder="1"/>
    <xf numFmtId="1" fontId="5" fillId="0" borderId="2" xfId="8" applyNumberFormat="1" applyFont="1" applyBorder="1"/>
    <xf numFmtId="1" fontId="5" fillId="0" borderId="2" xfId="10" applyNumberFormat="1" applyFont="1" applyBorder="1" applyAlignment="1">
      <alignment horizontal="center"/>
    </xf>
    <xf numFmtId="1" fontId="7" fillId="0" borderId="15" xfId="8" quotePrefix="1" applyNumberFormat="1" applyFont="1" applyBorder="1"/>
    <xf numFmtId="1" fontId="3" fillId="4" borderId="4" xfId="10" applyNumberFormat="1" applyFont="1" applyFill="1" applyBorder="1" applyAlignment="1">
      <alignment horizontal="left" wrapText="1"/>
    </xf>
    <xf numFmtId="1" fontId="5" fillId="0" borderId="24" xfId="8" applyNumberFormat="1" applyFont="1" applyBorder="1" applyAlignment="1">
      <alignment horizontal="right" vertical="center" wrapText="1"/>
    </xf>
    <xf numFmtId="1" fontId="5" fillId="0" borderId="25" xfId="8" applyNumberFormat="1" applyFont="1" applyBorder="1" applyAlignment="1">
      <alignment horizontal="right" vertical="center" wrapText="1"/>
    </xf>
    <xf numFmtId="1" fontId="5" fillId="0" borderId="29" xfId="8" applyNumberFormat="1" applyFont="1" applyBorder="1" applyAlignment="1">
      <alignment horizontal="right" vertical="center" wrapText="1"/>
    </xf>
    <xf numFmtId="1" fontId="3" fillId="0" borderId="22" xfId="8" applyNumberFormat="1" applyFont="1" applyBorder="1" applyAlignment="1">
      <alignment horizontal="right" vertical="center" wrapText="1"/>
    </xf>
    <xf numFmtId="1" fontId="5" fillId="0" borderId="9" xfId="8" applyNumberFormat="1" applyFont="1" applyBorder="1" applyAlignment="1">
      <alignment horizontal="right" vertical="center" wrapText="1"/>
    </xf>
    <xf numFmtId="1" fontId="5" fillId="0" borderId="10" xfId="8" applyNumberFormat="1" applyFont="1" applyBorder="1" applyAlignment="1">
      <alignment horizontal="right" vertical="center" wrapText="1"/>
    </xf>
    <xf numFmtId="1" fontId="5" fillId="0" borderId="14" xfId="8" applyNumberFormat="1" applyFont="1" applyBorder="1" applyAlignment="1">
      <alignment horizontal="right" vertical="center" wrapText="1"/>
    </xf>
    <xf numFmtId="1" fontId="3" fillId="0" borderId="16" xfId="10" applyNumberFormat="1" applyFont="1" applyBorder="1" applyAlignment="1">
      <alignment horizontal="center"/>
    </xf>
    <xf numFmtId="1" fontId="3" fillId="0" borderId="16" xfId="8" applyNumberFormat="1" applyFont="1" applyBorder="1" applyAlignment="1">
      <alignment horizontal="right" vertical="center" wrapText="1"/>
    </xf>
    <xf numFmtId="1" fontId="5" fillId="3" borderId="10" xfId="8" applyNumberFormat="1" applyFont="1" applyFill="1" applyBorder="1" applyAlignment="1">
      <alignment horizontal="right" vertical="center" wrapText="1"/>
    </xf>
    <xf numFmtId="1" fontId="5" fillId="0" borderId="16" xfId="10" applyNumberFormat="1" applyFont="1" applyBorder="1" applyAlignment="1">
      <alignment horizontal="center"/>
    </xf>
    <xf numFmtId="1" fontId="5" fillId="3" borderId="31" xfId="8" applyNumberFormat="1" applyFont="1" applyFill="1" applyBorder="1" applyAlignment="1">
      <alignment horizontal="right" vertical="center" wrapText="1"/>
    </xf>
    <xf numFmtId="1" fontId="3" fillId="0" borderId="2" xfId="8" applyNumberFormat="1" applyFont="1" applyBorder="1" applyAlignment="1">
      <alignment horizontal="right"/>
    </xf>
    <xf numFmtId="1" fontId="5" fillId="0" borderId="32" xfId="8" applyNumberFormat="1" applyFont="1" applyBorder="1"/>
    <xf numFmtId="1" fontId="5" fillId="0" borderId="33" xfId="8" applyNumberFormat="1" applyFont="1" applyBorder="1"/>
    <xf numFmtId="1" fontId="3" fillId="0" borderId="34" xfId="8" applyNumberFormat="1" applyFont="1" applyBorder="1"/>
    <xf numFmtId="1" fontId="3" fillId="0" borderId="15" xfId="8" quotePrefix="1" applyNumberFormat="1" applyFont="1" applyBorder="1" applyAlignment="1">
      <alignment horizontal="center"/>
    </xf>
    <xf numFmtId="1" fontId="5" fillId="0" borderId="24" xfId="8" applyNumberFormat="1" applyFont="1" applyBorder="1"/>
    <xf numFmtId="1" fontId="5" fillId="0" borderId="27" xfId="8" applyNumberFormat="1" applyFont="1" applyBorder="1"/>
    <xf numFmtId="1" fontId="5" fillId="0" borderId="25" xfId="8" applyNumberFormat="1" applyFont="1" applyBorder="1"/>
    <xf numFmtId="1" fontId="5" fillId="0" borderId="29" xfId="8" applyNumberFormat="1" applyFont="1" applyBorder="1"/>
    <xf numFmtId="1" fontId="3" fillId="0" borderId="4" xfId="8" applyNumberFormat="1" applyFont="1" applyBorder="1"/>
    <xf numFmtId="1" fontId="3" fillId="0" borderId="15" xfId="8" applyNumberFormat="1" applyFont="1" applyBorder="1"/>
    <xf numFmtId="1" fontId="5" fillId="0" borderId="17" xfId="8" applyNumberFormat="1" applyFont="1" applyBorder="1" applyAlignment="1">
      <alignment horizontal="right" vertical="center" wrapText="1"/>
    </xf>
    <xf numFmtId="1" fontId="5" fillId="0" borderId="12" xfId="8" applyNumberFormat="1" applyFont="1" applyBorder="1" applyAlignment="1">
      <alignment horizontal="right" vertical="center" wrapText="1"/>
    </xf>
    <xf numFmtId="1" fontId="5" fillId="3" borderId="9" xfId="8" applyNumberFormat="1" applyFont="1" applyFill="1" applyBorder="1" applyAlignment="1">
      <alignment horizontal="right" vertical="center" wrapText="1"/>
    </xf>
    <xf numFmtId="1" fontId="5" fillId="3" borderId="14" xfId="8" applyNumberFormat="1" applyFont="1" applyFill="1" applyBorder="1" applyAlignment="1">
      <alignment horizontal="right" vertical="center" wrapText="1"/>
    </xf>
    <xf numFmtId="1" fontId="3" fillId="0" borderId="16" xfId="8" applyNumberFormat="1" applyFont="1" applyBorder="1"/>
    <xf numFmtId="1" fontId="7" fillId="0" borderId="15" xfId="8" applyNumberFormat="1" applyFont="1" applyBorder="1"/>
    <xf numFmtId="1" fontId="5" fillId="0" borderId="32" xfId="8" applyNumberFormat="1" applyFont="1" applyBorder="1" applyAlignment="1">
      <alignment horizontal="right"/>
    </xf>
    <xf numFmtId="1" fontId="5" fillId="0" borderId="35" xfId="8" applyNumberFormat="1" applyFont="1" applyBorder="1" applyAlignment="1">
      <alignment horizontal="right"/>
    </xf>
    <xf numFmtId="1" fontId="5" fillId="0" borderId="6" xfId="8" applyNumberFormat="1" applyFont="1" applyBorder="1" applyAlignment="1">
      <alignment horizontal="right"/>
    </xf>
    <xf numFmtId="1" fontId="5" fillId="0" borderId="10" xfId="8" applyNumberFormat="1" applyFont="1" applyBorder="1" applyAlignment="1">
      <alignment horizontal="right"/>
    </xf>
    <xf numFmtId="1" fontId="5" fillId="0" borderId="33" xfId="8" applyNumberFormat="1" applyFont="1" applyBorder="1" applyAlignment="1">
      <alignment horizontal="right"/>
    </xf>
    <xf numFmtId="1" fontId="3" fillId="0" borderId="36" xfId="8" applyNumberFormat="1" applyFont="1" applyBorder="1" applyAlignment="1">
      <alignment horizontal="right"/>
    </xf>
    <xf numFmtId="1" fontId="7" fillId="0" borderId="15" xfId="8" applyNumberFormat="1" applyFont="1" applyBorder="1" applyAlignment="1">
      <alignment horizontal="left" wrapText="1"/>
    </xf>
    <xf numFmtId="1" fontId="3" fillId="0" borderId="2" xfId="8" quotePrefix="1" applyNumberFormat="1" applyFont="1" applyBorder="1" applyAlignment="1">
      <alignment horizontal="right"/>
    </xf>
    <xf numFmtId="1" fontId="3" fillId="0" borderId="15" xfId="8" quotePrefix="1" applyNumberFormat="1" applyFont="1" applyBorder="1" applyAlignment="1">
      <alignment horizontal="left"/>
    </xf>
    <xf numFmtId="1" fontId="5" fillId="0" borderId="0" xfId="10" applyNumberFormat="1" applyFont="1" applyAlignment="1">
      <alignment horizontal="left"/>
    </xf>
    <xf numFmtId="1" fontId="5" fillId="0" borderId="0" xfId="10" applyNumberFormat="1" applyFont="1"/>
    <xf numFmtId="1" fontId="3" fillId="0" borderId="15" xfId="8" quotePrefix="1" applyNumberFormat="1" applyFont="1" applyBorder="1"/>
    <xf numFmtId="1" fontId="3" fillId="0" borderId="16" xfId="8" applyNumberFormat="1" applyFont="1" applyBorder="1" applyAlignment="1">
      <alignment horizontal="right"/>
    </xf>
    <xf numFmtId="1" fontId="3" fillId="0" borderId="1" xfId="8" applyNumberFormat="1" applyFont="1" applyBorder="1" applyAlignment="1">
      <alignment horizontal="center"/>
    </xf>
    <xf numFmtId="1" fontId="5" fillId="3" borderId="32" xfId="8" applyNumberFormat="1" applyFont="1" applyFill="1" applyBorder="1"/>
    <xf numFmtId="1" fontId="5" fillId="3" borderId="33" xfId="8" applyNumberFormat="1" applyFont="1" applyFill="1" applyBorder="1"/>
    <xf numFmtId="1" fontId="3" fillId="0" borderId="36" xfId="8" applyNumberFormat="1" applyFont="1" applyBorder="1"/>
    <xf numFmtId="1" fontId="3" fillId="0" borderId="1" xfId="8" quotePrefix="1" applyNumberFormat="1" applyFont="1" applyBorder="1"/>
    <xf numFmtId="1" fontId="5" fillId="0" borderId="9" xfId="8" applyNumberFormat="1" applyFont="1" applyBorder="1" applyAlignment="1">
      <alignment horizontal="right"/>
    </xf>
    <xf numFmtId="1" fontId="5" fillId="0" borderId="14" xfId="8" applyNumberFormat="1" applyFont="1" applyBorder="1" applyAlignment="1">
      <alignment horizontal="right"/>
    </xf>
    <xf numFmtId="1" fontId="5" fillId="0" borderId="2" xfId="8" applyNumberFormat="1" applyFont="1" applyBorder="1" applyAlignment="1">
      <alignment horizontal="right"/>
    </xf>
    <xf numFmtId="1" fontId="3" fillId="0" borderId="40" xfId="8" applyNumberFormat="1" applyFont="1" applyBorder="1" applyAlignment="1">
      <alignment vertical="center"/>
    </xf>
    <xf numFmtId="1" fontId="5" fillId="0" borderId="9" xfId="8" applyNumberFormat="1" applyFont="1" applyBorder="1" applyAlignment="1">
      <alignment wrapText="1"/>
    </xf>
    <xf numFmtId="1" fontId="5" fillId="8" borderId="9" xfId="8" applyNumberFormat="1" applyFont="1" applyFill="1" applyBorder="1" applyAlignment="1">
      <alignment wrapText="1"/>
    </xf>
    <xf numFmtId="1" fontId="5" fillId="0" borderId="10" xfId="8" applyNumberFormat="1" applyFont="1" applyBorder="1" applyAlignment="1">
      <alignment wrapText="1"/>
    </xf>
    <xf numFmtId="1" fontId="5" fillId="8" borderId="10" xfId="8" applyNumberFormat="1" applyFont="1" applyFill="1" applyBorder="1" applyAlignment="1">
      <alignment wrapText="1"/>
    </xf>
    <xf numFmtId="1" fontId="5" fillId="0" borderId="14" xfId="8" applyNumberFormat="1" applyFont="1" applyBorder="1" applyAlignment="1">
      <alignment wrapText="1"/>
    </xf>
    <xf numFmtId="1" fontId="5" fillId="8" borderId="14" xfId="8" applyNumberFormat="1" applyFont="1" applyFill="1" applyBorder="1" applyAlignment="1">
      <alignment wrapText="1"/>
    </xf>
    <xf numFmtId="1" fontId="3" fillId="0" borderId="31" xfId="8" applyNumberFormat="1" applyFont="1" applyBorder="1" applyAlignment="1">
      <alignment wrapText="1"/>
    </xf>
    <xf numFmtId="1" fontId="3" fillId="0" borderId="31" xfId="8" applyNumberFormat="1" applyFont="1" applyBorder="1"/>
    <xf numFmtId="1" fontId="3" fillId="0" borderId="47" xfId="8" applyNumberFormat="1" applyFont="1" applyBorder="1"/>
    <xf numFmtId="1" fontId="3" fillId="0" borderId="48" xfId="8" applyNumberFormat="1" applyFont="1" applyBorder="1"/>
    <xf numFmtId="1" fontId="3" fillId="0" borderId="0" xfId="8" applyNumberFormat="1" applyFont="1"/>
    <xf numFmtId="1" fontId="3" fillId="0" borderId="5" xfId="8" applyNumberFormat="1" applyFont="1" applyBorder="1"/>
    <xf numFmtId="1" fontId="3" fillId="4" borderId="5" xfId="8" applyNumberFormat="1" applyFont="1" applyFill="1" applyBorder="1"/>
    <xf numFmtId="1" fontId="5" fillId="0" borderId="20" xfId="8" applyNumberFormat="1" applyFont="1" applyBorder="1" applyAlignment="1">
      <alignment wrapText="1"/>
    </xf>
    <xf numFmtId="1" fontId="5" fillId="8" borderId="20" xfId="8" applyNumberFormat="1" applyFont="1" applyFill="1" applyBorder="1" applyAlignment="1">
      <alignment wrapText="1"/>
    </xf>
    <xf numFmtId="1" fontId="3" fillId="0" borderId="12" xfId="8" applyNumberFormat="1" applyFont="1" applyBorder="1" applyAlignment="1">
      <alignment vertical="center" wrapText="1"/>
    </xf>
    <xf numFmtId="1" fontId="3" fillId="0" borderId="12" xfId="8" applyNumberFormat="1" applyFont="1" applyBorder="1"/>
    <xf numFmtId="1" fontId="3" fillId="0" borderId="49" xfId="8" applyNumberFormat="1" applyFont="1" applyBorder="1"/>
    <xf numFmtId="1" fontId="3" fillId="0" borderId="47" xfId="8" quotePrefix="1" applyNumberFormat="1" applyFont="1" applyBorder="1"/>
    <xf numFmtId="1" fontId="3" fillId="0" borderId="48" xfId="8" quotePrefix="1" applyNumberFormat="1" applyFont="1" applyBorder="1"/>
    <xf numFmtId="1" fontId="3" fillId="0" borderId="31" xfId="8" quotePrefix="1" applyNumberFormat="1" applyFont="1" applyBorder="1"/>
    <xf numFmtId="1" fontId="3" fillId="4" borderId="31" xfId="8" quotePrefix="1" applyNumberFormat="1" applyFont="1" applyFill="1" applyBorder="1"/>
    <xf numFmtId="1" fontId="5" fillId="0" borderId="9" xfId="8" applyNumberFormat="1" applyFont="1" applyFill="1" applyBorder="1" applyAlignment="1">
      <alignment wrapText="1"/>
    </xf>
    <xf numFmtId="1" fontId="5" fillId="9" borderId="9" xfId="8" applyNumberFormat="1" applyFont="1" applyFill="1" applyBorder="1" applyAlignment="1" applyProtection="1">
      <alignment wrapText="1"/>
      <protection locked="0"/>
    </xf>
    <xf numFmtId="1" fontId="5" fillId="0" borderId="10" xfId="8" applyNumberFormat="1" applyFont="1" applyFill="1" applyBorder="1" applyAlignment="1">
      <alignment wrapText="1"/>
    </xf>
    <xf numFmtId="1" fontId="5" fillId="9" borderId="10" xfId="8" applyNumberFormat="1" applyFont="1" applyFill="1" applyBorder="1" applyAlignment="1" applyProtection="1">
      <alignment wrapText="1"/>
      <protection locked="0"/>
    </xf>
    <xf numFmtId="1" fontId="5" fillId="0" borderId="14" xfId="8" applyNumberFormat="1" applyFont="1" applyFill="1" applyBorder="1" applyAlignment="1">
      <alignment wrapText="1"/>
    </xf>
    <xf numFmtId="1" fontId="5" fillId="9" borderId="14" xfId="8" applyNumberFormat="1" applyFont="1" applyFill="1" applyBorder="1" applyAlignment="1" applyProtection="1">
      <alignment wrapText="1"/>
      <protection locked="0"/>
    </xf>
    <xf numFmtId="1" fontId="3" fillId="0" borderId="9" xfId="8" applyNumberFormat="1" applyFont="1" applyBorder="1" applyAlignment="1">
      <alignment wrapText="1"/>
    </xf>
    <xf numFmtId="1" fontId="5" fillId="0" borderId="37" xfId="8" applyNumberFormat="1" applyFont="1" applyBorder="1"/>
    <xf numFmtId="1" fontId="5" fillId="0" borderId="30" xfId="8" applyNumberFormat="1" applyFont="1" applyBorder="1"/>
    <xf numFmtId="1" fontId="5" fillId="0" borderId="32" xfId="8" applyNumberFormat="1" applyFont="1" applyFill="1" applyBorder="1"/>
    <xf numFmtId="1" fontId="5" fillId="0" borderId="50" xfId="8" applyNumberFormat="1" applyFont="1" applyFill="1" applyBorder="1"/>
    <xf numFmtId="1" fontId="5" fillId="0" borderId="37" xfId="8" applyNumberFormat="1" applyFont="1" applyFill="1" applyBorder="1"/>
    <xf numFmtId="1" fontId="5" fillId="0" borderId="32" xfId="8" quotePrefix="1" applyNumberFormat="1" applyFont="1" applyFill="1" applyBorder="1"/>
    <xf numFmtId="1" fontId="5" fillId="0" borderId="37" xfId="8" quotePrefix="1" applyNumberFormat="1" applyFont="1" applyFill="1" applyBorder="1"/>
    <xf numFmtId="1" fontId="5" fillId="0" borderId="9" xfId="8" quotePrefix="1" applyNumberFormat="1" applyFont="1" applyFill="1" applyBorder="1"/>
    <xf numFmtId="1" fontId="5" fillId="4" borderId="9" xfId="8" quotePrefix="1" applyNumberFormat="1" applyFont="1" applyFill="1" applyBorder="1"/>
    <xf numFmtId="1" fontId="5" fillId="0" borderId="12" xfId="8" applyNumberFormat="1" applyFont="1" applyBorder="1" applyAlignment="1">
      <alignment wrapText="1"/>
    </xf>
    <xf numFmtId="1" fontId="5" fillId="0" borderId="12" xfId="8" applyNumberFormat="1" applyFont="1" applyFill="1" applyBorder="1" applyAlignment="1">
      <alignment wrapText="1"/>
    </xf>
    <xf numFmtId="1" fontId="5" fillId="9" borderId="12" xfId="8" applyNumberFormat="1" applyFont="1" applyFill="1" applyBorder="1" applyAlignment="1" applyProtection="1">
      <alignment wrapText="1"/>
      <protection locked="0"/>
    </xf>
    <xf numFmtId="1" fontId="5" fillId="0" borderId="2" xfId="8" applyNumberFormat="1" applyFont="1" applyBorder="1" applyAlignment="1">
      <alignment wrapText="1"/>
    </xf>
    <xf numFmtId="1" fontId="5" fillId="0" borderId="2" xfId="8" applyNumberFormat="1" applyFont="1" applyFill="1" applyBorder="1" applyAlignment="1">
      <alignment wrapText="1"/>
    </xf>
    <xf numFmtId="1" fontId="5" fillId="8" borderId="2" xfId="8" applyNumberFormat="1" applyFont="1" applyFill="1" applyBorder="1" applyAlignment="1">
      <alignment wrapText="1"/>
    </xf>
    <xf numFmtId="1" fontId="3" fillId="0" borderId="9" xfId="8" applyNumberFormat="1" applyFont="1" applyFill="1" applyBorder="1" applyAlignment="1">
      <alignment horizontal="right"/>
    </xf>
    <xf numFmtId="1" fontId="5" fillId="0" borderId="9" xfId="8" applyNumberFormat="1" applyFont="1" applyFill="1" applyBorder="1" applyAlignment="1">
      <alignment horizontal="right"/>
    </xf>
    <xf numFmtId="1" fontId="3" fillId="0" borderId="33" xfId="8" applyNumberFormat="1" applyFont="1" applyBorder="1" applyAlignment="1">
      <alignment horizontal="right"/>
    </xf>
    <xf numFmtId="1" fontId="3" fillId="10" borderId="2" xfId="8" applyNumberFormat="1" applyFont="1" applyFill="1" applyBorder="1" applyAlignment="1">
      <alignment horizontal="right"/>
    </xf>
    <xf numFmtId="1" fontId="3" fillId="10" borderId="3" xfId="8" applyNumberFormat="1" applyFont="1" applyFill="1" applyBorder="1" applyAlignment="1">
      <alignment horizontal="right"/>
    </xf>
    <xf numFmtId="1" fontId="5" fillId="10" borderId="35" xfId="8" applyNumberFormat="1" applyFont="1" applyFill="1" applyBorder="1" applyAlignment="1">
      <alignment horizontal="right"/>
    </xf>
    <xf numFmtId="1" fontId="5" fillId="10" borderId="42" xfId="8" applyNumberFormat="1" applyFont="1" applyFill="1" applyBorder="1" applyAlignment="1">
      <alignment horizontal="right"/>
    </xf>
    <xf numFmtId="1" fontId="5" fillId="10" borderId="54" xfId="8" applyNumberFormat="1" applyFont="1" applyFill="1" applyBorder="1" applyAlignment="1">
      <alignment horizontal="right"/>
    </xf>
    <xf numFmtId="1" fontId="5" fillId="10" borderId="41" xfId="8" applyNumberFormat="1" applyFont="1" applyFill="1" applyBorder="1" applyAlignment="1">
      <alignment horizontal="right"/>
    </xf>
    <xf numFmtId="1" fontId="5" fillId="10" borderId="23" xfId="8" applyNumberFormat="1" applyFont="1" applyFill="1" applyBorder="1" applyAlignment="1">
      <alignment horizontal="right"/>
    </xf>
    <xf numFmtId="1" fontId="5" fillId="10" borderId="3" xfId="8" applyNumberFormat="1" applyFont="1" applyFill="1" applyBorder="1" applyAlignment="1">
      <alignment horizontal="right"/>
    </xf>
    <xf numFmtId="1" fontId="3" fillId="0" borderId="9" xfId="8" applyNumberFormat="1" applyFont="1" applyBorder="1" applyAlignment="1">
      <alignment horizontal="right" vertical="center"/>
    </xf>
    <xf numFmtId="1" fontId="5" fillId="0" borderId="9" xfId="8" applyNumberFormat="1" applyFont="1" applyBorder="1" applyAlignment="1">
      <alignment horizontal="right" vertical="center"/>
    </xf>
    <xf numFmtId="1" fontId="3" fillId="0" borderId="20" xfId="8" applyNumberFormat="1" applyFont="1" applyFill="1" applyBorder="1" applyAlignment="1">
      <alignment horizontal="right" vertical="center"/>
    </xf>
    <xf numFmtId="1" fontId="5" fillId="0" borderId="20" xfId="8" applyNumberFormat="1" applyFont="1" applyFill="1" applyBorder="1" applyAlignment="1">
      <alignment horizontal="right" vertical="center"/>
    </xf>
    <xf numFmtId="1" fontId="3" fillId="0" borderId="20" xfId="8" applyNumberFormat="1" applyFont="1" applyBorder="1" applyAlignment="1">
      <alignment horizontal="right" vertical="center"/>
    </xf>
    <xf numFmtId="1" fontId="5" fillId="0" borderId="20" xfId="8" applyNumberFormat="1" applyFont="1" applyBorder="1" applyAlignment="1">
      <alignment horizontal="right" vertical="center"/>
    </xf>
    <xf numFmtId="1" fontId="3" fillId="0" borderId="2" xfId="8" applyNumberFormat="1" applyFont="1" applyBorder="1" applyAlignment="1">
      <alignment horizontal="right" vertical="center"/>
    </xf>
    <xf numFmtId="1" fontId="8" fillId="0" borderId="0" xfId="10" applyNumberFormat="1" applyFont="1" applyAlignment="1">
      <alignment horizontal="left"/>
    </xf>
    <xf numFmtId="1" fontId="8" fillId="0" borderId="0" xfId="10" quotePrefix="1" applyNumberFormat="1" applyFont="1" applyAlignment="1">
      <alignment horizontal="left"/>
    </xf>
    <xf numFmtId="1" fontId="5" fillId="4" borderId="9" xfId="10" applyNumberFormat="1" applyFont="1" applyFill="1" applyBorder="1" applyAlignment="1">
      <alignment horizontal="center"/>
    </xf>
    <xf numFmtId="1" fontId="5" fillId="4" borderId="24" xfId="10" applyNumberFormat="1" applyFont="1" applyFill="1" applyBorder="1" applyAlignment="1">
      <alignment wrapText="1"/>
    </xf>
    <xf numFmtId="1" fontId="3" fillId="4" borderId="10" xfId="10" applyNumberFormat="1" applyFont="1" applyFill="1" applyBorder="1" applyAlignment="1">
      <alignment horizontal="right" vertical="center" wrapText="1"/>
    </xf>
    <xf numFmtId="1" fontId="5" fillId="4" borderId="10" xfId="10" applyNumberFormat="1" applyFont="1" applyFill="1" applyBorder="1" applyAlignment="1">
      <alignment horizontal="right" vertical="center" wrapText="1"/>
    </xf>
    <xf numFmtId="1" fontId="5" fillId="0" borderId="10" xfId="10" applyNumberFormat="1" applyFont="1" applyFill="1" applyBorder="1" applyAlignment="1">
      <alignment horizontal="right" vertical="center" wrapText="1"/>
    </xf>
    <xf numFmtId="1" fontId="5" fillId="4" borderId="10" xfId="10" applyNumberFormat="1" applyFont="1" applyFill="1" applyBorder="1" applyAlignment="1">
      <alignment horizontal="center"/>
    </xf>
    <xf numFmtId="1" fontId="5" fillId="4" borderId="25" xfId="10" applyNumberFormat="1" applyFont="1" applyFill="1" applyBorder="1" applyAlignment="1">
      <alignment wrapText="1"/>
    </xf>
    <xf numFmtId="1" fontId="5" fillId="4" borderId="20" xfId="10" applyNumberFormat="1" applyFont="1" applyFill="1" applyBorder="1" applyAlignment="1">
      <alignment horizontal="center" vertical="center"/>
    </xf>
    <xf numFmtId="1" fontId="5" fillId="4" borderId="26" xfId="10" applyNumberFormat="1" applyFont="1" applyFill="1" applyBorder="1" applyAlignment="1">
      <alignment vertical="center" wrapText="1"/>
    </xf>
    <xf numFmtId="1" fontId="3" fillId="4" borderId="2" xfId="10" applyNumberFormat="1" applyFont="1" applyFill="1" applyBorder="1" applyAlignment="1">
      <alignment horizontal="right" vertical="center" wrapText="1"/>
    </xf>
    <xf numFmtId="1" fontId="3" fillId="0" borderId="2" xfId="8" applyNumberFormat="1" applyFont="1" applyBorder="1" applyAlignment="1">
      <alignment horizontal="right" vertical="center" wrapText="1"/>
    </xf>
    <xf numFmtId="1" fontId="3" fillId="4" borderId="2" xfId="8" applyNumberFormat="1" applyFont="1" applyFill="1" applyBorder="1" applyAlignment="1">
      <alignment horizontal="right" vertical="center" wrapText="1"/>
    </xf>
    <xf numFmtId="1" fontId="5" fillId="4" borderId="0" xfId="10" applyNumberFormat="1" applyFont="1" applyFill="1" applyAlignment="1">
      <alignment wrapText="1"/>
    </xf>
    <xf numFmtId="1" fontId="3" fillId="7" borderId="36" xfId="10" applyNumberFormat="1" applyFont="1" applyFill="1" applyBorder="1" applyAlignment="1">
      <alignment horizontal="center" vertical="center" wrapText="1"/>
    </xf>
    <xf numFmtId="1" fontId="3" fillId="7" borderId="40" xfId="10" applyNumberFormat="1" applyFont="1" applyFill="1" applyBorder="1" applyAlignment="1">
      <alignment horizontal="center" vertical="center" wrapText="1"/>
    </xf>
    <xf numFmtId="1" fontId="5" fillId="3" borderId="24" xfId="10" applyNumberFormat="1" applyFont="1" applyFill="1" applyBorder="1" applyAlignment="1">
      <alignment horizontal="right"/>
    </xf>
    <xf numFmtId="1" fontId="3" fillId="0" borderId="10" xfId="10" applyNumberFormat="1" applyFont="1" applyFill="1" applyBorder="1" applyAlignment="1">
      <alignment horizontal="right" vertical="center" wrapText="1"/>
    </xf>
    <xf numFmtId="1" fontId="5" fillId="3" borderId="10" xfId="10" applyNumberFormat="1" applyFont="1" applyFill="1" applyBorder="1" applyAlignment="1">
      <alignment horizontal="right"/>
    </xf>
    <xf numFmtId="1" fontId="3" fillId="0" borderId="10" xfId="10" applyNumberFormat="1" applyFont="1" applyBorder="1" applyAlignment="1">
      <alignment horizontal="right" vertical="center" wrapText="1"/>
    </xf>
    <xf numFmtId="1" fontId="5" fillId="0" borderId="10" xfId="10" applyNumberFormat="1" applyFont="1" applyBorder="1" applyAlignment="1">
      <alignment horizontal="right" vertical="center" wrapText="1"/>
    </xf>
    <xf numFmtId="1" fontId="5" fillId="0" borderId="10" xfId="8" applyNumberFormat="1" applyFont="1" applyFill="1" applyBorder="1"/>
    <xf numFmtId="1" fontId="3" fillId="0" borderId="10" xfId="8" applyNumberFormat="1" applyFont="1" applyFill="1" applyBorder="1"/>
    <xf numFmtId="1" fontId="3" fillId="4" borderId="20" xfId="10" applyNumberFormat="1" applyFont="1" applyFill="1" applyBorder="1" applyAlignment="1">
      <alignment horizontal="right" vertical="center" wrapText="1"/>
    </xf>
    <xf numFmtId="1" fontId="5" fillId="0" borderId="20" xfId="10" applyNumberFormat="1" applyFont="1" applyFill="1" applyBorder="1" applyAlignment="1">
      <alignment horizontal="right" vertical="center" wrapText="1"/>
    </xf>
    <xf numFmtId="1" fontId="5" fillId="3" borderId="20" xfId="10" applyNumberFormat="1" applyFont="1" applyFill="1" applyBorder="1" applyAlignment="1">
      <alignment horizontal="right"/>
    </xf>
    <xf numFmtId="1" fontId="3" fillId="7" borderId="2" xfId="10" applyNumberFormat="1" applyFont="1" applyFill="1" applyBorder="1" applyAlignment="1">
      <alignment horizontal="center" vertical="center" wrapText="1"/>
    </xf>
    <xf numFmtId="1" fontId="3" fillId="4" borderId="36" xfId="10" applyNumberFormat="1" applyFont="1" applyFill="1" applyBorder="1" applyAlignment="1">
      <alignment horizontal="center" vertical="center" wrapText="1"/>
    </xf>
    <xf numFmtId="1" fontId="3" fillId="4" borderId="2" xfId="10" applyNumberFormat="1" applyFont="1" applyFill="1" applyBorder="1" applyAlignment="1">
      <alignment horizontal="center" vertical="center" wrapText="1"/>
    </xf>
    <xf numFmtId="1" fontId="3" fillId="0" borderId="24" xfId="8" applyNumberFormat="1" applyFont="1" applyBorder="1" applyAlignment="1">
      <alignment horizontal="right" wrapText="1"/>
    </xf>
    <xf numFmtId="1" fontId="5" fillId="13" borderId="32" xfId="10" applyNumberFormat="1" applyFont="1" applyFill="1" applyBorder="1" applyAlignment="1" applyProtection="1">
      <alignment horizontal="right"/>
      <protection locked="0"/>
    </xf>
    <xf numFmtId="1" fontId="5" fillId="0" borderId="32" xfId="10" applyNumberFormat="1" applyFont="1" applyBorder="1" applyAlignment="1">
      <alignment horizontal="right"/>
    </xf>
    <xf numFmtId="1" fontId="5" fillId="13" borderId="37" xfId="10" applyNumberFormat="1" applyFont="1" applyFill="1" applyBorder="1" applyAlignment="1" applyProtection="1">
      <alignment horizontal="right"/>
      <protection locked="0"/>
    </xf>
    <xf numFmtId="1" fontId="5" fillId="13" borderId="9" xfId="10" applyNumberFormat="1" applyFont="1" applyFill="1" applyBorder="1" applyAlignment="1" applyProtection="1">
      <alignment horizontal="right"/>
      <protection locked="0"/>
    </xf>
    <xf numFmtId="1" fontId="3" fillId="0" borderId="27" xfId="8" applyNumberFormat="1" applyFont="1" applyBorder="1" applyAlignment="1">
      <alignment horizontal="right" wrapText="1"/>
    </xf>
    <xf numFmtId="1" fontId="5" fillId="13" borderId="34" xfId="10" applyNumberFormat="1" applyFont="1" applyFill="1" applyBorder="1" applyAlignment="1" applyProtection="1">
      <alignment horizontal="right"/>
      <protection locked="0"/>
    </xf>
    <xf numFmtId="1" fontId="5" fillId="0" borderId="57" xfId="10" applyNumberFormat="1" applyFont="1" applyBorder="1" applyAlignment="1">
      <alignment horizontal="right"/>
    </xf>
    <xf numFmtId="1" fontId="5" fillId="13" borderId="44" xfId="10" applyNumberFormat="1" applyFont="1" applyFill="1" applyBorder="1" applyAlignment="1" applyProtection="1">
      <alignment horizontal="right"/>
      <protection locked="0"/>
    </xf>
    <xf numFmtId="1" fontId="3" fillId="0" borderId="29" xfId="8" applyNumberFormat="1" applyFont="1" applyBorder="1" applyAlignment="1">
      <alignment horizontal="right" wrapText="1"/>
    </xf>
    <xf numFmtId="1" fontId="5" fillId="13" borderId="33" xfId="10" applyNumberFormat="1" applyFont="1" applyFill="1" applyBorder="1" applyAlignment="1" applyProtection="1">
      <alignment horizontal="right"/>
      <protection locked="0"/>
    </xf>
    <xf numFmtId="1" fontId="5" fillId="0" borderId="33" xfId="10" applyNumberFormat="1" applyFont="1" applyBorder="1" applyAlignment="1">
      <alignment horizontal="right"/>
    </xf>
    <xf numFmtId="1" fontId="5" fillId="13" borderId="38" xfId="10" applyNumberFormat="1" applyFont="1" applyFill="1" applyBorder="1" applyAlignment="1" applyProtection="1">
      <alignment horizontal="right"/>
      <protection locked="0"/>
    </xf>
    <xf numFmtId="1" fontId="3" fillId="4" borderId="9" xfId="8" applyNumberFormat="1" applyFont="1" applyFill="1" applyBorder="1"/>
    <xf numFmtId="1" fontId="5" fillId="4" borderId="9" xfId="8" applyNumberFormat="1" applyFont="1" applyFill="1" applyBorder="1" applyAlignment="1">
      <alignment horizontal="right"/>
    </xf>
    <xf numFmtId="1" fontId="3" fillId="4" borderId="14" xfId="8" applyNumberFormat="1" applyFont="1" applyFill="1" applyBorder="1"/>
    <xf numFmtId="1" fontId="5" fillId="4" borderId="14" xfId="8" applyNumberFormat="1" applyFont="1" applyFill="1" applyBorder="1" applyAlignment="1">
      <alignment horizontal="right"/>
    </xf>
    <xf numFmtId="1" fontId="5" fillId="0" borderId="0" xfId="10" applyNumberFormat="1" applyFont="1" applyAlignment="1">
      <alignment horizontal="right"/>
    </xf>
    <xf numFmtId="1" fontId="3" fillId="0" borderId="14" xfId="10" applyNumberFormat="1" applyFont="1" applyFill="1" applyBorder="1" applyAlignment="1">
      <alignment horizontal="right"/>
    </xf>
    <xf numFmtId="1" fontId="5" fillId="0" borderId="14" xfId="10" applyNumberFormat="1" applyFont="1" applyFill="1" applyBorder="1" applyAlignment="1">
      <alignment horizontal="right"/>
    </xf>
    <xf numFmtId="1" fontId="3" fillId="0" borderId="2" xfId="10" applyNumberFormat="1" applyFont="1" applyFill="1" applyBorder="1" applyAlignment="1">
      <alignment horizontal="right"/>
    </xf>
    <xf numFmtId="1" fontId="3" fillId="0" borderId="36" xfId="10" applyNumberFormat="1" applyFont="1" applyFill="1" applyBorder="1" applyAlignment="1">
      <alignment horizontal="right"/>
    </xf>
    <xf numFmtId="1" fontId="3" fillId="0" borderId="40" xfId="10" applyNumberFormat="1" applyFont="1" applyFill="1" applyBorder="1" applyAlignment="1">
      <alignment horizontal="right"/>
    </xf>
    <xf numFmtId="1" fontId="3" fillId="0" borderId="4" xfId="10" applyNumberFormat="1" applyFont="1" applyFill="1" applyBorder="1" applyAlignment="1">
      <alignment horizontal="right"/>
    </xf>
    <xf numFmtId="1" fontId="3" fillId="0" borderId="39" xfId="10" applyNumberFormat="1" applyFont="1" applyFill="1" applyBorder="1" applyAlignment="1">
      <alignment horizontal="right"/>
    </xf>
    <xf numFmtId="1" fontId="5" fillId="0" borderId="4" xfId="10" applyNumberFormat="1" applyFont="1" applyFill="1" applyBorder="1" applyAlignment="1">
      <alignment horizontal="right"/>
    </xf>
    <xf numFmtId="1" fontId="5" fillId="0" borderId="2" xfId="10" applyNumberFormat="1" applyFont="1" applyFill="1" applyBorder="1" applyAlignment="1">
      <alignment horizontal="right"/>
    </xf>
    <xf numFmtId="1" fontId="3" fillId="0" borderId="27" xfId="10" applyNumberFormat="1" applyFont="1" applyFill="1" applyBorder="1" applyAlignment="1">
      <alignment horizontal="right"/>
    </xf>
    <xf numFmtId="1" fontId="5" fillId="0" borderId="27" xfId="10" applyNumberFormat="1" applyFont="1" applyFill="1" applyBorder="1" applyAlignment="1">
      <alignment horizontal="right"/>
    </xf>
    <xf numFmtId="1" fontId="5" fillId="0" borderId="12" xfId="10" applyNumberFormat="1" applyFont="1" applyFill="1" applyBorder="1" applyAlignment="1">
      <alignment horizontal="right"/>
    </xf>
    <xf numFmtId="1" fontId="3" fillId="0" borderId="29" xfId="10" applyNumberFormat="1" applyFont="1" applyFill="1" applyBorder="1" applyAlignment="1">
      <alignment horizontal="right"/>
    </xf>
    <xf numFmtId="1" fontId="5" fillId="0" borderId="29" xfId="10" applyNumberFormat="1" applyFont="1" applyFill="1" applyBorder="1" applyAlignment="1">
      <alignment horizontal="right"/>
    </xf>
    <xf numFmtId="1" fontId="3" fillId="0" borderId="24" xfId="10" applyNumberFormat="1" applyFont="1" applyFill="1" applyBorder="1" applyAlignment="1">
      <alignment horizontal="right"/>
    </xf>
    <xf numFmtId="1" fontId="5" fillId="0" borderId="24" xfId="10" applyNumberFormat="1" applyFont="1" applyFill="1" applyBorder="1" applyAlignment="1">
      <alignment horizontal="right"/>
    </xf>
    <xf numFmtId="1" fontId="5" fillId="0" borderId="9" xfId="10" applyNumberFormat="1" applyFont="1" applyFill="1" applyBorder="1" applyAlignment="1">
      <alignment horizontal="right"/>
    </xf>
    <xf numFmtId="1" fontId="3" fillId="0" borderId="26" xfId="10" applyNumberFormat="1" applyFont="1" applyFill="1" applyBorder="1" applyAlignment="1">
      <alignment horizontal="right"/>
    </xf>
    <xf numFmtId="1" fontId="5" fillId="0" borderId="26" xfId="10" applyNumberFormat="1" applyFont="1" applyFill="1" applyBorder="1" applyAlignment="1">
      <alignment horizontal="right"/>
    </xf>
    <xf numFmtId="1" fontId="3" fillId="0" borderId="9" xfId="10" applyNumberFormat="1" applyFont="1" applyFill="1" applyBorder="1" applyAlignment="1">
      <alignment horizontal="right"/>
    </xf>
    <xf numFmtId="1" fontId="5" fillId="0" borderId="0" xfId="8" applyNumberFormat="1" applyFont="1"/>
    <xf numFmtId="1" fontId="3" fillId="0" borderId="6" xfId="10" applyNumberFormat="1" applyFont="1" applyBorder="1" applyAlignment="1">
      <alignment horizontal="right"/>
    </xf>
    <xf numFmtId="1" fontId="5" fillId="0" borderId="6" xfId="10" applyNumberFormat="1" applyFont="1" applyBorder="1" applyAlignment="1">
      <alignment horizontal="right"/>
    </xf>
    <xf numFmtId="1" fontId="3" fillId="0" borderId="6" xfId="10" applyNumberFormat="1" applyFont="1" applyBorder="1"/>
    <xf numFmtId="1" fontId="3" fillId="0" borderId="36" xfId="10" applyNumberFormat="1" applyFont="1" applyBorder="1" applyAlignment="1">
      <alignment horizontal="right" vertical="center"/>
    </xf>
    <xf numFmtId="1" fontId="3" fillId="0" borderId="4" xfId="10" applyNumberFormat="1" applyFont="1" applyBorder="1" applyAlignment="1">
      <alignment horizontal="right" vertical="center"/>
    </xf>
    <xf numFmtId="1" fontId="3" fillId="0" borderId="2" xfId="10" applyNumberFormat="1" applyFont="1" applyBorder="1" applyAlignment="1">
      <alignment horizontal="right" vertical="center"/>
    </xf>
    <xf numFmtId="1" fontId="5" fillId="2" borderId="2" xfId="8" applyNumberFormat="1" applyFont="1" applyFill="1" applyBorder="1" applyAlignment="1">
      <alignment horizontal="center" vertical="center"/>
    </xf>
    <xf numFmtId="1" fontId="5" fillId="13" borderId="9" xfId="10" applyNumberFormat="1" applyFont="1" applyFill="1" applyBorder="1" applyProtection="1">
      <protection locked="0"/>
    </xf>
    <xf numFmtId="1" fontId="10" fillId="0" borderId="0" xfId="10" applyNumberFormat="1" applyFont="1" applyAlignment="1">
      <alignment horizontal="right"/>
    </xf>
    <xf numFmtId="1" fontId="5" fillId="13" borderId="14" xfId="10" applyNumberFormat="1" applyFont="1" applyFill="1" applyBorder="1" applyProtection="1">
      <protection locked="0"/>
    </xf>
    <xf numFmtId="1" fontId="5" fillId="13" borderId="16" xfId="10" applyNumberFormat="1" applyFont="1" applyFill="1" applyBorder="1" applyProtection="1">
      <protection locked="0"/>
    </xf>
    <xf numFmtId="1" fontId="5" fillId="0" borderId="0" xfId="10" applyNumberFormat="1" applyFont="1" applyProtection="1">
      <protection locked="0"/>
    </xf>
    <xf numFmtId="1" fontId="5" fillId="4" borderId="9" xfId="10" applyNumberFormat="1" applyFont="1" applyFill="1" applyBorder="1"/>
    <xf numFmtId="1" fontId="5" fillId="4" borderId="14" xfId="10" applyNumberFormat="1" applyFont="1" applyFill="1" applyBorder="1"/>
    <xf numFmtId="1" fontId="5" fillId="4" borderId="35" xfId="10" applyNumberFormat="1" applyFont="1" applyFill="1" applyBorder="1" applyAlignment="1">
      <alignment horizontal="center" vertical="center" wrapText="1"/>
    </xf>
    <xf numFmtId="1" fontId="5" fillId="4" borderId="3" xfId="10" applyNumberFormat="1" applyFont="1" applyFill="1" applyBorder="1" applyAlignment="1">
      <alignment horizontal="center" vertical="center" wrapText="1"/>
    </xf>
    <xf numFmtId="1" fontId="3" fillId="0" borderId="7" xfId="8" applyNumberFormat="1" applyFont="1" applyBorder="1" applyAlignment="1">
      <alignment horizontal="right" wrapText="1"/>
    </xf>
    <xf numFmtId="1" fontId="5" fillId="13" borderId="7" xfId="10" applyNumberFormat="1" applyFont="1" applyFill="1" applyBorder="1" applyAlignment="1" applyProtection="1">
      <alignment horizontal="right"/>
      <protection locked="0"/>
    </xf>
    <xf numFmtId="1" fontId="5" fillId="13" borderId="59" xfId="10" applyNumberFormat="1" applyFont="1" applyFill="1" applyBorder="1" applyAlignment="1" applyProtection="1">
      <alignment horizontal="right"/>
      <protection locked="0"/>
    </xf>
    <xf numFmtId="166" fontId="3" fillId="0" borderId="0" xfId="1" applyNumberFormat="1" applyFont="1" applyFill="1" applyAlignment="1" applyProtection="1">
      <alignment horizontal="center"/>
    </xf>
    <xf numFmtId="167" fontId="3" fillId="0" borderId="0" xfId="1" applyNumberFormat="1" applyFont="1" applyFill="1" applyAlignment="1" applyProtection="1">
      <alignment horizontal="center"/>
    </xf>
    <xf numFmtId="1" fontId="3" fillId="0" borderId="15" xfId="2" applyNumberFormat="1" applyFont="1" applyBorder="1" applyAlignment="1">
      <alignment horizontal="center" vertical="center" wrapText="1"/>
    </xf>
    <xf numFmtId="1" fontId="3" fillId="0" borderId="31" xfId="3" applyNumberFormat="1" applyFont="1" applyBorder="1" applyAlignment="1">
      <alignment vertical="center" wrapText="1"/>
    </xf>
    <xf numFmtId="1" fontId="5" fillId="0" borderId="3" xfId="3" applyNumberFormat="1" applyFont="1" applyBorder="1" applyAlignment="1">
      <alignment vertical="center" wrapText="1"/>
    </xf>
    <xf numFmtId="1" fontId="3" fillId="0" borderId="2" xfId="3" applyNumberFormat="1" applyFont="1" applyBorder="1" applyAlignment="1">
      <alignment vertical="center" wrapText="1"/>
    </xf>
    <xf numFmtId="1" fontId="3" fillId="0" borderId="4" xfId="3" applyNumberFormat="1" applyFont="1" applyBorder="1" applyAlignment="1">
      <alignment vertical="center" wrapText="1"/>
    </xf>
    <xf numFmtId="1" fontId="3" fillId="0" borderId="24" xfId="3" applyNumberFormat="1" applyFont="1" applyBorder="1" applyAlignment="1">
      <alignment vertical="center" wrapText="1"/>
    </xf>
    <xf numFmtId="1" fontId="5" fillId="0" borderId="24" xfId="3" applyNumberFormat="1" applyFont="1" applyBorder="1" applyAlignment="1">
      <alignment vertical="center" wrapText="1"/>
    </xf>
    <xf numFmtId="1" fontId="3" fillId="0" borderId="20" xfId="3" applyNumberFormat="1" applyFont="1" applyBorder="1" applyAlignment="1">
      <alignment vertical="center" wrapText="1"/>
    </xf>
    <xf numFmtId="1" fontId="3" fillId="0" borderId="14" xfId="3" applyNumberFormat="1" applyFont="1" applyBorder="1" applyAlignment="1">
      <alignment vertical="center" wrapText="1"/>
    </xf>
    <xf numFmtId="1" fontId="8" fillId="0" borderId="25" xfId="3" applyNumberFormat="1" applyFont="1" applyBorder="1" applyAlignment="1">
      <alignment wrapText="1"/>
    </xf>
    <xf numFmtId="1" fontId="7" fillId="0" borderId="62" xfId="3" applyNumberFormat="1" applyFont="1" applyBorder="1" applyAlignment="1">
      <alignment horizontal="right"/>
    </xf>
    <xf numFmtId="1" fontId="8" fillId="0" borderId="25" xfId="3" applyNumberFormat="1" applyFont="1" applyBorder="1"/>
    <xf numFmtId="1" fontId="3" fillId="2" borderId="3" xfId="3" applyNumberFormat="1" applyFont="1" applyFill="1" applyBorder="1" applyAlignment="1">
      <alignment horizontal="center" vertical="center" wrapText="1"/>
    </xf>
    <xf numFmtId="1" fontId="5" fillId="0" borderId="4" xfId="3" applyNumberFormat="1" applyFont="1" applyBorder="1" applyAlignment="1">
      <alignment vertical="center" wrapText="1"/>
    </xf>
    <xf numFmtId="1" fontId="5" fillId="0" borderId="2" xfId="3" applyNumberFormat="1" applyFont="1" applyBorder="1" applyAlignment="1">
      <alignment horizontal="center" vertical="center" wrapText="1"/>
    </xf>
    <xf numFmtId="1" fontId="3" fillId="0" borderId="2" xfId="3" applyNumberFormat="1" applyFont="1" applyBorder="1" applyAlignment="1">
      <alignment horizontal="center" vertical="center" wrapText="1"/>
    </xf>
    <xf numFmtId="1" fontId="3" fillId="2" borderId="3" xfId="5" applyNumberFormat="1" applyFont="1" applyFill="1" applyBorder="1" applyAlignment="1">
      <alignment horizontal="center" vertical="center" wrapText="1"/>
    </xf>
    <xf numFmtId="1" fontId="3" fillId="12" borderId="2" xfId="5" applyNumberFormat="1" applyFont="1" applyFill="1" applyBorder="1" applyAlignment="1">
      <alignment horizontal="center" vertical="center" wrapText="1"/>
    </xf>
    <xf numFmtId="1" fontId="3" fillId="0" borderId="0" xfId="3" applyNumberFormat="1" applyFont="1" applyAlignment="1">
      <alignment horizontal="center" vertical="center" wrapText="1"/>
    </xf>
    <xf numFmtId="1" fontId="5" fillId="0" borderId="10" xfId="3" applyNumberFormat="1" applyFont="1" applyBorder="1" applyAlignment="1">
      <alignment horizontal="center" vertical="center" wrapText="1"/>
    </xf>
    <xf numFmtId="1" fontId="5" fillId="0" borderId="10" xfId="3" applyNumberFormat="1" applyFont="1" applyBorder="1" applyAlignment="1">
      <alignment horizontal="center" vertical="center" wrapText="1"/>
    </xf>
    <xf numFmtId="1" fontId="3" fillId="0" borderId="0" xfId="3" applyNumberFormat="1" applyFont="1" applyAlignment="1">
      <alignment horizontal="center" vertical="center" wrapText="1"/>
    </xf>
    <xf numFmtId="1" fontId="3" fillId="2" borderId="3" xfId="3" applyNumberFormat="1" applyFont="1" applyFill="1" applyBorder="1" applyAlignment="1">
      <alignment horizontal="center" vertical="center" wrapText="1"/>
    </xf>
    <xf numFmtId="1" fontId="3" fillId="2" borderId="3" xfId="5" applyNumberFormat="1" applyFont="1" applyFill="1" applyBorder="1" applyAlignment="1">
      <alignment horizontal="center" vertical="center" wrapText="1"/>
    </xf>
    <xf numFmtId="1" fontId="3" fillId="0" borderId="2" xfId="3" applyNumberFormat="1" applyFont="1" applyBorder="1" applyAlignment="1">
      <alignment horizontal="center" vertical="center" wrapText="1"/>
    </xf>
    <xf numFmtId="1" fontId="3" fillId="12" borderId="2" xfId="5" applyNumberFormat="1" applyFont="1" applyFill="1" applyBorder="1" applyAlignment="1">
      <alignment horizontal="center" vertical="center" wrapText="1"/>
    </xf>
    <xf numFmtId="1" fontId="5" fillId="0" borderId="4" xfId="3" applyNumberFormat="1" applyFont="1" applyBorder="1" applyAlignment="1">
      <alignment vertical="center" wrapText="1"/>
    </xf>
    <xf numFmtId="1" fontId="5" fillId="0" borderId="2" xfId="3" applyNumberFormat="1" applyFont="1" applyBorder="1" applyAlignment="1">
      <alignment horizontal="center" vertical="center" wrapText="1"/>
    </xf>
    <xf numFmtId="1" fontId="7" fillId="0" borderId="62" xfId="3" applyNumberFormat="1" applyFont="1" applyBorder="1" applyAlignment="1">
      <alignment horizontal="right"/>
    </xf>
    <xf numFmtId="1" fontId="8" fillId="0" borderId="25" xfId="3" applyNumberFormat="1" applyFont="1" applyBorder="1"/>
    <xf numFmtId="1" fontId="8" fillId="0" borderId="25" xfId="3" applyNumberFormat="1" applyFont="1" applyBorder="1" applyAlignment="1">
      <alignment wrapText="1"/>
    </xf>
    <xf numFmtId="1" fontId="5" fillId="0" borderId="10" xfId="3" applyNumberFormat="1" applyFont="1" applyBorder="1" applyAlignment="1">
      <alignment horizontal="center" vertical="center" wrapText="1"/>
    </xf>
    <xf numFmtId="1" fontId="3" fillId="0" borderId="0" xfId="3" applyNumberFormat="1" applyFont="1" applyAlignment="1">
      <alignment horizontal="center" vertical="center" wrapText="1"/>
    </xf>
    <xf numFmtId="1" fontId="3" fillId="2" borderId="3" xfId="3" applyNumberFormat="1" applyFont="1" applyFill="1" applyBorder="1" applyAlignment="1">
      <alignment horizontal="center" vertical="center" wrapText="1"/>
    </xf>
    <xf numFmtId="1" fontId="3" fillId="2" borderId="3" xfId="5" applyNumberFormat="1" applyFont="1" applyFill="1" applyBorder="1" applyAlignment="1">
      <alignment horizontal="center" vertical="center" wrapText="1"/>
    </xf>
    <xf numFmtId="1" fontId="3" fillId="0" borderId="2" xfId="3" applyNumberFormat="1" applyFont="1" applyBorder="1" applyAlignment="1">
      <alignment horizontal="center" vertical="center" wrapText="1"/>
    </xf>
    <xf numFmtId="1" fontId="3" fillId="12" borderId="2" xfId="5" applyNumberFormat="1" applyFont="1" applyFill="1" applyBorder="1" applyAlignment="1">
      <alignment horizontal="center" vertical="center" wrapText="1"/>
    </xf>
    <xf numFmtId="1" fontId="5" fillId="0" borderId="4" xfId="3" applyNumberFormat="1" applyFont="1" applyBorder="1" applyAlignment="1">
      <alignment vertical="center" wrapText="1"/>
    </xf>
    <xf numFmtId="1" fontId="5" fillId="0" borderId="2" xfId="3" applyNumberFormat="1" applyFont="1" applyBorder="1" applyAlignment="1">
      <alignment horizontal="center" vertical="center" wrapText="1"/>
    </xf>
    <xf numFmtId="1" fontId="7" fillId="0" borderId="62" xfId="3" applyNumberFormat="1" applyFont="1" applyBorder="1" applyAlignment="1">
      <alignment horizontal="right"/>
    </xf>
    <xf numFmtId="1" fontId="8" fillId="0" borderId="25" xfId="3" applyNumberFormat="1" applyFont="1" applyBorder="1"/>
    <xf numFmtId="1" fontId="8" fillId="0" borderId="25" xfId="3" applyNumberFormat="1" applyFont="1" applyBorder="1" applyAlignment="1">
      <alignment wrapText="1"/>
    </xf>
    <xf numFmtId="1" fontId="8" fillId="0" borderId="25" xfId="3" applyNumberFormat="1" applyFont="1" applyBorder="1" applyAlignment="1">
      <alignment horizontal="left" wrapText="1"/>
    </xf>
    <xf numFmtId="1" fontId="8" fillId="0" borderId="62" xfId="3" applyNumberFormat="1" applyFont="1" applyBorder="1" applyAlignment="1">
      <alignment horizontal="left" wrapText="1"/>
    </xf>
    <xf numFmtId="0" fontId="8" fillId="0" borderId="25" xfId="3" applyFont="1" applyBorder="1" applyAlignment="1">
      <alignment horizontal="left" wrapText="1"/>
    </xf>
    <xf numFmtId="0" fontId="8" fillId="0" borderId="62" xfId="3" applyFont="1" applyBorder="1" applyAlignment="1">
      <alignment horizontal="left" wrapText="1"/>
    </xf>
    <xf numFmtId="1" fontId="8" fillId="0" borderId="25" xfId="3" applyNumberFormat="1" applyFont="1" applyBorder="1" applyAlignment="1">
      <alignment wrapText="1"/>
    </xf>
    <xf numFmtId="1" fontId="8" fillId="0" borderId="62" xfId="3" applyNumberFormat="1" applyFont="1" applyBorder="1" applyAlignment="1">
      <alignment wrapText="1"/>
    </xf>
    <xf numFmtId="1" fontId="8" fillId="0" borderId="25" xfId="3" applyNumberFormat="1" applyFont="1" applyBorder="1" applyAlignment="1">
      <alignment vertical="center"/>
    </xf>
    <xf numFmtId="1" fontId="8" fillId="0" borderId="62" xfId="3" applyNumberFormat="1" applyFont="1" applyBorder="1" applyAlignment="1">
      <alignment vertical="center"/>
    </xf>
    <xf numFmtId="1" fontId="7" fillId="0" borderId="25" xfId="3" applyNumberFormat="1" applyFont="1" applyBorder="1" applyAlignment="1">
      <alignment horizontal="right"/>
    </xf>
    <xf numFmtId="1" fontId="7" fillId="0" borderId="62" xfId="3" applyNumberFormat="1" applyFont="1" applyBorder="1" applyAlignment="1">
      <alignment horizontal="right"/>
    </xf>
    <xf numFmtId="1" fontId="8" fillId="0" borderId="25" xfId="3" applyNumberFormat="1" applyFont="1" applyBorder="1"/>
    <xf numFmtId="1" fontId="8" fillId="0" borderId="62" xfId="3" applyNumberFormat="1" applyFont="1" applyBorder="1"/>
    <xf numFmtId="1" fontId="5" fillId="0" borderId="29" xfId="14" applyNumberFormat="1" applyFont="1" applyBorder="1"/>
    <xf numFmtId="1" fontId="5" fillId="0" borderId="18" xfId="14" applyNumberFormat="1" applyFont="1" applyBorder="1"/>
    <xf numFmtId="1" fontId="5" fillId="0" borderId="22" xfId="13" applyNumberFormat="1" applyFont="1" applyBorder="1" applyAlignment="1">
      <alignment horizontal="center" vertical="center" wrapText="1"/>
    </xf>
    <xf numFmtId="1" fontId="5" fillId="0" borderId="54" xfId="13" applyNumberFormat="1" applyFont="1" applyBorder="1" applyAlignment="1">
      <alignment horizontal="center" vertical="center" wrapText="1"/>
    </xf>
    <xf numFmtId="1" fontId="5" fillId="0" borderId="28" xfId="13" applyNumberFormat="1" applyFont="1" applyBorder="1" applyAlignment="1">
      <alignment horizontal="center" vertical="center" wrapText="1"/>
    </xf>
    <xf numFmtId="1" fontId="5" fillId="0" borderId="19" xfId="13" applyNumberFormat="1" applyFont="1" applyBorder="1" applyAlignment="1">
      <alignment horizontal="center" vertical="center" wrapText="1"/>
    </xf>
    <xf numFmtId="1" fontId="3" fillId="2" borderId="3" xfId="3" applyNumberFormat="1" applyFont="1" applyFill="1" applyBorder="1" applyAlignment="1">
      <alignment horizontal="center" vertical="center" wrapText="1"/>
    </xf>
    <xf numFmtId="1" fontId="3" fillId="2" borderId="31" xfId="3" applyNumberFormat="1" applyFont="1" applyFill="1" applyBorder="1" applyAlignment="1">
      <alignment horizontal="center" vertical="center" wrapText="1"/>
    </xf>
    <xf numFmtId="1" fontId="3" fillId="2" borderId="4" xfId="3" applyNumberFormat="1" applyFont="1" applyFill="1" applyBorder="1" applyAlignment="1">
      <alignment horizontal="center" vertical="center" wrapText="1"/>
    </xf>
    <xf numFmtId="1" fontId="3" fillId="2" borderId="5" xfId="3" applyNumberFormat="1" applyFont="1" applyFill="1" applyBorder="1" applyAlignment="1">
      <alignment horizontal="center" vertical="center" wrapText="1"/>
    </xf>
    <xf numFmtId="1" fontId="3" fillId="2" borderId="15" xfId="3" applyNumberFormat="1" applyFont="1" applyFill="1" applyBorder="1" applyAlignment="1">
      <alignment horizontal="center" vertical="center" wrapText="1"/>
    </xf>
    <xf numFmtId="1" fontId="5" fillId="0" borderId="25" xfId="7" applyNumberFormat="1" applyFont="1" applyBorder="1" applyAlignment="1">
      <alignment horizontal="left" vertical="center" wrapText="1"/>
    </xf>
    <xf numFmtId="1" fontId="5" fillId="0" borderId="11" xfId="7" applyNumberFormat="1" applyFont="1" applyBorder="1" applyAlignment="1">
      <alignment horizontal="left" vertical="center" wrapText="1"/>
    </xf>
    <xf numFmtId="1" fontId="5" fillId="0" borderId="28" xfId="7" applyNumberFormat="1" applyFont="1" applyBorder="1" applyAlignment="1">
      <alignment horizontal="left" vertical="center" wrapText="1"/>
    </xf>
    <xf numFmtId="1" fontId="5" fillId="0" borderId="19" xfId="7" applyNumberFormat="1" applyFont="1" applyBorder="1" applyAlignment="1">
      <alignment horizontal="left" vertical="center" wrapText="1"/>
    </xf>
    <xf numFmtId="1" fontId="5" fillId="0" borderId="4" xfId="11" applyNumberFormat="1" applyFont="1" applyBorder="1" applyAlignment="1">
      <alignment horizontal="center" vertical="center"/>
    </xf>
    <xf numFmtId="1" fontId="5" fillId="0" borderId="5" xfId="11" applyNumberFormat="1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 vertical="center" wrapText="1"/>
    </xf>
    <xf numFmtId="1" fontId="5" fillId="0" borderId="31" xfId="0" applyNumberFormat="1" applyFont="1" applyBorder="1" applyAlignment="1">
      <alignment horizontal="center" vertical="center" wrapText="1"/>
    </xf>
    <xf numFmtId="1" fontId="5" fillId="0" borderId="16" xfId="0" applyNumberFormat="1" applyFont="1" applyBorder="1" applyAlignment="1">
      <alignment horizontal="center" vertical="center" wrapText="1"/>
    </xf>
    <xf numFmtId="1" fontId="3" fillId="0" borderId="22" xfId="13" applyNumberFormat="1" applyFont="1" applyBorder="1" applyAlignment="1">
      <alignment horizontal="center" vertical="center" wrapText="1"/>
    </xf>
    <xf numFmtId="1" fontId="3" fillId="0" borderId="54" xfId="13" applyNumberFormat="1" applyFont="1" applyBorder="1" applyAlignment="1">
      <alignment horizontal="center" vertical="center" wrapText="1"/>
    </xf>
    <xf numFmtId="1" fontId="5" fillId="0" borderId="24" xfId="14" applyNumberFormat="1" applyFont="1" applyBorder="1"/>
    <xf numFmtId="1" fontId="5" fillId="0" borderId="17" xfId="14" applyNumberFormat="1" applyFont="1" applyBorder="1"/>
    <xf numFmtId="1" fontId="5" fillId="0" borderId="4" xfId="3" applyNumberFormat="1" applyFont="1" applyBorder="1" applyAlignment="1">
      <alignment vertical="center" wrapText="1"/>
    </xf>
    <xf numFmtId="1" fontId="5" fillId="0" borderId="5" xfId="3" applyNumberFormat="1" applyFont="1" applyBorder="1" applyAlignment="1">
      <alignment vertical="center" wrapText="1"/>
    </xf>
    <xf numFmtId="1" fontId="5" fillId="0" borderId="22" xfId="3" applyNumberFormat="1" applyFont="1" applyBorder="1" applyAlignment="1">
      <alignment horizontal="center" vertical="center" wrapText="1"/>
    </xf>
    <xf numFmtId="1" fontId="5" fillId="0" borderId="54" xfId="3" applyNumberFormat="1" applyFont="1" applyBorder="1" applyAlignment="1">
      <alignment horizontal="center" vertical="center" wrapText="1"/>
    </xf>
    <xf numFmtId="1" fontId="5" fillId="0" borderId="28" xfId="3" applyNumberFormat="1" applyFont="1" applyBorder="1" applyAlignment="1">
      <alignment horizontal="center" vertical="center" wrapText="1"/>
    </xf>
    <xf numFmtId="1" fontId="5" fillId="0" borderId="19" xfId="3" applyNumberFormat="1" applyFont="1" applyBorder="1" applyAlignment="1">
      <alignment horizontal="center" vertical="center" wrapText="1"/>
    </xf>
    <xf numFmtId="1" fontId="5" fillId="2" borderId="3" xfId="3" applyNumberFormat="1" applyFont="1" applyFill="1" applyBorder="1" applyAlignment="1">
      <alignment horizontal="center" vertical="center" wrapText="1"/>
    </xf>
    <xf numFmtId="1" fontId="5" fillId="2" borderId="16" xfId="3" applyNumberFormat="1" applyFont="1" applyFill="1" applyBorder="1" applyAlignment="1">
      <alignment horizontal="center" vertical="center" wrapText="1"/>
    </xf>
    <xf numFmtId="1" fontId="5" fillId="0" borderId="4" xfId="3" quotePrefix="1" applyNumberFormat="1" applyFont="1" applyBorder="1" applyAlignment="1">
      <alignment horizontal="center" vertical="center" wrapText="1"/>
    </xf>
    <xf numFmtId="1" fontId="5" fillId="0" borderId="15" xfId="3" quotePrefix="1" applyNumberFormat="1" applyFont="1" applyBorder="1" applyAlignment="1">
      <alignment horizontal="center" vertical="center" wrapText="1"/>
    </xf>
    <xf numFmtId="1" fontId="5" fillId="0" borderId="5" xfId="3" quotePrefix="1" applyNumberFormat="1" applyFont="1" applyBorder="1" applyAlignment="1">
      <alignment horizontal="center" vertical="center" wrapText="1"/>
    </xf>
    <xf numFmtId="1" fontId="5" fillId="0" borderId="3" xfId="3" applyNumberFormat="1" applyFont="1" applyBorder="1" applyAlignment="1">
      <alignment horizontal="center" vertical="center" wrapText="1"/>
    </xf>
    <xf numFmtId="1" fontId="5" fillId="0" borderId="16" xfId="3" applyNumberFormat="1" applyFont="1" applyBorder="1" applyAlignment="1">
      <alignment horizontal="center" vertical="center" wrapText="1"/>
    </xf>
    <xf numFmtId="1" fontId="5" fillId="0" borderId="22" xfId="3" applyNumberFormat="1" applyFont="1" applyBorder="1" applyAlignment="1">
      <alignment horizontal="left" vertical="center" wrapText="1"/>
    </xf>
    <xf numFmtId="1" fontId="5" fillId="0" borderId="54" xfId="3" applyNumberFormat="1" applyFont="1" applyBorder="1" applyAlignment="1">
      <alignment horizontal="left" vertical="center" wrapText="1"/>
    </xf>
    <xf numFmtId="1" fontId="5" fillId="0" borderId="25" xfId="3" applyNumberFormat="1" applyFont="1" applyBorder="1" applyAlignment="1">
      <alignment horizontal="left"/>
    </xf>
    <xf numFmtId="1" fontId="5" fillId="0" borderId="11" xfId="3" applyNumberFormat="1" applyFont="1" applyBorder="1" applyAlignment="1">
      <alignment horizontal="left"/>
    </xf>
    <xf numFmtId="1" fontId="3" fillId="0" borderId="29" xfId="3" applyNumberFormat="1" applyFont="1" applyBorder="1" applyAlignment="1">
      <alignment horizontal="center" vertical="center"/>
    </xf>
    <xf numFmtId="1" fontId="3" fillId="0" borderId="18" xfId="3" applyNumberFormat="1" applyFont="1" applyBorder="1" applyAlignment="1">
      <alignment horizontal="center" vertical="center"/>
    </xf>
    <xf numFmtId="1" fontId="3" fillId="0" borderId="24" xfId="3" applyNumberFormat="1" applyFont="1" applyBorder="1" applyAlignment="1">
      <alignment horizontal="center" vertical="center" wrapText="1"/>
    </xf>
    <xf numFmtId="1" fontId="3" fillId="0" borderId="17" xfId="3" applyNumberFormat="1" applyFont="1" applyBorder="1" applyAlignment="1">
      <alignment horizontal="center" vertical="center" wrapText="1"/>
    </xf>
    <xf numFmtId="1" fontId="5" fillId="0" borderId="33" xfId="7" applyNumberFormat="1" applyFont="1" applyBorder="1" applyAlignment="1">
      <alignment horizontal="left" vertical="center" wrapText="1"/>
    </xf>
    <xf numFmtId="1" fontId="5" fillId="0" borderId="38" xfId="7" applyNumberFormat="1" applyFont="1" applyBorder="1" applyAlignment="1">
      <alignment horizontal="left" vertical="center" wrapText="1"/>
    </xf>
    <xf numFmtId="1" fontId="5" fillId="0" borderId="2" xfId="3" applyNumberFormat="1" applyFont="1" applyBorder="1" applyAlignment="1">
      <alignment horizontal="center" vertical="center" wrapText="1"/>
    </xf>
    <xf numFmtId="1" fontId="5" fillId="0" borderId="13" xfId="3" applyNumberFormat="1" applyFont="1" applyBorder="1" applyAlignment="1">
      <alignment horizontal="center" vertical="center" wrapText="1"/>
    </xf>
    <xf numFmtId="1" fontId="5" fillId="0" borderId="31" xfId="3" applyNumberFormat="1" applyFont="1" applyBorder="1" applyAlignment="1">
      <alignment horizontal="center" vertical="center" wrapText="1"/>
    </xf>
    <xf numFmtId="1" fontId="3" fillId="0" borderId="2" xfId="3" applyNumberFormat="1" applyFont="1" applyBorder="1" applyAlignment="1">
      <alignment horizontal="center" vertical="center" wrapText="1"/>
    </xf>
    <xf numFmtId="1" fontId="3" fillId="0" borderId="24" xfId="3" applyNumberFormat="1" applyFont="1" applyBorder="1" applyAlignment="1">
      <alignment horizontal="center" vertical="center"/>
    </xf>
    <xf numFmtId="1" fontId="3" fillId="0" borderId="17" xfId="3" applyNumberFormat="1" applyFont="1" applyBorder="1" applyAlignment="1">
      <alignment horizontal="center" vertical="center"/>
    </xf>
    <xf numFmtId="1" fontId="5" fillId="0" borderId="25" xfId="3" applyNumberFormat="1" applyFont="1" applyBorder="1" applyAlignment="1">
      <alignment horizontal="left" vertical="center"/>
    </xf>
    <xf numFmtId="1" fontId="5" fillId="0" borderId="11" xfId="3" applyNumberFormat="1" applyFont="1" applyBorder="1" applyAlignment="1">
      <alignment horizontal="left" vertical="center"/>
    </xf>
    <xf numFmtId="1" fontId="13" fillId="5" borderId="42" xfId="3" applyNumberFormat="1" applyFont="1" applyFill="1" applyBorder="1" applyAlignment="1">
      <alignment horizontal="center" vertical="center" wrapText="1"/>
    </xf>
    <xf numFmtId="1" fontId="13" fillId="5" borderId="44" xfId="3" applyNumberFormat="1" applyFont="1" applyFill="1" applyBorder="1" applyAlignment="1">
      <alignment horizontal="center" vertical="center" wrapText="1"/>
    </xf>
    <xf numFmtId="1" fontId="13" fillId="6" borderId="36" xfId="5" applyNumberFormat="1" applyFont="1" applyFill="1" applyBorder="1" applyAlignment="1">
      <alignment horizontal="center" vertical="center" wrapText="1"/>
    </xf>
    <xf numFmtId="1" fontId="13" fillId="6" borderId="39" xfId="5" applyNumberFormat="1" applyFont="1" applyFill="1" applyBorder="1" applyAlignment="1">
      <alignment horizontal="center" vertical="center" wrapText="1"/>
    </xf>
    <xf numFmtId="1" fontId="13" fillId="6" borderId="40" xfId="5" applyNumberFormat="1" applyFont="1" applyFill="1" applyBorder="1" applyAlignment="1">
      <alignment horizontal="center" vertical="center" wrapText="1"/>
    </xf>
    <xf numFmtId="1" fontId="13" fillId="7" borderId="36" xfId="10" applyNumberFormat="1" applyFont="1" applyFill="1" applyBorder="1" applyAlignment="1">
      <alignment horizontal="center" vertical="center" wrapText="1"/>
    </xf>
    <xf numFmtId="1" fontId="13" fillId="7" borderId="40" xfId="10" applyNumberFormat="1" applyFont="1" applyFill="1" applyBorder="1" applyAlignment="1">
      <alignment horizontal="center" vertical="center" wrapText="1"/>
    </xf>
    <xf numFmtId="1" fontId="3" fillId="5" borderId="36" xfId="3" applyNumberFormat="1" applyFont="1" applyFill="1" applyBorder="1" applyAlignment="1">
      <alignment horizontal="center" vertical="center" wrapText="1"/>
    </xf>
    <xf numFmtId="1" fontId="3" fillId="5" borderId="39" xfId="3" applyNumberFormat="1" applyFont="1" applyFill="1" applyBorder="1" applyAlignment="1">
      <alignment horizontal="center" vertical="center" wrapText="1"/>
    </xf>
    <xf numFmtId="1" fontId="3" fillId="5" borderId="40" xfId="3" applyNumberFormat="1" applyFont="1" applyFill="1" applyBorder="1" applyAlignment="1">
      <alignment horizontal="center" vertical="center" wrapText="1"/>
    </xf>
    <xf numFmtId="1" fontId="3" fillId="6" borderId="5" xfId="3" applyNumberFormat="1" applyFont="1" applyFill="1" applyBorder="1" applyAlignment="1">
      <alignment horizontal="center" vertical="center" wrapText="1"/>
    </xf>
    <xf numFmtId="1" fontId="3" fillId="6" borderId="2" xfId="3" applyNumberFormat="1" applyFont="1" applyFill="1" applyBorder="1" applyAlignment="1">
      <alignment horizontal="center" vertical="center" wrapText="1"/>
    </xf>
    <xf numFmtId="1" fontId="3" fillId="4" borderId="3" xfId="5" applyNumberFormat="1" applyFont="1" applyFill="1" applyBorder="1" applyAlignment="1">
      <alignment horizontal="center" vertical="center" wrapText="1"/>
    </xf>
    <xf numFmtId="1" fontId="3" fillId="4" borderId="31" xfId="5" applyNumberFormat="1" applyFont="1" applyFill="1" applyBorder="1" applyAlignment="1">
      <alignment horizontal="center" vertical="center" wrapText="1"/>
    </xf>
    <xf numFmtId="1" fontId="3" fillId="4" borderId="16" xfId="5" applyNumberFormat="1" applyFont="1" applyFill="1" applyBorder="1" applyAlignment="1">
      <alignment horizontal="center" vertical="center" wrapText="1"/>
    </xf>
    <xf numFmtId="1" fontId="3" fillId="7" borderId="4" xfId="10" applyNumberFormat="1" applyFont="1" applyFill="1" applyBorder="1" applyAlignment="1">
      <alignment horizontal="center" vertical="center" wrapText="1"/>
    </xf>
    <xf numFmtId="1" fontId="3" fillId="7" borderId="5" xfId="10" applyNumberFormat="1" applyFont="1" applyFill="1" applyBorder="1" applyAlignment="1">
      <alignment horizontal="center" vertical="center" wrapText="1"/>
    </xf>
    <xf numFmtId="1" fontId="3" fillId="0" borderId="3" xfId="3" applyNumberFormat="1" applyFont="1" applyBorder="1" applyAlignment="1">
      <alignment horizontal="center" vertical="center" wrapText="1"/>
    </xf>
    <xf numFmtId="1" fontId="3" fillId="0" borderId="31" xfId="3" applyNumberFormat="1" applyFont="1" applyBorder="1" applyAlignment="1">
      <alignment horizontal="center" vertical="center" wrapText="1"/>
    </xf>
    <xf numFmtId="1" fontId="3" fillId="0" borderId="16" xfId="3" applyNumberFormat="1" applyFont="1" applyBorder="1" applyAlignment="1">
      <alignment horizontal="center" vertical="center" wrapText="1"/>
    </xf>
    <xf numFmtId="1" fontId="13" fillId="2" borderId="22" xfId="5" applyNumberFormat="1" applyFont="1" applyFill="1" applyBorder="1" applyAlignment="1">
      <alignment horizontal="center" vertical="center" wrapText="1"/>
    </xf>
    <xf numFmtId="1" fontId="13" fillId="2" borderId="28" xfId="5" applyNumberFormat="1" applyFont="1" applyFill="1" applyBorder="1" applyAlignment="1">
      <alignment horizontal="center" vertical="center" wrapText="1"/>
    </xf>
    <xf numFmtId="1" fontId="13" fillId="2" borderId="2" xfId="5" applyNumberFormat="1" applyFont="1" applyFill="1" applyBorder="1" applyAlignment="1">
      <alignment horizontal="center" vertical="center"/>
    </xf>
    <xf numFmtId="1" fontId="13" fillId="2" borderId="23" xfId="5" applyNumberFormat="1" applyFont="1" applyFill="1" applyBorder="1" applyAlignment="1">
      <alignment horizontal="center" vertical="center" wrapText="1"/>
    </xf>
    <xf numFmtId="1" fontId="13" fillId="2" borderId="1" xfId="5" applyNumberFormat="1" applyFont="1" applyFill="1" applyBorder="1" applyAlignment="1">
      <alignment horizontal="center" vertical="center" wrapText="1"/>
    </xf>
    <xf numFmtId="1" fontId="13" fillId="5" borderId="35" xfId="3" applyNumberFormat="1" applyFont="1" applyFill="1" applyBorder="1" applyAlignment="1">
      <alignment horizontal="center" vertical="center" wrapText="1"/>
    </xf>
    <xf numFmtId="1" fontId="13" fillId="5" borderId="34" xfId="3" applyNumberFormat="1" applyFont="1" applyFill="1" applyBorder="1" applyAlignment="1">
      <alignment horizontal="center" vertical="center" wrapText="1"/>
    </xf>
    <xf numFmtId="1" fontId="13" fillId="5" borderId="41" xfId="3" applyNumberFormat="1" applyFont="1" applyFill="1" applyBorder="1" applyAlignment="1">
      <alignment horizontal="center" vertical="center" wrapText="1"/>
    </xf>
    <xf numFmtId="1" fontId="13" fillId="5" borderId="43" xfId="3" applyNumberFormat="1" applyFont="1" applyFill="1" applyBorder="1" applyAlignment="1">
      <alignment horizontal="center" vertical="center" wrapText="1"/>
    </xf>
    <xf numFmtId="1" fontId="3" fillId="2" borderId="3" xfId="5" applyNumberFormat="1" applyFont="1" applyFill="1" applyBorder="1" applyAlignment="1">
      <alignment horizontal="center" vertical="center" wrapText="1"/>
    </xf>
    <xf numFmtId="1" fontId="3" fillId="2" borderId="16" xfId="5" applyNumberFormat="1" applyFont="1" applyFill="1" applyBorder="1" applyAlignment="1">
      <alignment horizontal="center" vertical="center" wrapText="1"/>
    </xf>
    <xf numFmtId="1" fontId="5" fillId="4" borderId="24" xfId="3" applyNumberFormat="1" applyFont="1" applyFill="1" applyBorder="1" applyAlignment="1">
      <alignment horizontal="left"/>
    </xf>
    <xf numFmtId="1" fontId="5" fillId="4" borderId="17" xfId="3" applyNumberFormat="1" applyFont="1" applyFill="1" applyBorder="1" applyAlignment="1">
      <alignment horizontal="left"/>
    </xf>
    <xf numFmtId="1" fontId="5" fillId="4" borderId="14" xfId="3" applyNumberFormat="1" applyFont="1" applyFill="1" applyBorder="1" applyAlignment="1">
      <alignment horizontal="left"/>
    </xf>
    <xf numFmtId="1" fontId="7" fillId="0" borderId="0" xfId="3" applyNumberFormat="1" applyFont="1" applyFill="1" applyAlignment="1">
      <alignment horizontal="left" wrapText="1"/>
    </xf>
    <xf numFmtId="1" fontId="3" fillId="0" borderId="2" xfId="2" applyNumberFormat="1" applyFont="1" applyBorder="1" applyAlignment="1">
      <alignment horizontal="center" vertical="center"/>
    </xf>
    <xf numFmtId="1" fontId="3" fillId="2" borderId="16" xfId="3" applyNumberFormat="1" applyFont="1" applyFill="1" applyBorder="1" applyAlignment="1">
      <alignment horizontal="center" vertical="center" wrapText="1"/>
    </xf>
    <xf numFmtId="1" fontId="3" fillId="2" borderId="4" xfId="5" applyNumberFormat="1" applyFont="1" applyFill="1" applyBorder="1" applyAlignment="1">
      <alignment horizontal="center" vertical="center"/>
    </xf>
    <xf numFmtId="1" fontId="3" fillId="2" borderId="15" xfId="5" applyNumberFormat="1" applyFont="1" applyFill="1" applyBorder="1" applyAlignment="1">
      <alignment horizontal="center" vertical="center"/>
    </xf>
    <xf numFmtId="1" fontId="5" fillId="0" borderId="24" xfId="3" applyNumberFormat="1" applyFont="1" applyBorder="1" applyAlignment="1">
      <alignment horizontal="left" vertical="center"/>
    </xf>
    <xf numFmtId="1" fontId="5" fillId="0" borderId="17" xfId="3" applyNumberFormat="1" applyFont="1" applyBorder="1" applyAlignment="1">
      <alignment horizontal="left" vertical="center"/>
    </xf>
    <xf numFmtId="1" fontId="5" fillId="0" borderId="28" xfId="3" applyNumberFormat="1" applyFont="1" applyBorder="1" applyAlignment="1">
      <alignment horizontal="left" vertical="center"/>
    </xf>
    <xf numFmtId="1" fontId="5" fillId="0" borderId="19" xfId="3" applyNumberFormat="1" applyFont="1" applyBorder="1" applyAlignment="1">
      <alignment horizontal="left" vertical="center"/>
    </xf>
    <xf numFmtId="1" fontId="5" fillId="0" borderId="3" xfId="3" applyNumberFormat="1" applyFont="1" applyBorder="1" applyAlignment="1">
      <alignment horizontal="left" vertical="center"/>
    </xf>
    <xf numFmtId="1" fontId="5" fillId="0" borderId="16" xfId="3" applyNumberFormat="1" applyFont="1" applyBorder="1" applyAlignment="1">
      <alignment horizontal="left" vertical="center"/>
    </xf>
    <xf numFmtId="1" fontId="7" fillId="0" borderId="1" xfId="3" applyNumberFormat="1" applyFont="1" applyBorder="1" applyAlignment="1">
      <alignment horizontal="left" wrapText="1"/>
    </xf>
    <xf numFmtId="1" fontId="3" fillId="0" borderId="22" xfId="3" applyNumberFormat="1" applyFont="1" applyBorder="1" applyAlignment="1">
      <alignment horizontal="center" vertical="center" wrapText="1"/>
    </xf>
    <xf numFmtId="1" fontId="3" fillId="0" borderId="54" xfId="3" applyNumberFormat="1" applyFont="1" applyBorder="1" applyAlignment="1">
      <alignment horizontal="center" vertical="center" wrapText="1"/>
    </xf>
    <xf numFmtId="1" fontId="3" fillId="0" borderId="28" xfId="3" applyNumberFormat="1" applyFont="1" applyBorder="1" applyAlignment="1">
      <alignment horizontal="center" vertical="center" wrapText="1"/>
    </xf>
    <xf numFmtId="1" fontId="3" fillId="0" borderId="19" xfId="3" applyNumberFormat="1" applyFont="1" applyBorder="1" applyAlignment="1">
      <alignment horizontal="center" vertical="center" wrapText="1"/>
    </xf>
    <xf numFmtId="1" fontId="3" fillId="7" borderId="22" xfId="10" applyNumberFormat="1" applyFont="1" applyFill="1" applyBorder="1" applyAlignment="1">
      <alignment horizontal="center" vertical="center" wrapText="1"/>
    </xf>
    <xf numFmtId="1" fontId="3" fillId="7" borderId="23" xfId="10" applyNumberFormat="1" applyFont="1" applyFill="1" applyBorder="1" applyAlignment="1">
      <alignment horizontal="center" vertical="center" wrapText="1"/>
    </xf>
    <xf numFmtId="1" fontId="3" fillId="7" borderId="28" xfId="10" applyNumberFormat="1" applyFont="1" applyFill="1" applyBorder="1" applyAlignment="1">
      <alignment horizontal="center" vertical="center" wrapText="1"/>
    </xf>
    <xf numFmtId="1" fontId="3" fillId="7" borderId="1" xfId="10" applyNumberFormat="1" applyFont="1" applyFill="1" applyBorder="1" applyAlignment="1">
      <alignment horizontal="center" vertical="center" wrapText="1"/>
    </xf>
    <xf numFmtId="1" fontId="3" fillId="12" borderId="5" xfId="5" applyNumberFormat="1" applyFont="1" applyFill="1" applyBorder="1" applyAlignment="1">
      <alignment horizontal="center" vertical="center" wrapText="1"/>
    </xf>
    <xf numFmtId="1" fontId="3" fillId="12" borderId="2" xfId="5" applyNumberFormat="1" applyFont="1" applyFill="1" applyBorder="1" applyAlignment="1">
      <alignment horizontal="center" vertical="center" wrapText="1"/>
    </xf>
    <xf numFmtId="1" fontId="3" fillId="4" borderId="2" xfId="8" applyNumberFormat="1" applyFont="1" applyFill="1" applyBorder="1" applyAlignment="1">
      <alignment horizontal="center" vertical="center" wrapText="1"/>
    </xf>
    <xf numFmtId="1" fontId="3" fillId="4" borderId="4" xfId="8" applyNumberFormat="1" applyFont="1" applyFill="1" applyBorder="1" applyAlignment="1">
      <alignment horizontal="center" vertical="center" wrapText="1"/>
    </xf>
    <xf numFmtId="1" fontId="7" fillId="4" borderId="15" xfId="10" applyNumberFormat="1" applyFont="1" applyFill="1" applyBorder="1" applyAlignment="1">
      <alignment horizontal="left"/>
    </xf>
    <xf numFmtId="1" fontId="3" fillId="0" borderId="13" xfId="3" applyNumberFormat="1" applyFont="1" applyBorder="1" applyAlignment="1">
      <alignment horizontal="center" vertical="center" wrapText="1"/>
    </xf>
    <xf numFmtId="1" fontId="3" fillId="0" borderId="56" xfId="3" applyNumberFormat="1" applyFont="1" applyBorder="1" applyAlignment="1">
      <alignment horizontal="center" vertical="center" wrapText="1"/>
    </xf>
    <xf numFmtId="1" fontId="3" fillId="2" borderId="22" xfId="5" applyNumberFormat="1" applyFont="1" applyFill="1" applyBorder="1" applyAlignment="1">
      <alignment horizontal="center" vertical="center"/>
    </xf>
    <xf numFmtId="1" fontId="3" fillId="2" borderId="13" xfId="5" applyNumberFormat="1" applyFont="1" applyFill="1" applyBorder="1" applyAlignment="1">
      <alignment horizontal="center" vertical="center"/>
    </xf>
    <xf numFmtId="1" fontId="3" fillId="2" borderId="28" xfId="5" applyNumberFormat="1" applyFont="1" applyFill="1" applyBorder="1" applyAlignment="1">
      <alignment horizontal="center" vertical="center"/>
    </xf>
    <xf numFmtId="1" fontId="3" fillId="2" borderId="31" xfId="5" applyNumberFormat="1" applyFont="1" applyFill="1" applyBorder="1" applyAlignment="1">
      <alignment horizontal="center" vertical="center" wrapText="1"/>
    </xf>
    <xf numFmtId="1" fontId="3" fillId="12" borderId="23" xfId="5" applyNumberFormat="1" applyFont="1" applyFill="1" applyBorder="1" applyAlignment="1">
      <alignment horizontal="center" vertical="center" wrapText="1"/>
    </xf>
    <xf numFmtId="1" fontId="3" fillId="12" borderId="54" xfId="5" applyNumberFormat="1" applyFont="1" applyFill="1" applyBorder="1" applyAlignment="1">
      <alignment horizontal="center" vertical="center" wrapText="1"/>
    </xf>
    <xf numFmtId="1" fontId="3" fillId="12" borderId="3" xfId="5" applyNumberFormat="1" applyFont="1" applyFill="1" applyBorder="1" applyAlignment="1">
      <alignment horizontal="center" vertical="center" wrapText="1"/>
    </xf>
    <xf numFmtId="1" fontId="3" fillId="12" borderId="31" xfId="5" applyNumberFormat="1" applyFont="1" applyFill="1" applyBorder="1" applyAlignment="1">
      <alignment horizontal="center" vertical="center" wrapText="1"/>
    </xf>
    <xf numFmtId="1" fontId="3" fillId="12" borderId="16" xfId="5" applyNumberFormat="1" applyFont="1" applyFill="1" applyBorder="1" applyAlignment="1">
      <alignment horizontal="center" vertical="center" wrapText="1"/>
    </xf>
    <xf numFmtId="1" fontId="3" fillId="6" borderId="22" xfId="3" applyNumberFormat="1" applyFont="1" applyFill="1" applyBorder="1" applyAlignment="1">
      <alignment horizontal="center" vertical="center" wrapText="1"/>
    </xf>
    <xf numFmtId="1" fontId="3" fillId="6" borderId="23" xfId="3" applyNumberFormat="1" applyFont="1" applyFill="1" applyBorder="1" applyAlignment="1">
      <alignment horizontal="center" vertical="center" wrapText="1"/>
    </xf>
    <xf numFmtId="1" fontId="3" fillId="6" borderId="54" xfId="3" applyNumberFormat="1" applyFont="1" applyFill="1" applyBorder="1" applyAlignment="1">
      <alignment horizontal="center" vertical="center" wrapText="1"/>
    </xf>
    <xf numFmtId="1" fontId="3" fillId="6" borderId="13" xfId="3" applyNumberFormat="1" applyFont="1" applyFill="1" applyBorder="1" applyAlignment="1">
      <alignment horizontal="center" vertical="center" wrapText="1"/>
    </xf>
    <xf numFmtId="1" fontId="3" fillId="6" borderId="0" xfId="3" applyNumberFormat="1" applyFont="1" applyFill="1" applyAlignment="1">
      <alignment horizontal="center" vertical="center" wrapText="1"/>
    </xf>
    <xf numFmtId="1" fontId="3" fillId="6" borderId="56" xfId="3" applyNumberFormat="1" applyFont="1" applyFill="1" applyBorder="1" applyAlignment="1">
      <alignment horizontal="center" vertical="center" wrapText="1"/>
    </xf>
    <xf numFmtId="1" fontId="3" fillId="0" borderId="4" xfId="3" applyNumberFormat="1" applyFont="1" applyBorder="1" applyAlignment="1">
      <alignment horizontal="center" vertical="center" wrapText="1"/>
    </xf>
    <xf numFmtId="1" fontId="13" fillId="2" borderId="36" xfId="5" applyNumberFormat="1" applyFont="1" applyFill="1" applyBorder="1" applyAlignment="1">
      <alignment horizontal="center" vertical="center"/>
    </xf>
    <xf numFmtId="1" fontId="13" fillId="2" borderId="40" xfId="5" applyNumberFormat="1" applyFont="1" applyFill="1" applyBorder="1" applyAlignment="1">
      <alignment horizontal="center" vertical="center"/>
    </xf>
    <xf numFmtId="1" fontId="13" fillId="2" borderId="54" xfId="5" applyNumberFormat="1" applyFont="1" applyFill="1" applyBorder="1" applyAlignment="1">
      <alignment horizontal="center" vertical="center" wrapText="1"/>
    </xf>
    <xf numFmtId="1" fontId="13" fillId="2" borderId="19" xfId="5" applyNumberFormat="1" applyFont="1" applyFill="1" applyBorder="1" applyAlignment="1">
      <alignment horizontal="center" vertical="center" wrapText="1"/>
    </xf>
    <xf numFmtId="1" fontId="3" fillId="2" borderId="2" xfId="5" applyNumberFormat="1" applyFont="1" applyFill="1" applyBorder="1" applyAlignment="1">
      <alignment horizontal="center" vertical="center"/>
    </xf>
    <xf numFmtId="1" fontId="3" fillId="5" borderId="15" xfId="3" applyNumberFormat="1" applyFont="1" applyFill="1" applyBorder="1" applyAlignment="1">
      <alignment horizontal="center" vertical="center" wrapText="1"/>
    </xf>
    <xf numFmtId="1" fontId="3" fillId="5" borderId="5" xfId="3" applyNumberFormat="1" applyFont="1" applyFill="1" applyBorder="1" applyAlignment="1">
      <alignment horizontal="center" vertical="center" wrapText="1"/>
    </xf>
    <xf numFmtId="1" fontId="5" fillId="0" borderId="30" xfId="3" applyNumberFormat="1" applyFont="1" applyBorder="1" applyAlignment="1">
      <alignment horizontal="left" vertical="center"/>
    </xf>
    <xf numFmtId="1" fontId="5" fillId="0" borderId="26" xfId="3" applyNumberFormat="1" applyFont="1" applyBorder="1" applyAlignment="1">
      <alignment horizontal="left" vertical="center"/>
    </xf>
    <xf numFmtId="1" fontId="5" fillId="0" borderId="55" xfId="3" applyNumberFormat="1" applyFont="1" applyBorder="1" applyAlignment="1">
      <alignment horizontal="left" vertical="center"/>
    </xf>
    <xf numFmtId="1" fontId="3" fillId="0" borderId="4" xfId="3" applyNumberFormat="1" applyFont="1" applyBorder="1" applyAlignment="1">
      <alignment horizontal="left" vertical="center"/>
    </xf>
    <xf numFmtId="1" fontId="3" fillId="0" borderId="15" xfId="3" applyNumberFormat="1" applyFont="1" applyBorder="1" applyAlignment="1">
      <alignment horizontal="left" vertical="center"/>
    </xf>
    <xf numFmtId="1" fontId="13" fillId="2" borderId="3" xfId="5" applyNumberFormat="1" applyFont="1" applyFill="1" applyBorder="1" applyAlignment="1">
      <alignment horizontal="center" vertical="center" wrapText="1"/>
    </xf>
    <xf numFmtId="1" fontId="13" fillId="2" borderId="16" xfId="5" applyNumberFormat="1" applyFont="1" applyFill="1" applyBorder="1" applyAlignment="1">
      <alignment horizontal="center" vertical="center" wrapText="1"/>
    </xf>
    <xf numFmtId="1" fontId="13" fillId="2" borderId="4" xfId="5" applyNumberFormat="1" applyFont="1" applyFill="1" applyBorder="1" applyAlignment="1">
      <alignment horizontal="center" vertical="center"/>
    </xf>
    <xf numFmtId="1" fontId="13" fillId="2" borderId="5" xfId="5" applyNumberFormat="1" applyFont="1" applyFill="1" applyBorder="1" applyAlignment="1">
      <alignment horizontal="center" vertical="center"/>
    </xf>
    <xf numFmtId="1" fontId="5" fillId="0" borderId="29" xfId="3" applyNumberFormat="1" applyFont="1" applyBorder="1" applyAlignment="1">
      <alignment horizontal="left" vertical="center"/>
    </xf>
    <xf numFmtId="1" fontId="5" fillId="0" borderId="46" xfId="3" applyNumberFormat="1" applyFont="1" applyBorder="1" applyAlignment="1">
      <alignment horizontal="left" vertical="center"/>
    </xf>
    <xf numFmtId="1" fontId="5" fillId="0" borderId="4" xfId="3" applyNumberFormat="1" applyFont="1" applyBorder="1" applyAlignment="1">
      <alignment horizontal="left" vertical="center"/>
    </xf>
    <xf numFmtId="1" fontId="5" fillId="0" borderId="15" xfId="3" applyNumberFormat="1" applyFont="1" applyBorder="1" applyAlignment="1">
      <alignment horizontal="left" vertical="center"/>
    </xf>
    <xf numFmtId="1" fontId="5" fillId="4" borderId="4" xfId="3" applyNumberFormat="1" applyFont="1" applyFill="1" applyBorder="1" applyAlignment="1">
      <alignment horizontal="left" vertical="center" wrapText="1"/>
    </xf>
    <xf numFmtId="1" fontId="5" fillId="4" borderId="5" xfId="3" applyNumberFormat="1" applyFont="1" applyFill="1" applyBorder="1" applyAlignment="1">
      <alignment horizontal="left" vertical="center" wrapText="1"/>
    </xf>
    <xf numFmtId="1" fontId="5" fillId="0" borderId="4" xfId="3" applyNumberFormat="1" applyFont="1" applyBorder="1" applyAlignment="1">
      <alignment horizontal="left" vertical="center" wrapText="1"/>
    </xf>
    <xf numFmtId="1" fontId="5" fillId="0" borderId="15" xfId="3" applyNumberFormat="1" applyFont="1" applyBorder="1" applyAlignment="1">
      <alignment horizontal="left" vertical="center" wrapText="1"/>
    </xf>
    <xf numFmtId="1" fontId="3" fillId="0" borderId="2" xfId="3" applyNumberFormat="1" applyFont="1" applyFill="1" applyBorder="1" applyAlignment="1">
      <alignment horizontal="center" vertical="center" wrapText="1"/>
    </xf>
    <xf numFmtId="1" fontId="3" fillId="0" borderId="4" xfId="3" applyNumberFormat="1" applyFont="1" applyFill="1" applyBorder="1" applyAlignment="1">
      <alignment horizontal="center" vertical="center" wrapText="1"/>
    </xf>
    <xf numFmtId="1" fontId="3" fillId="2" borderId="5" xfId="5" applyNumberFormat="1" applyFont="1" applyFill="1" applyBorder="1" applyAlignment="1">
      <alignment horizontal="center" vertical="center"/>
    </xf>
    <xf numFmtId="1" fontId="3" fillId="0" borderId="4" xfId="3" applyNumberFormat="1" applyFont="1" applyBorder="1" applyAlignment="1">
      <alignment horizontal="center" vertical="center"/>
    </xf>
    <xf numFmtId="1" fontId="3" fillId="0" borderId="5" xfId="3" applyNumberFormat="1" applyFont="1" applyBorder="1" applyAlignment="1">
      <alignment horizontal="center" vertical="center"/>
    </xf>
    <xf numFmtId="1" fontId="5" fillId="0" borderId="31" xfId="3" quotePrefix="1" applyNumberFormat="1" applyFont="1" applyBorder="1" applyAlignment="1">
      <alignment horizontal="center" vertical="center" wrapText="1"/>
    </xf>
    <xf numFmtId="1" fontId="5" fillId="0" borderId="16" xfId="3" quotePrefix="1" applyNumberFormat="1" applyFont="1" applyBorder="1" applyAlignment="1">
      <alignment horizontal="center" vertical="center" wrapText="1"/>
    </xf>
    <xf numFmtId="1" fontId="7" fillId="0" borderId="15" xfId="2" quotePrefix="1" applyNumberFormat="1" applyFont="1" applyBorder="1" applyAlignment="1">
      <alignment horizontal="left"/>
    </xf>
    <xf numFmtId="1" fontId="3" fillId="0" borderId="23" xfId="3" applyNumberFormat="1" applyFont="1" applyBorder="1" applyAlignment="1">
      <alignment horizontal="center" vertical="center" wrapText="1"/>
    </xf>
    <xf numFmtId="1" fontId="3" fillId="0" borderId="0" xfId="3" applyNumberFormat="1" applyFont="1" applyAlignment="1">
      <alignment horizontal="center" vertical="center" wrapText="1"/>
    </xf>
    <xf numFmtId="1" fontId="3" fillId="0" borderId="1" xfId="3" applyNumberFormat="1" applyFont="1" applyBorder="1" applyAlignment="1">
      <alignment horizontal="center" vertical="center" wrapText="1"/>
    </xf>
    <xf numFmtId="1" fontId="3" fillId="6" borderId="36" xfId="3" applyNumberFormat="1" applyFont="1" applyFill="1" applyBorder="1" applyAlignment="1">
      <alignment horizontal="center" vertical="center" wrapText="1"/>
    </xf>
    <xf numFmtId="1" fontId="3" fillId="6" borderId="39" xfId="3" applyNumberFormat="1" applyFont="1" applyFill="1" applyBorder="1" applyAlignment="1">
      <alignment horizontal="center" vertical="center" wrapText="1"/>
    </xf>
    <xf numFmtId="1" fontId="3" fillId="6" borderId="40" xfId="3" applyNumberFormat="1" applyFont="1" applyFill="1" applyBorder="1" applyAlignment="1">
      <alignment horizontal="center" vertical="center" wrapText="1"/>
    </xf>
    <xf numFmtId="1" fontId="7" fillId="0" borderId="4" xfId="2" quotePrefix="1" applyNumberFormat="1" applyFont="1" applyBorder="1" applyAlignment="1">
      <alignment horizontal="left"/>
    </xf>
    <xf numFmtId="1" fontId="7" fillId="0" borderId="15" xfId="2" applyNumberFormat="1" applyFont="1" applyBorder="1" applyAlignment="1">
      <alignment horizontal="left" wrapText="1"/>
    </xf>
    <xf numFmtId="1" fontId="7" fillId="0" borderId="15" xfId="2" applyNumberFormat="1" applyFont="1" applyBorder="1" applyAlignment="1">
      <alignment horizontal="left" vertical="center" wrapText="1"/>
    </xf>
    <xf numFmtId="1" fontId="7" fillId="0" borderId="1" xfId="2" quotePrefix="1" applyNumberFormat="1" applyFont="1" applyBorder="1" applyAlignment="1">
      <alignment horizontal="left"/>
    </xf>
    <xf numFmtId="1" fontId="3" fillId="0" borderId="15" xfId="3" applyNumberFormat="1" applyFont="1" applyBorder="1" applyAlignment="1">
      <alignment horizontal="center" vertical="center"/>
    </xf>
    <xf numFmtId="1" fontId="5" fillId="0" borderId="10" xfId="3" applyNumberFormat="1" applyFont="1" applyBorder="1" applyAlignment="1">
      <alignment horizontal="center" vertical="center" wrapText="1"/>
    </xf>
    <xf numFmtId="1" fontId="7" fillId="0" borderId="0" xfId="3" applyNumberFormat="1" applyFont="1" applyAlignment="1">
      <alignment horizontal="left" wrapText="1"/>
    </xf>
  </cellXfs>
  <cellStyles count="15">
    <cellStyle name="Escribir" xfId="12" xr:uid="{00000000-0005-0000-0000-000000000000}"/>
    <cellStyle name="Millares [0] 2" xfId="10" xr:uid="{00000000-0005-0000-0000-000001000000}"/>
    <cellStyle name="Millares 2" xfId="8" xr:uid="{00000000-0005-0000-0000-000002000000}"/>
    <cellStyle name="Moneda" xfId="1" builtinId="4"/>
    <cellStyle name="Normal" xfId="0" builtinId="0"/>
    <cellStyle name="Normal_08a" xfId="5" xr:uid="{00000000-0005-0000-0000-000005000000}"/>
    <cellStyle name="Normal_REM 02-2002" xfId="9" xr:uid="{00000000-0005-0000-0000-000006000000}"/>
    <cellStyle name="Normal_REM 05-2002" xfId="13" xr:uid="{00000000-0005-0000-0000-000007000000}"/>
    <cellStyle name="Normal_REM 08-2002" xfId="11" xr:uid="{00000000-0005-0000-0000-000008000000}"/>
    <cellStyle name="Normal_REM 17-2002" xfId="3" xr:uid="{00000000-0005-0000-0000-000009000000}"/>
    <cellStyle name="Normal_REM 18-2002" xfId="6" xr:uid="{00000000-0005-0000-0000-00000A000000}"/>
    <cellStyle name="Normal_REM17-17A" xfId="4" xr:uid="{00000000-0005-0000-0000-00000B000000}"/>
    <cellStyle name="Normal_REM18A-18" xfId="7" xr:uid="{00000000-0005-0000-0000-00000C000000}"/>
    <cellStyle name="Normal_RMC_0" xfId="2" xr:uid="{00000000-0005-0000-0000-00000D000000}"/>
    <cellStyle name="Normal_SBM-09V1.1" xfId="14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LETRABAJO%20A&#209;O%202020\REM%20OFICIALES%20A&#209;O%202020\ULTIMA%20VERSION%20SBS_20_V1.1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MODIFICACIONES%20SEGUNDO%20SEMESTRE%20A&#209;O%202021/BS/116108BS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MODIFICACIONES%20SEGUNDO%20SEMESTRE%20A&#209;O%202021/BS/116108BS11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DICIEMBRE/116108BS12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CORRECCIONES%20MATER%20Y%20CENSO%202021\116108BS1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CORRECCIONES%20SSM%20REMA%20y%20BS%20ENE-SEP/REM%20BS/116108BS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CORRECCIONES%20SSM%20REMA%20y%20BS%20ENE-SEP/REM%20BS/116108BS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CORRECCIONES%20SSM%20REMA%20y%20BS%20ENE-SEP/REM%20BS/116108BS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CORRECCIONES%20SSM%20REMA%20y%20BS%20ENE-SEP/REM%20BS/116108BS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MODIFICACIONES%20SEGUNDO%20SEMESTRE%20A&#209;O%202021/BS/116108BS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MODIFICACIONES%20SEGUNDO%20SEMESTRE%20A&#209;O%202021/BS/116108BS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MODIFICACIONES%20SEGUNDO%20SEMESTRE%20A&#209;O%202021/BS/116108BS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MODIFICACIONES%20SEGUNDO%20SEMESTRE%20A&#209;O%202021/BS/116108BS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"/>
      <sheetName val="B17"/>
      <sheetName val="Control"/>
      <sheetName val="MACROS"/>
    </sheetNames>
    <sheetDataSet>
      <sheetData sheetId="0">
        <row r="2"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</row>
        <row r="6">
          <cell r="B6">
            <v>0</v>
          </cell>
          <cell r="C6">
            <v>0</v>
          </cell>
          <cell r="D6">
            <v>0</v>
          </cell>
        </row>
      </sheetData>
      <sheetData sheetId="1">
        <row r="5">
          <cell r="C5">
            <v>0</v>
          </cell>
        </row>
      </sheetData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"/>
      <sheetName val="B17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2021</v>
          </cell>
        </row>
      </sheetData>
      <sheetData sheetId="1">
        <row r="5">
          <cell r="C5">
            <v>0</v>
          </cell>
          <cell r="E5"/>
          <cell r="AL5">
            <v>0</v>
          </cell>
        </row>
        <row r="6">
          <cell r="C6">
            <v>0</v>
          </cell>
          <cell r="E6"/>
          <cell r="AL6">
            <v>0</v>
          </cell>
        </row>
        <row r="7">
          <cell r="C7">
            <v>3635</v>
          </cell>
          <cell r="E7">
            <v>3456</v>
          </cell>
          <cell r="AL7">
            <v>46414080</v>
          </cell>
        </row>
        <row r="8">
          <cell r="C8">
            <v>0</v>
          </cell>
          <cell r="E8"/>
          <cell r="AL8">
            <v>0</v>
          </cell>
        </row>
        <row r="9">
          <cell r="C9">
            <v>0</v>
          </cell>
          <cell r="E9"/>
          <cell r="AL9">
            <v>0</v>
          </cell>
        </row>
        <row r="10">
          <cell r="C10">
            <v>0</v>
          </cell>
          <cell r="E10"/>
          <cell r="AL10">
            <v>0</v>
          </cell>
        </row>
        <row r="11">
          <cell r="C11">
            <v>222</v>
          </cell>
          <cell r="E11">
            <v>159</v>
          </cell>
          <cell r="AL11">
            <v>2677560</v>
          </cell>
        </row>
        <row r="12">
          <cell r="C12">
            <v>0</v>
          </cell>
          <cell r="E12"/>
          <cell r="AL12">
            <v>0</v>
          </cell>
        </row>
        <row r="13">
          <cell r="C13">
            <v>0</v>
          </cell>
          <cell r="E13"/>
          <cell r="AL13">
            <v>0</v>
          </cell>
        </row>
        <row r="14">
          <cell r="C14">
            <v>0</v>
          </cell>
          <cell r="E14"/>
          <cell r="AL14">
            <v>0</v>
          </cell>
        </row>
        <row r="15">
          <cell r="C15">
            <v>2010</v>
          </cell>
          <cell r="E15">
            <v>2010</v>
          </cell>
          <cell r="AL15">
            <v>13627800</v>
          </cell>
        </row>
        <row r="16">
          <cell r="C16">
            <v>1623</v>
          </cell>
          <cell r="E16">
            <v>1623</v>
          </cell>
          <cell r="AL16">
            <v>13227450</v>
          </cell>
        </row>
        <row r="17">
          <cell r="C17">
            <v>2443</v>
          </cell>
          <cell r="E17">
            <v>2443</v>
          </cell>
          <cell r="AL17">
            <v>24674300</v>
          </cell>
        </row>
        <row r="18">
          <cell r="C18">
            <v>7</v>
          </cell>
          <cell r="E18">
            <v>7</v>
          </cell>
          <cell r="AL18">
            <v>106050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593</v>
          </cell>
        </row>
        <row r="25">
          <cell r="C25">
            <v>0</v>
          </cell>
        </row>
        <row r="29">
          <cell r="C29">
            <v>2090</v>
          </cell>
          <cell r="E29">
            <v>2086</v>
          </cell>
          <cell r="AL29">
            <v>2753520</v>
          </cell>
        </row>
        <row r="30">
          <cell r="C30">
            <v>0</v>
          </cell>
          <cell r="E30"/>
          <cell r="AL30">
            <v>0</v>
          </cell>
        </row>
        <row r="31">
          <cell r="C31">
            <v>0</v>
          </cell>
          <cell r="E31"/>
          <cell r="AL31">
            <v>0</v>
          </cell>
        </row>
        <row r="32">
          <cell r="C32">
            <v>215</v>
          </cell>
          <cell r="E32">
            <v>215</v>
          </cell>
          <cell r="AL32">
            <v>387000</v>
          </cell>
        </row>
        <row r="33">
          <cell r="C33">
            <v>4259</v>
          </cell>
          <cell r="E33">
            <v>4259</v>
          </cell>
          <cell r="AL33">
            <v>6175550</v>
          </cell>
        </row>
        <row r="34">
          <cell r="C34">
            <v>258</v>
          </cell>
          <cell r="E34">
            <v>258</v>
          </cell>
          <cell r="AL34">
            <v>340560</v>
          </cell>
        </row>
        <row r="36">
          <cell r="C36">
            <v>141</v>
          </cell>
        </row>
        <row r="37">
          <cell r="C37">
            <v>252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0</v>
          </cell>
        </row>
        <row r="44">
          <cell r="C44">
            <v>37</v>
          </cell>
          <cell r="E44">
            <v>37</v>
          </cell>
          <cell r="AL44">
            <v>160580</v>
          </cell>
        </row>
        <row r="45">
          <cell r="C45">
            <v>573</v>
          </cell>
          <cell r="E45">
            <v>573</v>
          </cell>
          <cell r="AL45">
            <v>1369470</v>
          </cell>
        </row>
        <row r="46">
          <cell r="C46">
            <v>0</v>
          </cell>
          <cell r="E46"/>
          <cell r="AL46">
            <v>0</v>
          </cell>
        </row>
        <row r="47">
          <cell r="C47">
            <v>361</v>
          </cell>
          <cell r="E47">
            <v>361</v>
          </cell>
          <cell r="AL47">
            <v>263530</v>
          </cell>
        </row>
        <row r="49">
          <cell r="C49">
            <v>0</v>
          </cell>
        </row>
        <row r="53">
          <cell r="C53">
            <v>829</v>
          </cell>
          <cell r="E53">
            <v>829</v>
          </cell>
          <cell r="AL53">
            <v>1716030</v>
          </cell>
        </row>
        <row r="54">
          <cell r="C54">
            <v>3</v>
          </cell>
          <cell r="E54">
            <v>3</v>
          </cell>
          <cell r="AL54">
            <v>6210</v>
          </cell>
        </row>
        <row r="55">
          <cell r="C55">
            <v>476</v>
          </cell>
          <cell r="E55">
            <v>476</v>
          </cell>
          <cell r="AL55">
            <v>566440</v>
          </cell>
        </row>
        <row r="57">
          <cell r="C57">
            <v>0</v>
          </cell>
        </row>
        <row r="58">
          <cell r="C58">
            <v>0</v>
          </cell>
        </row>
        <row r="62">
          <cell r="C62">
            <v>366</v>
          </cell>
          <cell r="E62">
            <v>366</v>
          </cell>
          <cell r="AL62">
            <v>329400</v>
          </cell>
        </row>
        <row r="63">
          <cell r="C63">
            <v>0</v>
          </cell>
          <cell r="E63"/>
          <cell r="AL63">
            <v>0</v>
          </cell>
        </row>
        <row r="64">
          <cell r="C64">
            <v>0</v>
          </cell>
          <cell r="E64"/>
          <cell r="AL64">
            <v>0</v>
          </cell>
        </row>
        <row r="67">
          <cell r="C67">
            <v>2083</v>
          </cell>
          <cell r="E67">
            <v>2073</v>
          </cell>
          <cell r="AL67">
            <v>1637670</v>
          </cell>
        </row>
        <row r="68">
          <cell r="C68">
            <v>526</v>
          </cell>
          <cell r="E68">
            <v>526</v>
          </cell>
          <cell r="AL68">
            <v>9436440</v>
          </cell>
        </row>
        <row r="69">
          <cell r="C69">
            <v>53</v>
          </cell>
          <cell r="E69">
            <v>49</v>
          </cell>
          <cell r="AL69">
            <v>2019290</v>
          </cell>
        </row>
        <row r="70">
          <cell r="C70">
            <v>10511</v>
          </cell>
          <cell r="E70">
            <v>10511</v>
          </cell>
          <cell r="AL70">
            <v>25121290</v>
          </cell>
        </row>
        <row r="71">
          <cell r="C71">
            <v>0</v>
          </cell>
          <cell r="E71"/>
          <cell r="AL71">
            <v>0</v>
          </cell>
        </row>
        <row r="73">
          <cell r="C73">
            <v>0</v>
          </cell>
          <cell r="E73"/>
        </row>
        <row r="103">
          <cell r="C103">
            <v>0</v>
          </cell>
        </row>
        <row r="104">
          <cell r="C104">
            <v>0</v>
          </cell>
        </row>
        <row r="105">
          <cell r="C105">
            <v>0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0</v>
          </cell>
        </row>
        <row r="109">
          <cell r="C109">
            <v>0</v>
          </cell>
        </row>
        <row r="110">
          <cell r="C110">
            <v>0</v>
          </cell>
        </row>
        <row r="111">
          <cell r="C111">
            <v>0</v>
          </cell>
        </row>
        <row r="112">
          <cell r="C112">
            <v>0</v>
          </cell>
        </row>
        <row r="113">
          <cell r="C113">
            <v>0</v>
          </cell>
        </row>
        <row r="116">
          <cell r="C116">
            <v>3745</v>
          </cell>
          <cell r="E116">
            <v>3485</v>
          </cell>
          <cell r="AL116">
            <v>137413550</v>
          </cell>
        </row>
        <row r="117">
          <cell r="C117">
            <v>0</v>
          </cell>
          <cell r="E117"/>
          <cell r="AL117">
            <v>0</v>
          </cell>
        </row>
        <row r="118">
          <cell r="C118">
            <v>0</v>
          </cell>
          <cell r="E118"/>
          <cell r="AL118">
            <v>0</v>
          </cell>
        </row>
        <row r="119">
          <cell r="C119">
            <v>417</v>
          </cell>
          <cell r="E119">
            <v>416</v>
          </cell>
          <cell r="AL119">
            <v>68186560</v>
          </cell>
        </row>
        <row r="120">
          <cell r="C120">
            <v>0</v>
          </cell>
          <cell r="E120"/>
          <cell r="AL120">
            <v>0</v>
          </cell>
        </row>
        <row r="121">
          <cell r="C121">
            <v>0</v>
          </cell>
          <cell r="E121"/>
          <cell r="AL121">
            <v>0</v>
          </cell>
        </row>
        <row r="122">
          <cell r="C122">
            <v>513</v>
          </cell>
          <cell r="E122">
            <v>510</v>
          </cell>
          <cell r="AL122">
            <v>40381800</v>
          </cell>
        </row>
        <row r="123">
          <cell r="C123">
            <v>128</v>
          </cell>
          <cell r="E123">
            <v>127</v>
          </cell>
          <cell r="AL123">
            <v>10055860</v>
          </cell>
        </row>
        <row r="124">
          <cell r="C124">
            <v>0</v>
          </cell>
          <cell r="E124"/>
          <cell r="AL124">
            <v>0</v>
          </cell>
        </row>
        <row r="125">
          <cell r="C125">
            <v>117</v>
          </cell>
          <cell r="E125">
            <v>116</v>
          </cell>
          <cell r="AL125">
            <v>8239480</v>
          </cell>
        </row>
        <row r="126">
          <cell r="C126">
            <v>0</v>
          </cell>
          <cell r="E126"/>
          <cell r="AL126">
            <v>0</v>
          </cell>
        </row>
        <row r="127">
          <cell r="C127">
            <v>0</v>
          </cell>
          <cell r="E127"/>
          <cell r="AL127">
            <v>0</v>
          </cell>
        </row>
        <row r="128">
          <cell r="C128">
            <v>0</v>
          </cell>
          <cell r="E128"/>
          <cell r="AL128">
            <v>0</v>
          </cell>
        </row>
        <row r="131">
          <cell r="C131">
            <v>0</v>
          </cell>
          <cell r="E131"/>
          <cell r="AL131">
            <v>0</v>
          </cell>
        </row>
        <row r="132">
          <cell r="C132">
            <v>0</v>
          </cell>
          <cell r="E132"/>
          <cell r="AL132">
            <v>0</v>
          </cell>
        </row>
        <row r="133">
          <cell r="C133">
            <v>0</v>
          </cell>
          <cell r="E133"/>
          <cell r="AL133">
            <v>0</v>
          </cell>
        </row>
        <row r="134">
          <cell r="C134">
            <v>695</v>
          </cell>
          <cell r="E134">
            <v>654</v>
          </cell>
          <cell r="AL134">
            <v>3825900</v>
          </cell>
        </row>
        <row r="135">
          <cell r="C135">
            <v>0</v>
          </cell>
          <cell r="E135"/>
          <cell r="AL135">
            <v>0</v>
          </cell>
        </row>
        <row r="136">
          <cell r="C136">
            <v>0</v>
          </cell>
          <cell r="E136"/>
          <cell r="AL136">
            <v>0</v>
          </cell>
        </row>
        <row r="137">
          <cell r="C137">
            <v>0</v>
          </cell>
          <cell r="E137"/>
          <cell r="AL137">
            <v>0</v>
          </cell>
        </row>
        <row r="138">
          <cell r="C138">
            <v>37</v>
          </cell>
          <cell r="E138">
            <v>37</v>
          </cell>
          <cell r="AL138">
            <v>283050</v>
          </cell>
        </row>
        <row r="139">
          <cell r="C139">
            <v>0</v>
          </cell>
          <cell r="E139"/>
          <cell r="AL139">
            <v>0</v>
          </cell>
        </row>
        <row r="140">
          <cell r="C140">
            <v>0</v>
          </cell>
          <cell r="E140"/>
          <cell r="AL140">
            <v>0</v>
          </cell>
        </row>
        <row r="142">
          <cell r="C142">
            <v>0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C145">
            <v>0</v>
          </cell>
        </row>
        <row r="146">
          <cell r="C146">
            <v>0</v>
          </cell>
        </row>
        <row r="218">
          <cell r="C218">
            <v>42576</v>
          </cell>
          <cell r="D218">
            <v>41704</v>
          </cell>
          <cell r="E218">
            <v>41704</v>
          </cell>
          <cell r="F218">
            <v>0</v>
          </cell>
          <cell r="G218">
            <v>872</v>
          </cell>
          <cell r="AA218">
            <v>18531</v>
          </cell>
          <cell r="AB218">
            <v>8591</v>
          </cell>
          <cell r="AC218">
            <v>15454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10</v>
          </cell>
          <cell r="AJ218">
            <v>0</v>
          </cell>
          <cell r="AL218">
            <v>56265650</v>
          </cell>
        </row>
        <row r="283">
          <cell r="C283">
            <v>43558</v>
          </cell>
          <cell r="D283">
            <v>43021</v>
          </cell>
          <cell r="E283">
            <v>43021</v>
          </cell>
          <cell r="F283">
            <v>0</v>
          </cell>
          <cell r="G283">
            <v>537</v>
          </cell>
          <cell r="AA283">
            <v>15915</v>
          </cell>
          <cell r="AB283">
            <v>13168</v>
          </cell>
          <cell r="AC283">
            <v>14475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84</v>
          </cell>
          <cell r="AJ283">
            <v>0</v>
          </cell>
          <cell r="AL283">
            <v>73092910</v>
          </cell>
        </row>
        <row r="327">
          <cell r="C327">
            <v>2853</v>
          </cell>
          <cell r="D327">
            <v>2830</v>
          </cell>
          <cell r="E327">
            <v>2830</v>
          </cell>
          <cell r="F327">
            <v>0</v>
          </cell>
          <cell r="G327">
            <v>23</v>
          </cell>
          <cell r="AA327">
            <v>231</v>
          </cell>
          <cell r="AB327">
            <v>2588</v>
          </cell>
          <cell r="AC327">
            <v>34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34</v>
          </cell>
          <cell r="AJ327">
            <v>0</v>
          </cell>
          <cell r="AL327">
            <v>12692420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2</v>
          </cell>
          <cell r="AJ338">
            <v>0</v>
          </cell>
          <cell r="AL338">
            <v>0</v>
          </cell>
        </row>
        <row r="413">
          <cell r="C413">
            <v>3186</v>
          </cell>
          <cell r="D413">
            <v>3147</v>
          </cell>
          <cell r="E413">
            <v>3147</v>
          </cell>
          <cell r="F413">
            <v>0</v>
          </cell>
          <cell r="G413">
            <v>39</v>
          </cell>
          <cell r="AA413">
            <v>1157</v>
          </cell>
          <cell r="AB413">
            <v>811</v>
          </cell>
          <cell r="AC413">
            <v>1218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123</v>
          </cell>
          <cell r="AJ413">
            <v>0</v>
          </cell>
          <cell r="AL413">
            <v>17860270</v>
          </cell>
        </row>
        <row r="464">
          <cell r="C464">
            <v>3368</v>
          </cell>
          <cell r="D464">
            <v>3325</v>
          </cell>
          <cell r="E464">
            <v>3325</v>
          </cell>
          <cell r="F464">
            <v>0</v>
          </cell>
          <cell r="G464">
            <v>43</v>
          </cell>
          <cell r="AA464">
            <v>791</v>
          </cell>
          <cell r="AB464">
            <v>2315</v>
          </cell>
          <cell r="AC464">
            <v>262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6</v>
          </cell>
          <cell r="AJ464">
            <v>0</v>
          </cell>
          <cell r="AL464">
            <v>12317270</v>
          </cell>
        </row>
        <row r="483">
          <cell r="C483">
            <v>8</v>
          </cell>
          <cell r="D483">
            <v>8</v>
          </cell>
          <cell r="E483">
            <v>8</v>
          </cell>
          <cell r="F483">
            <v>0</v>
          </cell>
          <cell r="G483">
            <v>0</v>
          </cell>
          <cell r="AA483">
            <v>0</v>
          </cell>
          <cell r="AB483">
            <v>8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L483">
            <v>28480</v>
          </cell>
        </row>
        <row r="511">
          <cell r="C511">
            <v>22635</v>
          </cell>
          <cell r="D511">
            <v>22530</v>
          </cell>
          <cell r="E511">
            <v>22530</v>
          </cell>
          <cell r="F511">
            <v>0</v>
          </cell>
          <cell r="G511">
            <v>105</v>
          </cell>
          <cell r="AA511">
            <v>545</v>
          </cell>
          <cell r="AB511">
            <v>21316</v>
          </cell>
          <cell r="AC511">
            <v>774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27</v>
          </cell>
          <cell r="AJ511">
            <v>0</v>
          </cell>
          <cell r="AL511">
            <v>602913420</v>
          </cell>
        </row>
        <row r="521">
          <cell r="C521">
            <v>410</v>
          </cell>
          <cell r="D521">
            <v>389</v>
          </cell>
          <cell r="E521">
            <v>389</v>
          </cell>
          <cell r="F521">
            <v>0</v>
          </cell>
          <cell r="G521">
            <v>21</v>
          </cell>
          <cell r="AA521">
            <v>21</v>
          </cell>
          <cell r="AB521">
            <v>0</v>
          </cell>
          <cell r="AC521">
            <v>389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793560</v>
          </cell>
        </row>
        <row r="533">
          <cell r="C533">
            <v>5485</v>
          </cell>
          <cell r="D533">
            <v>5283</v>
          </cell>
          <cell r="E533">
            <v>5283</v>
          </cell>
          <cell r="F533">
            <v>0</v>
          </cell>
          <cell r="G533">
            <v>202</v>
          </cell>
          <cell r="AA533">
            <v>4121</v>
          </cell>
          <cell r="AB533">
            <v>158</v>
          </cell>
          <cell r="AC533">
            <v>1206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1</v>
          </cell>
          <cell r="AJ533">
            <v>0</v>
          </cell>
        </row>
        <row r="575">
          <cell r="C575">
            <v>1984</v>
          </cell>
          <cell r="D575">
            <v>1951</v>
          </cell>
          <cell r="E575">
            <v>1951</v>
          </cell>
          <cell r="F575">
            <v>0</v>
          </cell>
          <cell r="G575">
            <v>33</v>
          </cell>
          <cell r="AA575">
            <v>627</v>
          </cell>
          <cell r="AB575">
            <v>1111</v>
          </cell>
          <cell r="AC575">
            <v>246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2550160</v>
          </cell>
        </row>
        <row r="607">
          <cell r="C607">
            <v>2278</v>
          </cell>
          <cell r="D607">
            <v>2262</v>
          </cell>
          <cell r="E607">
            <v>2262</v>
          </cell>
          <cell r="F607">
            <v>0</v>
          </cell>
          <cell r="G607">
            <v>16</v>
          </cell>
          <cell r="AA607">
            <v>261</v>
          </cell>
          <cell r="AB607">
            <v>1309</v>
          </cell>
          <cell r="AC607">
            <v>708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1</v>
          </cell>
          <cell r="AJ607">
            <v>0</v>
          </cell>
          <cell r="AL607">
            <v>3841170</v>
          </cell>
        </row>
        <row r="669">
          <cell r="C669">
            <v>684</v>
          </cell>
          <cell r="D669">
            <v>682</v>
          </cell>
          <cell r="E669">
            <v>682</v>
          </cell>
          <cell r="F669">
            <v>0</v>
          </cell>
          <cell r="G669">
            <v>2</v>
          </cell>
          <cell r="AA669">
            <v>64</v>
          </cell>
          <cell r="AB669">
            <v>404</v>
          </cell>
          <cell r="AC669">
            <v>216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6119350</v>
          </cell>
        </row>
        <row r="692">
          <cell r="C692">
            <v>1</v>
          </cell>
          <cell r="D692">
            <v>1</v>
          </cell>
          <cell r="E692">
            <v>1</v>
          </cell>
          <cell r="F692">
            <v>0</v>
          </cell>
          <cell r="G692">
            <v>0</v>
          </cell>
          <cell r="AA692">
            <v>0</v>
          </cell>
          <cell r="AB692">
            <v>1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L692">
            <v>27810</v>
          </cell>
        </row>
        <row r="722">
          <cell r="C722">
            <v>282</v>
          </cell>
          <cell r="D722">
            <v>282</v>
          </cell>
          <cell r="E722">
            <v>282</v>
          </cell>
          <cell r="F722">
            <v>0</v>
          </cell>
          <cell r="G722">
            <v>0</v>
          </cell>
          <cell r="AA722">
            <v>37</v>
          </cell>
          <cell r="AB722">
            <v>26</v>
          </cell>
          <cell r="AC722">
            <v>219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16738940</v>
          </cell>
        </row>
        <row r="724">
          <cell r="C724">
            <v>0</v>
          </cell>
          <cell r="D724">
            <v>0</v>
          </cell>
          <cell r="E724"/>
          <cell r="F724"/>
          <cell r="G724"/>
          <cell r="AA724"/>
          <cell r="AB724"/>
          <cell r="AC724"/>
          <cell r="AD724"/>
          <cell r="AE724"/>
          <cell r="AF724"/>
          <cell r="AG724"/>
          <cell r="AH724"/>
          <cell r="AI724"/>
          <cell r="AJ724"/>
          <cell r="AL724">
            <v>0</v>
          </cell>
        </row>
        <row r="725">
          <cell r="C725">
            <v>95</v>
          </cell>
          <cell r="D725">
            <v>95</v>
          </cell>
          <cell r="E725">
            <v>95</v>
          </cell>
          <cell r="F725"/>
          <cell r="G725">
            <v>0</v>
          </cell>
          <cell r="AA725">
            <v>40</v>
          </cell>
          <cell r="AB725">
            <v>22</v>
          </cell>
          <cell r="AC725">
            <v>33</v>
          </cell>
          <cell r="AD725"/>
          <cell r="AE725"/>
          <cell r="AF725"/>
          <cell r="AG725"/>
          <cell r="AH725"/>
          <cell r="AI725"/>
          <cell r="AJ725"/>
          <cell r="AL725">
            <v>2112800</v>
          </cell>
        </row>
        <row r="746">
          <cell r="C746">
            <v>1062</v>
          </cell>
          <cell r="D746">
            <v>1062</v>
          </cell>
          <cell r="E746">
            <v>1062</v>
          </cell>
          <cell r="F746">
            <v>0</v>
          </cell>
          <cell r="G746">
            <v>0</v>
          </cell>
          <cell r="AA746">
            <v>436</v>
          </cell>
          <cell r="AB746">
            <v>329</v>
          </cell>
          <cell r="AC746">
            <v>297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1</v>
          </cell>
          <cell r="AJ746">
            <v>0</v>
          </cell>
          <cell r="AL746">
            <v>19157580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35</v>
          </cell>
          <cell r="AJ779">
            <v>0</v>
          </cell>
          <cell r="AL779">
            <v>0</v>
          </cell>
        </row>
        <row r="837">
          <cell r="C837">
            <v>4</v>
          </cell>
          <cell r="D837">
            <v>4</v>
          </cell>
          <cell r="E837">
            <v>4</v>
          </cell>
          <cell r="F837">
            <v>0</v>
          </cell>
          <cell r="G837">
            <v>0</v>
          </cell>
          <cell r="AA837">
            <v>0</v>
          </cell>
          <cell r="AB837">
            <v>4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1</v>
          </cell>
          <cell r="AJ844">
            <v>0</v>
          </cell>
          <cell r="AL844">
            <v>0</v>
          </cell>
        </row>
        <row r="851"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2</v>
          </cell>
          <cell r="AJ851">
            <v>0</v>
          </cell>
          <cell r="AL851">
            <v>0</v>
          </cell>
        </row>
        <row r="855"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2</v>
          </cell>
          <cell r="AJ855">
            <v>0</v>
          </cell>
          <cell r="AL855">
            <v>0</v>
          </cell>
        </row>
        <row r="862"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L862">
            <v>0</v>
          </cell>
        </row>
        <row r="871"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L871">
            <v>0</v>
          </cell>
        </row>
        <row r="875"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L875">
            <v>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L879">
            <v>0</v>
          </cell>
        </row>
        <row r="883"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L883">
            <v>0</v>
          </cell>
        </row>
        <row r="891"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L891">
            <v>0</v>
          </cell>
        </row>
        <row r="894"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>
            <v>0</v>
          </cell>
        </row>
        <row r="897"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L897">
            <v>0</v>
          </cell>
        </row>
        <row r="905"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L905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>
            <v>0</v>
          </cell>
        </row>
        <row r="921">
          <cell r="C921">
            <v>0</v>
          </cell>
          <cell r="E921">
            <v>0</v>
          </cell>
          <cell r="AL921">
            <v>0</v>
          </cell>
        </row>
        <row r="926">
          <cell r="C926">
            <v>0</v>
          </cell>
          <cell r="E926">
            <v>0</v>
          </cell>
          <cell r="AL926"/>
        </row>
        <row r="927"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47">
          <cell r="C947">
            <v>0</v>
          </cell>
          <cell r="E947">
            <v>0</v>
          </cell>
          <cell r="AL947">
            <v>0</v>
          </cell>
        </row>
        <row r="950"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</row>
        <row r="1011">
          <cell r="C1011">
            <v>7403</v>
          </cell>
          <cell r="D1011">
            <v>7403</v>
          </cell>
          <cell r="E1011">
            <v>7403</v>
          </cell>
          <cell r="F1011">
            <v>0</v>
          </cell>
          <cell r="G1011">
            <v>0</v>
          </cell>
          <cell r="AA1011">
            <v>4995</v>
          </cell>
          <cell r="AB1011">
            <v>2408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29">
          <cell r="C1029">
            <v>1086</v>
          </cell>
          <cell r="E1029">
            <v>1086</v>
          </cell>
          <cell r="AL1029">
            <v>8572250</v>
          </cell>
        </row>
        <row r="1036">
          <cell r="C1036">
            <v>0</v>
          </cell>
        </row>
        <row r="1051"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161</v>
          </cell>
          <cell r="AJ1051">
            <v>0</v>
          </cell>
          <cell r="AL1051">
            <v>0</v>
          </cell>
        </row>
        <row r="1054">
          <cell r="C1054">
            <v>0</v>
          </cell>
        </row>
        <row r="1073">
          <cell r="C1073">
            <v>240</v>
          </cell>
          <cell r="E1073">
            <v>240</v>
          </cell>
        </row>
        <row r="1075">
          <cell r="C1075">
            <v>217</v>
          </cell>
          <cell r="E1075">
            <v>187</v>
          </cell>
          <cell r="AL1075">
            <v>1540880</v>
          </cell>
        </row>
        <row r="1076">
          <cell r="C1076">
            <v>227</v>
          </cell>
          <cell r="E1076">
            <v>227</v>
          </cell>
          <cell r="AL1076">
            <v>733210</v>
          </cell>
        </row>
        <row r="1077">
          <cell r="C1077">
            <v>147</v>
          </cell>
          <cell r="E1077">
            <v>147</v>
          </cell>
          <cell r="AL1077">
            <v>474810</v>
          </cell>
        </row>
        <row r="1078">
          <cell r="C1078">
            <v>0</v>
          </cell>
          <cell r="E1078"/>
          <cell r="AL1078">
            <v>0</v>
          </cell>
        </row>
        <row r="1079">
          <cell r="C1079">
            <v>0</v>
          </cell>
          <cell r="E1079"/>
          <cell r="AL1079">
            <v>0</v>
          </cell>
        </row>
        <row r="1080">
          <cell r="C1080">
            <v>0</v>
          </cell>
          <cell r="E1080"/>
          <cell r="AL1080">
            <v>0</v>
          </cell>
        </row>
        <row r="1081">
          <cell r="C1081">
            <v>0</v>
          </cell>
          <cell r="E1081"/>
          <cell r="AL1081">
            <v>0</v>
          </cell>
        </row>
        <row r="1082">
          <cell r="C1082">
            <v>0</v>
          </cell>
          <cell r="E1082"/>
          <cell r="AL1082">
            <v>0</v>
          </cell>
        </row>
        <row r="1085">
          <cell r="C1085">
            <v>25</v>
          </cell>
          <cell r="E1085">
            <v>25</v>
          </cell>
          <cell r="AL1085">
            <v>425750</v>
          </cell>
        </row>
        <row r="1086">
          <cell r="C1086">
            <v>0</v>
          </cell>
          <cell r="E1086"/>
          <cell r="AL1086">
            <v>0</v>
          </cell>
        </row>
        <row r="1087">
          <cell r="C1087">
            <v>0</v>
          </cell>
          <cell r="E1087"/>
          <cell r="AL1087">
            <v>0</v>
          </cell>
        </row>
        <row r="1088">
          <cell r="C1088">
            <v>0</v>
          </cell>
          <cell r="E1088"/>
          <cell r="AL1088">
            <v>0</v>
          </cell>
        </row>
        <row r="1089">
          <cell r="C1089">
            <v>3</v>
          </cell>
          <cell r="E1089">
            <v>3</v>
          </cell>
          <cell r="AL1089">
            <v>798660</v>
          </cell>
        </row>
        <row r="1090">
          <cell r="C1090">
            <v>0</v>
          </cell>
          <cell r="E1090"/>
          <cell r="AL1090">
            <v>0</v>
          </cell>
        </row>
        <row r="1091">
          <cell r="C1091">
            <v>28</v>
          </cell>
          <cell r="D1091">
            <v>28</v>
          </cell>
          <cell r="E1091">
            <v>28</v>
          </cell>
          <cell r="F1091">
            <v>0</v>
          </cell>
          <cell r="G1091">
            <v>0</v>
          </cell>
          <cell r="AA1091">
            <v>13</v>
          </cell>
          <cell r="AB1091">
            <v>15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3">
          <cell r="C1093">
            <v>0</v>
          </cell>
          <cell r="D1093">
            <v>0</v>
          </cell>
          <cell r="E1093"/>
          <cell r="F1093"/>
          <cell r="G1093"/>
          <cell r="AA1093"/>
          <cell r="AB1093"/>
          <cell r="AC1093"/>
          <cell r="AD1093"/>
          <cell r="AE1093"/>
          <cell r="AF1093"/>
          <cell r="AG1093"/>
          <cell r="AH1093"/>
          <cell r="AI1093"/>
          <cell r="AJ1093"/>
        </row>
        <row r="1094">
          <cell r="C1094">
            <v>0</v>
          </cell>
          <cell r="D1094">
            <v>0</v>
          </cell>
          <cell r="E1094"/>
          <cell r="F1094"/>
          <cell r="G1094"/>
          <cell r="AA1094"/>
          <cell r="AB1094"/>
          <cell r="AC1094"/>
          <cell r="AD1094"/>
          <cell r="AE1094"/>
          <cell r="AF1094"/>
          <cell r="AG1094"/>
          <cell r="AH1094"/>
          <cell r="AI1094"/>
          <cell r="AJ1094"/>
        </row>
        <row r="1095">
          <cell r="C1095">
            <v>1</v>
          </cell>
          <cell r="D1095">
            <v>1</v>
          </cell>
          <cell r="E1095">
            <v>1</v>
          </cell>
          <cell r="F1095"/>
          <cell r="G1095">
            <v>0</v>
          </cell>
          <cell r="AA1095">
            <v>1</v>
          </cell>
          <cell r="AB1095">
            <v>0</v>
          </cell>
          <cell r="AC1095">
            <v>0</v>
          </cell>
          <cell r="AD1095"/>
          <cell r="AE1095"/>
          <cell r="AF1095"/>
          <cell r="AG1095"/>
          <cell r="AH1095"/>
          <cell r="AI1095"/>
          <cell r="AJ1095"/>
        </row>
        <row r="1096">
          <cell r="C1096">
            <v>0</v>
          </cell>
          <cell r="D1096">
            <v>0</v>
          </cell>
          <cell r="E1096"/>
          <cell r="F1096"/>
          <cell r="G1096"/>
          <cell r="AA1096"/>
          <cell r="AB1096"/>
          <cell r="AC1096"/>
          <cell r="AD1096"/>
          <cell r="AE1096"/>
          <cell r="AF1096"/>
          <cell r="AG1096"/>
          <cell r="AH1096"/>
          <cell r="AI1096"/>
          <cell r="AJ1096"/>
        </row>
        <row r="1097">
          <cell r="C1097">
            <v>0</v>
          </cell>
          <cell r="D1097">
            <v>0</v>
          </cell>
          <cell r="E1097"/>
          <cell r="F1097"/>
          <cell r="G1097"/>
          <cell r="AA1097"/>
          <cell r="AB1097"/>
          <cell r="AC1097"/>
          <cell r="AD1097"/>
          <cell r="AE1097"/>
          <cell r="AF1097"/>
          <cell r="AG1097"/>
          <cell r="AH1097"/>
          <cell r="AI1097"/>
          <cell r="AJ1097"/>
        </row>
        <row r="1098">
          <cell r="C1098">
            <v>0</v>
          </cell>
          <cell r="D1098">
            <v>0</v>
          </cell>
          <cell r="E1098"/>
          <cell r="F1098"/>
          <cell r="G1098"/>
          <cell r="AA1098"/>
          <cell r="AB1098"/>
          <cell r="AC1098"/>
          <cell r="AD1098"/>
          <cell r="AE1098"/>
          <cell r="AF1098"/>
          <cell r="AG1098"/>
          <cell r="AH1098"/>
          <cell r="AI1098"/>
          <cell r="AJ1098"/>
        </row>
        <row r="1099">
          <cell r="C1099">
            <v>0</v>
          </cell>
          <cell r="D1099">
            <v>0</v>
          </cell>
          <cell r="E1099"/>
          <cell r="F1099"/>
          <cell r="G1099"/>
          <cell r="AA1099"/>
          <cell r="AB1099"/>
          <cell r="AC1099"/>
          <cell r="AD1099"/>
          <cell r="AE1099"/>
          <cell r="AF1099"/>
          <cell r="AG1099"/>
          <cell r="AH1099"/>
          <cell r="AI1099"/>
          <cell r="AJ1099"/>
        </row>
        <row r="1100">
          <cell r="C1100">
            <v>0</v>
          </cell>
          <cell r="D1100">
            <v>0</v>
          </cell>
          <cell r="E1100"/>
          <cell r="F1100"/>
          <cell r="G1100"/>
          <cell r="AA1100"/>
          <cell r="AB1100"/>
          <cell r="AC1100"/>
          <cell r="AD1100"/>
          <cell r="AE1100"/>
          <cell r="AF1100"/>
          <cell r="AG1100"/>
          <cell r="AH1100"/>
          <cell r="AI1100"/>
          <cell r="AJ1100"/>
        </row>
        <row r="1101">
          <cell r="C1101">
            <v>0</v>
          </cell>
          <cell r="D1101">
            <v>0</v>
          </cell>
          <cell r="E1101"/>
          <cell r="F1101"/>
          <cell r="G1101"/>
          <cell r="AA1101"/>
          <cell r="AB1101"/>
          <cell r="AC1101"/>
          <cell r="AD1101"/>
          <cell r="AE1101"/>
          <cell r="AF1101"/>
          <cell r="AG1101"/>
          <cell r="AH1101"/>
          <cell r="AI1101"/>
          <cell r="AJ1101"/>
        </row>
        <row r="1102">
          <cell r="C1102">
            <v>0</v>
          </cell>
          <cell r="D1102">
            <v>0</v>
          </cell>
          <cell r="E1102"/>
          <cell r="F1102"/>
          <cell r="G1102"/>
          <cell r="AA1102"/>
          <cell r="AB1102"/>
          <cell r="AC1102"/>
          <cell r="AD1102"/>
          <cell r="AE1102"/>
          <cell r="AF1102"/>
          <cell r="AG1102"/>
          <cell r="AH1102"/>
          <cell r="AI1102"/>
          <cell r="AJ1102"/>
        </row>
        <row r="1103">
          <cell r="C1103">
            <v>0</v>
          </cell>
          <cell r="D1103">
            <v>0</v>
          </cell>
          <cell r="E1103"/>
          <cell r="F1103"/>
          <cell r="G1103"/>
          <cell r="AA1103"/>
          <cell r="AB1103"/>
          <cell r="AC1103"/>
          <cell r="AD1103"/>
          <cell r="AE1103"/>
          <cell r="AF1103"/>
          <cell r="AG1103"/>
          <cell r="AH1103"/>
          <cell r="AI1103"/>
          <cell r="AJ1103"/>
        </row>
        <row r="1104">
          <cell r="C1104">
            <v>0</v>
          </cell>
          <cell r="D1104">
            <v>0</v>
          </cell>
          <cell r="E1104"/>
          <cell r="F1104"/>
          <cell r="G1104"/>
          <cell r="AA1104"/>
          <cell r="AB1104"/>
          <cell r="AC1104"/>
          <cell r="AD1104"/>
          <cell r="AE1104"/>
          <cell r="AF1104"/>
          <cell r="AG1104"/>
          <cell r="AH1104"/>
          <cell r="AI1104"/>
          <cell r="AJ1104"/>
        </row>
        <row r="1105">
          <cell r="C1105">
            <v>0</v>
          </cell>
          <cell r="D1105">
            <v>0</v>
          </cell>
          <cell r="E1105"/>
          <cell r="F1105"/>
          <cell r="G1105"/>
          <cell r="AA1105"/>
          <cell r="AB1105"/>
          <cell r="AC1105"/>
          <cell r="AD1105"/>
          <cell r="AE1105"/>
          <cell r="AF1105"/>
          <cell r="AG1105"/>
          <cell r="AH1105"/>
          <cell r="AI1105"/>
          <cell r="AJ1105"/>
        </row>
        <row r="1106">
          <cell r="C1106">
            <v>0</v>
          </cell>
          <cell r="D1106">
            <v>0</v>
          </cell>
          <cell r="E1106"/>
          <cell r="F1106"/>
          <cell r="G1106"/>
          <cell r="AA1106"/>
          <cell r="AB1106"/>
          <cell r="AC1106"/>
          <cell r="AD1106"/>
          <cell r="AE1106"/>
          <cell r="AF1106"/>
          <cell r="AG1106"/>
          <cell r="AH1106"/>
          <cell r="AI1106"/>
          <cell r="AJ1106"/>
        </row>
        <row r="1107">
          <cell r="C1107">
            <v>0</v>
          </cell>
          <cell r="D1107">
            <v>0</v>
          </cell>
          <cell r="E1107"/>
          <cell r="F1107"/>
          <cell r="G1107"/>
          <cell r="AA1107"/>
          <cell r="AB1107"/>
          <cell r="AC1107"/>
          <cell r="AD1107"/>
          <cell r="AE1107"/>
          <cell r="AF1107"/>
          <cell r="AG1107"/>
          <cell r="AH1107"/>
          <cell r="AI1107"/>
          <cell r="AJ1107"/>
        </row>
        <row r="1108">
          <cell r="C1108">
            <v>0</v>
          </cell>
          <cell r="D1108">
            <v>0</v>
          </cell>
          <cell r="E1108"/>
          <cell r="F1108"/>
          <cell r="G1108"/>
          <cell r="AA1108"/>
          <cell r="AB1108"/>
          <cell r="AC1108"/>
          <cell r="AD1108"/>
          <cell r="AE1108"/>
          <cell r="AF1108"/>
          <cell r="AG1108"/>
          <cell r="AH1108"/>
          <cell r="AI1108"/>
          <cell r="AJ1108"/>
        </row>
        <row r="1109">
          <cell r="C1109">
            <v>0</v>
          </cell>
          <cell r="D1109">
            <v>0</v>
          </cell>
          <cell r="E1109"/>
          <cell r="F1109"/>
          <cell r="G1109"/>
          <cell r="AA1109"/>
          <cell r="AB1109"/>
          <cell r="AC1109"/>
          <cell r="AD1109"/>
          <cell r="AE1109"/>
          <cell r="AF1109"/>
          <cell r="AG1109"/>
          <cell r="AH1109"/>
          <cell r="AI1109">
            <v>4</v>
          </cell>
          <cell r="AJ1109"/>
        </row>
        <row r="1110">
          <cell r="C1110">
            <v>0</v>
          </cell>
          <cell r="D1110">
            <v>0</v>
          </cell>
          <cell r="E1110"/>
          <cell r="F1110"/>
          <cell r="G1110"/>
          <cell r="AA1110"/>
          <cell r="AB1110"/>
          <cell r="AC1110"/>
          <cell r="AD1110"/>
          <cell r="AE1110"/>
          <cell r="AF1110"/>
          <cell r="AG1110"/>
          <cell r="AH1110"/>
          <cell r="AI1110"/>
          <cell r="AJ1110"/>
        </row>
        <row r="1111">
          <cell r="C1111">
            <v>0</v>
          </cell>
          <cell r="D1111">
            <v>0</v>
          </cell>
          <cell r="E1111"/>
          <cell r="F1111"/>
          <cell r="G1111"/>
          <cell r="AA1111"/>
          <cell r="AB1111"/>
          <cell r="AC1111"/>
          <cell r="AD1111"/>
          <cell r="AE1111"/>
          <cell r="AF1111"/>
          <cell r="AG1111"/>
          <cell r="AH1111"/>
          <cell r="AI1111">
            <v>4</v>
          </cell>
          <cell r="AJ1111"/>
        </row>
        <row r="1112">
          <cell r="C1112">
            <v>0</v>
          </cell>
          <cell r="D1112">
            <v>0</v>
          </cell>
          <cell r="E1112"/>
          <cell r="F1112"/>
          <cell r="G1112"/>
          <cell r="AA1112"/>
          <cell r="AB1112"/>
          <cell r="AC1112"/>
          <cell r="AD1112"/>
          <cell r="AE1112"/>
          <cell r="AF1112"/>
          <cell r="AG1112"/>
          <cell r="AH1112"/>
          <cell r="AI1112"/>
          <cell r="AJ1112"/>
        </row>
        <row r="1113">
          <cell r="C1113">
            <v>0</v>
          </cell>
          <cell r="D1113">
            <v>0</v>
          </cell>
          <cell r="E1113"/>
          <cell r="F1113"/>
          <cell r="G1113"/>
          <cell r="AA1113"/>
          <cell r="AB1113"/>
          <cell r="AC1113"/>
          <cell r="AD1113"/>
          <cell r="AE1113"/>
          <cell r="AF1113"/>
          <cell r="AG1113"/>
          <cell r="AH1113"/>
          <cell r="AI1113"/>
          <cell r="AJ1113"/>
        </row>
        <row r="1114">
          <cell r="C1114">
            <v>0</v>
          </cell>
          <cell r="D1114">
            <v>0</v>
          </cell>
          <cell r="E1114"/>
          <cell r="F1114"/>
          <cell r="G1114"/>
          <cell r="AA1114"/>
          <cell r="AB1114"/>
          <cell r="AC1114"/>
          <cell r="AD1114"/>
          <cell r="AE1114"/>
          <cell r="AF1114"/>
          <cell r="AG1114"/>
          <cell r="AH1114"/>
          <cell r="AI1114"/>
          <cell r="AJ1114"/>
        </row>
        <row r="1115">
          <cell r="C1115">
            <v>0</v>
          </cell>
          <cell r="D1115">
            <v>0</v>
          </cell>
          <cell r="E1115"/>
          <cell r="F1115"/>
          <cell r="G1115"/>
          <cell r="AA1115"/>
          <cell r="AB1115"/>
          <cell r="AC1115"/>
          <cell r="AD1115"/>
          <cell r="AE1115"/>
          <cell r="AF1115"/>
          <cell r="AG1115"/>
          <cell r="AH1115"/>
          <cell r="AI1115"/>
          <cell r="AJ1115"/>
        </row>
        <row r="1116">
          <cell r="C1116">
            <v>0</v>
          </cell>
          <cell r="D1116">
            <v>0</v>
          </cell>
          <cell r="E1116"/>
          <cell r="F1116"/>
          <cell r="G1116"/>
          <cell r="AA1116"/>
          <cell r="AB1116"/>
          <cell r="AC1116"/>
          <cell r="AD1116"/>
          <cell r="AE1116"/>
          <cell r="AF1116"/>
          <cell r="AG1116"/>
          <cell r="AH1116"/>
          <cell r="AI1116"/>
          <cell r="AJ1116"/>
        </row>
        <row r="1117">
          <cell r="C1117">
            <v>0</v>
          </cell>
          <cell r="D1117">
            <v>0</v>
          </cell>
          <cell r="E1117"/>
          <cell r="F1117"/>
          <cell r="G1117"/>
          <cell r="AA1117"/>
          <cell r="AB1117"/>
          <cell r="AC1117"/>
          <cell r="AD1117"/>
          <cell r="AE1117"/>
          <cell r="AF1117"/>
          <cell r="AG1117"/>
          <cell r="AH1117"/>
          <cell r="AI1117"/>
          <cell r="AJ1117"/>
        </row>
        <row r="1118">
          <cell r="C1118">
            <v>0</v>
          </cell>
          <cell r="D1118">
            <v>0</v>
          </cell>
          <cell r="E1118"/>
          <cell r="F1118"/>
          <cell r="G1118"/>
          <cell r="AA1118"/>
          <cell r="AB1118"/>
          <cell r="AC1118"/>
          <cell r="AD1118"/>
          <cell r="AE1118"/>
          <cell r="AF1118"/>
          <cell r="AG1118"/>
          <cell r="AH1118"/>
          <cell r="AI1118"/>
          <cell r="AJ1118"/>
        </row>
        <row r="1119">
          <cell r="C1119">
            <v>0</v>
          </cell>
          <cell r="D1119">
            <v>0</v>
          </cell>
          <cell r="E1119"/>
          <cell r="F1119"/>
          <cell r="G1119"/>
          <cell r="AA1119"/>
          <cell r="AB1119"/>
          <cell r="AC1119"/>
          <cell r="AD1119"/>
          <cell r="AE1119"/>
          <cell r="AF1119"/>
          <cell r="AG1119"/>
          <cell r="AH1119"/>
          <cell r="AI1119"/>
          <cell r="AJ1119"/>
        </row>
        <row r="1120">
          <cell r="C1120">
            <v>0</v>
          </cell>
          <cell r="D1120">
            <v>0</v>
          </cell>
          <cell r="E1120"/>
          <cell r="F1120"/>
          <cell r="G1120"/>
          <cell r="AA1120"/>
          <cell r="AB1120"/>
          <cell r="AC1120"/>
          <cell r="AD1120"/>
          <cell r="AE1120"/>
          <cell r="AF1120"/>
          <cell r="AG1120"/>
          <cell r="AH1120"/>
          <cell r="AI1120"/>
          <cell r="AJ1120"/>
        </row>
        <row r="1121">
          <cell r="C1121">
            <v>0</v>
          </cell>
          <cell r="D1121">
            <v>0</v>
          </cell>
          <cell r="E1121"/>
          <cell r="F1121"/>
          <cell r="G1121"/>
          <cell r="AA1121"/>
          <cell r="AB1121"/>
          <cell r="AC1121"/>
          <cell r="AD1121"/>
          <cell r="AE1121"/>
          <cell r="AF1121"/>
          <cell r="AG1121"/>
          <cell r="AH1121"/>
          <cell r="AI1121"/>
          <cell r="AJ1121"/>
        </row>
        <row r="1122">
          <cell r="C1122">
            <v>0</v>
          </cell>
          <cell r="D1122">
            <v>0</v>
          </cell>
          <cell r="E1122"/>
          <cell r="F1122"/>
          <cell r="G1122"/>
          <cell r="AA1122"/>
          <cell r="AB1122"/>
          <cell r="AC1122"/>
          <cell r="AD1122"/>
          <cell r="AE1122"/>
          <cell r="AF1122"/>
          <cell r="AG1122"/>
          <cell r="AH1122"/>
          <cell r="AI1122"/>
          <cell r="AJ1122"/>
        </row>
        <row r="1123">
          <cell r="C1123">
            <v>0</v>
          </cell>
          <cell r="D1123">
            <v>0</v>
          </cell>
          <cell r="E1123"/>
          <cell r="F1123"/>
          <cell r="G1123"/>
          <cell r="AA1123"/>
          <cell r="AB1123"/>
          <cell r="AC1123"/>
          <cell r="AD1123"/>
          <cell r="AE1123"/>
          <cell r="AF1123"/>
          <cell r="AG1123"/>
          <cell r="AH1123"/>
          <cell r="AI1123"/>
          <cell r="AJ1123"/>
        </row>
        <row r="1124">
          <cell r="C1124">
            <v>0</v>
          </cell>
          <cell r="D1124">
            <v>0</v>
          </cell>
          <cell r="E1124"/>
          <cell r="F1124"/>
          <cell r="G1124"/>
          <cell r="AA1124"/>
          <cell r="AB1124"/>
          <cell r="AC1124"/>
          <cell r="AD1124"/>
          <cell r="AE1124"/>
          <cell r="AF1124"/>
          <cell r="AG1124"/>
          <cell r="AH1124"/>
          <cell r="AI1124"/>
          <cell r="AJ1124"/>
        </row>
        <row r="1125">
          <cell r="C1125">
            <v>0</v>
          </cell>
          <cell r="D1125">
            <v>0</v>
          </cell>
          <cell r="E1125"/>
          <cell r="F1125"/>
          <cell r="G1125"/>
          <cell r="AA1125"/>
          <cell r="AB1125"/>
          <cell r="AC1125"/>
          <cell r="AD1125"/>
          <cell r="AE1125"/>
          <cell r="AF1125"/>
          <cell r="AG1125"/>
          <cell r="AH1125"/>
          <cell r="AI1125"/>
          <cell r="AJ1125"/>
        </row>
        <row r="1126">
          <cell r="C1126">
            <v>0</v>
          </cell>
          <cell r="D1126">
            <v>0</v>
          </cell>
          <cell r="E1126"/>
          <cell r="F1126"/>
          <cell r="G1126"/>
          <cell r="AA1126"/>
          <cell r="AB1126"/>
          <cell r="AC1126"/>
          <cell r="AD1126"/>
          <cell r="AE1126"/>
          <cell r="AF1126"/>
          <cell r="AG1126"/>
          <cell r="AH1126"/>
          <cell r="AI1126"/>
          <cell r="AJ1126"/>
        </row>
        <row r="1127">
          <cell r="C1127">
            <v>0</v>
          </cell>
          <cell r="D1127">
            <v>0</v>
          </cell>
          <cell r="E1127"/>
          <cell r="F1127"/>
          <cell r="G1127"/>
          <cell r="AA1127"/>
          <cell r="AB1127"/>
          <cell r="AC1127"/>
          <cell r="AD1127"/>
          <cell r="AE1127"/>
          <cell r="AF1127"/>
          <cell r="AG1127"/>
          <cell r="AH1127"/>
          <cell r="AI1127"/>
          <cell r="AJ1127"/>
        </row>
        <row r="1128">
          <cell r="C1128">
            <v>0</v>
          </cell>
          <cell r="D1128">
            <v>0</v>
          </cell>
          <cell r="E1128"/>
          <cell r="F1128"/>
          <cell r="G1128"/>
          <cell r="AA1128"/>
          <cell r="AB1128"/>
          <cell r="AC1128"/>
          <cell r="AD1128"/>
          <cell r="AE1128"/>
          <cell r="AF1128"/>
          <cell r="AG1128"/>
          <cell r="AH1128"/>
          <cell r="AI1128"/>
          <cell r="AJ1128"/>
        </row>
        <row r="1129">
          <cell r="C1129">
            <v>0</v>
          </cell>
          <cell r="D1129">
            <v>0</v>
          </cell>
          <cell r="E1129"/>
          <cell r="F1129"/>
          <cell r="G1129"/>
          <cell r="AA1129"/>
          <cell r="AB1129"/>
          <cell r="AC1129"/>
          <cell r="AD1129"/>
          <cell r="AE1129"/>
          <cell r="AF1129"/>
          <cell r="AG1129"/>
          <cell r="AH1129"/>
          <cell r="AI1129"/>
          <cell r="AJ1129"/>
        </row>
        <row r="1130">
          <cell r="C1130">
            <v>0</v>
          </cell>
          <cell r="D1130">
            <v>0</v>
          </cell>
          <cell r="E1130"/>
          <cell r="F1130"/>
          <cell r="G1130"/>
          <cell r="AA1130"/>
          <cell r="AB1130"/>
          <cell r="AC1130"/>
          <cell r="AD1130"/>
          <cell r="AE1130"/>
          <cell r="AF1130"/>
          <cell r="AG1130"/>
          <cell r="AH1130"/>
          <cell r="AI1130"/>
          <cell r="AJ1130"/>
        </row>
        <row r="1131">
          <cell r="C1131">
            <v>0</v>
          </cell>
          <cell r="D1131">
            <v>0</v>
          </cell>
          <cell r="E1131"/>
          <cell r="F1131"/>
          <cell r="G1131"/>
          <cell r="AA1131"/>
          <cell r="AB1131"/>
          <cell r="AC1131"/>
          <cell r="AD1131"/>
          <cell r="AE1131"/>
          <cell r="AF1131"/>
          <cell r="AG1131"/>
          <cell r="AH1131"/>
          <cell r="AI1131"/>
          <cell r="AJ1131"/>
        </row>
        <row r="1132">
          <cell r="C1132">
            <v>0</v>
          </cell>
          <cell r="D1132">
            <v>0</v>
          </cell>
          <cell r="E1132"/>
          <cell r="F1132"/>
          <cell r="G1132"/>
          <cell r="AA1132"/>
          <cell r="AB1132"/>
          <cell r="AC1132"/>
          <cell r="AD1132"/>
          <cell r="AE1132"/>
          <cell r="AF1132"/>
          <cell r="AG1132"/>
          <cell r="AH1132"/>
          <cell r="AI1132"/>
          <cell r="AJ1132"/>
        </row>
        <row r="1133">
          <cell r="C1133">
            <v>0</v>
          </cell>
          <cell r="D1133">
            <v>0</v>
          </cell>
          <cell r="E1133"/>
          <cell r="F1133"/>
          <cell r="G1133"/>
          <cell r="AA1133"/>
          <cell r="AB1133"/>
          <cell r="AC1133"/>
          <cell r="AD1133"/>
          <cell r="AE1133"/>
          <cell r="AF1133"/>
          <cell r="AG1133"/>
          <cell r="AH1133"/>
          <cell r="AI1133"/>
          <cell r="AJ1133"/>
        </row>
        <row r="1134">
          <cell r="C1134">
            <v>0</v>
          </cell>
          <cell r="D1134">
            <v>0</v>
          </cell>
          <cell r="E1134"/>
          <cell r="F1134"/>
          <cell r="G1134"/>
          <cell r="AA1134"/>
          <cell r="AB1134"/>
          <cell r="AC1134"/>
          <cell r="AD1134"/>
          <cell r="AE1134"/>
          <cell r="AF1134"/>
          <cell r="AG1134"/>
          <cell r="AH1134"/>
          <cell r="AI1134"/>
          <cell r="AJ1134"/>
        </row>
        <row r="1135">
          <cell r="C1135">
            <v>0</v>
          </cell>
          <cell r="D1135">
            <v>0</v>
          </cell>
          <cell r="E1135"/>
          <cell r="F1135"/>
          <cell r="G1135"/>
          <cell r="AA1135"/>
          <cell r="AB1135"/>
          <cell r="AC1135"/>
          <cell r="AD1135"/>
          <cell r="AE1135"/>
          <cell r="AF1135"/>
          <cell r="AG1135"/>
          <cell r="AH1135"/>
          <cell r="AI1135"/>
          <cell r="AJ1135"/>
        </row>
        <row r="1136">
          <cell r="C1136">
            <v>0</v>
          </cell>
          <cell r="D1136">
            <v>0</v>
          </cell>
          <cell r="E1136"/>
          <cell r="F1136"/>
          <cell r="G1136"/>
          <cell r="AA1136"/>
          <cell r="AB1136"/>
          <cell r="AC1136"/>
          <cell r="AD1136"/>
          <cell r="AE1136"/>
          <cell r="AF1136"/>
          <cell r="AG1136"/>
          <cell r="AH1136"/>
          <cell r="AI1136"/>
          <cell r="AJ1136"/>
        </row>
        <row r="1137">
          <cell r="C1137">
            <v>0</v>
          </cell>
          <cell r="D1137">
            <v>0</v>
          </cell>
          <cell r="E1137"/>
          <cell r="F1137"/>
          <cell r="G1137"/>
          <cell r="AA1137"/>
          <cell r="AB1137"/>
          <cell r="AC1137"/>
          <cell r="AD1137"/>
          <cell r="AE1137"/>
          <cell r="AF1137"/>
          <cell r="AG1137"/>
          <cell r="AH1137"/>
          <cell r="AI1137"/>
          <cell r="AJ1137"/>
        </row>
        <row r="1138">
          <cell r="C1138">
            <v>0</v>
          </cell>
          <cell r="D1138">
            <v>0</v>
          </cell>
          <cell r="E1138"/>
          <cell r="F1138"/>
          <cell r="G1138"/>
          <cell r="AA1138"/>
          <cell r="AB1138"/>
          <cell r="AC1138"/>
          <cell r="AD1138"/>
          <cell r="AE1138"/>
          <cell r="AF1138"/>
          <cell r="AG1138"/>
          <cell r="AH1138"/>
          <cell r="AI1138"/>
          <cell r="AJ1138"/>
        </row>
        <row r="1139">
          <cell r="C1139">
            <v>0</v>
          </cell>
          <cell r="D1139">
            <v>0</v>
          </cell>
          <cell r="E1139"/>
          <cell r="F1139"/>
          <cell r="G1139"/>
          <cell r="AA1139"/>
          <cell r="AB1139"/>
          <cell r="AC1139"/>
          <cell r="AD1139"/>
          <cell r="AE1139"/>
          <cell r="AF1139"/>
          <cell r="AG1139"/>
          <cell r="AH1139"/>
          <cell r="AI1139"/>
          <cell r="AJ1139"/>
        </row>
        <row r="1140">
          <cell r="C1140">
            <v>0</v>
          </cell>
          <cell r="D1140">
            <v>0</v>
          </cell>
          <cell r="E1140"/>
          <cell r="F1140"/>
          <cell r="G1140"/>
          <cell r="AA1140"/>
          <cell r="AB1140"/>
          <cell r="AC1140"/>
          <cell r="AD1140"/>
          <cell r="AE1140"/>
          <cell r="AF1140"/>
          <cell r="AG1140"/>
          <cell r="AH1140"/>
          <cell r="AI1140"/>
          <cell r="AJ1140"/>
        </row>
        <row r="1141">
          <cell r="C1141">
            <v>0</v>
          </cell>
          <cell r="D1141">
            <v>0</v>
          </cell>
          <cell r="E1141"/>
          <cell r="F1141"/>
          <cell r="G1141"/>
          <cell r="AA1141"/>
          <cell r="AB1141"/>
          <cell r="AC1141"/>
          <cell r="AD1141"/>
          <cell r="AE1141"/>
          <cell r="AF1141"/>
          <cell r="AG1141"/>
          <cell r="AH1141"/>
          <cell r="AI1141"/>
          <cell r="AJ1141"/>
        </row>
        <row r="1142">
          <cell r="C1142">
            <v>0</v>
          </cell>
          <cell r="D1142">
            <v>0</v>
          </cell>
          <cell r="E1142"/>
          <cell r="F1142"/>
          <cell r="G1142"/>
          <cell r="AA1142"/>
          <cell r="AB1142"/>
          <cell r="AC1142"/>
          <cell r="AD1142"/>
          <cell r="AE1142"/>
          <cell r="AF1142"/>
          <cell r="AG1142"/>
          <cell r="AH1142"/>
          <cell r="AI1142"/>
          <cell r="AJ1142"/>
        </row>
        <row r="1143">
          <cell r="C1143">
            <v>0</v>
          </cell>
          <cell r="D1143">
            <v>0</v>
          </cell>
          <cell r="E1143"/>
          <cell r="F1143"/>
          <cell r="G1143"/>
          <cell r="AA1143"/>
          <cell r="AB1143"/>
          <cell r="AC1143"/>
          <cell r="AD1143"/>
          <cell r="AE1143"/>
          <cell r="AF1143"/>
          <cell r="AG1143"/>
          <cell r="AH1143"/>
          <cell r="AI1143"/>
          <cell r="AJ1143"/>
        </row>
        <row r="1144">
          <cell r="C1144">
            <v>0</v>
          </cell>
          <cell r="D1144">
            <v>0</v>
          </cell>
          <cell r="E1144"/>
          <cell r="F1144"/>
          <cell r="G1144"/>
          <cell r="AA1144"/>
          <cell r="AB1144"/>
          <cell r="AC1144"/>
          <cell r="AD1144"/>
          <cell r="AE1144"/>
          <cell r="AF1144"/>
          <cell r="AG1144"/>
          <cell r="AH1144"/>
          <cell r="AI1144"/>
          <cell r="AJ1144"/>
        </row>
        <row r="1216">
          <cell r="C1216">
            <v>6</v>
          </cell>
          <cell r="H1216">
            <v>5</v>
          </cell>
          <cell r="I1216">
            <v>1</v>
          </cell>
          <cell r="J1216">
            <v>4</v>
          </cell>
          <cell r="K1216">
            <v>0</v>
          </cell>
          <cell r="L1216">
            <v>0</v>
          </cell>
          <cell r="M1216">
            <v>1</v>
          </cell>
          <cell r="N1216">
            <v>0</v>
          </cell>
          <cell r="P1216">
            <v>0</v>
          </cell>
          <cell r="Q1216">
            <v>1</v>
          </cell>
          <cell r="S1216">
            <v>0</v>
          </cell>
          <cell r="T1216">
            <v>5</v>
          </cell>
          <cell r="V1216">
            <v>0</v>
          </cell>
          <cell r="W1216">
            <v>0</v>
          </cell>
          <cell r="Y1216">
            <v>0</v>
          </cell>
          <cell r="Z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L1216">
            <v>178400</v>
          </cell>
        </row>
        <row r="1218">
          <cell r="C1218">
            <v>0</v>
          </cell>
          <cell r="D1218">
            <v>0</v>
          </cell>
          <cell r="E1218"/>
          <cell r="F1218"/>
          <cell r="G1218"/>
          <cell r="AA1218"/>
          <cell r="AB1218"/>
          <cell r="AC1218"/>
          <cell r="AD1218"/>
          <cell r="AE1218"/>
          <cell r="AF1218"/>
          <cell r="AG1218"/>
          <cell r="AH1218"/>
          <cell r="AI1218"/>
          <cell r="AJ1218"/>
        </row>
        <row r="1221">
          <cell r="C1221">
            <v>0</v>
          </cell>
          <cell r="D1221">
            <v>0</v>
          </cell>
          <cell r="E1221"/>
          <cell r="F1221"/>
          <cell r="G1221"/>
          <cell r="AA1221"/>
          <cell r="AB1221"/>
          <cell r="AC1221"/>
          <cell r="AD1221"/>
          <cell r="AE1221"/>
          <cell r="AF1221"/>
          <cell r="AG1221"/>
          <cell r="AH1221"/>
          <cell r="AI1221"/>
          <cell r="AJ1221"/>
        </row>
        <row r="1222">
          <cell r="C1222">
            <v>87</v>
          </cell>
          <cell r="D1222">
            <v>87</v>
          </cell>
          <cell r="E1222">
            <v>87</v>
          </cell>
          <cell r="F1222"/>
          <cell r="G1222">
            <v>0</v>
          </cell>
          <cell r="AA1222">
            <v>0</v>
          </cell>
          <cell r="AB1222">
            <v>87</v>
          </cell>
          <cell r="AC1222">
            <v>0</v>
          </cell>
          <cell r="AD1222"/>
          <cell r="AE1222"/>
          <cell r="AF1222"/>
          <cell r="AG1222"/>
          <cell r="AH1222"/>
          <cell r="AI1222"/>
          <cell r="AJ1222"/>
        </row>
        <row r="1223">
          <cell r="C1223">
            <v>0</v>
          </cell>
          <cell r="D1223">
            <v>0</v>
          </cell>
          <cell r="E1223"/>
          <cell r="F1223"/>
          <cell r="G1223"/>
          <cell r="AA1223"/>
          <cell r="AB1223"/>
          <cell r="AC1223"/>
          <cell r="AD1223"/>
          <cell r="AE1223"/>
          <cell r="AF1223"/>
          <cell r="AG1223"/>
          <cell r="AH1223"/>
          <cell r="AI1223"/>
          <cell r="AJ1223"/>
        </row>
        <row r="1224">
          <cell r="C1224">
            <v>0</v>
          </cell>
          <cell r="D1224">
            <v>0</v>
          </cell>
          <cell r="E1224"/>
          <cell r="F1224"/>
          <cell r="G1224"/>
          <cell r="AA1224"/>
          <cell r="AB1224"/>
          <cell r="AC1224"/>
          <cell r="AD1224"/>
          <cell r="AE1224"/>
          <cell r="AF1224"/>
          <cell r="AG1224"/>
          <cell r="AH1224"/>
          <cell r="AI1224"/>
          <cell r="AJ1224"/>
        </row>
        <row r="1225">
          <cell r="C1225">
            <v>4</v>
          </cell>
          <cell r="D1225">
            <v>4</v>
          </cell>
          <cell r="E1225">
            <v>4</v>
          </cell>
          <cell r="F1225"/>
          <cell r="G1225">
            <v>0</v>
          </cell>
          <cell r="AA1225">
            <v>0</v>
          </cell>
          <cell r="AB1225">
            <v>4</v>
          </cell>
          <cell r="AC1225">
            <v>0</v>
          </cell>
          <cell r="AD1225"/>
          <cell r="AE1225"/>
          <cell r="AF1225"/>
          <cell r="AG1225"/>
          <cell r="AH1225"/>
          <cell r="AI1225"/>
          <cell r="AJ1225"/>
        </row>
        <row r="1226">
          <cell r="C1226">
            <v>0</v>
          </cell>
          <cell r="D1226">
            <v>0</v>
          </cell>
          <cell r="E1226"/>
          <cell r="F1226"/>
          <cell r="G1226"/>
          <cell r="AA1226"/>
          <cell r="AB1226"/>
          <cell r="AC1226"/>
          <cell r="AD1226"/>
          <cell r="AE1226"/>
          <cell r="AF1226"/>
          <cell r="AG1226"/>
          <cell r="AH1226"/>
          <cell r="AI1226"/>
          <cell r="AJ1226"/>
        </row>
        <row r="1227">
          <cell r="C1227">
            <v>0</v>
          </cell>
          <cell r="D1227">
            <v>0</v>
          </cell>
          <cell r="E1227"/>
          <cell r="F1227"/>
          <cell r="G1227"/>
          <cell r="AA1227"/>
          <cell r="AB1227"/>
          <cell r="AC1227"/>
          <cell r="AD1227"/>
          <cell r="AE1227"/>
          <cell r="AF1227"/>
          <cell r="AG1227"/>
          <cell r="AH1227"/>
          <cell r="AI1227"/>
          <cell r="AJ1227"/>
        </row>
        <row r="1228">
          <cell r="C1228">
            <v>0</v>
          </cell>
          <cell r="D1228">
            <v>0</v>
          </cell>
          <cell r="E1228"/>
          <cell r="F1228"/>
          <cell r="G1228"/>
          <cell r="AA1228"/>
          <cell r="AB1228"/>
          <cell r="AC1228"/>
          <cell r="AD1228"/>
          <cell r="AE1228"/>
          <cell r="AF1228"/>
          <cell r="AG1228"/>
          <cell r="AH1228"/>
          <cell r="AI1228"/>
          <cell r="AJ1228"/>
        </row>
        <row r="1229">
          <cell r="C1229">
            <v>0</v>
          </cell>
          <cell r="D1229">
            <v>0</v>
          </cell>
          <cell r="E1229"/>
          <cell r="F1229"/>
          <cell r="G1229"/>
          <cell r="AA1229"/>
          <cell r="AB1229"/>
          <cell r="AC1229"/>
          <cell r="AD1229"/>
          <cell r="AE1229"/>
          <cell r="AF1229"/>
          <cell r="AG1229"/>
          <cell r="AH1229"/>
          <cell r="AI1229"/>
          <cell r="AJ1229"/>
        </row>
        <row r="1230">
          <cell r="C1230">
            <v>0</v>
          </cell>
          <cell r="D1230">
            <v>0</v>
          </cell>
          <cell r="E1230"/>
          <cell r="F1230"/>
          <cell r="G1230"/>
          <cell r="AA1230"/>
          <cell r="AB1230"/>
          <cell r="AC1230"/>
          <cell r="AD1230"/>
          <cell r="AE1230"/>
          <cell r="AF1230"/>
          <cell r="AG1230"/>
          <cell r="AH1230"/>
          <cell r="AI1230"/>
          <cell r="AJ1230"/>
        </row>
        <row r="1231">
          <cell r="C1231">
            <v>0</v>
          </cell>
          <cell r="D1231">
            <v>0</v>
          </cell>
          <cell r="E1231"/>
          <cell r="F1231"/>
          <cell r="G1231"/>
          <cell r="AA1231"/>
          <cell r="AB1231"/>
          <cell r="AC1231"/>
          <cell r="AD1231"/>
          <cell r="AE1231"/>
          <cell r="AF1231"/>
          <cell r="AG1231"/>
          <cell r="AH1231"/>
          <cell r="AI1231"/>
          <cell r="AJ1231"/>
        </row>
        <row r="1232">
          <cell r="C1232">
            <v>0</v>
          </cell>
          <cell r="D1232">
            <v>0</v>
          </cell>
          <cell r="E1232"/>
          <cell r="F1232"/>
          <cell r="G1232"/>
          <cell r="AA1232"/>
          <cell r="AB1232"/>
          <cell r="AC1232"/>
          <cell r="AD1232"/>
          <cell r="AE1232"/>
          <cell r="AF1232"/>
          <cell r="AG1232"/>
          <cell r="AH1232"/>
          <cell r="AI1232"/>
          <cell r="AJ1232"/>
        </row>
        <row r="1233">
          <cell r="C1233">
            <v>0</v>
          </cell>
          <cell r="D1233">
            <v>0</v>
          </cell>
          <cell r="E1233"/>
          <cell r="F1233"/>
          <cell r="G1233"/>
          <cell r="AA1233"/>
          <cell r="AB1233"/>
          <cell r="AC1233"/>
          <cell r="AD1233"/>
          <cell r="AE1233"/>
          <cell r="AF1233"/>
          <cell r="AG1233"/>
          <cell r="AH1233"/>
          <cell r="AI1233"/>
          <cell r="AJ1233"/>
        </row>
        <row r="1234">
          <cell r="C1234">
            <v>0</v>
          </cell>
          <cell r="D1234">
            <v>0</v>
          </cell>
          <cell r="E1234"/>
          <cell r="F1234"/>
          <cell r="G1234"/>
          <cell r="AA1234"/>
          <cell r="AB1234"/>
          <cell r="AC1234"/>
          <cell r="AD1234"/>
          <cell r="AE1234"/>
          <cell r="AF1234"/>
          <cell r="AG1234"/>
          <cell r="AH1234"/>
          <cell r="AI1234"/>
          <cell r="AJ1234"/>
        </row>
        <row r="1235">
          <cell r="C1235">
            <v>363</v>
          </cell>
          <cell r="D1235">
            <v>363</v>
          </cell>
          <cell r="E1235">
            <v>363</v>
          </cell>
          <cell r="F1235"/>
          <cell r="G1235">
            <v>0</v>
          </cell>
          <cell r="AA1235">
            <v>0</v>
          </cell>
          <cell r="AB1235">
            <v>363</v>
          </cell>
          <cell r="AC1235">
            <v>0</v>
          </cell>
          <cell r="AD1235"/>
          <cell r="AE1235"/>
          <cell r="AF1235"/>
          <cell r="AG1235"/>
          <cell r="AH1235"/>
          <cell r="AI1235"/>
          <cell r="AJ1235"/>
        </row>
        <row r="1236">
          <cell r="C1236">
            <v>0</v>
          </cell>
          <cell r="D1236">
            <v>0</v>
          </cell>
          <cell r="E1236"/>
          <cell r="F1236"/>
          <cell r="G1236"/>
          <cell r="AA1236"/>
          <cell r="AB1236"/>
          <cell r="AC1236"/>
          <cell r="AD1236"/>
          <cell r="AE1236"/>
          <cell r="AF1236"/>
          <cell r="AG1236"/>
          <cell r="AH1236"/>
          <cell r="AI1236"/>
          <cell r="AJ1236"/>
        </row>
        <row r="1237">
          <cell r="C1237">
            <v>15</v>
          </cell>
          <cell r="D1237">
            <v>15</v>
          </cell>
          <cell r="E1237">
            <v>15</v>
          </cell>
          <cell r="F1237"/>
          <cell r="G1237">
            <v>0</v>
          </cell>
          <cell r="AA1237">
            <v>0</v>
          </cell>
          <cell r="AB1237">
            <v>15</v>
          </cell>
          <cell r="AC1237">
            <v>0</v>
          </cell>
          <cell r="AD1237"/>
          <cell r="AE1237"/>
          <cell r="AF1237"/>
          <cell r="AG1237"/>
          <cell r="AH1237"/>
          <cell r="AI1237"/>
          <cell r="AJ1237"/>
        </row>
        <row r="1238">
          <cell r="C1238">
            <v>0</v>
          </cell>
          <cell r="D1238">
            <v>0</v>
          </cell>
          <cell r="E1238"/>
          <cell r="F1238"/>
          <cell r="G1238"/>
          <cell r="AA1238"/>
          <cell r="AB1238"/>
          <cell r="AC1238"/>
          <cell r="AD1238"/>
          <cell r="AE1238"/>
          <cell r="AF1238"/>
          <cell r="AG1238"/>
          <cell r="AH1238"/>
          <cell r="AI1238"/>
          <cell r="AJ1238"/>
        </row>
        <row r="1239">
          <cell r="C1239">
            <v>0</v>
          </cell>
          <cell r="D1239">
            <v>0</v>
          </cell>
          <cell r="E1239"/>
          <cell r="F1239"/>
          <cell r="G1239"/>
          <cell r="AA1239"/>
          <cell r="AB1239"/>
          <cell r="AC1239"/>
          <cell r="AD1239"/>
          <cell r="AE1239"/>
          <cell r="AF1239"/>
          <cell r="AG1239"/>
          <cell r="AH1239"/>
          <cell r="AI1239"/>
          <cell r="AJ1239"/>
        </row>
        <row r="1240">
          <cell r="C1240">
            <v>0</v>
          </cell>
          <cell r="D1240">
            <v>0</v>
          </cell>
          <cell r="E1240"/>
          <cell r="F1240"/>
          <cell r="G1240"/>
          <cell r="AA1240"/>
          <cell r="AB1240"/>
          <cell r="AC1240"/>
          <cell r="AD1240"/>
          <cell r="AE1240"/>
          <cell r="AF1240"/>
          <cell r="AG1240"/>
          <cell r="AH1240"/>
          <cell r="AI1240"/>
          <cell r="AJ1240"/>
        </row>
        <row r="1241">
          <cell r="C1241">
            <v>4</v>
          </cell>
          <cell r="D1241">
            <v>4</v>
          </cell>
          <cell r="E1241">
            <v>4</v>
          </cell>
          <cell r="F1241"/>
          <cell r="G1241">
            <v>0</v>
          </cell>
          <cell r="AA1241">
            <v>0</v>
          </cell>
          <cell r="AB1241">
            <v>4</v>
          </cell>
          <cell r="AC1241">
            <v>0</v>
          </cell>
          <cell r="AD1241"/>
          <cell r="AE1241"/>
          <cell r="AF1241"/>
          <cell r="AG1241"/>
          <cell r="AH1241"/>
          <cell r="AI1241"/>
          <cell r="AJ1241"/>
        </row>
        <row r="1242">
          <cell r="C1242">
            <v>0</v>
          </cell>
          <cell r="D1242">
            <v>0</v>
          </cell>
          <cell r="E1242"/>
          <cell r="F1242"/>
          <cell r="G1242"/>
          <cell r="AA1242"/>
          <cell r="AB1242"/>
          <cell r="AC1242"/>
          <cell r="AD1242"/>
          <cell r="AE1242"/>
          <cell r="AF1242"/>
          <cell r="AG1242"/>
          <cell r="AH1242"/>
          <cell r="AI1242"/>
          <cell r="AJ1242"/>
        </row>
        <row r="1243">
          <cell r="C1243">
            <v>0</v>
          </cell>
          <cell r="D1243">
            <v>0</v>
          </cell>
          <cell r="E1243"/>
          <cell r="F1243"/>
          <cell r="G1243"/>
          <cell r="AA1243"/>
          <cell r="AB1243"/>
          <cell r="AC1243"/>
          <cell r="AD1243"/>
          <cell r="AE1243"/>
          <cell r="AF1243"/>
          <cell r="AG1243"/>
          <cell r="AH1243"/>
          <cell r="AI1243"/>
          <cell r="AJ1243"/>
        </row>
        <row r="1244">
          <cell r="C1244">
            <v>0</v>
          </cell>
          <cell r="D1244">
            <v>0</v>
          </cell>
          <cell r="E1244"/>
          <cell r="F1244"/>
          <cell r="G1244"/>
          <cell r="AA1244"/>
          <cell r="AB1244"/>
          <cell r="AC1244"/>
          <cell r="AD1244"/>
          <cell r="AE1244"/>
          <cell r="AF1244"/>
          <cell r="AG1244"/>
          <cell r="AH1244"/>
          <cell r="AI1244"/>
          <cell r="AJ1244"/>
        </row>
        <row r="1245">
          <cell r="C1245">
            <v>0</v>
          </cell>
          <cell r="D1245">
            <v>0</v>
          </cell>
          <cell r="E1245"/>
          <cell r="F1245"/>
          <cell r="G1245"/>
          <cell r="AA1245"/>
          <cell r="AB1245"/>
          <cell r="AC1245"/>
          <cell r="AD1245"/>
          <cell r="AE1245"/>
          <cell r="AF1245"/>
          <cell r="AG1245"/>
          <cell r="AH1245"/>
          <cell r="AI1245"/>
          <cell r="AJ1245"/>
        </row>
        <row r="1246">
          <cell r="C1246">
            <v>1</v>
          </cell>
          <cell r="D1246">
            <v>1</v>
          </cell>
          <cell r="E1246">
            <v>1</v>
          </cell>
          <cell r="F1246"/>
          <cell r="G1246">
            <v>0</v>
          </cell>
          <cell r="AA1246">
            <v>0</v>
          </cell>
          <cell r="AB1246">
            <v>1</v>
          </cell>
          <cell r="AC1246">
            <v>0</v>
          </cell>
          <cell r="AD1246"/>
          <cell r="AE1246"/>
          <cell r="AF1246"/>
          <cell r="AG1246"/>
          <cell r="AH1246"/>
          <cell r="AI1246"/>
          <cell r="AJ1246"/>
        </row>
        <row r="1247">
          <cell r="C1247">
            <v>0</v>
          </cell>
          <cell r="D1247">
            <v>0</v>
          </cell>
          <cell r="E1247"/>
          <cell r="F1247"/>
          <cell r="G1247"/>
          <cell r="AA1247"/>
          <cell r="AB1247"/>
          <cell r="AC1247"/>
          <cell r="AD1247"/>
          <cell r="AE1247"/>
          <cell r="AF1247"/>
          <cell r="AG1247"/>
          <cell r="AH1247"/>
          <cell r="AI1247"/>
          <cell r="AJ1247"/>
        </row>
        <row r="1248">
          <cell r="C1248">
            <v>0</v>
          </cell>
          <cell r="D1248">
            <v>0</v>
          </cell>
          <cell r="E1248"/>
          <cell r="F1248"/>
          <cell r="G1248"/>
          <cell r="AA1248"/>
          <cell r="AB1248"/>
          <cell r="AC1248"/>
          <cell r="AD1248"/>
          <cell r="AE1248"/>
          <cell r="AF1248"/>
          <cell r="AG1248"/>
          <cell r="AH1248"/>
          <cell r="AI1248"/>
          <cell r="AJ1248"/>
        </row>
        <row r="1249">
          <cell r="C1249">
            <v>0</v>
          </cell>
          <cell r="D1249">
            <v>0</v>
          </cell>
          <cell r="E1249"/>
          <cell r="F1249"/>
          <cell r="G1249"/>
          <cell r="AA1249"/>
          <cell r="AB1249"/>
          <cell r="AC1249"/>
          <cell r="AD1249"/>
          <cell r="AE1249"/>
          <cell r="AF1249"/>
          <cell r="AG1249"/>
          <cell r="AH1249"/>
          <cell r="AI1249"/>
          <cell r="AJ1249"/>
        </row>
        <row r="1250">
          <cell r="C1250">
            <v>1</v>
          </cell>
          <cell r="D1250">
            <v>1</v>
          </cell>
          <cell r="E1250">
            <v>1</v>
          </cell>
          <cell r="F1250"/>
          <cell r="G1250"/>
          <cell r="AA1250">
            <v>1</v>
          </cell>
          <cell r="AB1250"/>
          <cell r="AC1250"/>
          <cell r="AD1250"/>
          <cell r="AE1250"/>
          <cell r="AF1250"/>
          <cell r="AG1250"/>
          <cell r="AH1250"/>
          <cell r="AI1250"/>
          <cell r="AJ1250"/>
        </row>
        <row r="1251">
          <cell r="C1251">
            <v>0</v>
          </cell>
          <cell r="D1251">
            <v>0</v>
          </cell>
          <cell r="E1251"/>
          <cell r="F1251"/>
          <cell r="G1251"/>
          <cell r="AA1251"/>
          <cell r="AB1251"/>
          <cell r="AC1251"/>
          <cell r="AD1251"/>
          <cell r="AE1251"/>
          <cell r="AF1251"/>
          <cell r="AG1251"/>
          <cell r="AH1251"/>
          <cell r="AI1251"/>
          <cell r="AJ1251"/>
        </row>
        <row r="1252">
          <cell r="C1252">
            <v>0</v>
          </cell>
          <cell r="D1252">
            <v>0</v>
          </cell>
          <cell r="E1252"/>
          <cell r="F1252"/>
          <cell r="G1252"/>
          <cell r="AA1252"/>
          <cell r="AB1252"/>
          <cell r="AC1252"/>
          <cell r="AD1252"/>
          <cell r="AE1252"/>
          <cell r="AF1252"/>
          <cell r="AG1252"/>
          <cell r="AH1252"/>
          <cell r="AI1252"/>
          <cell r="AJ1252"/>
        </row>
        <row r="1253">
          <cell r="C1253">
            <v>0</v>
          </cell>
          <cell r="D1253">
            <v>0</v>
          </cell>
          <cell r="E1253"/>
          <cell r="F1253"/>
          <cell r="G1253"/>
          <cell r="AA1253"/>
          <cell r="AB1253"/>
          <cell r="AC1253"/>
          <cell r="AD1253"/>
          <cell r="AE1253"/>
          <cell r="AF1253"/>
          <cell r="AG1253"/>
          <cell r="AH1253"/>
          <cell r="AI1253"/>
          <cell r="AJ1253"/>
        </row>
        <row r="1254">
          <cell r="C1254">
            <v>0</v>
          </cell>
          <cell r="D1254">
            <v>0</v>
          </cell>
          <cell r="E1254"/>
          <cell r="F1254"/>
          <cell r="G1254"/>
          <cell r="AA1254"/>
          <cell r="AB1254"/>
          <cell r="AC1254"/>
          <cell r="AD1254"/>
          <cell r="AE1254"/>
          <cell r="AF1254"/>
          <cell r="AG1254"/>
          <cell r="AH1254"/>
          <cell r="AI1254"/>
          <cell r="AJ1254"/>
        </row>
        <row r="1255">
          <cell r="C1255">
            <v>13</v>
          </cell>
          <cell r="D1255">
            <v>11</v>
          </cell>
          <cell r="E1255">
            <v>10</v>
          </cell>
          <cell r="F1255">
            <v>1</v>
          </cell>
          <cell r="G1255">
            <v>2</v>
          </cell>
          <cell r="AA1255">
            <v>13</v>
          </cell>
          <cell r="AB1255"/>
          <cell r="AC1255"/>
          <cell r="AD1255"/>
          <cell r="AE1255"/>
          <cell r="AF1255"/>
          <cell r="AG1255"/>
          <cell r="AH1255"/>
          <cell r="AI1255"/>
          <cell r="AJ1255"/>
        </row>
        <row r="1256">
          <cell r="C1256">
            <v>0</v>
          </cell>
          <cell r="D1256">
            <v>0</v>
          </cell>
          <cell r="E1256"/>
          <cell r="F1256"/>
          <cell r="G1256"/>
          <cell r="AA1256"/>
          <cell r="AB1256"/>
          <cell r="AC1256"/>
          <cell r="AD1256"/>
          <cell r="AE1256"/>
          <cell r="AF1256"/>
          <cell r="AG1256"/>
          <cell r="AH1256"/>
          <cell r="AI1256"/>
          <cell r="AJ1256"/>
        </row>
        <row r="1257">
          <cell r="C1257">
            <v>0</v>
          </cell>
          <cell r="D1257">
            <v>0</v>
          </cell>
          <cell r="E1257"/>
          <cell r="F1257"/>
          <cell r="G1257"/>
          <cell r="AA1257"/>
          <cell r="AB1257"/>
          <cell r="AC1257"/>
          <cell r="AD1257"/>
          <cell r="AE1257"/>
          <cell r="AF1257"/>
          <cell r="AG1257"/>
          <cell r="AH1257"/>
          <cell r="AI1257"/>
          <cell r="AJ1257"/>
        </row>
        <row r="1258">
          <cell r="C1258">
            <v>0</v>
          </cell>
          <cell r="D1258">
            <v>0</v>
          </cell>
          <cell r="E1258"/>
          <cell r="F1258"/>
          <cell r="G1258"/>
          <cell r="AA1258"/>
          <cell r="AB1258"/>
          <cell r="AC1258"/>
          <cell r="AD1258"/>
          <cell r="AE1258"/>
          <cell r="AF1258"/>
          <cell r="AG1258"/>
          <cell r="AH1258"/>
          <cell r="AI1258"/>
          <cell r="AJ1258"/>
        </row>
        <row r="1259">
          <cell r="C1259">
            <v>0</v>
          </cell>
          <cell r="D1259">
            <v>0</v>
          </cell>
          <cell r="E1259"/>
          <cell r="F1259"/>
          <cell r="G1259"/>
          <cell r="AA1259"/>
          <cell r="AB1259"/>
          <cell r="AC1259"/>
          <cell r="AD1259"/>
          <cell r="AE1259"/>
          <cell r="AF1259"/>
          <cell r="AG1259"/>
          <cell r="AH1259"/>
          <cell r="AI1259"/>
          <cell r="AJ1259"/>
        </row>
        <row r="1260">
          <cell r="C1260">
            <v>135</v>
          </cell>
          <cell r="D1260">
            <v>135</v>
          </cell>
          <cell r="E1260">
            <v>135</v>
          </cell>
          <cell r="F1260"/>
          <cell r="G1260">
            <v>0</v>
          </cell>
          <cell r="AA1260">
            <v>0</v>
          </cell>
          <cell r="AB1260">
            <v>135</v>
          </cell>
          <cell r="AC1260">
            <v>0</v>
          </cell>
          <cell r="AD1260"/>
          <cell r="AE1260"/>
          <cell r="AF1260"/>
          <cell r="AG1260"/>
          <cell r="AH1260"/>
          <cell r="AI1260"/>
          <cell r="AJ1260"/>
        </row>
        <row r="1261">
          <cell r="C1261">
            <v>57</v>
          </cell>
          <cell r="D1261">
            <v>57</v>
          </cell>
          <cell r="E1261">
            <v>57</v>
          </cell>
          <cell r="F1261"/>
          <cell r="G1261">
            <v>0</v>
          </cell>
          <cell r="AA1261">
            <v>0</v>
          </cell>
          <cell r="AB1261">
            <v>57</v>
          </cell>
          <cell r="AC1261">
            <v>0</v>
          </cell>
          <cell r="AD1261"/>
          <cell r="AE1261"/>
          <cell r="AF1261"/>
          <cell r="AG1261"/>
          <cell r="AH1261"/>
          <cell r="AI1261"/>
          <cell r="AJ1261"/>
        </row>
        <row r="1262">
          <cell r="C1262">
            <v>11</v>
          </cell>
          <cell r="D1262">
            <v>11</v>
          </cell>
          <cell r="E1262">
            <v>11</v>
          </cell>
          <cell r="F1262"/>
          <cell r="G1262">
            <v>0</v>
          </cell>
          <cell r="AA1262">
            <v>0</v>
          </cell>
          <cell r="AB1262">
            <v>11</v>
          </cell>
          <cell r="AC1262">
            <v>0</v>
          </cell>
          <cell r="AD1262"/>
          <cell r="AE1262"/>
          <cell r="AF1262"/>
          <cell r="AG1262"/>
          <cell r="AH1262"/>
          <cell r="AI1262"/>
          <cell r="AJ1262"/>
        </row>
        <row r="1263">
          <cell r="C1263">
            <v>0</v>
          </cell>
          <cell r="D1263">
            <v>0</v>
          </cell>
          <cell r="E1263"/>
          <cell r="F1263"/>
          <cell r="G1263"/>
          <cell r="AA1263"/>
          <cell r="AB1263"/>
          <cell r="AC1263"/>
          <cell r="AD1263"/>
          <cell r="AE1263"/>
          <cell r="AF1263"/>
          <cell r="AG1263"/>
          <cell r="AH1263"/>
          <cell r="AI1263"/>
          <cell r="AJ1263"/>
        </row>
        <row r="1264">
          <cell r="C1264">
            <v>0</v>
          </cell>
          <cell r="D1264">
            <v>0</v>
          </cell>
          <cell r="E1264"/>
          <cell r="F1264"/>
          <cell r="G1264"/>
          <cell r="AA1264"/>
          <cell r="AB1264"/>
          <cell r="AC1264"/>
          <cell r="AD1264"/>
          <cell r="AE1264"/>
          <cell r="AF1264"/>
          <cell r="AG1264"/>
          <cell r="AH1264"/>
          <cell r="AI1264"/>
          <cell r="AJ1264"/>
        </row>
        <row r="1265">
          <cell r="C1265">
            <v>2</v>
          </cell>
          <cell r="D1265">
            <v>2</v>
          </cell>
          <cell r="E1265">
            <v>2</v>
          </cell>
          <cell r="F1265"/>
          <cell r="G1265">
            <v>0</v>
          </cell>
          <cell r="AA1265">
            <v>0</v>
          </cell>
          <cell r="AB1265">
            <v>2</v>
          </cell>
          <cell r="AC1265">
            <v>0</v>
          </cell>
          <cell r="AD1265"/>
          <cell r="AE1265"/>
          <cell r="AF1265"/>
          <cell r="AG1265"/>
          <cell r="AH1265"/>
          <cell r="AI1265"/>
          <cell r="AJ1265"/>
        </row>
        <row r="1266">
          <cell r="C1266">
            <v>67</v>
          </cell>
          <cell r="D1266">
            <v>67</v>
          </cell>
          <cell r="E1266">
            <v>67</v>
          </cell>
          <cell r="F1266"/>
          <cell r="G1266">
            <v>0</v>
          </cell>
          <cell r="AA1266">
            <v>0</v>
          </cell>
          <cell r="AB1266">
            <v>67</v>
          </cell>
          <cell r="AC1266">
            <v>0</v>
          </cell>
          <cell r="AD1266"/>
          <cell r="AE1266"/>
          <cell r="AF1266"/>
          <cell r="AG1266"/>
          <cell r="AH1266"/>
          <cell r="AI1266"/>
          <cell r="AJ1266"/>
        </row>
        <row r="1267">
          <cell r="C1267">
            <v>1</v>
          </cell>
          <cell r="D1267">
            <v>1</v>
          </cell>
          <cell r="E1267">
            <v>1</v>
          </cell>
          <cell r="F1267"/>
          <cell r="G1267">
            <v>0</v>
          </cell>
          <cell r="AA1267">
            <v>0</v>
          </cell>
          <cell r="AB1267">
            <v>1</v>
          </cell>
          <cell r="AC1267">
            <v>0</v>
          </cell>
          <cell r="AD1267"/>
          <cell r="AE1267"/>
          <cell r="AF1267"/>
          <cell r="AG1267"/>
          <cell r="AH1267"/>
          <cell r="AI1267"/>
          <cell r="AJ1267"/>
        </row>
        <row r="1268">
          <cell r="C1268">
            <v>6</v>
          </cell>
          <cell r="D1268">
            <v>6</v>
          </cell>
          <cell r="E1268">
            <v>6</v>
          </cell>
          <cell r="F1268"/>
          <cell r="G1268">
            <v>0</v>
          </cell>
          <cell r="AA1268">
            <v>0</v>
          </cell>
          <cell r="AB1268">
            <v>6</v>
          </cell>
          <cell r="AC1268">
            <v>0</v>
          </cell>
          <cell r="AD1268"/>
          <cell r="AE1268"/>
          <cell r="AF1268"/>
          <cell r="AG1268"/>
          <cell r="AH1268"/>
          <cell r="AI1268"/>
          <cell r="AJ1268"/>
        </row>
        <row r="1269">
          <cell r="C1269">
            <v>0</v>
          </cell>
          <cell r="D1269">
            <v>0</v>
          </cell>
          <cell r="E1269"/>
          <cell r="F1269"/>
          <cell r="G1269"/>
          <cell r="AA1269"/>
          <cell r="AB1269"/>
          <cell r="AC1269"/>
          <cell r="AD1269"/>
          <cell r="AE1269"/>
          <cell r="AF1269"/>
          <cell r="AG1269"/>
          <cell r="AH1269"/>
          <cell r="AI1269"/>
          <cell r="AJ1269"/>
        </row>
        <row r="1270">
          <cell r="C1270">
            <v>0</v>
          </cell>
          <cell r="D1270">
            <v>0</v>
          </cell>
          <cell r="E1270"/>
          <cell r="F1270"/>
          <cell r="G1270"/>
          <cell r="AA1270"/>
          <cell r="AB1270"/>
          <cell r="AC1270"/>
          <cell r="AD1270"/>
          <cell r="AE1270"/>
          <cell r="AF1270"/>
          <cell r="AG1270"/>
          <cell r="AH1270"/>
          <cell r="AI1270"/>
          <cell r="AJ1270"/>
        </row>
        <row r="1352">
          <cell r="C1352">
            <v>86</v>
          </cell>
          <cell r="H1352">
            <v>78</v>
          </cell>
          <cell r="I1352">
            <v>62</v>
          </cell>
          <cell r="J1352">
            <v>16</v>
          </cell>
          <cell r="K1352">
            <v>0</v>
          </cell>
          <cell r="L1352">
            <v>1</v>
          </cell>
          <cell r="M1352">
            <v>7</v>
          </cell>
          <cell r="N1352">
            <v>0</v>
          </cell>
          <cell r="P1352">
            <v>0</v>
          </cell>
          <cell r="Q1352">
            <v>5</v>
          </cell>
          <cell r="S1352">
            <v>0</v>
          </cell>
          <cell r="T1352">
            <v>55</v>
          </cell>
          <cell r="V1352">
            <v>0</v>
          </cell>
          <cell r="W1352">
            <v>0</v>
          </cell>
          <cell r="Y1352">
            <v>0</v>
          </cell>
          <cell r="Z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L1352">
            <v>28476815</v>
          </cell>
        </row>
        <row r="1354">
          <cell r="C1354">
            <v>0</v>
          </cell>
          <cell r="D1354">
            <v>0</v>
          </cell>
          <cell r="E1354"/>
          <cell r="F1354"/>
          <cell r="G1354"/>
          <cell r="AA1354"/>
          <cell r="AB1354"/>
          <cell r="AC1354"/>
          <cell r="AD1354"/>
          <cell r="AE1354"/>
          <cell r="AF1354"/>
          <cell r="AG1354"/>
          <cell r="AH1354"/>
          <cell r="AI1354"/>
          <cell r="AJ1354"/>
        </row>
        <row r="1355">
          <cell r="C1355">
            <v>0</v>
          </cell>
          <cell r="D1355">
            <v>0</v>
          </cell>
          <cell r="E1355"/>
          <cell r="F1355"/>
          <cell r="G1355"/>
          <cell r="AA1355"/>
          <cell r="AB1355"/>
          <cell r="AC1355"/>
          <cell r="AD1355"/>
          <cell r="AE1355"/>
          <cell r="AF1355"/>
          <cell r="AG1355"/>
          <cell r="AH1355"/>
          <cell r="AI1355"/>
          <cell r="AJ1355"/>
        </row>
        <row r="1356">
          <cell r="C1356">
            <v>0</v>
          </cell>
          <cell r="D1356">
            <v>0</v>
          </cell>
          <cell r="E1356"/>
          <cell r="F1356"/>
          <cell r="G1356"/>
          <cell r="AA1356"/>
          <cell r="AB1356"/>
          <cell r="AC1356"/>
          <cell r="AD1356"/>
          <cell r="AE1356"/>
          <cell r="AF1356"/>
          <cell r="AG1356"/>
          <cell r="AH1356"/>
          <cell r="AI1356"/>
          <cell r="AJ1356"/>
        </row>
        <row r="1357">
          <cell r="C1357">
            <v>0</v>
          </cell>
          <cell r="D1357">
            <v>0</v>
          </cell>
          <cell r="E1357"/>
          <cell r="F1357"/>
          <cell r="G1357"/>
          <cell r="AA1357"/>
          <cell r="AB1357"/>
          <cell r="AC1357"/>
          <cell r="AD1357"/>
          <cell r="AE1357"/>
          <cell r="AF1357"/>
          <cell r="AG1357"/>
          <cell r="AH1357"/>
          <cell r="AI1357"/>
          <cell r="AJ1357"/>
        </row>
        <row r="1358">
          <cell r="C1358">
            <v>0</v>
          </cell>
          <cell r="D1358">
            <v>0</v>
          </cell>
          <cell r="E1358"/>
          <cell r="F1358"/>
          <cell r="G1358"/>
          <cell r="AA1358"/>
          <cell r="AB1358"/>
          <cell r="AC1358"/>
          <cell r="AD1358"/>
          <cell r="AE1358"/>
          <cell r="AF1358"/>
          <cell r="AG1358"/>
          <cell r="AH1358"/>
          <cell r="AI1358"/>
          <cell r="AJ1358"/>
        </row>
        <row r="1359">
          <cell r="C1359">
            <v>0</v>
          </cell>
          <cell r="D1359">
            <v>0</v>
          </cell>
          <cell r="E1359"/>
          <cell r="F1359"/>
          <cell r="G1359"/>
          <cell r="AA1359"/>
          <cell r="AB1359"/>
          <cell r="AC1359"/>
          <cell r="AD1359"/>
          <cell r="AE1359"/>
          <cell r="AF1359"/>
          <cell r="AG1359"/>
          <cell r="AH1359"/>
          <cell r="AI1359"/>
          <cell r="AJ1359"/>
        </row>
        <row r="1360">
          <cell r="C1360">
            <v>59</v>
          </cell>
          <cell r="D1360">
            <v>59</v>
          </cell>
          <cell r="E1360">
            <v>59</v>
          </cell>
          <cell r="F1360"/>
          <cell r="G1360">
            <v>0</v>
          </cell>
          <cell r="AA1360">
            <v>0</v>
          </cell>
          <cell r="AB1360">
            <v>59</v>
          </cell>
          <cell r="AC1360">
            <v>0</v>
          </cell>
          <cell r="AD1360"/>
          <cell r="AE1360"/>
          <cell r="AF1360"/>
          <cell r="AG1360"/>
          <cell r="AH1360"/>
          <cell r="AI1360"/>
          <cell r="AJ1360"/>
        </row>
        <row r="1361">
          <cell r="C1361">
            <v>4</v>
          </cell>
          <cell r="D1361">
            <v>4</v>
          </cell>
          <cell r="E1361">
            <v>4</v>
          </cell>
          <cell r="F1361"/>
          <cell r="G1361">
            <v>0</v>
          </cell>
          <cell r="AA1361">
            <v>0</v>
          </cell>
          <cell r="AB1361">
            <v>4</v>
          </cell>
          <cell r="AC1361">
            <v>0</v>
          </cell>
          <cell r="AD1361"/>
          <cell r="AE1361"/>
          <cell r="AF1361"/>
          <cell r="AG1361"/>
          <cell r="AH1361"/>
          <cell r="AI1361"/>
          <cell r="AJ1361"/>
        </row>
        <row r="1362">
          <cell r="C1362">
            <v>45</v>
          </cell>
          <cell r="D1362">
            <v>45</v>
          </cell>
          <cell r="E1362">
            <v>45</v>
          </cell>
          <cell r="F1362"/>
          <cell r="G1362">
            <v>0</v>
          </cell>
          <cell r="AA1362">
            <v>0</v>
          </cell>
          <cell r="AB1362">
            <v>45</v>
          </cell>
          <cell r="AC1362">
            <v>0</v>
          </cell>
          <cell r="AD1362"/>
          <cell r="AE1362"/>
          <cell r="AF1362"/>
          <cell r="AG1362"/>
          <cell r="AH1362"/>
          <cell r="AI1362"/>
          <cell r="AJ1362"/>
        </row>
        <row r="1363">
          <cell r="C1363">
            <v>7</v>
          </cell>
          <cell r="D1363">
            <v>7</v>
          </cell>
          <cell r="E1363">
            <v>7</v>
          </cell>
          <cell r="F1363"/>
          <cell r="G1363">
            <v>0</v>
          </cell>
          <cell r="AA1363">
            <v>0</v>
          </cell>
          <cell r="AB1363">
            <v>7</v>
          </cell>
          <cell r="AC1363">
            <v>0</v>
          </cell>
          <cell r="AD1363"/>
          <cell r="AE1363"/>
          <cell r="AF1363"/>
          <cell r="AG1363"/>
          <cell r="AH1363"/>
          <cell r="AI1363"/>
          <cell r="AJ1363"/>
        </row>
        <row r="1364">
          <cell r="C1364">
            <v>1</v>
          </cell>
          <cell r="D1364">
            <v>1</v>
          </cell>
          <cell r="E1364">
            <v>1</v>
          </cell>
          <cell r="F1364"/>
          <cell r="G1364">
            <v>0</v>
          </cell>
          <cell r="AA1364">
            <v>0</v>
          </cell>
          <cell r="AB1364">
            <v>1</v>
          </cell>
          <cell r="AC1364">
            <v>0</v>
          </cell>
          <cell r="AD1364"/>
          <cell r="AE1364"/>
          <cell r="AF1364"/>
          <cell r="AG1364"/>
          <cell r="AH1364"/>
          <cell r="AI1364"/>
          <cell r="AJ1364"/>
        </row>
        <row r="1365">
          <cell r="C1365">
            <v>0</v>
          </cell>
          <cell r="D1365">
            <v>0</v>
          </cell>
          <cell r="E1365"/>
          <cell r="F1365"/>
          <cell r="G1365"/>
          <cell r="AA1365"/>
          <cell r="AB1365"/>
          <cell r="AC1365"/>
          <cell r="AD1365"/>
          <cell r="AE1365"/>
          <cell r="AF1365"/>
          <cell r="AG1365"/>
          <cell r="AH1365"/>
          <cell r="AI1365"/>
          <cell r="AJ1365"/>
        </row>
        <row r="1366">
          <cell r="C1366">
            <v>0</v>
          </cell>
          <cell r="D1366">
            <v>0</v>
          </cell>
          <cell r="E1366"/>
          <cell r="F1366"/>
          <cell r="G1366"/>
          <cell r="AA1366"/>
          <cell r="AB1366"/>
          <cell r="AC1366"/>
          <cell r="AD1366"/>
          <cell r="AE1366"/>
          <cell r="AF1366"/>
          <cell r="AG1366"/>
          <cell r="AH1366"/>
          <cell r="AI1366"/>
          <cell r="AJ1366"/>
        </row>
        <row r="1367">
          <cell r="C1367">
            <v>0</v>
          </cell>
          <cell r="D1367">
            <v>0</v>
          </cell>
          <cell r="E1367"/>
          <cell r="F1367"/>
          <cell r="G1367"/>
          <cell r="AA1367"/>
          <cell r="AB1367"/>
          <cell r="AC1367"/>
          <cell r="AD1367"/>
          <cell r="AE1367"/>
          <cell r="AF1367"/>
          <cell r="AG1367"/>
          <cell r="AH1367"/>
          <cell r="AI1367"/>
          <cell r="AJ1367"/>
        </row>
        <row r="1368">
          <cell r="C1368">
            <v>0</v>
          </cell>
          <cell r="D1368">
            <v>0</v>
          </cell>
          <cell r="E1368"/>
          <cell r="F1368"/>
          <cell r="G1368"/>
          <cell r="AA1368"/>
          <cell r="AB1368"/>
          <cell r="AC1368"/>
          <cell r="AD1368"/>
          <cell r="AE1368"/>
          <cell r="AF1368"/>
          <cell r="AG1368"/>
          <cell r="AH1368"/>
          <cell r="AI1368"/>
          <cell r="AJ1368"/>
        </row>
        <row r="1369">
          <cell r="C1369">
            <v>0</v>
          </cell>
          <cell r="D1369">
            <v>0</v>
          </cell>
          <cell r="E1369"/>
          <cell r="F1369"/>
          <cell r="G1369"/>
          <cell r="AA1369"/>
          <cell r="AB1369"/>
          <cell r="AC1369"/>
          <cell r="AD1369"/>
          <cell r="AE1369"/>
          <cell r="AF1369"/>
          <cell r="AG1369"/>
          <cell r="AH1369"/>
          <cell r="AI1369"/>
          <cell r="AJ1369"/>
        </row>
        <row r="1370">
          <cell r="C1370">
            <v>1</v>
          </cell>
          <cell r="D1370">
            <v>1</v>
          </cell>
          <cell r="E1370">
            <v>1</v>
          </cell>
          <cell r="F1370"/>
          <cell r="G1370">
            <v>0</v>
          </cell>
          <cell r="AA1370">
            <v>0</v>
          </cell>
          <cell r="AB1370">
            <v>1</v>
          </cell>
          <cell r="AC1370">
            <v>0</v>
          </cell>
          <cell r="AD1370"/>
          <cell r="AE1370"/>
          <cell r="AF1370"/>
          <cell r="AG1370"/>
          <cell r="AH1370"/>
          <cell r="AI1370"/>
          <cell r="AJ1370"/>
        </row>
        <row r="1371">
          <cell r="C1371">
            <v>0</v>
          </cell>
          <cell r="D1371">
            <v>0</v>
          </cell>
          <cell r="E1371"/>
          <cell r="F1371"/>
          <cell r="G1371"/>
          <cell r="AA1371"/>
          <cell r="AB1371"/>
          <cell r="AC1371"/>
          <cell r="AD1371"/>
          <cell r="AE1371"/>
          <cell r="AF1371"/>
          <cell r="AG1371"/>
          <cell r="AH1371"/>
          <cell r="AI1371"/>
          <cell r="AJ1371"/>
        </row>
        <row r="1372">
          <cell r="C1372">
            <v>0</v>
          </cell>
          <cell r="D1372">
            <v>0</v>
          </cell>
          <cell r="E1372"/>
          <cell r="F1372"/>
          <cell r="G1372"/>
          <cell r="AA1372"/>
          <cell r="AB1372"/>
          <cell r="AC1372"/>
          <cell r="AD1372"/>
          <cell r="AE1372"/>
          <cell r="AF1372"/>
          <cell r="AG1372"/>
          <cell r="AH1372"/>
          <cell r="AI1372"/>
          <cell r="AJ1372"/>
        </row>
        <row r="1373">
          <cell r="C1373">
            <v>0</v>
          </cell>
          <cell r="D1373">
            <v>0</v>
          </cell>
          <cell r="E1373"/>
          <cell r="F1373"/>
          <cell r="G1373"/>
          <cell r="AA1373"/>
          <cell r="AB1373"/>
          <cell r="AC1373"/>
          <cell r="AD1373"/>
          <cell r="AE1373"/>
          <cell r="AF1373"/>
          <cell r="AG1373"/>
          <cell r="AH1373"/>
          <cell r="AI1373"/>
          <cell r="AJ1373"/>
        </row>
        <row r="1374">
          <cell r="C1374">
            <v>0</v>
          </cell>
          <cell r="D1374">
            <v>0</v>
          </cell>
          <cell r="E1374"/>
          <cell r="F1374"/>
          <cell r="G1374"/>
          <cell r="AA1374"/>
          <cell r="AB1374"/>
          <cell r="AC1374"/>
          <cell r="AD1374"/>
          <cell r="AE1374"/>
          <cell r="AF1374"/>
          <cell r="AG1374"/>
          <cell r="AH1374"/>
          <cell r="AI1374"/>
          <cell r="AJ1374"/>
        </row>
        <row r="1375">
          <cell r="C1375">
            <v>0</v>
          </cell>
          <cell r="D1375">
            <v>0</v>
          </cell>
          <cell r="E1375"/>
          <cell r="F1375"/>
          <cell r="G1375"/>
          <cell r="AA1375"/>
          <cell r="AB1375"/>
          <cell r="AC1375"/>
          <cell r="AD1375"/>
          <cell r="AE1375"/>
          <cell r="AF1375"/>
          <cell r="AG1375"/>
          <cell r="AH1375"/>
          <cell r="AI1375"/>
          <cell r="AJ1375"/>
        </row>
        <row r="1376">
          <cell r="C1376">
            <v>0</v>
          </cell>
          <cell r="D1376">
            <v>0</v>
          </cell>
          <cell r="E1376"/>
          <cell r="F1376"/>
          <cell r="G1376"/>
          <cell r="AA1376"/>
          <cell r="AB1376"/>
          <cell r="AC1376"/>
          <cell r="AD1376"/>
          <cell r="AE1376"/>
          <cell r="AF1376"/>
          <cell r="AG1376"/>
          <cell r="AH1376"/>
          <cell r="AI1376"/>
          <cell r="AJ1376"/>
        </row>
        <row r="1377">
          <cell r="C1377">
            <v>0</v>
          </cell>
          <cell r="D1377">
            <v>0</v>
          </cell>
          <cell r="E1377"/>
          <cell r="F1377"/>
          <cell r="G1377"/>
          <cell r="AA1377"/>
          <cell r="AB1377"/>
          <cell r="AC1377"/>
          <cell r="AD1377"/>
          <cell r="AE1377"/>
          <cell r="AF1377"/>
          <cell r="AG1377"/>
          <cell r="AH1377"/>
          <cell r="AI1377"/>
          <cell r="AJ1377"/>
        </row>
        <row r="1378">
          <cell r="C1378">
            <v>0</v>
          </cell>
          <cell r="D1378">
            <v>0</v>
          </cell>
          <cell r="E1378"/>
          <cell r="F1378"/>
          <cell r="G1378"/>
          <cell r="AA1378"/>
          <cell r="AB1378"/>
          <cell r="AC1378"/>
          <cell r="AD1378"/>
          <cell r="AE1378"/>
          <cell r="AF1378"/>
          <cell r="AG1378"/>
          <cell r="AH1378"/>
          <cell r="AI1378"/>
          <cell r="AJ1378"/>
        </row>
        <row r="1379">
          <cell r="C1379">
            <v>0</v>
          </cell>
          <cell r="D1379">
            <v>0</v>
          </cell>
          <cell r="E1379"/>
          <cell r="F1379"/>
          <cell r="G1379"/>
          <cell r="AA1379"/>
          <cell r="AB1379"/>
          <cell r="AC1379"/>
          <cell r="AD1379"/>
          <cell r="AE1379"/>
          <cell r="AF1379"/>
          <cell r="AG1379"/>
          <cell r="AH1379"/>
          <cell r="AI1379"/>
          <cell r="AJ1379"/>
        </row>
        <row r="1380">
          <cell r="C1380">
            <v>0</v>
          </cell>
          <cell r="D1380">
            <v>0</v>
          </cell>
          <cell r="E1380"/>
          <cell r="F1380"/>
          <cell r="G1380"/>
          <cell r="AA1380"/>
          <cell r="AB1380"/>
          <cell r="AC1380"/>
          <cell r="AD1380"/>
          <cell r="AE1380"/>
          <cell r="AF1380"/>
          <cell r="AG1380"/>
          <cell r="AH1380"/>
          <cell r="AI1380"/>
          <cell r="AJ1380"/>
        </row>
        <row r="1381">
          <cell r="C1381">
            <v>0</v>
          </cell>
          <cell r="D1381">
            <v>0</v>
          </cell>
          <cell r="E1381"/>
          <cell r="F1381"/>
          <cell r="G1381"/>
          <cell r="AA1381"/>
          <cell r="AB1381"/>
          <cell r="AC1381"/>
          <cell r="AD1381"/>
          <cell r="AE1381"/>
          <cell r="AF1381"/>
          <cell r="AG1381"/>
          <cell r="AH1381"/>
          <cell r="AI1381"/>
          <cell r="AJ1381"/>
        </row>
        <row r="1382">
          <cell r="C1382">
            <v>0</v>
          </cell>
          <cell r="D1382">
            <v>0</v>
          </cell>
          <cell r="E1382"/>
          <cell r="F1382"/>
          <cell r="G1382"/>
          <cell r="AA1382"/>
          <cell r="AB1382"/>
          <cell r="AC1382"/>
          <cell r="AD1382"/>
          <cell r="AE1382"/>
          <cell r="AF1382"/>
          <cell r="AG1382"/>
          <cell r="AH1382"/>
          <cell r="AI1382"/>
          <cell r="AJ1382"/>
        </row>
        <row r="1383">
          <cell r="C1383">
            <v>0</v>
          </cell>
          <cell r="D1383">
            <v>0</v>
          </cell>
          <cell r="E1383"/>
          <cell r="F1383"/>
          <cell r="G1383"/>
          <cell r="AA1383"/>
          <cell r="AB1383"/>
          <cell r="AC1383"/>
          <cell r="AD1383"/>
          <cell r="AE1383"/>
          <cell r="AF1383"/>
          <cell r="AG1383"/>
          <cell r="AH1383"/>
          <cell r="AI1383"/>
          <cell r="AJ1383"/>
        </row>
        <row r="1384">
          <cell r="C1384">
            <v>0</v>
          </cell>
          <cell r="D1384">
            <v>0</v>
          </cell>
          <cell r="E1384"/>
          <cell r="F1384"/>
          <cell r="G1384"/>
          <cell r="AA1384"/>
          <cell r="AB1384"/>
          <cell r="AC1384"/>
          <cell r="AD1384"/>
          <cell r="AE1384"/>
          <cell r="AF1384"/>
          <cell r="AG1384"/>
          <cell r="AH1384"/>
          <cell r="AI1384"/>
          <cell r="AJ1384"/>
        </row>
        <row r="1385">
          <cell r="C1385">
            <v>0</v>
          </cell>
          <cell r="D1385">
            <v>0</v>
          </cell>
          <cell r="E1385"/>
          <cell r="F1385"/>
          <cell r="G1385"/>
          <cell r="AA1385"/>
          <cell r="AB1385"/>
          <cell r="AC1385"/>
          <cell r="AD1385"/>
          <cell r="AE1385"/>
          <cell r="AF1385"/>
          <cell r="AG1385"/>
          <cell r="AH1385"/>
          <cell r="AI1385"/>
          <cell r="AJ1385"/>
        </row>
        <row r="1386">
          <cell r="C1386">
            <v>0</v>
          </cell>
          <cell r="D1386">
            <v>0</v>
          </cell>
          <cell r="E1386"/>
          <cell r="F1386"/>
          <cell r="G1386"/>
          <cell r="AA1386"/>
          <cell r="AB1386"/>
          <cell r="AC1386"/>
          <cell r="AD1386"/>
          <cell r="AE1386"/>
          <cell r="AF1386"/>
          <cell r="AG1386"/>
          <cell r="AH1386"/>
          <cell r="AI1386"/>
          <cell r="AJ1386"/>
        </row>
        <row r="1387">
          <cell r="C1387">
            <v>0</v>
          </cell>
          <cell r="D1387">
            <v>0</v>
          </cell>
          <cell r="E1387"/>
          <cell r="F1387"/>
          <cell r="G1387"/>
          <cell r="AA1387"/>
          <cell r="AB1387"/>
          <cell r="AC1387"/>
          <cell r="AD1387"/>
          <cell r="AE1387"/>
          <cell r="AF1387"/>
          <cell r="AG1387"/>
          <cell r="AH1387"/>
          <cell r="AI1387"/>
          <cell r="AJ1387"/>
        </row>
        <row r="1388">
          <cell r="C1388">
            <v>184</v>
          </cell>
          <cell r="D1388">
            <v>184</v>
          </cell>
          <cell r="E1388">
            <v>184</v>
          </cell>
          <cell r="F1388"/>
          <cell r="G1388">
            <v>0</v>
          </cell>
          <cell r="AA1388">
            <v>0</v>
          </cell>
          <cell r="AB1388">
            <v>184</v>
          </cell>
          <cell r="AC1388">
            <v>0</v>
          </cell>
          <cell r="AD1388"/>
          <cell r="AE1388"/>
          <cell r="AF1388"/>
          <cell r="AG1388"/>
          <cell r="AH1388"/>
          <cell r="AI1388"/>
          <cell r="AJ1388"/>
        </row>
        <row r="1389">
          <cell r="C1389">
            <v>7</v>
          </cell>
          <cell r="D1389">
            <v>7</v>
          </cell>
          <cell r="E1389">
            <v>7</v>
          </cell>
          <cell r="F1389"/>
          <cell r="G1389">
            <v>0</v>
          </cell>
          <cell r="AA1389">
            <v>0</v>
          </cell>
          <cell r="AB1389">
            <v>7</v>
          </cell>
          <cell r="AC1389">
            <v>0</v>
          </cell>
          <cell r="AD1389"/>
          <cell r="AE1389"/>
          <cell r="AF1389"/>
          <cell r="AG1389"/>
          <cell r="AH1389"/>
          <cell r="AI1389"/>
          <cell r="AJ1389"/>
        </row>
        <row r="1390">
          <cell r="C1390">
            <v>0</v>
          </cell>
          <cell r="D1390">
            <v>0</v>
          </cell>
          <cell r="E1390"/>
          <cell r="F1390"/>
          <cell r="G1390"/>
          <cell r="AA1390"/>
          <cell r="AB1390"/>
          <cell r="AC1390"/>
          <cell r="AD1390"/>
          <cell r="AE1390"/>
          <cell r="AF1390"/>
          <cell r="AG1390"/>
          <cell r="AH1390"/>
          <cell r="AI1390"/>
          <cell r="AJ1390"/>
        </row>
        <row r="1391">
          <cell r="C1391">
            <v>0</v>
          </cell>
          <cell r="D1391">
            <v>0</v>
          </cell>
          <cell r="E1391"/>
          <cell r="F1391"/>
          <cell r="G1391"/>
          <cell r="AA1391"/>
          <cell r="AB1391"/>
          <cell r="AC1391"/>
          <cell r="AD1391"/>
          <cell r="AE1391"/>
          <cell r="AF1391"/>
          <cell r="AG1391"/>
          <cell r="AH1391"/>
          <cell r="AI1391"/>
          <cell r="AJ1391"/>
        </row>
        <row r="1392">
          <cell r="C1392">
            <v>0</v>
          </cell>
          <cell r="D1392">
            <v>0</v>
          </cell>
          <cell r="E1392"/>
          <cell r="F1392"/>
          <cell r="G1392"/>
          <cell r="AA1392"/>
          <cell r="AB1392"/>
          <cell r="AC1392"/>
          <cell r="AD1392"/>
          <cell r="AE1392"/>
          <cell r="AF1392"/>
          <cell r="AG1392"/>
          <cell r="AH1392"/>
          <cell r="AI1392"/>
          <cell r="AJ1392"/>
        </row>
        <row r="1393">
          <cell r="C1393">
            <v>0</v>
          </cell>
          <cell r="D1393">
            <v>0</v>
          </cell>
          <cell r="E1393"/>
          <cell r="F1393"/>
          <cell r="G1393"/>
          <cell r="AA1393"/>
          <cell r="AB1393"/>
          <cell r="AC1393"/>
          <cell r="AD1393"/>
          <cell r="AE1393"/>
          <cell r="AF1393"/>
          <cell r="AG1393"/>
          <cell r="AH1393"/>
          <cell r="AI1393"/>
          <cell r="AJ1393"/>
        </row>
        <row r="1394">
          <cell r="C1394">
            <v>0</v>
          </cell>
          <cell r="D1394">
            <v>0</v>
          </cell>
          <cell r="E1394"/>
          <cell r="F1394"/>
          <cell r="G1394"/>
          <cell r="AA1394"/>
          <cell r="AB1394"/>
          <cell r="AC1394"/>
          <cell r="AD1394"/>
          <cell r="AE1394"/>
          <cell r="AF1394"/>
          <cell r="AG1394"/>
          <cell r="AH1394"/>
          <cell r="AI1394"/>
          <cell r="AJ1394"/>
        </row>
        <row r="1395">
          <cell r="C1395">
            <v>0</v>
          </cell>
          <cell r="D1395">
            <v>0</v>
          </cell>
          <cell r="E1395"/>
          <cell r="F1395"/>
          <cell r="G1395"/>
          <cell r="AA1395"/>
          <cell r="AB1395"/>
          <cell r="AC1395"/>
          <cell r="AD1395"/>
          <cell r="AE1395"/>
          <cell r="AF1395"/>
          <cell r="AG1395"/>
          <cell r="AH1395"/>
          <cell r="AI1395"/>
          <cell r="AJ1395"/>
        </row>
        <row r="1396">
          <cell r="C1396">
            <v>24</v>
          </cell>
          <cell r="D1396">
            <v>24</v>
          </cell>
          <cell r="E1396">
            <v>24</v>
          </cell>
          <cell r="F1396"/>
          <cell r="G1396">
            <v>0</v>
          </cell>
          <cell r="AA1396">
            <v>0</v>
          </cell>
          <cell r="AB1396">
            <v>24</v>
          </cell>
          <cell r="AC1396">
            <v>0</v>
          </cell>
          <cell r="AD1396"/>
          <cell r="AE1396"/>
          <cell r="AF1396"/>
          <cell r="AG1396"/>
          <cell r="AH1396"/>
          <cell r="AI1396"/>
          <cell r="AJ1396"/>
        </row>
        <row r="1397">
          <cell r="C1397">
            <v>53</v>
          </cell>
          <cell r="D1397">
            <v>53</v>
          </cell>
          <cell r="E1397">
            <v>53</v>
          </cell>
          <cell r="F1397"/>
          <cell r="G1397">
            <v>0</v>
          </cell>
          <cell r="AA1397">
            <v>0</v>
          </cell>
          <cell r="AB1397">
            <v>53</v>
          </cell>
          <cell r="AC1397">
            <v>0</v>
          </cell>
          <cell r="AD1397"/>
          <cell r="AE1397"/>
          <cell r="AF1397"/>
          <cell r="AG1397"/>
          <cell r="AH1397"/>
          <cell r="AI1397"/>
          <cell r="AJ1397"/>
        </row>
        <row r="1398">
          <cell r="C1398">
            <v>19</v>
          </cell>
          <cell r="D1398">
            <v>19</v>
          </cell>
          <cell r="E1398">
            <v>19</v>
          </cell>
          <cell r="F1398"/>
          <cell r="G1398">
            <v>0</v>
          </cell>
          <cell r="AA1398">
            <v>0</v>
          </cell>
          <cell r="AB1398">
            <v>19</v>
          </cell>
          <cell r="AC1398">
            <v>0</v>
          </cell>
          <cell r="AD1398"/>
          <cell r="AE1398"/>
          <cell r="AF1398"/>
          <cell r="AG1398"/>
          <cell r="AH1398"/>
          <cell r="AI1398"/>
          <cell r="AJ1398"/>
        </row>
        <row r="1399">
          <cell r="C1399">
            <v>21</v>
          </cell>
          <cell r="D1399">
            <v>21</v>
          </cell>
          <cell r="E1399">
            <v>21</v>
          </cell>
          <cell r="F1399"/>
          <cell r="G1399">
            <v>0</v>
          </cell>
          <cell r="AA1399">
            <v>0</v>
          </cell>
          <cell r="AB1399">
            <v>21</v>
          </cell>
          <cell r="AC1399">
            <v>0</v>
          </cell>
          <cell r="AD1399"/>
          <cell r="AE1399"/>
          <cell r="AF1399"/>
          <cell r="AG1399"/>
          <cell r="AH1399"/>
          <cell r="AI1399"/>
          <cell r="AJ1399"/>
        </row>
        <row r="1400">
          <cell r="C1400">
            <v>80</v>
          </cell>
          <cell r="D1400">
            <v>80</v>
          </cell>
          <cell r="E1400">
            <v>80</v>
          </cell>
          <cell r="F1400"/>
          <cell r="G1400">
            <v>0</v>
          </cell>
          <cell r="AA1400">
            <v>0</v>
          </cell>
          <cell r="AB1400">
            <v>80</v>
          </cell>
          <cell r="AC1400">
            <v>0</v>
          </cell>
          <cell r="AD1400"/>
          <cell r="AE1400"/>
          <cell r="AF1400"/>
          <cell r="AG1400"/>
          <cell r="AH1400"/>
          <cell r="AI1400"/>
          <cell r="AJ1400"/>
        </row>
        <row r="1401">
          <cell r="C1401">
            <v>0</v>
          </cell>
          <cell r="D1401">
            <v>0</v>
          </cell>
          <cell r="E1401"/>
          <cell r="F1401"/>
          <cell r="G1401"/>
          <cell r="AA1401"/>
          <cell r="AB1401"/>
          <cell r="AC1401"/>
          <cell r="AD1401"/>
          <cell r="AE1401"/>
          <cell r="AF1401"/>
          <cell r="AG1401"/>
          <cell r="AH1401"/>
          <cell r="AI1401"/>
          <cell r="AJ1401"/>
        </row>
        <row r="1402">
          <cell r="C1402">
            <v>0</v>
          </cell>
          <cell r="D1402">
            <v>0</v>
          </cell>
          <cell r="E1402"/>
          <cell r="F1402"/>
          <cell r="G1402"/>
          <cell r="AA1402"/>
          <cell r="AB1402"/>
          <cell r="AC1402"/>
          <cell r="AD1402"/>
          <cell r="AE1402"/>
          <cell r="AF1402"/>
          <cell r="AG1402"/>
          <cell r="AH1402"/>
          <cell r="AI1402"/>
          <cell r="AJ1402"/>
        </row>
        <row r="1403">
          <cell r="C1403">
            <v>0</v>
          </cell>
          <cell r="D1403">
            <v>0</v>
          </cell>
          <cell r="E1403"/>
          <cell r="F1403"/>
          <cell r="G1403"/>
          <cell r="AA1403"/>
          <cell r="AB1403"/>
          <cell r="AC1403"/>
          <cell r="AD1403"/>
          <cell r="AE1403"/>
          <cell r="AF1403"/>
          <cell r="AG1403"/>
          <cell r="AH1403"/>
          <cell r="AI1403"/>
          <cell r="AJ1403"/>
        </row>
        <row r="1404">
          <cell r="C1404">
            <v>0</v>
          </cell>
          <cell r="D1404">
            <v>0</v>
          </cell>
          <cell r="E1404"/>
          <cell r="F1404"/>
          <cell r="G1404"/>
          <cell r="AA1404"/>
          <cell r="AB1404"/>
          <cell r="AC1404"/>
          <cell r="AD1404"/>
          <cell r="AE1404"/>
          <cell r="AF1404"/>
          <cell r="AG1404"/>
          <cell r="AH1404"/>
          <cell r="AI1404"/>
          <cell r="AJ1404"/>
        </row>
        <row r="1405">
          <cell r="C1405">
            <v>0</v>
          </cell>
          <cell r="D1405">
            <v>0</v>
          </cell>
          <cell r="E1405"/>
          <cell r="F1405"/>
          <cell r="G1405"/>
          <cell r="AA1405"/>
          <cell r="AB1405"/>
          <cell r="AC1405"/>
          <cell r="AD1405"/>
          <cell r="AE1405"/>
          <cell r="AF1405"/>
          <cell r="AG1405"/>
          <cell r="AH1405"/>
          <cell r="AI1405"/>
          <cell r="AJ1405"/>
        </row>
        <row r="1406">
          <cell r="C1406">
            <v>0</v>
          </cell>
          <cell r="D1406">
            <v>0</v>
          </cell>
          <cell r="E1406"/>
          <cell r="F1406"/>
          <cell r="G1406"/>
          <cell r="AA1406"/>
          <cell r="AB1406"/>
          <cell r="AC1406"/>
          <cell r="AD1406"/>
          <cell r="AE1406"/>
          <cell r="AF1406"/>
          <cell r="AG1406"/>
          <cell r="AH1406"/>
          <cell r="AI1406"/>
          <cell r="AJ1406"/>
        </row>
        <row r="1407">
          <cell r="C1407">
            <v>0</v>
          </cell>
          <cell r="D1407">
            <v>0</v>
          </cell>
          <cell r="E1407"/>
          <cell r="F1407"/>
          <cell r="G1407"/>
          <cell r="AA1407"/>
          <cell r="AB1407"/>
          <cell r="AC1407"/>
          <cell r="AD1407"/>
          <cell r="AE1407"/>
          <cell r="AF1407"/>
          <cell r="AG1407"/>
          <cell r="AH1407"/>
          <cell r="AI1407"/>
          <cell r="AJ1407"/>
        </row>
        <row r="1408">
          <cell r="C1408">
            <v>0</v>
          </cell>
          <cell r="D1408">
            <v>0</v>
          </cell>
          <cell r="E1408"/>
          <cell r="F1408"/>
          <cell r="G1408"/>
          <cell r="AA1408"/>
          <cell r="AB1408"/>
          <cell r="AC1408"/>
          <cell r="AD1408"/>
          <cell r="AE1408"/>
          <cell r="AF1408"/>
          <cell r="AG1408"/>
          <cell r="AH1408"/>
          <cell r="AI1408"/>
          <cell r="AJ1408"/>
        </row>
        <row r="1409">
          <cell r="C1409">
            <v>2</v>
          </cell>
          <cell r="D1409">
            <v>2</v>
          </cell>
          <cell r="E1409">
            <v>2</v>
          </cell>
          <cell r="F1409"/>
          <cell r="G1409">
            <v>0</v>
          </cell>
          <cell r="AA1409">
            <v>0</v>
          </cell>
          <cell r="AB1409">
            <v>2</v>
          </cell>
          <cell r="AC1409">
            <v>0</v>
          </cell>
          <cell r="AD1409"/>
          <cell r="AE1409"/>
          <cell r="AF1409"/>
          <cell r="AG1409"/>
          <cell r="AH1409"/>
          <cell r="AI1409"/>
          <cell r="AJ1409"/>
        </row>
        <row r="1410">
          <cell r="C1410">
            <v>0</v>
          </cell>
          <cell r="D1410">
            <v>0</v>
          </cell>
          <cell r="E1410"/>
          <cell r="F1410"/>
          <cell r="G1410"/>
          <cell r="AA1410"/>
          <cell r="AB1410"/>
          <cell r="AC1410"/>
          <cell r="AD1410"/>
          <cell r="AE1410"/>
          <cell r="AF1410"/>
          <cell r="AG1410"/>
          <cell r="AH1410"/>
          <cell r="AI1410"/>
          <cell r="AJ1410"/>
        </row>
        <row r="1411">
          <cell r="C1411">
            <v>6</v>
          </cell>
          <cell r="D1411">
            <v>6</v>
          </cell>
          <cell r="E1411">
            <v>6</v>
          </cell>
          <cell r="F1411"/>
          <cell r="G1411">
            <v>0</v>
          </cell>
          <cell r="AA1411">
            <v>0</v>
          </cell>
          <cell r="AB1411">
            <v>6</v>
          </cell>
          <cell r="AC1411">
            <v>0</v>
          </cell>
          <cell r="AD1411"/>
          <cell r="AE1411"/>
          <cell r="AF1411"/>
          <cell r="AG1411"/>
          <cell r="AH1411"/>
          <cell r="AI1411"/>
          <cell r="AJ1411"/>
        </row>
        <row r="1412">
          <cell r="C1412">
            <v>0</v>
          </cell>
          <cell r="D1412">
            <v>0</v>
          </cell>
          <cell r="E1412"/>
          <cell r="F1412"/>
          <cell r="G1412"/>
          <cell r="AA1412"/>
          <cell r="AB1412"/>
          <cell r="AC1412"/>
          <cell r="AD1412"/>
          <cell r="AE1412"/>
          <cell r="AF1412"/>
          <cell r="AG1412"/>
          <cell r="AH1412"/>
          <cell r="AI1412"/>
          <cell r="AJ1412"/>
        </row>
        <row r="1413">
          <cell r="C1413">
            <v>0</v>
          </cell>
          <cell r="D1413">
            <v>0</v>
          </cell>
          <cell r="E1413"/>
          <cell r="F1413"/>
          <cell r="G1413"/>
          <cell r="AA1413"/>
          <cell r="AB1413"/>
          <cell r="AC1413"/>
          <cell r="AD1413"/>
          <cell r="AE1413"/>
          <cell r="AF1413"/>
          <cell r="AG1413"/>
          <cell r="AH1413"/>
          <cell r="AI1413"/>
          <cell r="AJ1413"/>
        </row>
        <row r="1414">
          <cell r="C1414">
            <v>0</v>
          </cell>
          <cell r="D1414">
            <v>0</v>
          </cell>
          <cell r="E1414"/>
          <cell r="F1414"/>
          <cell r="G1414"/>
          <cell r="AA1414"/>
          <cell r="AB1414"/>
          <cell r="AC1414"/>
          <cell r="AD1414"/>
          <cell r="AE1414"/>
          <cell r="AF1414"/>
          <cell r="AG1414"/>
          <cell r="AH1414"/>
          <cell r="AI1414"/>
          <cell r="AJ1414"/>
        </row>
        <row r="1415">
          <cell r="C1415">
            <v>0</v>
          </cell>
          <cell r="D1415">
            <v>0</v>
          </cell>
          <cell r="E1415"/>
          <cell r="F1415"/>
          <cell r="G1415"/>
          <cell r="AA1415"/>
          <cell r="AB1415"/>
          <cell r="AC1415"/>
          <cell r="AD1415"/>
          <cell r="AE1415"/>
          <cell r="AF1415"/>
          <cell r="AG1415"/>
          <cell r="AH1415"/>
          <cell r="AI1415"/>
          <cell r="AJ1415"/>
        </row>
        <row r="1416">
          <cell r="C1416">
            <v>0</v>
          </cell>
          <cell r="D1416">
            <v>0</v>
          </cell>
          <cell r="E1416"/>
          <cell r="F1416"/>
          <cell r="G1416"/>
          <cell r="AA1416"/>
          <cell r="AB1416"/>
          <cell r="AC1416"/>
          <cell r="AD1416"/>
          <cell r="AE1416"/>
          <cell r="AF1416"/>
          <cell r="AG1416"/>
          <cell r="AH1416"/>
          <cell r="AI1416"/>
          <cell r="AJ1416"/>
        </row>
        <row r="1417">
          <cell r="C1417">
            <v>0</v>
          </cell>
          <cell r="D1417">
            <v>0</v>
          </cell>
          <cell r="E1417"/>
          <cell r="F1417"/>
          <cell r="G1417"/>
          <cell r="AA1417"/>
          <cell r="AB1417"/>
          <cell r="AC1417"/>
          <cell r="AD1417"/>
          <cell r="AE1417"/>
          <cell r="AF1417"/>
          <cell r="AG1417"/>
          <cell r="AH1417"/>
          <cell r="AI1417"/>
          <cell r="AJ1417"/>
        </row>
        <row r="1418">
          <cell r="C1418">
            <v>0</v>
          </cell>
          <cell r="D1418">
            <v>0</v>
          </cell>
          <cell r="E1418"/>
          <cell r="F1418"/>
          <cell r="G1418"/>
          <cell r="AA1418"/>
          <cell r="AB1418"/>
          <cell r="AC1418"/>
          <cell r="AD1418"/>
          <cell r="AE1418"/>
          <cell r="AF1418"/>
          <cell r="AG1418"/>
          <cell r="AH1418"/>
          <cell r="AI1418"/>
          <cell r="AJ1418"/>
        </row>
        <row r="1419">
          <cell r="C1419">
            <v>0</v>
          </cell>
          <cell r="D1419">
            <v>0</v>
          </cell>
          <cell r="E1419"/>
          <cell r="F1419"/>
          <cell r="G1419"/>
          <cell r="AA1419"/>
          <cell r="AB1419"/>
          <cell r="AC1419"/>
          <cell r="AD1419"/>
          <cell r="AE1419"/>
          <cell r="AF1419"/>
          <cell r="AG1419"/>
          <cell r="AH1419"/>
          <cell r="AI1419"/>
          <cell r="AJ1419"/>
        </row>
        <row r="1420">
          <cell r="C1420">
            <v>0</v>
          </cell>
          <cell r="D1420">
            <v>0</v>
          </cell>
          <cell r="E1420"/>
          <cell r="F1420"/>
          <cell r="G1420"/>
          <cell r="AA1420"/>
          <cell r="AB1420"/>
          <cell r="AC1420"/>
          <cell r="AD1420"/>
          <cell r="AE1420"/>
          <cell r="AF1420"/>
          <cell r="AG1420"/>
          <cell r="AH1420"/>
          <cell r="AI1420"/>
          <cell r="AJ1420"/>
        </row>
        <row r="1421">
          <cell r="C1421">
            <v>0</v>
          </cell>
          <cell r="D1421">
            <v>0</v>
          </cell>
          <cell r="E1421"/>
          <cell r="F1421"/>
          <cell r="G1421"/>
          <cell r="AA1421"/>
          <cell r="AB1421"/>
          <cell r="AC1421"/>
          <cell r="AD1421"/>
          <cell r="AE1421"/>
          <cell r="AF1421"/>
          <cell r="AG1421"/>
          <cell r="AH1421"/>
          <cell r="AI1421"/>
          <cell r="AJ1421"/>
        </row>
        <row r="1422">
          <cell r="C1422">
            <v>0</v>
          </cell>
          <cell r="D1422">
            <v>0</v>
          </cell>
          <cell r="E1422"/>
          <cell r="F1422"/>
          <cell r="G1422"/>
          <cell r="AA1422"/>
          <cell r="AB1422"/>
          <cell r="AC1422"/>
          <cell r="AD1422"/>
          <cell r="AE1422"/>
          <cell r="AF1422"/>
          <cell r="AG1422"/>
          <cell r="AH1422"/>
          <cell r="AI1422"/>
          <cell r="AJ1422"/>
        </row>
        <row r="1423">
          <cell r="C1423">
            <v>0</v>
          </cell>
          <cell r="D1423">
            <v>0</v>
          </cell>
          <cell r="E1423"/>
          <cell r="F1423"/>
          <cell r="G1423"/>
          <cell r="AA1423"/>
          <cell r="AB1423"/>
          <cell r="AC1423"/>
          <cell r="AD1423"/>
          <cell r="AE1423"/>
          <cell r="AF1423"/>
          <cell r="AG1423"/>
          <cell r="AH1423"/>
          <cell r="AI1423"/>
          <cell r="AJ1423"/>
        </row>
        <row r="1502">
          <cell r="C1502">
            <v>51</v>
          </cell>
          <cell r="H1502">
            <v>48</v>
          </cell>
          <cell r="I1502">
            <v>40</v>
          </cell>
          <cell r="J1502">
            <v>8</v>
          </cell>
          <cell r="K1502">
            <v>0</v>
          </cell>
          <cell r="L1502">
            <v>3</v>
          </cell>
          <cell r="M1502">
            <v>0</v>
          </cell>
          <cell r="N1502">
            <v>0</v>
          </cell>
          <cell r="P1502">
            <v>14</v>
          </cell>
          <cell r="Q1502">
            <v>10</v>
          </cell>
          <cell r="S1502">
            <v>0</v>
          </cell>
          <cell r="T1502">
            <v>1</v>
          </cell>
          <cell r="V1502">
            <v>0</v>
          </cell>
          <cell r="W1502">
            <v>0</v>
          </cell>
          <cell r="Y1502">
            <v>0</v>
          </cell>
          <cell r="Z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L1502">
            <v>4169325</v>
          </cell>
        </row>
        <row r="1504">
          <cell r="C1504">
            <v>7</v>
          </cell>
          <cell r="D1504">
            <v>7</v>
          </cell>
          <cell r="E1504">
            <v>7</v>
          </cell>
          <cell r="F1504"/>
          <cell r="G1504"/>
          <cell r="AA1504"/>
          <cell r="AB1504">
            <v>7</v>
          </cell>
          <cell r="AC1504"/>
          <cell r="AD1504"/>
          <cell r="AE1504"/>
          <cell r="AF1504"/>
          <cell r="AG1504"/>
          <cell r="AH1504"/>
          <cell r="AI1504"/>
          <cell r="AJ1504"/>
          <cell r="AL1504">
            <v>76230</v>
          </cell>
        </row>
        <row r="1566">
          <cell r="C1566">
            <v>7</v>
          </cell>
          <cell r="H1566">
            <v>7</v>
          </cell>
          <cell r="I1566">
            <v>7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P1566">
            <v>0</v>
          </cell>
          <cell r="Q1566">
            <v>2</v>
          </cell>
          <cell r="S1566">
            <v>2</v>
          </cell>
          <cell r="T1566">
            <v>1</v>
          </cell>
          <cell r="V1566">
            <v>0</v>
          </cell>
          <cell r="W1566">
            <v>0</v>
          </cell>
          <cell r="Y1566">
            <v>0</v>
          </cell>
          <cell r="Z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L1566">
            <v>885370</v>
          </cell>
        </row>
        <row r="1635">
          <cell r="C1635">
            <v>48</v>
          </cell>
          <cell r="H1635">
            <v>35</v>
          </cell>
          <cell r="I1635">
            <v>34</v>
          </cell>
          <cell r="J1635">
            <v>1</v>
          </cell>
          <cell r="K1635">
            <v>0</v>
          </cell>
          <cell r="L1635">
            <v>12</v>
          </cell>
          <cell r="M1635">
            <v>1</v>
          </cell>
          <cell r="N1635">
            <v>0</v>
          </cell>
          <cell r="P1635">
            <v>2</v>
          </cell>
          <cell r="Q1635">
            <v>3</v>
          </cell>
          <cell r="S1635">
            <v>0</v>
          </cell>
          <cell r="T1635">
            <v>2</v>
          </cell>
          <cell r="V1635">
            <v>0</v>
          </cell>
          <cell r="W1635">
            <v>0</v>
          </cell>
          <cell r="Y1635">
            <v>0</v>
          </cell>
          <cell r="Z1635">
            <v>17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L1635">
            <v>3327955</v>
          </cell>
        </row>
        <row r="1653"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</row>
        <row r="1680">
          <cell r="C1680">
            <v>32</v>
          </cell>
          <cell r="H1680">
            <v>26</v>
          </cell>
          <cell r="I1680">
            <v>26</v>
          </cell>
          <cell r="J1680">
            <v>0</v>
          </cell>
          <cell r="K1680">
            <v>1</v>
          </cell>
          <cell r="L1680">
            <v>5</v>
          </cell>
          <cell r="M1680">
            <v>0</v>
          </cell>
          <cell r="N1680">
            <v>0</v>
          </cell>
          <cell r="P1680">
            <v>0</v>
          </cell>
          <cell r="Q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Y1680">
            <v>0</v>
          </cell>
          <cell r="Z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L1680">
            <v>1702910</v>
          </cell>
        </row>
        <row r="1682">
          <cell r="C1682">
            <v>0</v>
          </cell>
          <cell r="D1682">
            <v>0</v>
          </cell>
          <cell r="E1682"/>
          <cell r="F1682"/>
          <cell r="G1682"/>
          <cell r="AA1682"/>
          <cell r="AB1682"/>
          <cell r="AC1682"/>
          <cell r="AD1682"/>
          <cell r="AE1682"/>
          <cell r="AF1682"/>
          <cell r="AG1682"/>
          <cell r="AH1682"/>
          <cell r="AI1682"/>
          <cell r="AJ1682"/>
        </row>
        <row r="1683">
          <cell r="C1683">
            <v>0</v>
          </cell>
          <cell r="D1683">
            <v>0</v>
          </cell>
          <cell r="E1683"/>
          <cell r="F1683"/>
          <cell r="G1683"/>
          <cell r="AA1683"/>
          <cell r="AB1683"/>
          <cell r="AC1683"/>
          <cell r="AD1683"/>
          <cell r="AE1683"/>
          <cell r="AF1683"/>
          <cell r="AG1683"/>
          <cell r="AH1683"/>
          <cell r="AI1683"/>
          <cell r="AJ1683"/>
        </row>
        <row r="1684">
          <cell r="C1684">
            <v>3032</v>
          </cell>
          <cell r="D1684">
            <v>3032</v>
          </cell>
          <cell r="E1684">
            <v>3032</v>
          </cell>
          <cell r="F1684"/>
          <cell r="G1684">
            <v>0</v>
          </cell>
          <cell r="AA1684">
            <v>3032</v>
          </cell>
          <cell r="AB1684">
            <v>0</v>
          </cell>
          <cell r="AC1684">
            <v>0</v>
          </cell>
          <cell r="AD1684"/>
          <cell r="AE1684"/>
          <cell r="AF1684"/>
          <cell r="AG1684"/>
          <cell r="AH1684"/>
          <cell r="AI1684"/>
          <cell r="AJ1684"/>
        </row>
        <row r="1685">
          <cell r="C1685">
            <v>0</v>
          </cell>
          <cell r="D1685">
            <v>0</v>
          </cell>
          <cell r="E1685"/>
          <cell r="F1685"/>
          <cell r="G1685"/>
          <cell r="AA1685"/>
          <cell r="AB1685"/>
          <cell r="AC1685"/>
          <cell r="AD1685"/>
          <cell r="AE1685"/>
          <cell r="AF1685"/>
          <cell r="AG1685"/>
          <cell r="AH1685"/>
          <cell r="AI1685"/>
          <cell r="AJ1685"/>
        </row>
        <row r="1686">
          <cell r="C1686">
            <v>0</v>
          </cell>
          <cell r="D1686">
            <v>0</v>
          </cell>
          <cell r="E1686"/>
          <cell r="F1686"/>
          <cell r="G1686"/>
          <cell r="AA1686"/>
          <cell r="AB1686"/>
          <cell r="AC1686"/>
          <cell r="AD1686"/>
          <cell r="AE1686"/>
          <cell r="AF1686"/>
          <cell r="AG1686"/>
          <cell r="AH1686"/>
          <cell r="AI1686"/>
          <cell r="AJ1686"/>
        </row>
        <row r="1687">
          <cell r="C1687">
            <v>0</v>
          </cell>
          <cell r="D1687">
            <v>0</v>
          </cell>
          <cell r="E1687"/>
          <cell r="F1687"/>
          <cell r="G1687"/>
          <cell r="AA1687"/>
          <cell r="AB1687"/>
          <cell r="AC1687"/>
          <cell r="AD1687"/>
          <cell r="AE1687"/>
          <cell r="AF1687"/>
          <cell r="AG1687"/>
          <cell r="AH1687"/>
          <cell r="AI1687"/>
          <cell r="AJ1687"/>
        </row>
        <row r="1688">
          <cell r="C1688">
            <v>0</v>
          </cell>
          <cell r="D1688">
            <v>0</v>
          </cell>
          <cell r="E1688"/>
          <cell r="F1688"/>
          <cell r="G1688"/>
          <cell r="AA1688"/>
          <cell r="AB1688"/>
          <cell r="AC1688"/>
          <cell r="AD1688"/>
          <cell r="AE1688"/>
          <cell r="AF1688"/>
          <cell r="AG1688"/>
          <cell r="AH1688"/>
          <cell r="AI1688"/>
          <cell r="AJ1688"/>
        </row>
        <row r="1689">
          <cell r="C1689">
            <v>0</v>
          </cell>
          <cell r="D1689">
            <v>0</v>
          </cell>
          <cell r="E1689"/>
          <cell r="F1689"/>
          <cell r="G1689"/>
          <cell r="AA1689"/>
          <cell r="AB1689"/>
          <cell r="AC1689"/>
          <cell r="AD1689"/>
          <cell r="AE1689"/>
          <cell r="AF1689"/>
          <cell r="AG1689"/>
          <cell r="AH1689"/>
          <cell r="AI1689"/>
          <cell r="AJ1689"/>
        </row>
        <row r="1690">
          <cell r="C1690">
            <v>0</v>
          </cell>
          <cell r="D1690">
            <v>0</v>
          </cell>
          <cell r="E1690"/>
          <cell r="F1690"/>
          <cell r="G1690"/>
          <cell r="AA1690"/>
          <cell r="AB1690"/>
          <cell r="AC1690"/>
          <cell r="AD1690"/>
          <cell r="AE1690"/>
          <cell r="AF1690"/>
          <cell r="AG1690"/>
          <cell r="AH1690"/>
          <cell r="AI1690"/>
          <cell r="AJ1690"/>
        </row>
        <row r="1691">
          <cell r="C1691">
            <v>0</v>
          </cell>
          <cell r="D1691">
            <v>0</v>
          </cell>
          <cell r="E1691"/>
          <cell r="F1691"/>
          <cell r="G1691"/>
          <cell r="AA1691"/>
          <cell r="AB1691"/>
          <cell r="AC1691"/>
          <cell r="AD1691"/>
          <cell r="AE1691"/>
          <cell r="AF1691"/>
          <cell r="AG1691"/>
          <cell r="AH1691"/>
          <cell r="AI1691"/>
          <cell r="AJ1691"/>
        </row>
        <row r="1692">
          <cell r="C1692">
            <v>0</v>
          </cell>
          <cell r="D1692">
            <v>0</v>
          </cell>
          <cell r="E1692"/>
          <cell r="F1692"/>
          <cell r="G1692"/>
          <cell r="AA1692"/>
          <cell r="AB1692"/>
          <cell r="AC1692"/>
          <cell r="AD1692"/>
          <cell r="AE1692"/>
          <cell r="AF1692"/>
          <cell r="AG1692"/>
          <cell r="AH1692"/>
          <cell r="AI1692"/>
          <cell r="AJ1692"/>
        </row>
        <row r="1693">
          <cell r="C1693">
            <v>0</v>
          </cell>
          <cell r="D1693">
            <v>0</v>
          </cell>
          <cell r="E1693"/>
          <cell r="F1693"/>
          <cell r="G1693"/>
          <cell r="AA1693"/>
          <cell r="AB1693"/>
          <cell r="AC1693"/>
          <cell r="AD1693"/>
          <cell r="AE1693"/>
          <cell r="AF1693"/>
          <cell r="AG1693"/>
          <cell r="AH1693"/>
          <cell r="AI1693"/>
          <cell r="AJ1693"/>
        </row>
        <row r="1694">
          <cell r="C1694">
            <v>0</v>
          </cell>
          <cell r="D1694">
            <v>0</v>
          </cell>
          <cell r="E1694"/>
          <cell r="F1694"/>
          <cell r="G1694"/>
          <cell r="AA1694"/>
          <cell r="AB1694"/>
          <cell r="AC1694"/>
          <cell r="AD1694"/>
          <cell r="AE1694"/>
          <cell r="AF1694"/>
          <cell r="AG1694"/>
          <cell r="AH1694"/>
          <cell r="AI1694"/>
          <cell r="AJ1694"/>
        </row>
        <row r="1695">
          <cell r="C1695">
            <v>0</v>
          </cell>
          <cell r="D1695">
            <v>0</v>
          </cell>
          <cell r="E1695"/>
          <cell r="F1695"/>
          <cell r="G1695"/>
          <cell r="AA1695"/>
          <cell r="AB1695"/>
          <cell r="AC1695"/>
          <cell r="AD1695"/>
          <cell r="AE1695"/>
          <cell r="AF1695"/>
          <cell r="AG1695"/>
          <cell r="AH1695"/>
          <cell r="AI1695"/>
          <cell r="AJ1695"/>
        </row>
        <row r="1696">
          <cell r="C1696">
            <v>0</v>
          </cell>
          <cell r="D1696">
            <v>0</v>
          </cell>
          <cell r="E1696"/>
          <cell r="F1696"/>
          <cell r="G1696"/>
          <cell r="AA1696"/>
          <cell r="AB1696"/>
          <cell r="AC1696"/>
          <cell r="AD1696"/>
          <cell r="AE1696"/>
          <cell r="AF1696"/>
          <cell r="AG1696"/>
          <cell r="AH1696"/>
          <cell r="AI1696"/>
          <cell r="AJ1696"/>
        </row>
        <row r="1697">
          <cell r="C1697">
            <v>26</v>
          </cell>
          <cell r="D1697">
            <v>26</v>
          </cell>
          <cell r="E1697">
            <v>26</v>
          </cell>
          <cell r="F1697"/>
          <cell r="G1697">
            <v>0</v>
          </cell>
          <cell r="AA1697">
            <v>26</v>
          </cell>
          <cell r="AB1697">
            <v>0</v>
          </cell>
          <cell r="AC1697">
            <v>0</v>
          </cell>
          <cell r="AD1697"/>
          <cell r="AE1697"/>
          <cell r="AF1697"/>
          <cell r="AG1697"/>
          <cell r="AH1697"/>
          <cell r="AI1697"/>
          <cell r="AJ1697"/>
        </row>
        <row r="1701">
          <cell r="C1701">
            <v>0</v>
          </cell>
          <cell r="D1701">
            <v>0</v>
          </cell>
          <cell r="E1701"/>
          <cell r="F1701"/>
          <cell r="G1701"/>
          <cell r="AA1701"/>
          <cell r="AB1701"/>
          <cell r="AC1701"/>
          <cell r="AD1701"/>
          <cell r="AE1701"/>
          <cell r="AF1701"/>
          <cell r="AG1701"/>
          <cell r="AH1701"/>
          <cell r="AI1701"/>
          <cell r="AJ1701"/>
        </row>
        <row r="1702">
          <cell r="C1702">
            <v>0</v>
          </cell>
          <cell r="D1702">
            <v>0</v>
          </cell>
          <cell r="E1702"/>
          <cell r="F1702"/>
          <cell r="G1702"/>
          <cell r="AA1702"/>
          <cell r="AB1702"/>
          <cell r="AC1702"/>
          <cell r="AD1702"/>
          <cell r="AE1702"/>
          <cell r="AF1702"/>
          <cell r="AG1702"/>
          <cell r="AH1702"/>
          <cell r="AI1702"/>
          <cell r="AJ1702"/>
        </row>
        <row r="1703">
          <cell r="C1703">
            <v>0</v>
          </cell>
          <cell r="D1703">
            <v>0</v>
          </cell>
          <cell r="E1703"/>
          <cell r="F1703"/>
          <cell r="G1703"/>
          <cell r="AA1703"/>
          <cell r="AB1703"/>
          <cell r="AC1703"/>
          <cell r="AD1703"/>
          <cell r="AE1703"/>
          <cell r="AF1703"/>
          <cell r="AG1703"/>
          <cell r="AH1703"/>
          <cell r="AI1703"/>
          <cell r="AJ1703"/>
        </row>
        <row r="1704">
          <cell r="C1704">
            <v>0</v>
          </cell>
          <cell r="D1704">
            <v>0</v>
          </cell>
          <cell r="E1704"/>
          <cell r="F1704"/>
          <cell r="G1704"/>
          <cell r="AA1704"/>
          <cell r="AB1704"/>
          <cell r="AC1704"/>
          <cell r="AD1704"/>
          <cell r="AE1704"/>
          <cell r="AF1704"/>
          <cell r="AG1704"/>
          <cell r="AH1704"/>
          <cell r="AI1704"/>
          <cell r="AJ1704"/>
        </row>
        <row r="1705">
          <cell r="C1705">
            <v>0</v>
          </cell>
          <cell r="D1705">
            <v>0</v>
          </cell>
          <cell r="E1705"/>
          <cell r="F1705"/>
          <cell r="G1705"/>
          <cell r="AA1705"/>
          <cell r="AB1705"/>
          <cell r="AC1705"/>
          <cell r="AD1705"/>
          <cell r="AE1705"/>
          <cell r="AF1705"/>
          <cell r="AG1705"/>
          <cell r="AH1705"/>
          <cell r="AI1705"/>
          <cell r="AJ1705"/>
        </row>
        <row r="1706">
          <cell r="C1706">
            <v>0</v>
          </cell>
          <cell r="D1706">
            <v>0</v>
          </cell>
          <cell r="E1706"/>
          <cell r="F1706"/>
          <cell r="G1706"/>
          <cell r="AA1706"/>
          <cell r="AB1706"/>
          <cell r="AC1706"/>
          <cell r="AD1706"/>
          <cell r="AE1706"/>
          <cell r="AF1706"/>
          <cell r="AG1706"/>
          <cell r="AH1706"/>
          <cell r="AI1706"/>
          <cell r="AJ1706"/>
        </row>
        <row r="1707">
          <cell r="C1707">
            <v>0</v>
          </cell>
          <cell r="D1707">
            <v>0</v>
          </cell>
          <cell r="E1707"/>
          <cell r="F1707"/>
          <cell r="G1707"/>
          <cell r="AA1707"/>
          <cell r="AB1707"/>
          <cell r="AC1707"/>
          <cell r="AD1707"/>
          <cell r="AE1707"/>
          <cell r="AF1707"/>
          <cell r="AG1707"/>
          <cell r="AH1707"/>
          <cell r="AI1707"/>
          <cell r="AJ1707"/>
        </row>
        <row r="1708">
          <cell r="C1708">
            <v>0</v>
          </cell>
          <cell r="D1708">
            <v>0</v>
          </cell>
          <cell r="E1708"/>
          <cell r="F1708"/>
          <cell r="G1708"/>
          <cell r="AA1708"/>
          <cell r="AB1708"/>
          <cell r="AC1708"/>
          <cell r="AD1708"/>
          <cell r="AE1708"/>
          <cell r="AF1708"/>
          <cell r="AG1708"/>
          <cell r="AH1708"/>
          <cell r="AI1708"/>
          <cell r="AJ1708"/>
        </row>
        <row r="1709">
          <cell r="C1709">
            <v>0</v>
          </cell>
          <cell r="D1709">
            <v>0</v>
          </cell>
          <cell r="E1709"/>
          <cell r="F1709"/>
          <cell r="G1709"/>
          <cell r="AA1709"/>
          <cell r="AB1709"/>
          <cell r="AC1709"/>
          <cell r="AD1709"/>
          <cell r="AE1709"/>
          <cell r="AF1709"/>
          <cell r="AG1709"/>
          <cell r="AH1709"/>
          <cell r="AI1709"/>
          <cell r="AJ1709"/>
        </row>
        <row r="1710">
          <cell r="C1710">
            <v>0</v>
          </cell>
          <cell r="D1710">
            <v>0</v>
          </cell>
          <cell r="E1710"/>
          <cell r="F1710"/>
          <cell r="G1710"/>
          <cell r="AA1710"/>
          <cell r="AB1710"/>
          <cell r="AC1710"/>
          <cell r="AD1710"/>
          <cell r="AE1710"/>
          <cell r="AF1710"/>
          <cell r="AG1710"/>
          <cell r="AH1710"/>
          <cell r="AI1710"/>
          <cell r="AJ1710"/>
        </row>
        <row r="1711">
          <cell r="C1711">
            <v>0</v>
          </cell>
          <cell r="D1711">
            <v>0</v>
          </cell>
          <cell r="E1711"/>
          <cell r="F1711"/>
          <cell r="G1711"/>
          <cell r="AA1711"/>
          <cell r="AB1711"/>
          <cell r="AC1711"/>
          <cell r="AD1711"/>
          <cell r="AE1711"/>
          <cell r="AF1711"/>
          <cell r="AG1711"/>
          <cell r="AH1711"/>
          <cell r="AI1711"/>
          <cell r="AJ1711"/>
        </row>
        <row r="1712">
          <cell r="C1712">
            <v>33</v>
          </cell>
          <cell r="D1712">
            <v>33</v>
          </cell>
          <cell r="E1712">
            <v>33</v>
          </cell>
          <cell r="F1712"/>
          <cell r="G1712">
            <v>0</v>
          </cell>
          <cell r="AA1712">
            <v>2</v>
          </cell>
          <cell r="AB1712">
            <v>31</v>
          </cell>
          <cell r="AC1712">
            <v>0</v>
          </cell>
          <cell r="AD1712"/>
          <cell r="AE1712"/>
          <cell r="AF1712"/>
          <cell r="AG1712"/>
          <cell r="AH1712"/>
          <cell r="AI1712"/>
          <cell r="AJ1712"/>
        </row>
        <row r="1713">
          <cell r="C1713">
            <v>0</v>
          </cell>
          <cell r="D1713">
            <v>0</v>
          </cell>
          <cell r="E1713"/>
          <cell r="F1713"/>
          <cell r="G1713"/>
          <cell r="AA1713"/>
          <cell r="AB1713"/>
          <cell r="AC1713"/>
          <cell r="AD1713"/>
          <cell r="AE1713"/>
          <cell r="AF1713"/>
          <cell r="AG1713"/>
          <cell r="AH1713"/>
          <cell r="AI1713"/>
          <cell r="AJ1713"/>
        </row>
        <row r="1714">
          <cell r="C1714">
            <v>0</v>
          </cell>
          <cell r="D1714">
            <v>0</v>
          </cell>
          <cell r="E1714"/>
          <cell r="F1714"/>
          <cell r="G1714"/>
          <cell r="AA1714"/>
          <cell r="AB1714"/>
          <cell r="AC1714"/>
          <cell r="AD1714"/>
          <cell r="AE1714"/>
          <cell r="AF1714"/>
          <cell r="AG1714"/>
          <cell r="AH1714"/>
          <cell r="AI1714"/>
          <cell r="AJ1714"/>
        </row>
        <row r="1715">
          <cell r="C1715">
            <v>0</v>
          </cell>
          <cell r="D1715">
            <v>0</v>
          </cell>
          <cell r="E1715"/>
          <cell r="F1715"/>
          <cell r="G1715"/>
          <cell r="AA1715"/>
          <cell r="AB1715"/>
          <cell r="AC1715"/>
          <cell r="AD1715"/>
          <cell r="AE1715"/>
          <cell r="AF1715"/>
          <cell r="AG1715"/>
          <cell r="AH1715"/>
          <cell r="AI1715"/>
          <cell r="AJ1715"/>
        </row>
        <row r="1716">
          <cell r="C1716">
            <v>0</v>
          </cell>
          <cell r="D1716">
            <v>0</v>
          </cell>
          <cell r="E1716"/>
          <cell r="F1716"/>
          <cell r="G1716"/>
          <cell r="AA1716"/>
          <cell r="AB1716"/>
          <cell r="AC1716"/>
          <cell r="AD1716"/>
          <cell r="AE1716"/>
          <cell r="AF1716"/>
          <cell r="AG1716"/>
          <cell r="AH1716"/>
          <cell r="AI1716"/>
          <cell r="AJ1716"/>
        </row>
        <row r="1717">
          <cell r="C1717">
            <v>0</v>
          </cell>
          <cell r="D1717">
            <v>0</v>
          </cell>
          <cell r="E1717"/>
          <cell r="F1717"/>
          <cell r="G1717"/>
          <cell r="AA1717"/>
          <cell r="AB1717"/>
          <cell r="AC1717"/>
          <cell r="AD1717"/>
          <cell r="AE1717"/>
          <cell r="AF1717"/>
          <cell r="AG1717"/>
          <cell r="AH1717"/>
          <cell r="AI1717"/>
          <cell r="AJ1717"/>
        </row>
        <row r="1718">
          <cell r="C1718">
            <v>0</v>
          </cell>
          <cell r="D1718">
            <v>0</v>
          </cell>
          <cell r="E1718"/>
          <cell r="F1718"/>
          <cell r="G1718"/>
          <cell r="AA1718"/>
          <cell r="AB1718"/>
          <cell r="AC1718"/>
          <cell r="AD1718"/>
          <cell r="AE1718"/>
          <cell r="AF1718"/>
          <cell r="AG1718"/>
          <cell r="AH1718"/>
          <cell r="AI1718"/>
          <cell r="AJ1718"/>
        </row>
        <row r="1719">
          <cell r="C1719">
            <v>0</v>
          </cell>
          <cell r="D1719">
            <v>0</v>
          </cell>
          <cell r="E1719"/>
          <cell r="F1719"/>
          <cell r="G1719"/>
          <cell r="AA1719"/>
          <cell r="AB1719"/>
          <cell r="AC1719"/>
          <cell r="AD1719"/>
          <cell r="AE1719"/>
          <cell r="AF1719"/>
          <cell r="AG1719"/>
          <cell r="AH1719"/>
          <cell r="AI1719"/>
          <cell r="AJ1719"/>
        </row>
        <row r="1720">
          <cell r="C1720">
            <v>0</v>
          </cell>
          <cell r="D1720">
            <v>0</v>
          </cell>
          <cell r="E1720"/>
          <cell r="F1720"/>
          <cell r="G1720"/>
          <cell r="AA1720"/>
          <cell r="AB1720"/>
          <cell r="AC1720"/>
          <cell r="AD1720"/>
          <cell r="AE1720"/>
          <cell r="AF1720"/>
          <cell r="AG1720"/>
          <cell r="AH1720"/>
          <cell r="AI1720"/>
          <cell r="AJ1720"/>
        </row>
        <row r="1721">
          <cell r="C1721">
            <v>0</v>
          </cell>
          <cell r="D1721">
            <v>0</v>
          </cell>
          <cell r="E1721"/>
          <cell r="F1721"/>
          <cell r="G1721"/>
          <cell r="AA1721"/>
          <cell r="AB1721"/>
          <cell r="AC1721"/>
          <cell r="AD1721"/>
          <cell r="AE1721"/>
          <cell r="AF1721"/>
          <cell r="AG1721"/>
          <cell r="AH1721"/>
          <cell r="AI1721"/>
          <cell r="AJ1721"/>
        </row>
        <row r="1722">
          <cell r="C1722">
            <v>0</v>
          </cell>
          <cell r="D1722">
            <v>0</v>
          </cell>
          <cell r="E1722"/>
          <cell r="F1722"/>
          <cell r="G1722"/>
          <cell r="AA1722"/>
          <cell r="AB1722"/>
          <cell r="AC1722"/>
          <cell r="AD1722"/>
          <cell r="AE1722"/>
          <cell r="AF1722"/>
          <cell r="AG1722"/>
          <cell r="AH1722"/>
          <cell r="AI1722"/>
          <cell r="AJ1722"/>
        </row>
        <row r="1723">
          <cell r="C1723">
            <v>0</v>
          </cell>
          <cell r="D1723">
            <v>0</v>
          </cell>
          <cell r="E1723"/>
          <cell r="F1723"/>
          <cell r="G1723"/>
          <cell r="AA1723"/>
          <cell r="AB1723"/>
          <cell r="AC1723"/>
          <cell r="AD1723"/>
          <cell r="AE1723"/>
          <cell r="AF1723"/>
          <cell r="AG1723"/>
          <cell r="AH1723"/>
          <cell r="AI1723"/>
          <cell r="AJ1723"/>
        </row>
        <row r="1724">
          <cell r="C1724">
            <v>0</v>
          </cell>
          <cell r="D1724">
            <v>0</v>
          </cell>
          <cell r="E1724"/>
          <cell r="F1724"/>
          <cell r="G1724"/>
          <cell r="AA1724"/>
          <cell r="AB1724"/>
          <cell r="AC1724"/>
          <cell r="AD1724"/>
          <cell r="AE1724"/>
          <cell r="AF1724"/>
          <cell r="AG1724"/>
          <cell r="AH1724"/>
          <cell r="AI1724"/>
          <cell r="AJ1724"/>
        </row>
        <row r="1725">
          <cell r="C1725">
            <v>0</v>
          </cell>
          <cell r="D1725">
            <v>0</v>
          </cell>
          <cell r="E1725"/>
          <cell r="F1725"/>
          <cell r="G1725"/>
          <cell r="AA1725"/>
          <cell r="AB1725"/>
          <cell r="AC1725"/>
          <cell r="AD1725"/>
          <cell r="AE1725"/>
          <cell r="AF1725"/>
          <cell r="AG1725"/>
          <cell r="AH1725"/>
          <cell r="AI1725"/>
          <cell r="AJ1725"/>
        </row>
        <row r="1726">
          <cell r="C1726">
            <v>0</v>
          </cell>
          <cell r="D1726">
            <v>0</v>
          </cell>
          <cell r="E1726"/>
          <cell r="F1726"/>
          <cell r="G1726"/>
          <cell r="AA1726"/>
          <cell r="AB1726"/>
          <cell r="AC1726"/>
          <cell r="AD1726"/>
          <cell r="AE1726"/>
          <cell r="AF1726"/>
          <cell r="AG1726"/>
          <cell r="AH1726"/>
          <cell r="AI1726"/>
          <cell r="AJ1726"/>
        </row>
        <row r="1727">
          <cell r="C1727">
            <v>0</v>
          </cell>
          <cell r="D1727">
            <v>0</v>
          </cell>
          <cell r="E1727"/>
          <cell r="F1727"/>
          <cell r="G1727"/>
          <cell r="AA1727"/>
          <cell r="AB1727"/>
          <cell r="AC1727"/>
          <cell r="AD1727"/>
          <cell r="AE1727"/>
          <cell r="AF1727"/>
          <cell r="AG1727"/>
          <cell r="AH1727"/>
          <cell r="AI1727"/>
          <cell r="AJ1727"/>
        </row>
        <row r="1728">
          <cell r="C1728">
            <v>0</v>
          </cell>
          <cell r="D1728">
            <v>0</v>
          </cell>
          <cell r="E1728"/>
          <cell r="F1728"/>
          <cell r="G1728"/>
          <cell r="AA1728"/>
          <cell r="AB1728"/>
          <cell r="AC1728"/>
          <cell r="AD1728"/>
          <cell r="AE1728"/>
          <cell r="AF1728"/>
          <cell r="AG1728"/>
          <cell r="AH1728"/>
          <cell r="AI1728"/>
          <cell r="AJ1728"/>
        </row>
        <row r="1729">
          <cell r="C1729">
            <v>0</v>
          </cell>
          <cell r="D1729">
            <v>0</v>
          </cell>
          <cell r="E1729"/>
          <cell r="F1729"/>
          <cell r="G1729"/>
          <cell r="AA1729"/>
          <cell r="AB1729"/>
          <cell r="AC1729"/>
          <cell r="AD1729"/>
          <cell r="AE1729"/>
          <cell r="AF1729"/>
          <cell r="AG1729"/>
          <cell r="AH1729"/>
          <cell r="AI1729"/>
          <cell r="AJ1729"/>
        </row>
        <row r="1730">
          <cell r="C1730">
            <v>0</v>
          </cell>
          <cell r="D1730">
            <v>0</v>
          </cell>
          <cell r="E1730"/>
          <cell r="F1730"/>
          <cell r="G1730"/>
          <cell r="AA1730"/>
          <cell r="AB1730"/>
          <cell r="AC1730"/>
          <cell r="AD1730"/>
          <cell r="AE1730"/>
          <cell r="AF1730"/>
          <cell r="AG1730"/>
          <cell r="AH1730"/>
          <cell r="AI1730"/>
          <cell r="AJ1730"/>
        </row>
        <row r="1731">
          <cell r="C1731">
            <v>0</v>
          </cell>
          <cell r="D1731">
            <v>0</v>
          </cell>
          <cell r="E1731"/>
          <cell r="F1731"/>
          <cell r="G1731"/>
          <cell r="AA1731"/>
          <cell r="AB1731"/>
          <cell r="AC1731"/>
          <cell r="AD1731"/>
          <cell r="AE1731"/>
          <cell r="AF1731"/>
          <cell r="AG1731"/>
          <cell r="AH1731"/>
          <cell r="AI1731"/>
          <cell r="AJ1731"/>
        </row>
        <row r="1732">
          <cell r="C1732">
            <v>1</v>
          </cell>
          <cell r="D1732">
            <v>1</v>
          </cell>
          <cell r="E1732">
            <v>1</v>
          </cell>
          <cell r="F1732"/>
          <cell r="G1732"/>
          <cell r="AA1732">
            <v>1</v>
          </cell>
          <cell r="AB1732"/>
          <cell r="AC1732"/>
          <cell r="AD1732"/>
          <cell r="AE1732"/>
          <cell r="AF1732"/>
          <cell r="AG1732"/>
          <cell r="AH1732"/>
          <cell r="AI1732"/>
          <cell r="AJ1732"/>
        </row>
        <row r="1733">
          <cell r="C1733">
            <v>0</v>
          </cell>
          <cell r="D1733">
            <v>0</v>
          </cell>
          <cell r="E1733"/>
          <cell r="F1733"/>
          <cell r="G1733"/>
          <cell r="AA1733"/>
          <cell r="AB1733"/>
          <cell r="AC1733"/>
          <cell r="AD1733"/>
          <cell r="AE1733"/>
          <cell r="AF1733"/>
          <cell r="AG1733"/>
          <cell r="AH1733"/>
          <cell r="AI1733"/>
          <cell r="AJ1733"/>
        </row>
        <row r="1734">
          <cell r="C1734">
            <v>0</v>
          </cell>
          <cell r="D1734">
            <v>0</v>
          </cell>
          <cell r="E1734"/>
          <cell r="F1734"/>
          <cell r="G1734"/>
          <cell r="AA1734"/>
          <cell r="AB1734"/>
          <cell r="AC1734"/>
          <cell r="AD1734"/>
          <cell r="AE1734"/>
          <cell r="AF1734"/>
          <cell r="AG1734"/>
          <cell r="AH1734"/>
          <cell r="AI1734"/>
          <cell r="AJ1734"/>
        </row>
        <row r="1735">
          <cell r="C1735">
            <v>0</v>
          </cell>
          <cell r="D1735">
            <v>0</v>
          </cell>
          <cell r="E1735"/>
          <cell r="F1735"/>
          <cell r="G1735"/>
          <cell r="AA1735"/>
          <cell r="AB1735"/>
          <cell r="AC1735"/>
          <cell r="AD1735"/>
          <cell r="AE1735"/>
          <cell r="AF1735"/>
          <cell r="AG1735"/>
          <cell r="AH1735"/>
          <cell r="AI1735"/>
          <cell r="AJ1735"/>
        </row>
        <row r="1736">
          <cell r="C1736">
            <v>968</v>
          </cell>
          <cell r="D1736">
            <v>968</v>
          </cell>
          <cell r="E1736">
            <v>968</v>
          </cell>
          <cell r="F1736"/>
          <cell r="G1736">
            <v>0</v>
          </cell>
          <cell r="AA1736">
            <v>967</v>
          </cell>
          <cell r="AB1736">
            <v>1</v>
          </cell>
          <cell r="AC1736">
            <v>0</v>
          </cell>
          <cell r="AD1736"/>
          <cell r="AE1736"/>
          <cell r="AF1736"/>
          <cell r="AG1736"/>
          <cell r="AH1736"/>
          <cell r="AI1736"/>
          <cell r="AJ1736"/>
        </row>
        <row r="1737">
          <cell r="C1737">
            <v>904</v>
          </cell>
          <cell r="D1737">
            <v>904</v>
          </cell>
          <cell r="E1737">
            <v>904</v>
          </cell>
          <cell r="F1737"/>
          <cell r="G1737">
            <v>0</v>
          </cell>
          <cell r="AA1737">
            <v>904</v>
          </cell>
          <cell r="AB1737">
            <v>0</v>
          </cell>
          <cell r="AC1737">
            <v>0</v>
          </cell>
          <cell r="AD1737"/>
          <cell r="AE1737"/>
          <cell r="AF1737"/>
          <cell r="AG1737"/>
          <cell r="AH1737"/>
          <cell r="AI1737"/>
          <cell r="AJ1737"/>
        </row>
        <row r="1738">
          <cell r="C1738">
            <v>13940</v>
          </cell>
          <cell r="D1738">
            <v>13758</v>
          </cell>
          <cell r="E1738">
            <v>13758</v>
          </cell>
          <cell r="F1738"/>
          <cell r="G1738">
            <v>182</v>
          </cell>
          <cell r="AA1738">
            <v>12294</v>
          </cell>
          <cell r="AB1738">
            <v>949</v>
          </cell>
          <cell r="AC1738">
            <v>697</v>
          </cell>
          <cell r="AD1738"/>
          <cell r="AE1738"/>
          <cell r="AF1738"/>
          <cell r="AG1738"/>
          <cell r="AH1738"/>
          <cell r="AI1738"/>
          <cell r="AJ1738"/>
        </row>
        <row r="1739">
          <cell r="C1739">
            <v>2434</v>
          </cell>
          <cell r="D1739">
            <v>2434</v>
          </cell>
          <cell r="E1739">
            <v>2434</v>
          </cell>
          <cell r="F1739"/>
          <cell r="G1739">
            <v>0</v>
          </cell>
          <cell r="AA1739">
            <v>2434</v>
          </cell>
          <cell r="AB1739">
            <v>0</v>
          </cell>
          <cell r="AC1739">
            <v>0</v>
          </cell>
          <cell r="AD1739"/>
          <cell r="AE1739"/>
          <cell r="AF1739"/>
          <cell r="AG1739"/>
          <cell r="AH1739"/>
          <cell r="AI1739"/>
          <cell r="AJ1739"/>
        </row>
        <row r="1740">
          <cell r="C1740">
            <v>0</v>
          </cell>
          <cell r="D1740">
            <v>0</v>
          </cell>
          <cell r="E1740">
            <v>0</v>
          </cell>
          <cell r="F1740"/>
          <cell r="G1740">
            <v>0</v>
          </cell>
          <cell r="AA1740">
            <v>0</v>
          </cell>
          <cell r="AB1740">
            <v>0</v>
          </cell>
          <cell r="AC1740">
            <v>0</v>
          </cell>
          <cell r="AD1740"/>
          <cell r="AE1740"/>
          <cell r="AF1740"/>
          <cell r="AG1740"/>
          <cell r="AH1740"/>
          <cell r="AI1740"/>
          <cell r="AJ1740"/>
        </row>
        <row r="1741">
          <cell r="C1741">
            <v>272</v>
          </cell>
          <cell r="D1741">
            <v>272</v>
          </cell>
          <cell r="E1741">
            <v>272</v>
          </cell>
          <cell r="F1741"/>
          <cell r="G1741">
            <v>0</v>
          </cell>
          <cell r="AA1741">
            <v>272</v>
          </cell>
          <cell r="AB1741">
            <v>0</v>
          </cell>
          <cell r="AC1741">
            <v>0</v>
          </cell>
          <cell r="AD1741"/>
          <cell r="AE1741"/>
          <cell r="AF1741"/>
          <cell r="AG1741"/>
          <cell r="AH1741"/>
          <cell r="AI1741"/>
          <cell r="AJ1741"/>
        </row>
        <row r="1742">
          <cell r="C1742">
            <v>2</v>
          </cell>
          <cell r="D1742">
            <v>2</v>
          </cell>
          <cell r="E1742">
            <v>2</v>
          </cell>
          <cell r="F1742"/>
          <cell r="G1742">
            <v>0</v>
          </cell>
          <cell r="AA1742">
            <v>2</v>
          </cell>
          <cell r="AB1742">
            <v>0</v>
          </cell>
          <cell r="AC1742">
            <v>0</v>
          </cell>
          <cell r="AD1742"/>
          <cell r="AE1742"/>
          <cell r="AF1742"/>
          <cell r="AG1742"/>
          <cell r="AH1742"/>
          <cell r="AI1742"/>
          <cell r="AJ1742"/>
        </row>
        <row r="1743">
          <cell r="C1743">
            <v>1417</v>
          </cell>
          <cell r="D1743">
            <v>1417</v>
          </cell>
          <cell r="E1743">
            <v>1417</v>
          </cell>
          <cell r="F1743"/>
          <cell r="G1743">
            <v>0</v>
          </cell>
          <cell r="AA1743">
            <v>979</v>
          </cell>
          <cell r="AB1743">
            <v>11</v>
          </cell>
          <cell r="AC1743">
            <v>427</v>
          </cell>
          <cell r="AD1743"/>
          <cell r="AE1743"/>
          <cell r="AF1743"/>
          <cell r="AG1743"/>
          <cell r="AH1743"/>
          <cell r="AI1743"/>
          <cell r="AJ1743"/>
        </row>
        <row r="1744">
          <cell r="C1744">
            <v>0</v>
          </cell>
          <cell r="D1744">
            <v>0</v>
          </cell>
          <cell r="E1744"/>
          <cell r="F1744"/>
          <cell r="G1744"/>
          <cell r="AA1744"/>
          <cell r="AB1744"/>
          <cell r="AC1744"/>
          <cell r="AD1744"/>
          <cell r="AE1744"/>
          <cell r="AF1744"/>
          <cell r="AG1744"/>
          <cell r="AH1744"/>
          <cell r="AI1744"/>
          <cell r="AJ1744"/>
        </row>
        <row r="1745">
          <cell r="C1745">
            <v>0</v>
          </cell>
          <cell r="D1745">
            <v>0</v>
          </cell>
          <cell r="E1745"/>
          <cell r="F1745"/>
          <cell r="G1745"/>
          <cell r="AA1745"/>
          <cell r="AB1745"/>
          <cell r="AC1745"/>
          <cell r="AD1745"/>
          <cell r="AE1745"/>
          <cell r="AF1745"/>
          <cell r="AG1745"/>
          <cell r="AH1745"/>
          <cell r="AI1745"/>
          <cell r="AJ1745"/>
        </row>
        <row r="1746">
          <cell r="C1746">
            <v>0</v>
          </cell>
          <cell r="D1746">
            <v>0</v>
          </cell>
          <cell r="E1746"/>
          <cell r="F1746"/>
          <cell r="G1746"/>
          <cell r="AA1746"/>
          <cell r="AB1746"/>
          <cell r="AC1746"/>
          <cell r="AD1746"/>
          <cell r="AE1746"/>
          <cell r="AF1746"/>
          <cell r="AG1746"/>
          <cell r="AH1746"/>
          <cell r="AI1746"/>
          <cell r="AJ1746"/>
        </row>
        <row r="1747">
          <cell r="C1747">
            <v>0</v>
          </cell>
          <cell r="D1747">
            <v>0</v>
          </cell>
          <cell r="E1747"/>
          <cell r="F1747"/>
          <cell r="G1747"/>
          <cell r="AA1747"/>
          <cell r="AB1747"/>
          <cell r="AC1747"/>
          <cell r="AD1747"/>
          <cell r="AE1747"/>
          <cell r="AF1747"/>
          <cell r="AG1747"/>
          <cell r="AH1747"/>
          <cell r="AI1747"/>
          <cell r="AJ1747"/>
        </row>
        <row r="1748">
          <cell r="C1748">
            <v>0</v>
          </cell>
          <cell r="D1748">
            <v>0</v>
          </cell>
          <cell r="E1748"/>
          <cell r="F1748"/>
          <cell r="G1748"/>
          <cell r="AA1748"/>
          <cell r="AB1748"/>
          <cell r="AC1748"/>
          <cell r="AD1748"/>
          <cell r="AE1748"/>
          <cell r="AF1748"/>
          <cell r="AG1748"/>
          <cell r="AH1748"/>
          <cell r="AI1748"/>
          <cell r="AJ1748"/>
        </row>
        <row r="1749">
          <cell r="C1749">
            <v>3</v>
          </cell>
          <cell r="D1749">
            <v>3</v>
          </cell>
          <cell r="E1749">
            <v>3</v>
          </cell>
          <cell r="F1749"/>
          <cell r="G1749">
            <v>0</v>
          </cell>
          <cell r="AA1749">
            <v>2</v>
          </cell>
          <cell r="AB1749">
            <v>0</v>
          </cell>
          <cell r="AC1749">
            <v>1</v>
          </cell>
          <cell r="AD1749"/>
          <cell r="AE1749"/>
          <cell r="AF1749"/>
          <cell r="AG1749"/>
          <cell r="AH1749"/>
          <cell r="AI1749"/>
          <cell r="AJ1749"/>
        </row>
        <row r="1750">
          <cell r="C1750">
            <v>5</v>
          </cell>
          <cell r="D1750">
            <v>5</v>
          </cell>
          <cell r="E1750">
            <v>5</v>
          </cell>
          <cell r="F1750"/>
          <cell r="G1750">
            <v>0</v>
          </cell>
          <cell r="AA1750">
            <v>5</v>
          </cell>
          <cell r="AB1750">
            <v>0</v>
          </cell>
          <cell r="AC1750">
            <v>0</v>
          </cell>
          <cell r="AD1750"/>
          <cell r="AE1750"/>
          <cell r="AF1750"/>
          <cell r="AG1750"/>
          <cell r="AH1750"/>
          <cell r="AI1750"/>
          <cell r="AJ1750"/>
        </row>
        <row r="1751">
          <cell r="C1751">
            <v>359</v>
          </cell>
          <cell r="D1751">
            <v>359</v>
          </cell>
          <cell r="E1751">
            <v>359</v>
          </cell>
          <cell r="F1751"/>
          <cell r="G1751">
            <v>0</v>
          </cell>
          <cell r="AA1751">
            <v>359</v>
          </cell>
          <cell r="AB1751">
            <v>0</v>
          </cell>
          <cell r="AC1751">
            <v>0</v>
          </cell>
          <cell r="AD1751"/>
          <cell r="AE1751"/>
          <cell r="AF1751"/>
          <cell r="AG1751"/>
          <cell r="AH1751"/>
          <cell r="AI1751"/>
          <cell r="AJ1751"/>
        </row>
        <row r="1752">
          <cell r="C1752">
            <v>0</v>
          </cell>
          <cell r="D1752">
            <v>0</v>
          </cell>
          <cell r="E1752"/>
          <cell r="F1752"/>
          <cell r="G1752"/>
          <cell r="AA1752"/>
          <cell r="AB1752"/>
          <cell r="AC1752"/>
          <cell r="AD1752"/>
          <cell r="AE1752"/>
          <cell r="AF1752"/>
          <cell r="AG1752"/>
          <cell r="AH1752"/>
          <cell r="AI1752"/>
          <cell r="AJ1752"/>
        </row>
        <row r="1753">
          <cell r="C1753">
            <v>0</v>
          </cell>
          <cell r="D1753">
            <v>0</v>
          </cell>
          <cell r="E1753"/>
          <cell r="F1753"/>
          <cell r="G1753"/>
          <cell r="AA1753"/>
          <cell r="AB1753"/>
          <cell r="AC1753"/>
          <cell r="AD1753"/>
          <cell r="AE1753"/>
          <cell r="AF1753"/>
          <cell r="AG1753"/>
          <cell r="AH1753"/>
          <cell r="AI1753"/>
          <cell r="AJ1753"/>
        </row>
        <row r="1754">
          <cell r="C1754">
            <v>0</v>
          </cell>
          <cell r="D1754">
            <v>0</v>
          </cell>
          <cell r="E1754"/>
          <cell r="F1754"/>
          <cell r="G1754"/>
          <cell r="AA1754"/>
          <cell r="AB1754"/>
          <cell r="AC1754"/>
          <cell r="AD1754"/>
          <cell r="AE1754"/>
          <cell r="AF1754"/>
          <cell r="AG1754"/>
          <cell r="AH1754"/>
          <cell r="AI1754"/>
          <cell r="AJ1754"/>
        </row>
        <row r="1755">
          <cell r="C1755">
            <v>0</v>
          </cell>
          <cell r="D1755">
            <v>0</v>
          </cell>
          <cell r="E1755"/>
          <cell r="F1755"/>
          <cell r="G1755"/>
          <cell r="AA1755"/>
          <cell r="AB1755"/>
          <cell r="AC1755"/>
          <cell r="AD1755"/>
          <cell r="AE1755"/>
          <cell r="AF1755"/>
          <cell r="AG1755"/>
          <cell r="AH1755"/>
          <cell r="AI1755"/>
          <cell r="AJ1755"/>
        </row>
        <row r="1756">
          <cell r="C1756">
            <v>0</v>
          </cell>
          <cell r="D1756">
            <v>0</v>
          </cell>
          <cell r="E1756"/>
          <cell r="F1756"/>
          <cell r="G1756"/>
          <cell r="AA1756"/>
          <cell r="AB1756"/>
          <cell r="AC1756"/>
          <cell r="AD1756"/>
          <cell r="AE1756"/>
          <cell r="AF1756"/>
          <cell r="AG1756"/>
          <cell r="AH1756"/>
          <cell r="AI1756"/>
          <cell r="AJ1756"/>
        </row>
        <row r="1757">
          <cell r="C1757">
            <v>2</v>
          </cell>
          <cell r="D1757">
            <v>2</v>
          </cell>
          <cell r="E1757">
            <v>2</v>
          </cell>
          <cell r="F1757"/>
          <cell r="G1757"/>
          <cell r="AA1757">
            <v>2</v>
          </cell>
          <cell r="AB1757"/>
          <cell r="AC1757"/>
          <cell r="AD1757"/>
          <cell r="AE1757"/>
          <cell r="AF1757"/>
          <cell r="AG1757"/>
          <cell r="AH1757"/>
          <cell r="AI1757"/>
          <cell r="AJ1757"/>
        </row>
        <row r="1758">
          <cell r="C1758">
            <v>0</v>
          </cell>
          <cell r="D1758">
            <v>0</v>
          </cell>
          <cell r="E1758"/>
          <cell r="F1758"/>
          <cell r="G1758"/>
          <cell r="AA1758"/>
          <cell r="AB1758"/>
          <cell r="AC1758"/>
          <cell r="AD1758"/>
          <cell r="AE1758"/>
          <cell r="AF1758"/>
          <cell r="AG1758"/>
          <cell r="AH1758"/>
          <cell r="AI1758"/>
          <cell r="AJ1758"/>
        </row>
        <row r="1759">
          <cell r="C1759">
            <v>0</v>
          </cell>
          <cell r="D1759">
            <v>0</v>
          </cell>
          <cell r="E1759"/>
          <cell r="F1759"/>
          <cell r="G1759"/>
          <cell r="AA1759"/>
          <cell r="AB1759"/>
          <cell r="AC1759"/>
          <cell r="AD1759"/>
          <cell r="AE1759"/>
          <cell r="AF1759"/>
          <cell r="AG1759"/>
          <cell r="AH1759"/>
          <cell r="AI1759"/>
          <cell r="AJ1759"/>
        </row>
        <row r="1760">
          <cell r="C1760">
            <v>0</v>
          </cell>
          <cell r="D1760">
            <v>0</v>
          </cell>
          <cell r="E1760"/>
          <cell r="F1760"/>
          <cell r="G1760"/>
          <cell r="AA1760"/>
          <cell r="AB1760"/>
          <cell r="AC1760"/>
          <cell r="AD1760"/>
          <cell r="AE1760"/>
          <cell r="AF1760"/>
          <cell r="AG1760"/>
          <cell r="AH1760"/>
          <cell r="AI1760"/>
          <cell r="AJ1760"/>
        </row>
        <row r="1761">
          <cell r="C1761">
            <v>0</v>
          </cell>
          <cell r="D1761">
            <v>0</v>
          </cell>
          <cell r="E1761"/>
          <cell r="F1761"/>
          <cell r="G1761"/>
          <cell r="AA1761"/>
          <cell r="AB1761"/>
          <cell r="AC1761"/>
          <cell r="AD1761"/>
          <cell r="AE1761"/>
          <cell r="AF1761"/>
          <cell r="AG1761"/>
          <cell r="AH1761"/>
          <cell r="AI1761"/>
          <cell r="AJ1761"/>
        </row>
        <row r="1762">
          <cell r="C1762">
            <v>0</v>
          </cell>
          <cell r="D1762">
            <v>0</v>
          </cell>
          <cell r="E1762"/>
          <cell r="F1762"/>
          <cell r="G1762"/>
          <cell r="AA1762"/>
          <cell r="AB1762"/>
          <cell r="AC1762"/>
          <cell r="AD1762"/>
          <cell r="AE1762"/>
          <cell r="AF1762"/>
          <cell r="AG1762"/>
          <cell r="AH1762"/>
          <cell r="AI1762"/>
          <cell r="AJ1762"/>
        </row>
        <row r="1763">
          <cell r="C1763">
            <v>0</v>
          </cell>
          <cell r="D1763">
            <v>0</v>
          </cell>
          <cell r="E1763"/>
          <cell r="F1763"/>
          <cell r="G1763"/>
          <cell r="AA1763"/>
          <cell r="AB1763"/>
          <cell r="AC1763"/>
          <cell r="AD1763"/>
          <cell r="AE1763"/>
          <cell r="AF1763"/>
          <cell r="AG1763"/>
          <cell r="AH1763"/>
          <cell r="AI1763"/>
          <cell r="AJ1763"/>
        </row>
        <row r="1764">
          <cell r="C1764">
            <v>0</v>
          </cell>
          <cell r="D1764">
            <v>0</v>
          </cell>
          <cell r="E1764"/>
          <cell r="F1764"/>
          <cell r="G1764"/>
          <cell r="AA1764"/>
          <cell r="AB1764"/>
          <cell r="AC1764"/>
          <cell r="AD1764"/>
          <cell r="AE1764"/>
          <cell r="AF1764"/>
          <cell r="AG1764"/>
          <cell r="AH1764"/>
          <cell r="AI1764"/>
          <cell r="AJ1764"/>
        </row>
        <row r="1765">
          <cell r="C1765">
            <v>0</v>
          </cell>
          <cell r="D1765">
            <v>0</v>
          </cell>
          <cell r="E1765"/>
          <cell r="F1765"/>
          <cell r="G1765"/>
          <cell r="AA1765"/>
          <cell r="AB1765"/>
          <cell r="AC1765"/>
          <cell r="AD1765"/>
          <cell r="AE1765"/>
          <cell r="AF1765"/>
          <cell r="AG1765"/>
          <cell r="AH1765"/>
          <cell r="AI1765"/>
          <cell r="AJ1765"/>
        </row>
        <row r="1766">
          <cell r="C1766">
            <v>0</v>
          </cell>
          <cell r="D1766">
            <v>0</v>
          </cell>
          <cell r="E1766"/>
          <cell r="F1766"/>
          <cell r="G1766"/>
          <cell r="AA1766"/>
          <cell r="AB1766"/>
          <cell r="AC1766"/>
          <cell r="AD1766"/>
          <cell r="AE1766"/>
          <cell r="AF1766"/>
          <cell r="AG1766"/>
          <cell r="AH1766"/>
          <cell r="AI1766"/>
          <cell r="AJ1766"/>
        </row>
        <row r="1767">
          <cell r="C1767">
            <v>0</v>
          </cell>
          <cell r="D1767">
            <v>0</v>
          </cell>
          <cell r="E1767"/>
          <cell r="F1767"/>
          <cell r="G1767"/>
          <cell r="AA1767"/>
          <cell r="AB1767"/>
          <cell r="AC1767"/>
          <cell r="AD1767"/>
          <cell r="AE1767"/>
          <cell r="AF1767"/>
          <cell r="AG1767"/>
          <cell r="AH1767"/>
          <cell r="AI1767"/>
          <cell r="AJ1767"/>
        </row>
        <row r="1768">
          <cell r="C1768">
            <v>0</v>
          </cell>
          <cell r="D1768">
            <v>0</v>
          </cell>
          <cell r="E1768"/>
          <cell r="F1768"/>
          <cell r="G1768"/>
          <cell r="AA1768"/>
          <cell r="AB1768"/>
          <cell r="AC1768"/>
          <cell r="AD1768"/>
          <cell r="AE1768"/>
          <cell r="AF1768"/>
          <cell r="AG1768"/>
          <cell r="AH1768"/>
          <cell r="AI1768"/>
          <cell r="AJ1768"/>
        </row>
        <row r="1769">
          <cell r="C1769">
            <v>0</v>
          </cell>
          <cell r="D1769">
            <v>0</v>
          </cell>
          <cell r="E1769"/>
          <cell r="F1769"/>
          <cell r="G1769"/>
          <cell r="AA1769"/>
          <cell r="AB1769"/>
          <cell r="AC1769"/>
          <cell r="AD1769"/>
          <cell r="AE1769"/>
          <cell r="AF1769"/>
          <cell r="AG1769"/>
          <cell r="AH1769"/>
          <cell r="AI1769"/>
          <cell r="AJ1769"/>
        </row>
        <row r="1770">
          <cell r="C1770">
            <v>0</v>
          </cell>
          <cell r="D1770">
            <v>0</v>
          </cell>
          <cell r="E1770"/>
          <cell r="F1770"/>
          <cell r="G1770"/>
          <cell r="AA1770"/>
          <cell r="AB1770"/>
          <cell r="AC1770"/>
          <cell r="AD1770"/>
          <cell r="AE1770"/>
          <cell r="AF1770"/>
          <cell r="AG1770"/>
          <cell r="AH1770"/>
          <cell r="AI1770"/>
          <cell r="AJ1770"/>
        </row>
        <row r="1771">
          <cell r="C1771">
            <v>0</v>
          </cell>
          <cell r="D1771">
            <v>0</v>
          </cell>
          <cell r="E1771"/>
          <cell r="F1771"/>
          <cell r="G1771"/>
          <cell r="AA1771"/>
          <cell r="AB1771"/>
          <cell r="AC1771"/>
          <cell r="AD1771"/>
          <cell r="AE1771"/>
          <cell r="AF1771"/>
          <cell r="AG1771"/>
          <cell r="AH1771"/>
          <cell r="AI1771"/>
          <cell r="AJ1771"/>
        </row>
        <row r="1772">
          <cell r="C1772">
            <v>0</v>
          </cell>
          <cell r="D1772">
            <v>0</v>
          </cell>
          <cell r="E1772"/>
          <cell r="F1772"/>
          <cell r="G1772"/>
          <cell r="AA1772"/>
          <cell r="AB1772"/>
          <cell r="AC1772"/>
          <cell r="AD1772"/>
          <cell r="AE1772"/>
          <cell r="AF1772"/>
          <cell r="AG1772"/>
          <cell r="AH1772"/>
          <cell r="AI1772"/>
          <cell r="AJ1772"/>
        </row>
        <row r="1773">
          <cell r="C1773">
            <v>0</v>
          </cell>
          <cell r="D1773">
            <v>0</v>
          </cell>
          <cell r="E1773"/>
          <cell r="F1773"/>
          <cell r="G1773"/>
          <cell r="AA1773"/>
          <cell r="AB1773"/>
          <cell r="AC1773"/>
          <cell r="AD1773"/>
          <cell r="AE1773"/>
          <cell r="AF1773"/>
          <cell r="AG1773"/>
          <cell r="AH1773"/>
          <cell r="AI1773"/>
          <cell r="AJ1773"/>
        </row>
        <row r="1774">
          <cell r="C1774">
            <v>0</v>
          </cell>
          <cell r="D1774">
            <v>0</v>
          </cell>
          <cell r="E1774"/>
          <cell r="F1774"/>
          <cell r="G1774"/>
          <cell r="AA1774"/>
          <cell r="AB1774"/>
          <cell r="AC1774"/>
          <cell r="AD1774"/>
          <cell r="AE1774"/>
          <cell r="AF1774"/>
          <cell r="AG1774"/>
          <cell r="AH1774"/>
          <cell r="AI1774"/>
          <cell r="AJ1774"/>
        </row>
        <row r="1775">
          <cell r="C1775">
            <v>0</v>
          </cell>
          <cell r="D1775">
            <v>0</v>
          </cell>
          <cell r="E1775"/>
          <cell r="F1775"/>
          <cell r="G1775"/>
          <cell r="AA1775"/>
          <cell r="AB1775"/>
          <cell r="AC1775"/>
          <cell r="AD1775"/>
          <cell r="AE1775"/>
          <cell r="AF1775"/>
          <cell r="AG1775"/>
          <cell r="AH1775"/>
          <cell r="AI1775"/>
          <cell r="AJ1775"/>
        </row>
        <row r="1776">
          <cell r="C1776">
            <v>0</v>
          </cell>
          <cell r="D1776">
            <v>0</v>
          </cell>
          <cell r="E1776"/>
          <cell r="F1776"/>
          <cell r="G1776"/>
          <cell r="AA1776"/>
          <cell r="AB1776"/>
          <cell r="AC1776"/>
          <cell r="AD1776"/>
          <cell r="AE1776"/>
          <cell r="AF1776"/>
          <cell r="AG1776"/>
          <cell r="AH1776"/>
          <cell r="AI1776"/>
          <cell r="AJ1776"/>
        </row>
        <row r="1777">
          <cell r="C1777">
            <v>0</v>
          </cell>
          <cell r="D1777">
            <v>0</v>
          </cell>
          <cell r="E1777"/>
          <cell r="F1777"/>
          <cell r="G1777"/>
          <cell r="AA1777"/>
          <cell r="AB1777"/>
          <cell r="AC1777"/>
          <cell r="AD1777"/>
          <cell r="AE1777"/>
          <cell r="AF1777"/>
          <cell r="AG1777"/>
          <cell r="AH1777"/>
          <cell r="AI1777"/>
          <cell r="AJ1777"/>
        </row>
        <row r="1778">
          <cell r="C1778">
            <v>0</v>
          </cell>
          <cell r="D1778">
            <v>0</v>
          </cell>
          <cell r="E1778"/>
          <cell r="F1778"/>
          <cell r="G1778"/>
          <cell r="AA1778"/>
          <cell r="AB1778"/>
          <cell r="AC1778"/>
          <cell r="AD1778"/>
          <cell r="AE1778"/>
          <cell r="AF1778"/>
          <cell r="AG1778"/>
          <cell r="AH1778"/>
          <cell r="AI1778"/>
          <cell r="AJ1778"/>
        </row>
        <row r="1779">
          <cell r="C1779">
            <v>0</v>
          </cell>
          <cell r="D1779">
            <v>0</v>
          </cell>
          <cell r="E1779"/>
          <cell r="F1779"/>
          <cell r="G1779"/>
          <cell r="AA1779"/>
          <cell r="AB1779"/>
          <cell r="AC1779"/>
          <cell r="AD1779"/>
          <cell r="AE1779"/>
          <cell r="AF1779"/>
          <cell r="AG1779"/>
          <cell r="AH1779"/>
          <cell r="AI1779"/>
          <cell r="AJ1779"/>
        </row>
        <row r="1780">
          <cell r="C1780">
            <v>0</v>
          </cell>
          <cell r="D1780">
            <v>0</v>
          </cell>
          <cell r="E1780"/>
          <cell r="F1780"/>
          <cell r="G1780"/>
          <cell r="AA1780"/>
          <cell r="AB1780"/>
          <cell r="AC1780"/>
          <cell r="AD1780"/>
          <cell r="AE1780"/>
          <cell r="AF1780"/>
          <cell r="AG1780"/>
          <cell r="AH1780"/>
          <cell r="AI1780"/>
          <cell r="AJ1780"/>
        </row>
        <row r="1781">
          <cell r="C1781">
            <v>0</v>
          </cell>
          <cell r="D1781">
            <v>0</v>
          </cell>
          <cell r="E1781"/>
          <cell r="F1781"/>
          <cell r="G1781"/>
          <cell r="AA1781"/>
          <cell r="AB1781"/>
          <cell r="AC1781"/>
          <cell r="AD1781"/>
          <cell r="AE1781"/>
          <cell r="AF1781"/>
          <cell r="AG1781"/>
          <cell r="AH1781"/>
          <cell r="AI1781"/>
          <cell r="AJ1781"/>
        </row>
        <row r="1782">
          <cell r="C1782">
            <v>0</v>
          </cell>
          <cell r="D1782">
            <v>0</v>
          </cell>
          <cell r="E1782"/>
          <cell r="F1782"/>
          <cell r="G1782"/>
          <cell r="AA1782"/>
          <cell r="AB1782"/>
          <cell r="AC1782"/>
          <cell r="AD1782"/>
          <cell r="AE1782"/>
          <cell r="AF1782"/>
          <cell r="AG1782"/>
          <cell r="AH1782"/>
          <cell r="AI1782"/>
          <cell r="AJ1782"/>
        </row>
        <row r="1783">
          <cell r="C1783">
            <v>0</v>
          </cell>
          <cell r="D1783">
            <v>0</v>
          </cell>
          <cell r="E1783"/>
          <cell r="F1783"/>
          <cell r="G1783"/>
          <cell r="AA1783"/>
          <cell r="AB1783"/>
          <cell r="AC1783"/>
          <cell r="AD1783"/>
          <cell r="AE1783"/>
          <cell r="AF1783"/>
          <cell r="AG1783"/>
          <cell r="AH1783"/>
          <cell r="AI1783"/>
          <cell r="AJ1783"/>
        </row>
        <row r="1784">
          <cell r="C1784">
            <v>0</v>
          </cell>
          <cell r="D1784">
            <v>0</v>
          </cell>
          <cell r="E1784"/>
          <cell r="F1784"/>
          <cell r="G1784"/>
          <cell r="AA1784"/>
          <cell r="AB1784"/>
          <cell r="AC1784"/>
          <cell r="AD1784"/>
          <cell r="AE1784"/>
          <cell r="AF1784"/>
          <cell r="AG1784"/>
          <cell r="AH1784"/>
          <cell r="AI1784"/>
          <cell r="AJ1784"/>
        </row>
        <row r="1785">
          <cell r="C1785">
            <v>0</v>
          </cell>
          <cell r="D1785">
            <v>0</v>
          </cell>
          <cell r="E1785"/>
          <cell r="F1785"/>
          <cell r="G1785"/>
          <cell r="AA1785"/>
          <cell r="AB1785"/>
          <cell r="AC1785"/>
          <cell r="AD1785"/>
          <cell r="AE1785"/>
          <cell r="AF1785"/>
          <cell r="AG1785"/>
          <cell r="AH1785"/>
          <cell r="AI1785"/>
          <cell r="AJ1785"/>
        </row>
        <row r="1788">
          <cell r="C1788">
            <v>958</v>
          </cell>
          <cell r="E1788">
            <v>949</v>
          </cell>
          <cell r="AL1788">
            <v>5542160</v>
          </cell>
        </row>
        <row r="1789">
          <cell r="C1789">
            <v>28</v>
          </cell>
          <cell r="E1789">
            <v>28</v>
          </cell>
          <cell r="AL1789">
            <v>460320</v>
          </cell>
        </row>
        <row r="1790">
          <cell r="C1790">
            <v>31</v>
          </cell>
          <cell r="E1790">
            <v>30</v>
          </cell>
          <cell r="AL1790">
            <v>836400</v>
          </cell>
        </row>
        <row r="1791">
          <cell r="C1791">
            <v>0</v>
          </cell>
          <cell r="E1791">
            <v>0</v>
          </cell>
          <cell r="AL1791">
            <v>0</v>
          </cell>
        </row>
        <row r="1792">
          <cell r="C1792">
            <v>115</v>
          </cell>
          <cell r="E1792">
            <v>115</v>
          </cell>
          <cell r="AL1792">
            <v>6820650</v>
          </cell>
        </row>
        <row r="1793">
          <cell r="C1793">
            <v>0</v>
          </cell>
          <cell r="E1793"/>
          <cell r="AL1793">
            <v>0</v>
          </cell>
        </row>
        <row r="1794">
          <cell r="C1794">
            <v>0</v>
          </cell>
          <cell r="E1794"/>
          <cell r="AL1794">
            <v>0</v>
          </cell>
        </row>
        <row r="1795">
          <cell r="C1795">
            <v>0</v>
          </cell>
          <cell r="E1795"/>
          <cell r="AL1795">
            <v>0</v>
          </cell>
        </row>
        <row r="1796">
          <cell r="C1796">
            <v>0</v>
          </cell>
          <cell r="E1796"/>
          <cell r="AL1796">
            <v>0</v>
          </cell>
        </row>
        <row r="1797">
          <cell r="C1797">
            <v>0</v>
          </cell>
          <cell r="E1797"/>
          <cell r="AL1797">
            <v>0</v>
          </cell>
        </row>
        <row r="1798">
          <cell r="C1798">
            <v>0</v>
          </cell>
          <cell r="E1798"/>
          <cell r="AL1798">
            <v>0</v>
          </cell>
        </row>
        <row r="1799">
          <cell r="C1799">
            <v>0</v>
          </cell>
          <cell r="E1799"/>
          <cell r="AL1799">
            <v>0</v>
          </cell>
        </row>
        <row r="1800">
          <cell r="C1800">
            <v>0</v>
          </cell>
          <cell r="E1800"/>
          <cell r="AL1800">
            <v>0</v>
          </cell>
        </row>
        <row r="1801">
          <cell r="C1801">
            <v>0</v>
          </cell>
          <cell r="E1801"/>
          <cell r="AL1801">
            <v>0</v>
          </cell>
        </row>
        <row r="1802">
          <cell r="C1802">
            <v>0</v>
          </cell>
          <cell r="E1802"/>
          <cell r="AL1802">
            <v>0</v>
          </cell>
        </row>
        <row r="1803">
          <cell r="C1803">
            <v>0</v>
          </cell>
          <cell r="E1803"/>
          <cell r="AL1803">
            <v>0</v>
          </cell>
        </row>
        <row r="1804">
          <cell r="C1804">
            <v>0</v>
          </cell>
          <cell r="E1804"/>
          <cell r="AL1804">
            <v>0</v>
          </cell>
        </row>
        <row r="1805">
          <cell r="C1805">
            <v>0</v>
          </cell>
          <cell r="E1805"/>
          <cell r="AL1805">
            <v>0</v>
          </cell>
        </row>
        <row r="1806">
          <cell r="C1806">
            <v>0</v>
          </cell>
          <cell r="E1806"/>
          <cell r="AL1806">
            <v>0</v>
          </cell>
        </row>
        <row r="1807">
          <cell r="C1807">
            <v>0</v>
          </cell>
          <cell r="E1807"/>
          <cell r="AL1807">
            <v>0</v>
          </cell>
        </row>
        <row r="1808">
          <cell r="C1808">
            <v>0</v>
          </cell>
          <cell r="E1808"/>
          <cell r="AL1808">
            <v>0</v>
          </cell>
        </row>
        <row r="1809">
          <cell r="C1809">
            <v>0</v>
          </cell>
          <cell r="E1809"/>
          <cell r="AL1809">
            <v>0</v>
          </cell>
        </row>
        <row r="1810">
          <cell r="C1810">
            <v>0</v>
          </cell>
          <cell r="E1810"/>
          <cell r="AL1810">
            <v>0</v>
          </cell>
        </row>
        <row r="1811">
          <cell r="C1811">
            <v>0</v>
          </cell>
          <cell r="E1811"/>
          <cell r="AL1811">
            <v>0</v>
          </cell>
        </row>
        <row r="1812">
          <cell r="C1812">
            <v>1132</v>
          </cell>
          <cell r="D1812">
            <v>1122</v>
          </cell>
          <cell r="E1812">
            <v>1122</v>
          </cell>
          <cell r="F1812">
            <v>0</v>
          </cell>
          <cell r="G1812">
            <v>10</v>
          </cell>
          <cell r="AA1812">
            <v>296</v>
          </cell>
          <cell r="AB1812">
            <v>493</v>
          </cell>
          <cell r="AC1812">
            <v>343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</row>
        <row r="1815"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</row>
        <row r="1901">
          <cell r="P1901">
            <v>0</v>
          </cell>
          <cell r="Q1901">
            <v>0</v>
          </cell>
          <cell r="S1901">
            <v>0</v>
          </cell>
          <cell r="T1901">
            <v>0</v>
          </cell>
          <cell r="V1901">
            <v>0</v>
          </cell>
          <cell r="W1901">
            <v>0</v>
          </cell>
          <cell r="Y1901">
            <v>0</v>
          </cell>
          <cell r="Z1901">
            <v>2</v>
          </cell>
        </row>
        <row r="1904">
          <cell r="C1904">
            <v>0</v>
          </cell>
        </row>
        <row r="1913">
          <cell r="P1913">
            <v>0</v>
          </cell>
          <cell r="Q1913">
            <v>0</v>
          </cell>
          <cell r="S1913">
            <v>0</v>
          </cell>
          <cell r="T1913">
            <v>0</v>
          </cell>
          <cell r="V1913">
            <v>0</v>
          </cell>
          <cell r="W1913">
            <v>0</v>
          </cell>
          <cell r="Y1913">
            <v>0</v>
          </cell>
          <cell r="Z1913">
            <v>0</v>
          </cell>
        </row>
        <row r="1914">
          <cell r="C1914">
            <v>2</v>
          </cell>
          <cell r="H1914">
            <v>1</v>
          </cell>
          <cell r="I1914">
            <v>1</v>
          </cell>
          <cell r="J1914">
            <v>0</v>
          </cell>
          <cell r="K1914">
            <v>0</v>
          </cell>
          <cell r="L1914">
            <v>1</v>
          </cell>
          <cell r="M1914">
            <v>0</v>
          </cell>
          <cell r="N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2258740</v>
          </cell>
        </row>
        <row r="1983">
          <cell r="C1983">
            <v>7</v>
          </cell>
          <cell r="H1983">
            <v>4</v>
          </cell>
          <cell r="I1983">
            <v>4</v>
          </cell>
          <cell r="J1983">
            <v>0</v>
          </cell>
          <cell r="K1983">
            <v>0</v>
          </cell>
          <cell r="L1983">
            <v>3</v>
          </cell>
          <cell r="M1983">
            <v>0</v>
          </cell>
          <cell r="N1983">
            <v>0</v>
          </cell>
          <cell r="P1983">
            <v>0</v>
          </cell>
          <cell r="Q1983">
            <v>3</v>
          </cell>
          <cell r="S1983">
            <v>0</v>
          </cell>
          <cell r="T1983">
            <v>0</v>
          </cell>
          <cell r="V1983">
            <v>0</v>
          </cell>
          <cell r="W1983">
            <v>0</v>
          </cell>
          <cell r="Y1983">
            <v>0</v>
          </cell>
          <cell r="Z1983">
            <v>3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L1983">
            <v>1283605</v>
          </cell>
        </row>
        <row r="1985">
          <cell r="C1985">
            <v>53</v>
          </cell>
          <cell r="D1985">
            <v>53</v>
          </cell>
          <cell r="E1985">
            <v>53</v>
          </cell>
          <cell r="F1985"/>
          <cell r="G1985">
            <v>0</v>
          </cell>
          <cell r="AA1985">
            <v>2</v>
          </cell>
          <cell r="AB1985">
            <v>51</v>
          </cell>
          <cell r="AC1985">
            <v>0</v>
          </cell>
          <cell r="AD1985"/>
          <cell r="AE1985"/>
          <cell r="AF1985"/>
          <cell r="AG1985"/>
          <cell r="AH1985"/>
          <cell r="AI1985"/>
          <cell r="AJ1985"/>
        </row>
        <row r="1986">
          <cell r="C1986">
            <v>0</v>
          </cell>
          <cell r="D1986">
            <v>0</v>
          </cell>
          <cell r="E1986">
            <v>0</v>
          </cell>
          <cell r="F1986"/>
          <cell r="G1986">
            <v>0</v>
          </cell>
          <cell r="AA1986">
            <v>0</v>
          </cell>
          <cell r="AB1986">
            <v>0</v>
          </cell>
          <cell r="AC1986">
            <v>0</v>
          </cell>
          <cell r="AD1986"/>
          <cell r="AE1986"/>
          <cell r="AF1986"/>
          <cell r="AG1986"/>
          <cell r="AH1986"/>
          <cell r="AI1986"/>
          <cell r="AJ1986"/>
        </row>
        <row r="1987">
          <cell r="C1987">
            <v>12</v>
          </cell>
          <cell r="D1987">
            <v>12</v>
          </cell>
          <cell r="E1987">
            <v>12</v>
          </cell>
          <cell r="F1987"/>
          <cell r="G1987">
            <v>0</v>
          </cell>
          <cell r="AA1987">
            <v>0</v>
          </cell>
          <cell r="AB1987">
            <v>12</v>
          </cell>
          <cell r="AC1987">
            <v>0</v>
          </cell>
          <cell r="AD1987"/>
          <cell r="AE1987"/>
          <cell r="AF1987"/>
          <cell r="AG1987"/>
          <cell r="AH1987"/>
          <cell r="AI1987"/>
          <cell r="AJ1987"/>
        </row>
        <row r="1988">
          <cell r="C1988">
            <v>0</v>
          </cell>
          <cell r="D1988">
            <v>0</v>
          </cell>
          <cell r="E1988"/>
          <cell r="F1988"/>
          <cell r="G1988"/>
          <cell r="AA1988"/>
          <cell r="AB1988"/>
          <cell r="AC1988"/>
          <cell r="AD1988"/>
          <cell r="AE1988"/>
          <cell r="AF1988"/>
          <cell r="AG1988"/>
          <cell r="AH1988"/>
          <cell r="AI1988"/>
          <cell r="AJ1988"/>
        </row>
        <row r="1989">
          <cell r="C1989">
            <v>0</v>
          </cell>
          <cell r="D1989">
            <v>0</v>
          </cell>
          <cell r="E1989"/>
          <cell r="F1989"/>
          <cell r="G1989"/>
          <cell r="AA1989"/>
          <cell r="AB1989"/>
          <cell r="AC1989"/>
          <cell r="AD1989"/>
          <cell r="AE1989"/>
          <cell r="AF1989"/>
          <cell r="AG1989"/>
          <cell r="AH1989"/>
          <cell r="AI1989"/>
          <cell r="AJ1989"/>
        </row>
        <row r="1990">
          <cell r="C1990">
            <v>0</v>
          </cell>
          <cell r="D1990">
            <v>0</v>
          </cell>
          <cell r="E1990"/>
          <cell r="F1990"/>
          <cell r="G1990"/>
          <cell r="AA1990"/>
          <cell r="AB1990"/>
          <cell r="AC1990"/>
          <cell r="AD1990"/>
          <cell r="AE1990"/>
          <cell r="AF1990"/>
          <cell r="AG1990"/>
          <cell r="AH1990"/>
          <cell r="AI1990"/>
          <cell r="AJ1990"/>
        </row>
        <row r="1991">
          <cell r="C1991">
            <v>0</v>
          </cell>
          <cell r="D1991">
            <v>0</v>
          </cell>
          <cell r="E1991"/>
          <cell r="F1991"/>
          <cell r="G1991"/>
          <cell r="AA1991"/>
          <cell r="AB1991"/>
          <cell r="AC1991"/>
          <cell r="AD1991"/>
          <cell r="AE1991"/>
          <cell r="AF1991"/>
          <cell r="AG1991"/>
          <cell r="AH1991"/>
          <cell r="AI1991"/>
          <cell r="AJ1991"/>
        </row>
        <row r="1992">
          <cell r="C1992">
            <v>0</v>
          </cell>
          <cell r="D1992">
            <v>0</v>
          </cell>
          <cell r="E1992"/>
          <cell r="F1992"/>
          <cell r="G1992"/>
          <cell r="AA1992"/>
          <cell r="AB1992"/>
          <cell r="AC1992"/>
          <cell r="AD1992"/>
          <cell r="AE1992"/>
          <cell r="AF1992"/>
          <cell r="AG1992"/>
          <cell r="AH1992"/>
          <cell r="AI1992"/>
          <cell r="AJ1992"/>
        </row>
        <row r="1993">
          <cell r="C1993">
            <v>0</v>
          </cell>
          <cell r="D1993">
            <v>0</v>
          </cell>
          <cell r="E1993"/>
          <cell r="F1993"/>
          <cell r="G1993"/>
          <cell r="AA1993"/>
          <cell r="AB1993"/>
          <cell r="AC1993"/>
          <cell r="AD1993"/>
          <cell r="AE1993"/>
          <cell r="AF1993"/>
          <cell r="AG1993"/>
          <cell r="AH1993"/>
          <cell r="AI1993"/>
          <cell r="AJ1993"/>
        </row>
        <row r="1994">
          <cell r="C1994">
            <v>0</v>
          </cell>
          <cell r="D1994">
            <v>0</v>
          </cell>
          <cell r="E1994"/>
          <cell r="F1994"/>
          <cell r="G1994"/>
          <cell r="AA1994"/>
          <cell r="AB1994"/>
          <cell r="AC1994"/>
          <cell r="AD1994"/>
          <cell r="AE1994"/>
          <cell r="AF1994"/>
          <cell r="AG1994"/>
          <cell r="AH1994"/>
          <cell r="AI1994"/>
          <cell r="AJ1994"/>
        </row>
        <row r="1995">
          <cell r="C1995">
            <v>17</v>
          </cell>
          <cell r="D1995">
            <v>17</v>
          </cell>
          <cell r="E1995">
            <v>17</v>
          </cell>
          <cell r="F1995"/>
          <cell r="G1995">
            <v>0</v>
          </cell>
          <cell r="AA1995">
            <v>0</v>
          </cell>
          <cell r="AB1995">
            <v>17</v>
          </cell>
          <cell r="AC1995">
            <v>0</v>
          </cell>
          <cell r="AD1995"/>
          <cell r="AE1995"/>
          <cell r="AF1995"/>
          <cell r="AG1995"/>
          <cell r="AH1995"/>
          <cell r="AI1995"/>
          <cell r="AJ1995"/>
        </row>
        <row r="1996">
          <cell r="C1996">
            <v>0</v>
          </cell>
          <cell r="D1996">
            <v>0</v>
          </cell>
          <cell r="E1996"/>
          <cell r="F1996"/>
          <cell r="G1996"/>
          <cell r="AA1996"/>
          <cell r="AB1996"/>
          <cell r="AC1996"/>
          <cell r="AD1996"/>
          <cell r="AE1996"/>
          <cell r="AF1996"/>
          <cell r="AG1996"/>
          <cell r="AH1996"/>
          <cell r="AI1996"/>
          <cell r="AJ1996"/>
        </row>
        <row r="1997">
          <cell r="C1997">
            <v>1</v>
          </cell>
          <cell r="D1997">
            <v>1</v>
          </cell>
          <cell r="E1997">
            <v>1</v>
          </cell>
          <cell r="F1997"/>
          <cell r="G1997"/>
          <cell r="AA1997">
            <v>1</v>
          </cell>
          <cell r="AB1997"/>
          <cell r="AC1997"/>
          <cell r="AD1997"/>
          <cell r="AE1997"/>
          <cell r="AF1997"/>
          <cell r="AG1997"/>
          <cell r="AH1997"/>
          <cell r="AI1997"/>
          <cell r="AJ1997"/>
        </row>
        <row r="1998">
          <cell r="C1998">
            <v>0</v>
          </cell>
          <cell r="D1998">
            <v>0</v>
          </cell>
          <cell r="E1998"/>
          <cell r="F1998"/>
          <cell r="G1998"/>
          <cell r="AA1998"/>
          <cell r="AB1998"/>
          <cell r="AC1998"/>
          <cell r="AD1998"/>
          <cell r="AE1998"/>
          <cell r="AF1998"/>
          <cell r="AG1998"/>
          <cell r="AH1998"/>
          <cell r="AI1998"/>
          <cell r="AJ1998"/>
        </row>
        <row r="1999">
          <cell r="C1999">
            <v>0</v>
          </cell>
          <cell r="D1999">
            <v>0</v>
          </cell>
          <cell r="E1999"/>
          <cell r="F1999"/>
          <cell r="G1999"/>
          <cell r="AA1999"/>
          <cell r="AB1999"/>
          <cell r="AC1999"/>
          <cell r="AD1999"/>
          <cell r="AE1999"/>
          <cell r="AF1999"/>
          <cell r="AG1999"/>
          <cell r="AH1999"/>
          <cell r="AI1999"/>
          <cell r="AJ1999"/>
        </row>
        <row r="2000">
          <cell r="C2000">
            <v>0</v>
          </cell>
          <cell r="D2000">
            <v>0</v>
          </cell>
          <cell r="E2000"/>
          <cell r="F2000"/>
          <cell r="G2000"/>
          <cell r="AA2000"/>
          <cell r="AB2000"/>
          <cell r="AC2000"/>
          <cell r="AD2000"/>
          <cell r="AE2000"/>
          <cell r="AF2000"/>
          <cell r="AG2000"/>
          <cell r="AH2000"/>
          <cell r="AI2000"/>
          <cell r="AJ2000"/>
        </row>
        <row r="2001">
          <cell r="C2001">
            <v>1</v>
          </cell>
          <cell r="D2001">
            <v>1</v>
          </cell>
          <cell r="E2001">
            <v>1</v>
          </cell>
          <cell r="F2001"/>
          <cell r="G2001">
            <v>0</v>
          </cell>
          <cell r="AA2001">
            <v>0</v>
          </cell>
          <cell r="AB2001">
            <v>0</v>
          </cell>
          <cell r="AC2001">
            <v>1</v>
          </cell>
          <cell r="AD2001"/>
          <cell r="AE2001"/>
          <cell r="AF2001"/>
          <cell r="AG2001"/>
          <cell r="AH2001"/>
          <cell r="AI2001"/>
          <cell r="AJ2001"/>
        </row>
        <row r="2002">
          <cell r="C2002">
            <v>136</v>
          </cell>
          <cell r="D2002">
            <v>112</v>
          </cell>
          <cell r="E2002">
            <v>112</v>
          </cell>
          <cell r="F2002"/>
          <cell r="G2002">
            <v>24</v>
          </cell>
          <cell r="AA2002">
            <v>136</v>
          </cell>
          <cell r="AB2002">
            <v>0</v>
          </cell>
          <cell r="AC2002">
            <v>0</v>
          </cell>
          <cell r="AD2002"/>
          <cell r="AE2002"/>
          <cell r="AF2002"/>
          <cell r="AG2002"/>
          <cell r="AH2002"/>
          <cell r="AI2002"/>
          <cell r="AJ2002"/>
        </row>
        <row r="2003">
          <cell r="C2003">
            <v>0</v>
          </cell>
          <cell r="D2003">
            <v>0</v>
          </cell>
          <cell r="E2003"/>
          <cell r="F2003"/>
          <cell r="G2003"/>
          <cell r="AA2003"/>
          <cell r="AB2003"/>
          <cell r="AC2003"/>
          <cell r="AD2003"/>
          <cell r="AE2003"/>
          <cell r="AF2003"/>
          <cell r="AG2003"/>
          <cell r="AH2003"/>
          <cell r="AI2003"/>
          <cell r="AJ2003"/>
        </row>
        <row r="2004">
          <cell r="C2004">
            <v>0</v>
          </cell>
          <cell r="D2004">
            <v>0</v>
          </cell>
          <cell r="E2004"/>
          <cell r="F2004"/>
          <cell r="G2004"/>
          <cell r="AA2004"/>
          <cell r="AB2004"/>
          <cell r="AC2004"/>
          <cell r="AD2004"/>
          <cell r="AE2004"/>
          <cell r="AF2004"/>
          <cell r="AG2004"/>
          <cell r="AH2004"/>
          <cell r="AI2004"/>
          <cell r="AJ2004"/>
        </row>
        <row r="2005">
          <cell r="C2005">
            <v>0</v>
          </cell>
          <cell r="D2005">
            <v>0</v>
          </cell>
          <cell r="E2005"/>
          <cell r="F2005"/>
          <cell r="G2005"/>
          <cell r="AA2005"/>
          <cell r="AB2005"/>
          <cell r="AC2005"/>
          <cell r="AD2005"/>
          <cell r="AE2005"/>
          <cell r="AF2005"/>
          <cell r="AG2005"/>
          <cell r="AH2005"/>
          <cell r="AI2005"/>
          <cell r="AJ2005"/>
        </row>
        <row r="2006">
          <cell r="C2006">
            <v>0</v>
          </cell>
          <cell r="D2006">
            <v>0</v>
          </cell>
          <cell r="E2006"/>
          <cell r="F2006"/>
          <cell r="G2006"/>
          <cell r="AA2006"/>
          <cell r="AB2006"/>
          <cell r="AC2006"/>
          <cell r="AD2006"/>
          <cell r="AE2006"/>
          <cell r="AF2006"/>
          <cell r="AG2006"/>
          <cell r="AH2006"/>
          <cell r="AI2006"/>
          <cell r="AJ2006"/>
        </row>
        <row r="2007">
          <cell r="C2007">
            <v>0</v>
          </cell>
          <cell r="D2007">
            <v>0</v>
          </cell>
          <cell r="E2007"/>
          <cell r="F2007"/>
          <cell r="G2007"/>
          <cell r="AA2007"/>
          <cell r="AB2007"/>
          <cell r="AC2007"/>
          <cell r="AD2007"/>
          <cell r="AE2007"/>
          <cell r="AF2007"/>
          <cell r="AG2007"/>
          <cell r="AH2007"/>
          <cell r="AI2007"/>
          <cell r="AJ2007"/>
        </row>
        <row r="2008">
          <cell r="C2008">
            <v>0</v>
          </cell>
          <cell r="D2008">
            <v>0</v>
          </cell>
          <cell r="E2008"/>
          <cell r="F2008"/>
          <cell r="G2008"/>
          <cell r="AA2008"/>
          <cell r="AB2008"/>
          <cell r="AC2008"/>
          <cell r="AD2008"/>
          <cell r="AE2008"/>
          <cell r="AF2008"/>
          <cell r="AG2008"/>
          <cell r="AH2008"/>
          <cell r="AI2008"/>
          <cell r="AJ2008"/>
        </row>
        <row r="2009">
          <cell r="C2009">
            <v>0</v>
          </cell>
          <cell r="D2009">
            <v>0</v>
          </cell>
          <cell r="E2009"/>
          <cell r="F2009"/>
          <cell r="G2009"/>
          <cell r="AA2009"/>
          <cell r="AB2009"/>
          <cell r="AC2009"/>
          <cell r="AD2009"/>
          <cell r="AE2009"/>
          <cell r="AF2009"/>
          <cell r="AG2009"/>
          <cell r="AH2009"/>
          <cell r="AI2009"/>
          <cell r="AJ2009"/>
        </row>
        <row r="2010">
          <cell r="C2010">
            <v>4</v>
          </cell>
          <cell r="D2010">
            <v>4</v>
          </cell>
          <cell r="E2010">
            <v>4</v>
          </cell>
          <cell r="F2010"/>
          <cell r="G2010">
            <v>0</v>
          </cell>
          <cell r="AA2010">
            <v>0</v>
          </cell>
          <cell r="AB2010">
            <v>4</v>
          </cell>
          <cell r="AC2010">
            <v>0</v>
          </cell>
          <cell r="AD2010"/>
          <cell r="AE2010"/>
          <cell r="AF2010"/>
          <cell r="AG2010"/>
          <cell r="AH2010"/>
          <cell r="AI2010"/>
          <cell r="AJ2010"/>
        </row>
        <row r="2011">
          <cell r="C2011">
            <v>0</v>
          </cell>
          <cell r="D2011">
            <v>0</v>
          </cell>
          <cell r="E2011"/>
          <cell r="F2011"/>
          <cell r="G2011"/>
          <cell r="AA2011"/>
          <cell r="AB2011"/>
          <cell r="AC2011"/>
          <cell r="AD2011"/>
          <cell r="AE2011"/>
          <cell r="AF2011"/>
          <cell r="AG2011"/>
          <cell r="AH2011"/>
          <cell r="AI2011"/>
          <cell r="AJ2011"/>
        </row>
        <row r="2012">
          <cell r="C2012">
            <v>0</v>
          </cell>
          <cell r="D2012">
            <v>0</v>
          </cell>
          <cell r="E2012"/>
          <cell r="F2012"/>
          <cell r="G2012"/>
          <cell r="AA2012"/>
          <cell r="AB2012"/>
          <cell r="AC2012"/>
          <cell r="AD2012"/>
          <cell r="AE2012"/>
          <cell r="AF2012"/>
          <cell r="AG2012"/>
          <cell r="AH2012"/>
          <cell r="AI2012"/>
          <cell r="AJ2012"/>
        </row>
        <row r="2013">
          <cell r="C2013">
            <v>2</v>
          </cell>
          <cell r="D2013">
            <v>2</v>
          </cell>
          <cell r="E2013">
            <v>2</v>
          </cell>
          <cell r="F2013"/>
          <cell r="G2013">
            <v>0</v>
          </cell>
          <cell r="AA2013">
            <v>1</v>
          </cell>
          <cell r="AB2013">
            <v>1</v>
          </cell>
          <cell r="AC2013">
            <v>0</v>
          </cell>
          <cell r="AD2013"/>
          <cell r="AE2013"/>
          <cell r="AF2013"/>
          <cell r="AG2013"/>
          <cell r="AH2013"/>
          <cell r="AI2013"/>
          <cell r="AJ2013"/>
        </row>
        <row r="2014">
          <cell r="C2014">
            <v>0</v>
          </cell>
          <cell r="D2014">
            <v>0</v>
          </cell>
          <cell r="E2014"/>
          <cell r="F2014"/>
          <cell r="G2014"/>
          <cell r="AA2014"/>
          <cell r="AB2014"/>
          <cell r="AC2014"/>
          <cell r="AD2014"/>
          <cell r="AE2014"/>
          <cell r="AF2014"/>
          <cell r="AG2014"/>
          <cell r="AH2014"/>
          <cell r="AI2014"/>
          <cell r="AJ2014"/>
        </row>
        <row r="2015">
          <cell r="C2015">
            <v>0</v>
          </cell>
          <cell r="D2015">
            <v>0</v>
          </cell>
          <cell r="E2015"/>
          <cell r="F2015"/>
          <cell r="G2015"/>
          <cell r="AA2015"/>
          <cell r="AB2015"/>
          <cell r="AC2015"/>
          <cell r="AD2015"/>
          <cell r="AE2015"/>
          <cell r="AF2015"/>
          <cell r="AG2015"/>
          <cell r="AH2015"/>
          <cell r="AI2015"/>
          <cell r="AJ2015"/>
        </row>
        <row r="2016">
          <cell r="C2016">
            <v>0</v>
          </cell>
          <cell r="D2016">
            <v>0</v>
          </cell>
          <cell r="E2016"/>
          <cell r="F2016"/>
          <cell r="G2016"/>
          <cell r="AA2016"/>
          <cell r="AB2016"/>
          <cell r="AC2016"/>
          <cell r="AD2016"/>
          <cell r="AE2016"/>
          <cell r="AF2016"/>
          <cell r="AG2016"/>
          <cell r="AH2016"/>
          <cell r="AI2016"/>
          <cell r="AJ2016"/>
        </row>
        <row r="2017">
          <cell r="C2017">
            <v>0</v>
          </cell>
          <cell r="D2017">
            <v>0</v>
          </cell>
          <cell r="E2017"/>
          <cell r="F2017"/>
          <cell r="G2017"/>
          <cell r="AA2017"/>
          <cell r="AB2017"/>
          <cell r="AC2017"/>
          <cell r="AD2017"/>
          <cell r="AE2017"/>
          <cell r="AF2017"/>
          <cell r="AG2017"/>
          <cell r="AH2017"/>
          <cell r="AI2017"/>
          <cell r="AJ2017"/>
        </row>
        <row r="2018">
          <cell r="C2018">
            <v>0</v>
          </cell>
          <cell r="D2018">
            <v>0</v>
          </cell>
          <cell r="E2018"/>
          <cell r="F2018"/>
          <cell r="G2018"/>
          <cell r="AA2018"/>
          <cell r="AB2018"/>
          <cell r="AC2018"/>
          <cell r="AD2018"/>
          <cell r="AE2018"/>
          <cell r="AF2018"/>
          <cell r="AG2018"/>
          <cell r="AH2018"/>
          <cell r="AI2018"/>
          <cell r="AJ2018"/>
        </row>
        <row r="2019">
          <cell r="C2019">
            <v>1</v>
          </cell>
          <cell r="D2019">
            <v>1</v>
          </cell>
          <cell r="E2019">
            <v>1</v>
          </cell>
          <cell r="F2019"/>
          <cell r="G2019">
            <v>0</v>
          </cell>
          <cell r="AA2019">
            <v>0</v>
          </cell>
          <cell r="AB2019">
            <v>0</v>
          </cell>
          <cell r="AC2019">
            <v>1</v>
          </cell>
          <cell r="AD2019"/>
          <cell r="AE2019"/>
          <cell r="AF2019"/>
          <cell r="AG2019"/>
          <cell r="AH2019"/>
          <cell r="AI2019"/>
          <cell r="AJ2019"/>
        </row>
        <row r="2020">
          <cell r="C2020">
            <v>0</v>
          </cell>
          <cell r="D2020">
            <v>0</v>
          </cell>
          <cell r="E2020"/>
          <cell r="F2020"/>
          <cell r="G2020"/>
          <cell r="AA2020"/>
          <cell r="AB2020"/>
          <cell r="AC2020"/>
          <cell r="AD2020"/>
          <cell r="AE2020"/>
          <cell r="AF2020"/>
          <cell r="AG2020"/>
          <cell r="AH2020"/>
          <cell r="AI2020"/>
          <cell r="AJ2020"/>
        </row>
        <row r="2021">
          <cell r="C2021">
            <v>0</v>
          </cell>
          <cell r="D2021">
            <v>0</v>
          </cell>
          <cell r="E2021"/>
          <cell r="F2021"/>
          <cell r="G2021"/>
          <cell r="AA2021"/>
          <cell r="AB2021"/>
          <cell r="AC2021"/>
          <cell r="AD2021"/>
          <cell r="AE2021"/>
          <cell r="AF2021"/>
          <cell r="AG2021"/>
          <cell r="AH2021"/>
          <cell r="AI2021"/>
          <cell r="AJ2021"/>
        </row>
        <row r="2022">
          <cell r="C2022">
            <v>0</v>
          </cell>
          <cell r="D2022">
            <v>0</v>
          </cell>
          <cell r="E2022"/>
          <cell r="F2022"/>
          <cell r="G2022"/>
          <cell r="AA2022"/>
          <cell r="AB2022"/>
          <cell r="AC2022"/>
          <cell r="AD2022"/>
          <cell r="AE2022"/>
          <cell r="AF2022"/>
          <cell r="AG2022"/>
          <cell r="AH2022"/>
          <cell r="AI2022"/>
          <cell r="AJ2022"/>
        </row>
        <row r="2023">
          <cell r="C2023">
            <v>0</v>
          </cell>
          <cell r="D2023">
            <v>0</v>
          </cell>
          <cell r="E2023"/>
          <cell r="F2023"/>
          <cell r="G2023"/>
          <cell r="AA2023"/>
          <cell r="AB2023"/>
          <cell r="AC2023"/>
          <cell r="AD2023"/>
          <cell r="AE2023"/>
          <cell r="AF2023"/>
          <cell r="AG2023"/>
          <cell r="AH2023"/>
          <cell r="AI2023"/>
          <cell r="AJ2023"/>
        </row>
        <row r="2024">
          <cell r="C2024">
            <v>0</v>
          </cell>
          <cell r="D2024">
            <v>0</v>
          </cell>
          <cell r="E2024"/>
          <cell r="F2024"/>
          <cell r="G2024"/>
          <cell r="AA2024"/>
          <cell r="AB2024"/>
          <cell r="AC2024"/>
          <cell r="AD2024"/>
          <cell r="AE2024"/>
          <cell r="AF2024"/>
          <cell r="AG2024"/>
          <cell r="AH2024"/>
          <cell r="AI2024"/>
          <cell r="AJ2024"/>
        </row>
        <row r="2025">
          <cell r="C2025">
            <v>0</v>
          </cell>
          <cell r="D2025">
            <v>0</v>
          </cell>
          <cell r="E2025"/>
          <cell r="F2025"/>
          <cell r="G2025"/>
          <cell r="AA2025"/>
          <cell r="AB2025"/>
          <cell r="AC2025"/>
          <cell r="AD2025"/>
          <cell r="AE2025"/>
          <cell r="AF2025"/>
          <cell r="AG2025"/>
          <cell r="AH2025"/>
          <cell r="AI2025"/>
          <cell r="AJ2025"/>
        </row>
        <row r="2026">
          <cell r="C2026">
            <v>0</v>
          </cell>
          <cell r="D2026">
            <v>0</v>
          </cell>
          <cell r="E2026"/>
          <cell r="F2026"/>
          <cell r="G2026"/>
          <cell r="AA2026"/>
          <cell r="AB2026"/>
          <cell r="AC2026"/>
          <cell r="AD2026"/>
          <cell r="AE2026"/>
          <cell r="AF2026"/>
          <cell r="AG2026"/>
          <cell r="AH2026"/>
          <cell r="AI2026"/>
          <cell r="AJ2026"/>
        </row>
        <row r="2027">
          <cell r="C2027">
            <v>0</v>
          </cell>
          <cell r="D2027">
            <v>0</v>
          </cell>
          <cell r="E2027"/>
          <cell r="F2027"/>
          <cell r="G2027"/>
          <cell r="AA2027"/>
          <cell r="AB2027"/>
          <cell r="AC2027"/>
          <cell r="AD2027"/>
          <cell r="AE2027"/>
          <cell r="AF2027"/>
          <cell r="AG2027"/>
          <cell r="AH2027"/>
          <cell r="AI2027"/>
          <cell r="AJ2027"/>
        </row>
        <row r="2028">
          <cell r="C2028">
            <v>0</v>
          </cell>
          <cell r="D2028">
            <v>0</v>
          </cell>
          <cell r="E2028"/>
          <cell r="F2028"/>
          <cell r="G2028"/>
          <cell r="AA2028"/>
          <cell r="AB2028"/>
          <cell r="AC2028"/>
          <cell r="AD2028"/>
          <cell r="AE2028"/>
          <cell r="AF2028"/>
          <cell r="AG2028"/>
          <cell r="AH2028"/>
          <cell r="AI2028"/>
          <cell r="AJ2028"/>
        </row>
        <row r="2029">
          <cell r="C2029">
            <v>0</v>
          </cell>
          <cell r="D2029">
            <v>0</v>
          </cell>
          <cell r="E2029"/>
          <cell r="F2029"/>
          <cell r="G2029"/>
          <cell r="AA2029"/>
          <cell r="AB2029"/>
          <cell r="AC2029"/>
          <cell r="AD2029"/>
          <cell r="AE2029"/>
          <cell r="AF2029"/>
          <cell r="AG2029"/>
          <cell r="AH2029"/>
          <cell r="AI2029"/>
          <cell r="AJ2029"/>
        </row>
        <row r="2030">
          <cell r="C2030">
            <v>0</v>
          </cell>
          <cell r="D2030">
            <v>0</v>
          </cell>
          <cell r="E2030"/>
          <cell r="F2030"/>
          <cell r="G2030"/>
          <cell r="AA2030"/>
          <cell r="AB2030"/>
          <cell r="AC2030"/>
          <cell r="AD2030"/>
          <cell r="AE2030"/>
          <cell r="AF2030"/>
          <cell r="AG2030"/>
          <cell r="AH2030"/>
          <cell r="AI2030"/>
          <cell r="AJ2030"/>
        </row>
        <row r="2031">
          <cell r="C2031">
            <v>0</v>
          </cell>
          <cell r="D2031">
            <v>0</v>
          </cell>
          <cell r="E2031"/>
          <cell r="F2031"/>
          <cell r="G2031"/>
          <cell r="AA2031"/>
          <cell r="AB2031"/>
          <cell r="AC2031"/>
          <cell r="AD2031"/>
          <cell r="AE2031"/>
          <cell r="AF2031"/>
          <cell r="AG2031"/>
          <cell r="AH2031"/>
          <cell r="AI2031"/>
          <cell r="AJ2031"/>
        </row>
        <row r="2032">
          <cell r="C2032">
            <v>0</v>
          </cell>
          <cell r="D2032">
            <v>0</v>
          </cell>
          <cell r="E2032"/>
          <cell r="F2032"/>
          <cell r="G2032"/>
          <cell r="AA2032"/>
          <cell r="AB2032"/>
          <cell r="AC2032"/>
          <cell r="AD2032"/>
          <cell r="AE2032"/>
          <cell r="AF2032"/>
          <cell r="AG2032"/>
          <cell r="AH2032"/>
          <cell r="AI2032"/>
          <cell r="AJ2032"/>
        </row>
        <row r="2033">
          <cell r="C2033">
            <v>0</v>
          </cell>
          <cell r="D2033">
            <v>0</v>
          </cell>
          <cell r="E2033"/>
          <cell r="F2033"/>
          <cell r="G2033"/>
          <cell r="AA2033"/>
          <cell r="AB2033"/>
          <cell r="AC2033"/>
          <cell r="AD2033"/>
          <cell r="AE2033"/>
          <cell r="AF2033"/>
          <cell r="AG2033"/>
          <cell r="AH2033"/>
          <cell r="AI2033"/>
          <cell r="AJ2033"/>
        </row>
        <row r="2034">
          <cell r="C2034">
            <v>0</v>
          </cell>
          <cell r="D2034">
            <v>0</v>
          </cell>
          <cell r="E2034"/>
          <cell r="F2034"/>
          <cell r="G2034"/>
          <cell r="AA2034"/>
          <cell r="AB2034"/>
          <cell r="AC2034"/>
          <cell r="AD2034"/>
          <cell r="AE2034"/>
          <cell r="AF2034"/>
          <cell r="AG2034"/>
          <cell r="AH2034"/>
          <cell r="AI2034"/>
          <cell r="AJ2034"/>
        </row>
        <row r="2035">
          <cell r="C2035">
            <v>0</v>
          </cell>
          <cell r="D2035">
            <v>0</v>
          </cell>
          <cell r="E2035"/>
          <cell r="F2035"/>
          <cell r="G2035"/>
          <cell r="AA2035"/>
          <cell r="AB2035"/>
          <cell r="AC2035"/>
          <cell r="AD2035"/>
          <cell r="AE2035"/>
          <cell r="AF2035"/>
          <cell r="AG2035"/>
          <cell r="AH2035"/>
          <cell r="AI2035"/>
          <cell r="AJ2035"/>
        </row>
        <row r="2036">
          <cell r="C2036">
            <v>0</v>
          </cell>
          <cell r="D2036">
            <v>0</v>
          </cell>
          <cell r="E2036"/>
          <cell r="F2036"/>
          <cell r="G2036"/>
          <cell r="AA2036"/>
          <cell r="AB2036"/>
          <cell r="AC2036"/>
          <cell r="AD2036"/>
          <cell r="AE2036"/>
          <cell r="AF2036"/>
          <cell r="AG2036"/>
          <cell r="AH2036"/>
          <cell r="AI2036"/>
          <cell r="AJ2036"/>
        </row>
        <row r="2037">
          <cell r="C2037">
            <v>0</v>
          </cell>
          <cell r="D2037">
            <v>0</v>
          </cell>
          <cell r="E2037"/>
          <cell r="F2037"/>
          <cell r="G2037"/>
          <cell r="AA2037"/>
          <cell r="AB2037"/>
          <cell r="AC2037"/>
          <cell r="AD2037"/>
          <cell r="AE2037"/>
          <cell r="AF2037"/>
          <cell r="AG2037"/>
          <cell r="AH2037"/>
          <cell r="AI2037"/>
          <cell r="AJ2037"/>
        </row>
        <row r="2038">
          <cell r="C2038">
            <v>0</v>
          </cell>
          <cell r="D2038">
            <v>0</v>
          </cell>
          <cell r="E2038"/>
          <cell r="F2038"/>
          <cell r="G2038"/>
          <cell r="AA2038"/>
          <cell r="AB2038"/>
          <cell r="AC2038"/>
          <cell r="AD2038"/>
          <cell r="AE2038"/>
          <cell r="AF2038"/>
          <cell r="AG2038"/>
          <cell r="AH2038"/>
          <cell r="AI2038"/>
          <cell r="AJ2038"/>
        </row>
        <row r="2039">
          <cell r="C2039">
            <v>0</v>
          </cell>
          <cell r="D2039">
            <v>0</v>
          </cell>
          <cell r="E2039"/>
          <cell r="F2039"/>
          <cell r="G2039"/>
          <cell r="AA2039"/>
          <cell r="AB2039"/>
          <cell r="AC2039"/>
          <cell r="AD2039"/>
          <cell r="AE2039"/>
          <cell r="AF2039"/>
          <cell r="AG2039"/>
          <cell r="AH2039"/>
          <cell r="AI2039"/>
          <cell r="AJ2039"/>
        </row>
        <row r="2040">
          <cell r="C2040">
            <v>0</v>
          </cell>
          <cell r="D2040">
            <v>0</v>
          </cell>
          <cell r="E2040"/>
          <cell r="F2040"/>
          <cell r="G2040"/>
          <cell r="AA2040"/>
          <cell r="AB2040"/>
          <cell r="AC2040"/>
          <cell r="AD2040"/>
          <cell r="AE2040"/>
          <cell r="AF2040"/>
          <cell r="AG2040"/>
          <cell r="AH2040"/>
          <cell r="AI2040"/>
          <cell r="AJ2040"/>
        </row>
        <row r="2041">
          <cell r="C2041">
            <v>22</v>
          </cell>
          <cell r="D2041">
            <v>22</v>
          </cell>
          <cell r="E2041">
            <v>22</v>
          </cell>
          <cell r="F2041"/>
          <cell r="G2041">
            <v>0</v>
          </cell>
          <cell r="AA2041">
            <v>0</v>
          </cell>
          <cell r="AB2041">
            <v>8</v>
          </cell>
          <cell r="AC2041">
            <v>14</v>
          </cell>
          <cell r="AD2041"/>
          <cell r="AE2041"/>
          <cell r="AF2041"/>
          <cell r="AG2041"/>
          <cell r="AH2041"/>
          <cell r="AI2041"/>
          <cell r="AJ2041"/>
        </row>
        <row r="2042">
          <cell r="C2042">
            <v>0</v>
          </cell>
          <cell r="D2042">
            <v>0</v>
          </cell>
          <cell r="E2042"/>
          <cell r="F2042"/>
          <cell r="G2042"/>
          <cell r="AA2042"/>
          <cell r="AB2042"/>
          <cell r="AC2042"/>
          <cell r="AD2042"/>
          <cell r="AE2042"/>
          <cell r="AF2042"/>
          <cell r="AG2042"/>
          <cell r="AH2042"/>
          <cell r="AI2042"/>
          <cell r="AJ2042"/>
        </row>
        <row r="2043">
          <cell r="C2043">
            <v>0</v>
          </cell>
          <cell r="D2043">
            <v>0</v>
          </cell>
          <cell r="E2043"/>
          <cell r="F2043"/>
          <cell r="G2043"/>
          <cell r="AA2043"/>
          <cell r="AB2043"/>
          <cell r="AC2043"/>
          <cell r="AD2043"/>
          <cell r="AE2043"/>
          <cell r="AF2043"/>
          <cell r="AG2043"/>
          <cell r="AH2043"/>
          <cell r="AI2043"/>
          <cell r="AJ2043"/>
        </row>
        <row r="2044">
          <cell r="C2044">
            <v>0</v>
          </cell>
          <cell r="D2044">
            <v>0</v>
          </cell>
          <cell r="E2044"/>
          <cell r="F2044"/>
          <cell r="G2044"/>
          <cell r="AA2044"/>
          <cell r="AB2044"/>
          <cell r="AC2044"/>
          <cell r="AD2044"/>
          <cell r="AE2044"/>
          <cell r="AF2044"/>
          <cell r="AG2044"/>
          <cell r="AH2044"/>
          <cell r="AI2044"/>
          <cell r="AJ2044"/>
        </row>
        <row r="2045">
          <cell r="C2045">
            <v>0</v>
          </cell>
          <cell r="D2045">
            <v>0</v>
          </cell>
          <cell r="E2045"/>
          <cell r="F2045"/>
          <cell r="G2045"/>
          <cell r="AA2045"/>
          <cell r="AB2045"/>
          <cell r="AC2045"/>
          <cell r="AD2045"/>
          <cell r="AE2045"/>
          <cell r="AF2045"/>
          <cell r="AG2045"/>
          <cell r="AH2045"/>
          <cell r="AI2045"/>
          <cell r="AJ2045"/>
        </row>
        <row r="2046">
          <cell r="C2046">
            <v>0</v>
          </cell>
          <cell r="D2046">
            <v>0</v>
          </cell>
          <cell r="E2046"/>
          <cell r="F2046"/>
          <cell r="G2046"/>
          <cell r="AA2046"/>
          <cell r="AB2046"/>
          <cell r="AC2046"/>
          <cell r="AD2046"/>
          <cell r="AE2046"/>
          <cell r="AF2046"/>
          <cell r="AG2046"/>
          <cell r="AH2046"/>
          <cell r="AI2046"/>
          <cell r="AJ2046"/>
        </row>
        <row r="2047">
          <cell r="C2047">
            <v>0</v>
          </cell>
          <cell r="D2047">
            <v>0</v>
          </cell>
          <cell r="E2047"/>
          <cell r="F2047"/>
          <cell r="G2047"/>
          <cell r="AA2047"/>
          <cell r="AB2047"/>
          <cell r="AC2047"/>
          <cell r="AD2047"/>
          <cell r="AE2047"/>
          <cell r="AF2047"/>
          <cell r="AG2047"/>
          <cell r="AH2047"/>
          <cell r="AI2047"/>
          <cell r="AJ2047"/>
        </row>
        <row r="2048">
          <cell r="C2048">
            <v>0</v>
          </cell>
          <cell r="D2048">
            <v>0</v>
          </cell>
          <cell r="E2048"/>
          <cell r="F2048"/>
          <cell r="G2048"/>
          <cell r="AA2048"/>
          <cell r="AB2048"/>
          <cell r="AC2048"/>
          <cell r="AD2048"/>
          <cell r="AE2048"/>
          <cell r="AF2048"/>
          <cell r="AG2048"/>
          <cell r="AH2048"/>
          <cell r="AI2048"/>
          <cell r="AJ2048"/>
        </row>
        <row r="2049">
          <cell r="C2049">
            <v>0</v>
          </cell>
          <cell r="D2049">
            <v>0</v>
          </cell>
          <cell r="E2049"/>
          <cell r="F2049"/>
          <cell r="G2049"/>
          <cell r="AA2049"/>
          <cell r="AB2049"/>
          <cell r="AC2049"/>
          <cell r="AD2049"/>
          <cell r="AE2049"/>
          <cell r="AF2049"/>
          <cell r="AG2049"/>
          <cell r="AH2049"/>
          <cell r="AI2049"/>
          <cell r="AJ2049"/>
        </row>
        <row r="2050">
          <cell r="C2050">
            <v>1</v>
          </cell>
          <cell r="D2050">
            <v>1</v>
          </cell>
          <cell r="E2050">
            <v>1</v>
          </cell>
          <cell r="F2050"/>
          <cell r="G2050">
            <v>0</v>
          </cell>
          <cell r="AA2050">
            <v>0</v>
          </cell>
          <cell r="AB2050">
            <v>1</v>
          </cell>
          <cell r="AC2050">
            <v>0</v>
          </cell>
          <cell r="AD2050"/>
          <cell r="AE2050"/>
          <cell r="AF2050"/>
          <cell r="AG2050"/>
          <cell r="AH2050"/>
          <cell r="AI2050"/>
          <cell r="AJ2050"/>
        </row>
        <row r="2051">
          <cell r="C2051">
            <v>0</v>
          </cell>
          <cell r="D2051">
            <v>0</v>
          </cell>
          <cell r="E2051"/>
          <cell r="F2051"/>
          <cell r="G2051"/>
          <cell r="AA2051"/>
          <cell r="AB2051"/>
          <cell r="AC2051"/>
          <cell r="AD2051"/>
          <cell r="AE2051"/>
          <cell r="AF2051"/>
          <cell r="AG2051"/>
          <cell r="AH2051"/>
          <cell r="AI2051"/>
          <cell r="AJ2051"/>
        </row>
        <row r="2052">
          <cell r="C2052">
            <v>0</v>
          </cell>
          <cell r="D2052">
            <v>0</v>
          </cell>
          <cell r="E2052"/>
          <cell r="F2052"/>
          <cell r="G2052"/>
          <cell r="AA2052"/>
          <cell r="AB2052"/>
          <cell r="AC2052"/>
          <cell r="AD2052"/>
          <cell r="AE2052"/>
          <cell r="AF2052"/>
          <cell r="AG2052"/>
          <cell r="AH2052"/>
          <cell r="AI2052"/>
          <cell r="AJ2052"/>
        </row>
        <row r="2053">
          <cell r="C2053">
            <v>0</v>
          </cell>
          <cell r="D2053">
            <v>0</v>
          </cell>
          <cell r="E2053"/>
          <cell r="F2053"/>
          <cell r="G2053"/>
          <cell r="AA2053"/>
          <cell r="AB2053"/>
          <cell r="AC2053"/>
          <cell r="AD2053"/>
          <cell r="AE2053"/>
          <cell r="AF2053"/>
          <cell r="AG2053"/>
          <cell r="AH2053"/>
          <cell r="AI2053"/>
          <cell r="AJ2053"/>
        </row>
        <row r="2054">
          <cell r="C2054">
            <v>0</v>
          </cell>
          <cell r="D2054">
            <v>0</v>
          </cell>
          <cell r="E2054"/>
          <cell r="F2054"/>
          <cell r="G2054"/>
          <cell r="AA2054"/>
          <cell r="AB2054"/>
          <cell r="AC2054"/>
          <cell r="AD2054"/>
          <cell r="AE2054"/>
          <cell r="AF2054"/>
          <cell r="AG2054"/>
          <cell r="AH2054"/>
          <cell r="AI2054"/>
          <cell r="AJ2054"/>
        </row>
        <row r="2055">
          <cell r="C2055">
            <v>0</v>
          </cell>
          <cell r="D2055">
            <v>0</v>
          </cell>
          <cell r="E2055"/>
          <cell r="F2055"/>
          <cell r="G2055"/>
          <cell r="AA2055"/>
          <cell r="AB2055"/>
          <cell r="AC2055"/>
          <cell r="AD2055"/>
          <cell r="AE2055"/>
          <cell r="AF2055"/>
          <cell r="AG2055"/>
          <cell r="AH2055"/>
          <cell r="AI2055"/>
          <cell r="AJ2055"/>
        </row>
        <row r="2059">
          <cell r="C2059">
            <v>58</v>
          </cell>
          <cell r="D2059">
            <v>58</v>
          </cell>
          <cell r="E2059">
            <v>58</v>
          </cell>
          <cell r="F2059"/>
          <cell r="G2059">
            <v>0</v>
          </cell>
          <cell r="AA2059">
            <v>3</v>
          </cell>
          <cell r="AB2059">
            <v>54</v>
          </cell>
          <cell r="AC2059">
            <v>1</v>
          </cell>
          <cell r="AD2059"/>
          <cell r="AE2059"/>
          <cell r="AF2059"/>
          <cell r="AG2059"/>
          <cell r="AH2059"/>
          <cell r="AI2059"/>
          <cell r="AJ2059"/>
          <cell r="AL2059">
            <v>2335080</v>
          </cell>
        </row>
        <row r="2060">
          <cell r="C2060">
            <v>0</v>
          </cell>
          <cell r="D2060">
            <v>0</v>
          </cell>
          <cell r="E2060">
            <v>0</v>
          </cell>
          <cell r="F2060"/>
          <cell r="G2060">
            <v>0</v>
          </cell>
          <cell r="AA2060">
            <v>0</v>
          </cell>
          <cell r="AB2060">
            <v>0</v>
          </cell>
          <cell r="AC2060">
            <v>0</v>
          </cell>
          <cell r="AD2060"/>
          <cell r="AE2060"/>
          <cell r="AF2060"/>
          <cell r="AG2060"/>
          <cell r="AH2060"/>
          <cell r="AI2060"/>
          <cell r="AJ2060"/>
          <cell r="AL2060">
            <v>0</v>
          </cell>
        </row>
        <row r="2061">
          <cell r="C2061">
            <v>29</v>
          </cell>
          <cell r="D2061">
            <v>29</v>
          </cell>
          <cell r="E2061">
            <v>29</v>
          </cell>
          <cell r="F2061"/>
          <cell r="G2061">
            <v>0</v>
          </cell>
          <cell r="AA2061">
            <v>4</v>
          </cell>
          <cell r="AB2061">
            <v>25</v>
          </cell>
          <cell r="AC2061">
            <v>0</v>
          </cell>
          <cell r="AD2061"/>
          <cell r="AE2061"/>
          <cell r="AF2061"/>
          <cell r="AG2061"/>
          <cell r="AH2061"/>
          <cell r="AI2061"/>
          <cell r="AJ2061"/>
          <cell r="AL2061">
            <v>1500170</v>
          </cell>
        </row>
        <row r="2110">
          <cell r="C2110">
            <v>0</v>
          </cell>
          <cell r="AL2110">
            <v>0</v>
          </cell>
        </row>
        <row r="2176">
          <cell r="C2176">
            <v>233</v>
          </cell>
          <cell r="H2176">
            <v>183</v>
          </cell>
          <cell r="I2176">
            <v>139</v>
          </cell>
          <cell r="J2176">
            <v>44</v>
          </cell>
          <cell r="K2176">
            <v>7</v>
          </cell>
          <cell r="L2176">
            <v>39</v>
          </cell>
          <cell r="M2176">
            <v>2</v>
          </cell>
          <cell r="N2176">
            <v>2</v>
          </cell>
          <cell r="P2176">
            <v>0</v>
          </cell>
          <cell r="Q2176">
            <v>58</v>
          </cell>
          <cell r="S2176">
            <v>2</v>
          </cell>
          <cell r="T2176">
            <v>61</v>
          </cell>
          <cell r="V2176">
            <v>0</v>
          </cell>
          <cell r="W2176">
            <v>0</v>
          </cell>
          <cell r="Y2176">
            <v>7</v>
          </cell>
          <cell r="Z2176">
            <v>105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L2176">
            <v>49238965</v>
          </cell>
        </row>
        <row r="2218">
          <cell r="C2218">
            <v>12</v>
          </cell>
          <cell r="H2218">
            <v>11</v>
          </cell>
          <cell r="I2218">
            <v>5</v>
          </cell>
          <cell r="J2218">
            <v>6</v>
          </cell>
          <cell r="K2218">
            <v>0</v>
          </cell>
          <cell r="L2218">
            <v>1</v>
          </cell>
          <cell r="M2218">
            <v>0</v>
          </cell>
          <cell r="N2218">
            <v>0</v>
          </cell>
          <cell r="P2218">
            <v>0</v>
          </cell>
          <cell r="Q2218">
            <v>3</v>
          </cell>
          <cell r="S2218">
            <v>0</v>
          </cell>
          <cell r="T2218">
            <v>6</v>
          </cell>
          <cell r="V2218">
            <v>0</v>
          </cell>
          <cell r="W2218">
            <v>0</v>
          </cell>
          <cell r="Y2218">
            <v>0</v>
          </cell>
          <cell r="Z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L2218">
            <v>662845</v>
          </cell>
        </row>
        <row r="2220">
          <cell r="C2220">
            <v>0</v>
          </cell>
          <cell r="D2220">
            <v>0</v>
          </cell>
          <cell r="E2220"/>
          <cell r="F2220"/>
          <cell r="G2220"/>
          <cell r="AA2220"/>
          <cell r="AB2220"/>
          <cell r="AC2220"/>
          <cell r="AD2220"/>
          <cell r="AE2220"/>
          <cell r="AF2220"/>
          <cell r="AG2220"/>
          <cell r="AH2220"/>
          <cell r="AI2220"/>
          <cell r="AJ2220"/>
        </row>
        <row r="2221">
          <cell r="C2221">
            <v>1</v>
          </cell>
          <cell r="D2221">
            <v>1</v>
          </cell>
          <cell r="E2221">
            <v>1</v>
          </cell>
          <cell r="F2221"/>
          <cell r="G2221"/>
          <cell r="AA2221">
            <v>1</v>
          </cell>
          <cell r="AB2221"/>
          <cell r="AC2221"/>
          <cell r="AD2221"/>
          <cell r="AE2221"/>
          <cell r="AF2221"/>
          <cell r="AG2221"/>
          <cell r="AH2221"/>
          <cell r="AI2221"/>
          <cell r="AJ2221"/>
        </row>
        <row r="2222">
          <cell r="C2222">
            <v>16</v>
          </cell>
          <cell r="D2222">
            <v>16</v>
          </cell>
          <cell r="E2222">
            <v>16</v>
          </cell>
          <cell r="F2222"/>
          <cell r="G2222">
            <v>0</v>
          </cell>
          <cell r="AA2222">
            <v>2</v>
          </cell>
          <cell r="AB2222">
            <v>14</v>
          </cell>
          <cell r="AC2222">
            <v>0</v>
          </cell>
          <cell r="AD2222"/>
          <cell r="AE2222"/>
          <cell r="AF2222"/>
          <cell r="AG2222"/>
          <cell r="AH2222"/>
          <cell r="AI2222"/>
          <cell r="AJ2222"/>
        </row>
        <row r="2223">
          <cell r="C2223">
            <v>3</v>
          </cell>
          <cell r="D2223">
            <v>3</v>
          </cell>
          <cell r="E2223">
            <v>3</v>
          </cell>
          <cell r="F2223"/>
          <cell r="G2223">
            <v>0</v>
          </cell>
          <cell r="AA2223">
            <v>3</v>
          </cell>
          <cell r="AB2223">
            <v>0</v>
          </cell>
          <cell r="AC2223">
            <v>0</v>
          </cell>
          <cell r="AD2223"/>
          <cell r="AE2223"/>
          <cell r="AF2223"/>
          <cell r="AG2223"/>
          <cell r="AH2223"/>
          <cell r="AI2223"/>
          <cell r="AJ2223"/>
        </row>
        <row r="2224">
          <cell r="C2224">
            <v>12</v>
          </cell>
          <cell r="D2224">
            <v>12</v>
          </cell>
          <cell r="E2224">
            <v>12</v>
          </cell>
          <cell r="F2224"/>
          <cell r="G2224">
            <v>0</v>
          </cell>
          <cell r="AA2224">
            <v>1</v>
          </cell>
          <cell r="AB2224">
            <v>11</v>
          </cell>
          <cell r="AC2224">
            <v>0</v>
          </cell>
          <cell r="AD2224"/>
          <cell r="AE2224"/>
          <cell r="AF2224"/>
          <cell r="AG2224"/>
          <cell r="AH2224"/>
          <cell r="AI2224"/>
          <cell r="AJ2224"/>
        </row>
        <row r="2225">
          <cell r="C2225">
            <v>0</v>
          </cell>
          <cell r="D2225">
            <v>0</v>
          </cell>
          <cell r="E2225"/>
          <cell r="F2225"/>
          <cell r="G2225"/>
          <cell r="AA2225"/>
          <cell r="AB2225"/>
          <cell r="AC2225"/>
          <cell r="AD2225"/>
          <cell r="AE2225"/>
          <cell r="AF2225"/>
          <cell r="AG2225"/>
          <cell r="AH2225"/>
          <cell r="AI2225"/>
          <cell r="AJ2225"/>
        </row>
        <row r="2226">
          <cell r="C2226">
            <v>0</v>
          </cell>
          <cell r="D2226">
            <v>0</v>
          </cell>
          <cell r="E2226"/>
          <cell r="F2226"/>
          <cell r="G2226"/>
          <cell r="AA2226"/>
          <cell r="AB2226"/>
          <cell r="AC2226"/>
          <cell r="AD2226"/>
          <cell r="AE2226"/>
          <cell r="AF2226"/>
          <cell r="AG2226"/>
          <cell r="AH2226"/>
          <cell r="AI2226"/>
          <cell r="AJ2226"/>
        </row>
        <row r="2227">
          <cell r="C2227">
            <v>0</v>
          </cell>
          <cell r="D2227">
            <v>0</v>
          </cell>
          <cell r="E2227"/>
          <cell r="F2227"/>
          <cell r="G2227"/>
          <cell r="AA2227"/>
          <cell r="AB2227"/>
          <cell r="AC2227"/>
          <cell r="AD2227"/>
          <cell r="AE2227"/>
          <cell r="AF2227"/>
          <cell r="AG2227"/>
          <cell r="AH2227"/>
          <cell r="AI2227"/>
          <cell r="AJ2227"/>
        </row>
        <row r="2228">
          <cell r="C2228">
            <v>0</v>
          </cell>
          <cell r="D2228">
            <v>0</v>
          </cell>
          <cell r="E2228"/>
          <cell r="F2228"/>
          <cell r="G2228"/>
          <cell r="AA2228"/>
          <cell r="AB2228"/>
          <cell r="AC2228"/>
          <cell r="AD2228"/>
          <cell r="AE2228"/>
          <cell r="AF2228"/>
          <cell r="AG2228"/>
          <cell r="AH2228"/>
          <cell r="AI2228"/>
          <cell r="AJ2228"/>
        </row>
        <row r="2229">
          <cell r="C2229">
            <v>0</v>
          </cell>
          <cell r="D2229">
            <v>0</v>
          </cell>
          <cell r="E2229"/>
          <cell r="F2229"/>
          <cell r="G2229"/>
          <cell r="AA2229"/>
          <cell r="AB2229"/>
          <cell r="AC2229"/>
          <cell r="AD2229"/>
          <cell r="AE2229"/>
          <cell r="AF2229"/>
          <cell r="AG2229"/>
          <cell r="AH2229"/>
          <cell r="AI2229"/>
          <cell r="AJ2229"/>
        </row>
        <row r="2230">
          <cell r="C2230">
            <v>0</v>
          </cell>
          <cell r="D2230">
            <v>0</v>
          </cell>
          <cell r="E2230"/>
          <cell r="F2230"/>
          <cell r="G2230"/>
          <cell r="AA2230"/>
          <cell r="AB2230"/>
          <cell r="AC2230"/>
          <cell r="AD2230"/>
          <cell r="AE2230"/>
          <cell r="AF2230"/>
          <cell r="AG2230"/>
          <cell r="AH2230"/>
          <cell r="AI2230"/>
          <cell r="AJ2230"/>
        </row>
        <row r="2231">
          <cell r="C2231">
            <v>0</v>
          </cell>
          <cell r="D2231">
            <v>0</v>
          </cell>
          <cell r="E2231"/>
          <cell r="F2231"/>
          <cell r="G2231"/>
          <cell r="AA2231"/>
          <cell r="AB2231"/>
          <cell r="AC2231"/>
          <cell r="AD2231"/>
          <cell r="AE2231"/>
          <cell r="AF2231"/>
          <cell r="AG2231"/>
          <cell r="AH2231"/>
          <cell r="AI2231"/>
          <cell r="AJ2231"/>
        </row>
        <row r="2232">
          <cell r="C2232">
            <v>0</v>
          </cell>
          <cell r="D2232">
            <v>0</v>
          </cell>
          <cell r="E2232"/>
          <cell r="F2232"/>
          <cell r="G2232"/>
          <cell r="AA2232"/>
          <cell r="AB2232"/>
          <cell r="AC2232"/>
          <cell r="AD2232"/>
          <cell r="AE2232"/>
          <cell r="AF2232"/>
          <cell r="AG2232"/>
          <cell r="AH2232"/>
          <cell r="AI2232"/>
          <cell r="AJ2232"/>
        </row>
        <row r="2233">
          <cell r="C2233">
            <v>0</v>
          </cell>
          <cell r="D2233">
            <v>0</v>
          </cell>
          <cell r="E2233"/>
          <cell r="F2233"/>
          <cell r="G2233"/>
          <cell r="AA2233"/>
          <cell r="AB2233"/>
          <cell r="AC2233"/>
          <cell r="AD2233"/>
          <cell r="AE2233"/>
          <cell r="AF2233"/>
          <cell r="AG2233"/>
          <cell r="AH2233"/>
          <cell r="AI2233"/>
          <cell r="AJ2233"/>
        </row>
        <row r="2234">
          <cell r="C2234">
            <v>0</v>
          </cell>
          <cell r="D2234">
            <v>0</v>
          </cell>
          <cell r="E2234"/>
          <cell r="F2234"/>
          <cell r="G2234"/>
          <cell r="AA2234"/>
          <cell r="AB2234"/>
          <cell r="AC2234"/>
          <cell r="AD2234"/>
          <cell r="AE2234"/>
          <cell r="AF2234"/>
          <cell r="AG2234"/>
          <cell r="AH2234"/>
          <cell r="AI2234"/>
          <cell r="AJ2234"/>
        </row>
        <row r="2235">
          <cell r="C2235">
            <v>0</v>
          </cell>
          <cell r="D2235">
            <v>0</v>
          </cell>
          <cell r="E2235"/>
          <cell r="F2235"/>
          <cell r="G2235"/>
          <cell r="AA2235"/>
          <cell r="AB2235"/>
          <cell r="AC2235"/>
          <cell r="AD2235"/>
          <cell r="AE2235"/>
          <cell r="AF2235"/>
          <cell r="AG2235"/>
          <cell r="AH2235"/>
          <cell r="AI2235"/>
          <cell r="AJ2235"/>
        </row>
        <row r="2236">
          <cell r="C2236">
            <v>69</v>
          </cell>
          <cell r="D2236">
            <v>59</v>
          </cell>
          <cell r="E2236">
            <v>59</v>
          </cell>
          <cell r="F2236"/>
          <cell r="G2236">
            <v>10</v>
          </cell>
          <cell r="AA2236">
            <v>64</v>
          </cell>
          <cell r="AB2236">
            <v>5</v>
          </cell>
          <cell r="AC2236">
            <v>0</v>
          </cell>
          <cell r="AD2236"/>
          <cell r="AE2236"/>
          <cell r="AF2236"/>
          <cell r="AG2236"/>
          <cell r="AH2236"/>
          <cell r="AI2236"/>
          <cell r="AJ2236"/>
        </row>
        <row r="2237">
          <cell r="C2237">
            <v>0</v>
          </cell>
          <cell r="D2237">
            <v>0</v>
          </cell>
          <cell r="E2237"/>
          <cell r="F2237"/>
          <cell r="G2237"/>
          <cell r="AA2237"/>
          <cell r="AB2237"/>
          <cell r="AC2237"/>
          <cell r="AD2237"/>
          <cell r="AE2237"/>
          <cell r="AF2237"/>
          <cell r="AG2237"/>
          <cell r="AH2237"/>
          <cell r="AI2237"/>
          <cell r="AJ2237"/>
        </row>
        <row r="2238">
          <cell r="C2238">
            <v>0</v>
          </cell>
          <cell r="D2238">
            <v>0</v>
          </cell>
          <cell r="E2238"/>
          <cell r="F2238"/>
          <cell r="G2238"/>
          <cell r="AA2238"/>
          <cell r="AB2238"/>
          <cell r="AC2238"/>
          <cell r="AD2238"/>
          <cell r="AE2238"/>
          <cell r="AF2238"/>
          <cell r="AG2238"/>
          <cell r="AH2238"/>
          <cell r="AI2238"/>
          <cell r="AJ2238"/>
        </row>
        <row r="2239">
          <cell r="C2239">
            <v>79</v>
          </cell>
          <cell r="D2239">
            <v>74</v>
          </cell>
          <cell r="E2239">
            <v>74</v>
          </cell>
          <cell r="F2239"/>
          <cell r="G2239">
            <v>5</v>
          </cell>
          <cell r="AA2239">
            <v>30</v>
          </cell>
          <cell r="AB2239">
            <v>1</v>
          </cell>
          <cell r="AC2239">
            <v>48</v>
          </cell>
          <cell r="AD2239"/>
          <cell r="AE2239"/>
          <cell r="AF2239"/>
          <cell r="AG2239"/>
          <cell r="AH2239"/>
          <cell r="AI2239"/>
          <cell r="AJ2239"/>
        </row>
        <row r="2240">
          <cell r="C2240">
            <v>0</v>
          </cell>
          <cell r="D2240">
            <v>0</v>
          </cell>
          <cell r="E2240"/>
          <cell r="F2240"/>
          <cell r="G2240"/>
          <cell r="AA2240"/>
          <cell r="AB2240"/>
          <cell r="AC2240"/>
          <cell r="AD2240"/>
          <cell r="AE2240"/>
          <cell r="AF2240"/>
          <cell r="AG2240"/>
          <cell r="AH2240"/>
          <cell r="AI2240"/>
          <cell r="AJ2240"/>
        </row>
        <row r="2241">
          <cell r="C2241">
            <v>0</v>
          </cell>
          <cell r="D2241">
            <v>0</v>
          </cell>
          <cell r="E2241"/>
          <cell r="F2241"/>
          <cell r="G2241"/>
          <cell r="AA2241"/>
          <cell r="AB2241"/>
          <cell r="AC2241"/>
          <cell r="AD2241"/>
          <cell r="AE2241"/>
          <cell r="AF2241"/>
          <cell r="AG2241"/>
          <cell r="AH2241"/>
          <cell r="AI2241"/>
          <cell r="AJ2241"/>
        </row>
        <row r="2242">
          <cell r="C2242">
            <v>0</v>
          </cell>
          <cell r="D2242">
            <v>0</v>
          </cell>
          <cell r="E2242"/>
          <cell r="F2242"/>
          <cell r="G2242"/>
          <cell r="AA2242"/>
          <cell r="AB2242"/>
          <cell r="AC2242"/>
          <cell r="AD2242"/>
          <cell r="AE2242"/>
          <cell r="AF2242"/>
          <cell r="AG2242"/>
          <cell r="AH2242"/>
          <cell r="AI2242"/>
          <cell r="AJ2242"/>
        </row>
        <row r="2243">
          <cell r="C2243">
            <v>232</v>
          </cell>
          <cell r="D2243">
            <v>156</v>
          </cell>
          <cell r="E2243">
            <v>156</v>
          </cell>
          <cell r="F2243"/>
          <cell r="G2243">
            <v>76</v>
          </cell>
          <cell r="AA2243">
            <v>128</v>
          </cell>
          <cell r="AB2243">
            <v>12</v>
          </cell>
          <cell r="AC2243">
            <v>92</v>
          </cell>
          <cell r="AD2243"/>
          <cell r="AE2243"/>
          <cell r="AF2243"/>
          <cell r="AG2243"/>
          <cell r="AH2243"/>
          <cell r="AI2243"/>
          <cell r="AJ2243"/>
        </row>
        <row r="2244">
          <cell r="C2244">
            <v>0</v>
          </cell>
          <cell r="D2244">
            <v>0</v>
          </cell>
          <cell r="E2244"/>
          <cell r="F2244"/>
          <cell r="G2244"/>
          <cell r="AA2244"/>
          <cell r="AB2244"/>
          <cell r="AC2244"/>
          <cell r="AD2244"/>
          <cell r="AE2244"/>
          <cell r="AF2244"/>
          <cell r="AG2244"/>
          <cell r="AH2244"/>
          <cell r="AI2244"/>
          <cell r="AJ2244"/>
        </row>
        <row r="2245">
          <cell r="C2245">
            <v>0</v>
          </cell>
          <cell r="D2245">
            <v>0</v>
          </cell>
          <cell r="E2245"/>
          <cell r="F2245"/>
          <cell r="G2245"/>
          <cell r="AA2245"/>
          <cell r="AB2245"/>
          <cell r="AC2245"/>
          <cell r="AD2245"/>
          <cell r="AE2245"/>
          <cell r="AF2245"/>
          <cell r="AG2245"/>
          <cell r="AH2245"/>
          <cell r="AI2245"/>
          <cell r="AJ2245"/>
        </row>
        <row r="2249">
          <cell r="C2249">
            <v>4</v>
          </cell>
          <cell r="D2249">
            <v>4</v>
          </cell>
          <cell r="E2249">
            <v>4</v>
          </cell>
          <cell r="F2249"/>
          <cell r="G2249">
            <v>0</v>
          </cell>
          <cell r="AA2249">
            <v>4</v>
          </cell>
          <cell r="AB2249">
            <v>0</v>
          </cell>
          <cell r="AC2249">
            <v>0</v>
          </cell>
          <cell r="AD2249"/>
          <cell r="AE2249"/>
          <cell r="AF2249"/>
          <cell r="AG2249"/>
          <cell r="AH2249"/>
          <cell r="AI2249"/>
          <cell r="AJ2249"/>
          <cell r="AL2249">
            <v>198600</v>
          </cell>
        </row>
        <row r="2250">
          <cell r="C2250">
            <v>0</v>
          </cell>
          <cell r="D2250">
            <v>0</v>
          </cell>
          <cell r="E2250"/>
          <cell r="F2250"/>
          <cell r="G2250"/>
          <cell r="AA2250"/>
          <cell r="AB2250"/>
          <cell r="AC2250"/>
          <cell r="AD2250"/>
          <cell r="AE2250"/>
          <cell r="AF2250"/>
          <cell r="AG2250"/>
          <cell r="AH2250"/>
          <cell r="AI2250"/>
          <cell r="AJ2250"/>
          <cell r="AL2250">
            <v>0</v>
          </cell>
        </row>
        <row r="2251">
          <cell r="C2251">
            <v>0</v>
          </cell>
          <cell r="D2251">
            <v>0</v>
          </cell>
          <cell r="E2251"/>
          <cell r="F2251"/>
          <cell r="G2251"/>
          <cell r="AA2251"/>
          <cell r="AB2251"/>
          <cell r="AC2251"/>
          <cell r="AD2251"/>
          <cell r="AE2251"/>
          <cell r="AF2251"/>
          <cell r="AG2251"/>
          <cell r="AH2251"/>
          <cell r="AI2251"/>
          <cell r="AJ2251"/>
          <cell r="AL2251">
            <v>0</v>
          </cell>
        </row>
        <row r="2252">
          <cell r="C2252">
            <v>0</v>
          </cell>
          <cell r="D2252">
            <v>0</v>
          </cell>
          <cell r="E2252"/>
          <cell r="F2252"/>
          <cell r="G2252"/>
          <cell r="AA2252"/>
          <cell r="AB2252"/>
          <cell r="AC2252"/>
          <cell r="AD2252"/>
          <cell r="AE2252"/>
          <cell r="AF2252"/>
          <cell r="AG2252"/>
          <cell r="AH2252"/>
          <cell r="AI2252"/>
          <cell r="AJ2252"/>
          <cell r="AL2252">
            <v>0</v>
          </cell>
        </row>
        <row r="2253">
          <cell r="C2253">
            <v>0</v>
          </cell>
          <cell r="D2253">
            <v>0</v>
          </cell>
          <cell r="E2253"/>
          <cell r="F2253"/>
          <cell r="G2253"/>
          <cell r="AA2253"/>
          <cell r="AB2253"/>
          <cell r="AC2253"/>
          <cell r="AD2253"/>
          <cell r="AE2253"/>
          <cell r="AF2253"/>
          <cell r="AG2253"/>
          <cell r="AH2253"/>
          <cell r="AI2253"/>
          <cell r="AJ2253"/>
          <cell r="AL2253">
            <v>0</v>
          </cell>
        </row>
        <row r="2254">
          <cell r="C2254">
            <v>0</v>
          </cell>
          <cell r="D2254">
            <v>0</v>
          </cell>
          <cell r="E2254"/>
          <cell r="F2254"/>
          <cell r="G2254"/>
          <cell r="AA2254"/>
          <cell r="AB2254"/>
          <cell r="AC2254"/>
          <cell r="AD2254"/>
          <cell r="AE2254"/>
          <cell r="AF2254"/>
          <cell r="AG2254"/>
          <cell r="AH2254"/>
          <cell r="AI2254"/>
          <cell r="AJ2254"/>
          <cell r="AL2254">
            <v>0</v>
          </cell>
        </row>
        <row r="2255">
          <cell r="C2255">
            <v>0</v>
          </cell>
          <cell r="D2255">
            <v>0</v>
          </cell>
          <cell r="E2255"/>
          <cell r="F2255"/>
          <cell r="G2255"/>
          <cell r="AA2255"/>
          <cell r="AB2255"/>
          <cell r="AC2255"/>
          <cell r="AD2255"/>
          <cell r="AE2255"/>
          <cell r="AF2255"/>
          <cell r="AG2255"/>
          <cell r="AH2255"/>
          <cell r="AI2255"/>
          <cell r="AJ2255"/>
          <cell r="AL2255">
            <v>0</v>
          </cell>
        </row>
        <row r="2256">
          <cell r="C2256">
            <v>0</v>
          </cell>
          <cell r="D2256">
            <v>0</v>
          </cell>
          <cell r="E2256"/>
          <cell r="F2256"/>
          <cell r="G2256"/>
          <cell r="AA2256"/>
          <cell r="AB2256"/>
          <cell r="AC2256"/>
          <cell r="AD2256"/>
          <cell r="AE2256"/>
          <cell r="AF2256"/>
          <cell r="AG2256"/>
          <cell r="AH2256"/>
          <cell r="AI2256"/>
          <cell r="AJ2256"/>
          <cell r="AL2256">
            <v>0</v>
          </cell>
        </row>
        <row r="2257">
          <cell r="C2257">
            <v>0</v>
          </cell>
          <cell r="D2257">
            <v>0</v>
          </cell>
          <cell r="E2257"/>
          <cell r="F2257"/>
          <cell r="G2257"/>
          <cell r="AA2257"/>
          <cell r="AB2257"/>
          <cell r="AC2257"/>
          <cell r="AD2257"/>
          <cell r="AE2257"/>
          <cell r="AF2257"/>
          <cell r="AG2257"/>
          <cell r="AH2257"/>
          <cell r="AI2257"/>
          <cell r="AJ2257"/>
        </row>
        <row r="2258">
          <cell r="C2258">
            <v>0</v>
          </cell>
          <cell r="D2258">
            <v>0</v>
          </cell>
          <cell r="E2258"/>
          <cell r="F2258"/>
          <cell r="G2258"/>
          <cell r="AA2258"/>
          <cell r="AB2258"/>
          <cell r="AC2258"/>
          <cell r="AD2258"/>
          <cell r="AE2258"/>
          <cell r="AF2258"/>
          <cell r="AG2258"/>
          <cell r="AH2258"/>
          <cell r="AI2258"/>
          <cell r="AJ2258"/>
        </row>
        <row r="2259">
          <cell r="C2259">
            <v>0</v>
          </cell>
          <cell r="D2259">
            <v>0</v>
          </cell>
          <cell r="E2259"/>
          <cell r="F2259"/>
          <cell r="G2259"/>
          <cell r="AA2259"/>
          <cell r="AB2259"/>
          <cell r="AC2259"/>
          <cell r="AD2259"/>
          <cell r="AE2259"/>
          <cell r="AF2259"/>
          <cell r="AG2259"/>
          <cell r="AH2259"/>
          <cell r="AI2259"/>
          <cell r="AJ2259"/>
        </row>
        <row r="2263">
          <cell r="C2263">
            <v>0</v>
          </cell>
          <cell r="AL2263">
            <v>0</v>
          </cell>
        </row>
        <row r="2342">
          <cell r="C2342">
            <v>70</v>
          </cell>
          <cell r="H2342">
            <v>62</v>
          </cell>
          <cell r="I2342">
            <v>43</v>
          </cell>
          <cell r="J2342">
            <v>19</v>
          </cell>
          <cell r="K2342">
            <v>2</v>
          </cell>
          <cell r="L2342">
            <v>2</v>
          </cell>
          <cell r="M2342">
            <v>3</v>
          </cell>
          <cell r="N2342">
            <v>1</v>
          </cell>
          <cell r="P2342">
            <v>2</v>
          </cell>
          <cell r="Q2342">
            <v>28</v>
          </cell>
          <cell r="S2342">
            <v>28</v>
          </cell>
          <cell r="T2342">
            <v>7</v>
          </cell>
          <cell r="V2342">
            <v>0</v>
          </cell>
          <cell r="W2342">
            <v>0</v>
          </cell>
          <cell r="Y2342">
            <v>0</v>
          </cell>
          <cell r="Z2342">
            <v>5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L2342">
            <v>11088640</v>
          </cell>
        </row>
        <row r="2363">
          <cell r="C2363">
            <v>1221</v>
          </cell>
          <cell r="D2363">
            <v>463</v>
          </cell>
          <cell r="E2363">
            <v>462</v>
          </cell>
          <cell r="F2363">
            <v>1</v>
          </cell>
          <cell r="G2363">
            <v>758</v>
          </cell>
          <cell r="AA2363">
            <v>1082</v>
          </cell>
          <cell r="AB2363">
            <v>8</v>
          </cell>
          <cell r="AC2363">
            <v>131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</row>
        <row r="2369"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</row>
        <row r="2370">
          <cell r="C2370">
            <v>1221</v>
          </cell>
          <cell r="E2370">
            <v>462</v>
          </cell>
          <cell r="AL2370">
            <v>9373440</v>
          </cell>
        </row>
        <row r="2377">
          <cell r="C2377">
            <v>15</v>
          </cell>
          <cell r="H2377">
            <v>14</v>
          </cell>
          <cell r="I2377">
            <v>11</v>
          </cell>
          <cell r="J2377">
            <v>3</v>
          </cell>
          <cell r="K2377">
            <v>0</v>
          </cell>
          <cell r="L2377">
            <v>0</v>
          </cell>
          <cell r="M2377">
            <v>1</v>
          </cell>
          <cell r="N2377">
            <v>0</v>
          </cell>
          <cell r="P2377">
            <v>0</v>
          </cell>
          <cell r="Q2377">
            <v>11</v>
          </cell>
          <cell r="S2377">
            <v>0</v>
          </cell>
          <cell r="T2377">
            <v>2</v>
          </cell>
          <cell r="V2377">
            <v>0</v>
          </cell>
          <cell r="W2377">
            <v>0</v>
          </cell>
          <cell r="Y2377">
            <v>0</v>
          </cell>
          <cell r="Z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L2377">
            <v>2376770</v>
          </cell>
        </row>
        <row r="2414">
          <cell r="C2414">
            <v>75</v>
          </cell>
          <cell r="H2414">
            <v>61</v>
          </cell>
          <cell r="I2414">
            <v>32</v>
          </cell>
          <cell r="J2414">
            <v>29</v>
          </cell>
          <cell r="K2414">
            <v>5</v>
          </cell>
          <cell r="L2414">
            <v>4</v>
          </cell>
          <cell r="M2414">
            <v>4</v>
          </cell>
          <cell r="N2414">
            <v>1</v>
          </cell>
          <cell r="P2414">
            <v>0</v>
          </cell>
          <cell r="Q2414">
            <v>63</v>
          </cell>
          <cell r="S2414">
            <v>0</v>
          </cell>
          <cell r="T2414">
            <v>0</v>
          </cell>
          <cell r="V2414">
            <v>0</v>
          </cell>
          <cell r="W2414">
            <v>0</v>
          </cell>
          <cell r="Y2414">
            <v>0</v>
          </cell>
          <cell r="Z2414">
            <v>7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L2414">
            <v>6209485</v>
          </cell>
        </row>
        <row r="2416">
          <cell r="C2416">
            <v>8</v>
          </cell>
          <cell r="D2416">
            <v>8</v>
          </cell>
          <cell r="E2416">
            <v>8</v>
          </cell>
          <cell r="F2416"/>
          <cell r="G2416">
            <v>0</v>
          </cell>
          <cell r="AA2416">
            <v>8</v>
          </cell>
          <cell r="AB2416">
            <v>0</v>
          </cell>
          <cell r="AC2416">
            <v>0</v>
          </cell>
          <cell r="AD2416"/>
          <cell r="AE2416"/>
          <cell r="AF2416"/>
          <cell r="AG2416"/>
          <cell r="AH2416"/>
          <cell r="AI2416"/>
          <cell r="AJ2416"/>
          <cell r="AL2416">
            <v>969600</v>
          </cell>
        </row>
        <row r="2417">
          <cell r="C2417">
            <v>14</v>
          </cell>
          <cell r="D2417">
            <v>14</v>
          </cell>
          <cell r="E2417">
            <v>11</v>
          </cell>
          <cell r="F2417">
            <v>3</v>
          </cell>
          <cell r="G2417"/>
          <cell r="AA2417">
            <v>14</v>
          </cell>
          <cell r="AB2417"/>
          <cell r="AC2417"/>
          <cell r="AD2417"/>
          <cell r="AE2417"/>
          <cell r="AF2417"/>
          <cell r="AG2417"/>
          <cell r="AH2417"/>
          <cell r="AI2417"/>
          <cell r="AJ2417"/>
          <cell r="AL2417">
            <v>1280070</v>
          </cell>
        </row>
        <row r="2418">
          <cell r="C2418">
            <v>0</v>
          </cell>
          <cell r="D2418">
            <v>0</v>
          </cell>
          <cell r="E2418"/>
          <cell r="F2418"/>
          <cell r="G2418"/>
          <cell r="AA2418"/>
          <cell r="AB2418"/>
          <cell r="AC2418"/>
          <cell r="AD2418"/>
          <cell r="AE2418"/>
          <cell r="AF2418"/>
          <cell r="AG2418"/>
          <cell r="AH2418"/>
          <cell r="AI2418"/>
          <cell r="AJ2418"/>
          <cell r="AL2418">
            <v>0</v>
          </cell>
        </row>
        <row r="2420">
          <cell r="C2420">
            <v>96</v>
          </cell>
          <cell r="H2420">
            <v>90</v>
          </cell>
          <cell r="I2420">
            <v>38</v>
          </cell>
          <cell r="J2420">
            <v>52</v>
          </cell>
          <cell r="K2420">
            <v>6</v>
          </cell>
          <cell r="L2420"/>
          <cell r="M2420"/>
          <cell r="N2420"/>
          <cell r="AD2420"/>
          <cell r="AE2420"/>
          <cell r="AF2420"/>
          <cell r="AG2420"/>
          <cell r="AH2420"/>
          <cell r="AI2420"/>
          <cell r="AJ2420"/>
          <cell r="AL2420">
            <v>5850860</v>
          </cell>
        </row>
        <row r="2421">
          <cell r="C2421">
            <v>0</v>
          </cell>
          <cell r="H2421">
            <v>0</v>
          </cell>
          <cell r="I2421"/>
          <cell r="J2421"/>
          <cell r="K2421"/>
          <cell r="L2421"/>
          <cell r="M2421"/>
          <cell r="N2421"/>
          <cell r="AD2421"/>
          <cell r="AE2421"/>
          <cell r="AF2421"/>
          <cell r="AG2421"/>
          <cell r="AH2421"/>
          <cell r="AI2421"/>
          <cell r="AJ2421"/>
          <cell r="AL2421">
            <v>0</v>
          </cell>
        </row>
        <row r="2422">
          <cell r="C2422">
            <v>0</v>
          </cell>
          <cell r="H2422">
            <v>0</v>
          </cell>
          <cell r="I2422"/>
          <cell r="J2422"/>
          <cell r="K2422"/>
          <cell r="L2422"/>
          <cell r="M2422"/>
          <cell r="N2422"/>
          <cell r="AD2422"/>
          <cell r="AE2422"/>
          <cell r="AF2422"/>
          <cell r="AG2422"/>
          <cell r="AH2422"/>
          <cell r="AI2422"/>
          <cell r="AJ2422"/>
          <cell r="AL2422">
            <v>0</v>
          </cell>
        </row>
        <row r="2423">
          <cell r="C2423">
            <v>0</v>
          </cell>
          <cell r="H2423">
            <v>0</v>
          </cell>
          <cell r="I2423"/>
          <cell r="J2423"/>
          <cell r="K2423"/>
          <cell r="L2423"/>
          <cell r="M2423"/>
          <cell r="N2423"/>
          <cell r="AD2423"/>
          <cell r="AE2423"/>
          <cell r="AF2423"/>
          <cell r="AG2423"/>
          <cell r="AH2423"/>
          <cell r="AI2423"/>
          <cell r="AJ2423"/>
          <cell r="AL2423">
            <v>0</v>
          </cell>
        </row>
        <row r="2424">
          <cell r="C2424">
            <v>0</v>
          </cell>
          <cell r="H2424">
            <v>0</v>
          </cell>
          <cell r="I2424"/>
          <cell r="J2424"/>
          <cell r="K2424"/>
          <cell r="L2424"/>
          <cell r="M2424"/>
          <cell r="N2424"/>
          <cell r="AD2424"/>
          <cell r="AE2424"/>
          <cell r="AF2424"/>
          <cell r="AG2424"/>
          <cell r="AH2424"/>
          <cell r="AI2424"/>
          <cell r="AJ2424"/>
          <cell r="AL2424">
            <v>0</v>
          </cell>
        </row>
        <row r="2425">
          <cell r="C2425">
            <v>0</v>
          </cell>
          <cell r="H2425">
            <v>0</v>
          </cell>
          <cell r="I2425"/>
          <cell r="J2425"/>
          <cell r="K2425"/>
          <cell r="L2425"/>
          <cell r="M2425"/>
          <cell r="N2425"/>
          <cell r="AD2425"/>
          <cell r="AE2425"/>
          <cell r="AF2425"/>
          <cell r="AG2425"/>
          <cell r="AH2425"/>
          <cell r="AI2425"/>
          <cell r="AJ2425"/>
          <cell r="AL2425">
            <v>0</v>
          </cell>
        </row>
        <row r="2426">
          <cell r="C2426">
            <v>0</v>
          </cell>
          <cell r="H2426">
            <v>0</v>
          </cell>
          <cell r="I2426"/>
          <cell r="J2426"/>
          <cell r="K2426"/>
          <cell r="L2426"/>
          <cell r="M2426"/>
          <cell r="N2426"/>
          <cell r="AD2426"/>
          <cell r="AE2426"/>
          <cell r="AF2426"/>
          <cell r="AG2426"/>
          <cell r="AH2426"/>
          <cell r="AI2426"/>
          <cell r="AJ2426"/>
          <cell r="AL2426">
            <v>0</v>
          </cell>
        </row>
        <row r="2427">
          <cell r="C2427">
            <v>69</v>
          </cell>
          <cell r="E2427">
            <v>63</v>
          </cell>
          <cell r="AL2427">
            <v>9699480</v>
          </cell>
        </row>
        <row r="2428">
          <cell r="C2428">
            <v>0</v>
          </cell>
          <cell r="E2428"/>
          <cell r="AL2428">
            <v>0</v>
          </cell>
        </row>
        <row r="2429">
          <cell r="P2429">
            <v>0</v>
          </cell>
          <cell r="Q2429">
            <v>62</v>
          </cell>
          <cell r="S2429">
            <v>0</v>
          </cell>
          <cell r="T2429">
            <v>0</v>
          </cell>
          <cell r="V2429">
            <v>0</v>
          </cell>
          <cell r="W2429">
            <v>0</v>
          </cell>
          <cell r="Y2429">
            <v>0</v>
          </cell>
          <cell r="Z2429">
            <v>34</v>
          </cell>
        </row>
        <row r="2431">
          <cell r="C2431">
            <v>0</v>
          </cell>
          <cell r="E2431"/>
          <cell r="AL2431">
            <v>0</v>
          </cell>
        </row>
        <row r="2435">
          <cell r="C2435">
            <v>0</v>
          </cell>
          <cell r="D2435">
            <v>0</v>
          </cell>
          <cell r="E2435"/>
          <cell r="F2435"/>
          <cell r="G2435"/>
          <cell r="AA2435"/>
          <cell r="AB2435"/>
          <cell r="AC2435"/>
          <cell r="AD2435"/>
          <cell r="AE2435"/>
          <cell r="AF2435"/>
          <cell r="AG2435"/>
          <cell r="AH2435"/>
          <cell r="AI2435"/>
          <cell r="AJ2435"/>
        </row>
        <row r="2436">
          <cell r="C2436">
            <v>0</v>
          </cell>
          <cell r="D2436">
            <v>0</v>
          </cell>
          <cell r="E2436"/>
          <cell r="F2436"/>
          <cell r="G2436"/>
          <cell r="AA2436"/>
          <cell r="AB2436"/>
          <cell r="AC2436"/>
          <cell r="AD2436"/>
          <cell r="AE2436"/>
          <cell r="AF2436"/>
          <cell r="AG2436"/>
          <cell r="AH2436"/>
          <cell r="AI2436"/>
          <cell r="AJ2436"/>
        </row>
        <row r="2437">
          <cell r="C2437">
            <v>0</v>
          </cell>
          <cell r="D2437">
            <v>0</v>
          </cell>
          <cell r="E2437"/>
          <cell r="F2437"/>
          <cell r="G2437"/>
          <cell r="AA2437"/>
          <cell r="AB2437"/>
          <cell r="AC2437"/>
          <cell r="AD2437"/>
          <cell r="AE2437"/>
          <cell r="AF2437"/>
          <cell r="AG2437"/>
          <cell r="AH2437"/>
          <cell r="AI2437"/>
          <cell r="AJ2437"/>
        </row>
        <row r="2438">
          <cell r="C2438">
            <v>0</v>
          </cell>
          <cell r="D2438">
            <v>0</v>
          </cell>
          <cell r="E2438"/>
          <cell r="F2438"/>
          <cell r="G2438"/>
          <cell r="AA2438"/>
          <cell r="AB2438"/>
          <cell r="AC2438"/>
          <cell r="AD2438"/>
          <cell r="AE2438"/>
          <cell r="AF2438"/>
          <cell r="AG2438"/>
          <cell r="AH2438"/>
          <cell r="AI2438"/>
          <cell r="AJ2438"/>
        </row>
        <row r="2439">
          <cell r="C2439">
            <v>0</v>
          </cell>
          <cell r="D2439">
            <v>0</v>
          </cell>
          <cell r="E2439"/>
          <cell r="F2439"/>
          <cell r="G2439"/>
          <cell r="AA2439"/>
          <cell r="AB2439"/>
          <cell r="AC2439"/>
          <cell r="AD2439"/>
          <cell r="AE2439"/>
          <cell r="AF2439"/>
          <cell r="AG2439"/>
          <cell r="AH2439"/>
          <cell r="AI2439"/>
          <cell r="AJ2439"/>
        </row>
        <row r="2440">
          <cell r="C2440">
            <v>1</v>
          </cell>
          <cell r="D2440">
            <v>1</v>
          </cell>
          <cell r="E2440">
            <v>1</v>
          </cell>
          <cell r="F2440"/>
          <cell r="G2440">
            <v>0</v>
          </cell>
          <cell r="AA2440">
            <v>0</v>
          </cell>
          <cell r="AB2440">
            <v>1</v>
          </cell>
          <cell r="AC2440">
            <v>0</v>
          </cell>
          <cell r="AD2440"/>
          <cell r="AE2440"/>
          <cell r="AF2440"/>
          <cell r="AG2440"/>
          <cell r="AH2440"/>
          <cell r="AI2440"/>
          <cell r="AJ2440"/>
        </row>
        <row r="2441">
          <cell r="C2441">
            <v>41</v>
          </cell>
          <cell r="D2441">
            <v>41</v>
          </cell>
          <cell r="E2441">
            <v>41</v>
          </cell>
          <cell r="F2441"/>
          <cell r="G2441">
            <v>0</v>
          </cell>
          <cell r="AA2441">
            <v>0</v>
          </cell>
          <cell r="AB2441">
            <v>33</v>
          </cell>
          <cell r="AC2441">
            <v>8</v>
          </cell>
          <cell r="AD2441"/>
          <cell r="AE2441"/>
          <cell r="AF2441"/>
          <cell r="AG2441"/>
          <cell r="AH2441"/>
          <cell r="AI2441"/>
          <cell r="AJ2441"/>
        </row>
        <row r="2442">
          <cell r="C2442">
            <v>0</v>
          </cell>
          <cell r="D2442">
            <v>0</v>
          </cell>
          <cell r="E2442">
            <v>0</v>
          </cell>
          <cell r="F2442"/>
          <cell r="G2442">
            <v>0</v>
          </cell>
          <cell r="AA2442">
            <v>0</v>
          </cell>
          <cell r="AB2442">
            <v>0</v>
          </cell>
          <cell r="AC2442">
            <v>0</v>
          </cell>
          <cell r="AD2442"/>
          <cell r="AE2442"/>
          <cell r="AF2442"/>
          <cell r="AG2442"/>
          <cell r="AH2442"/>
          <cell r="AI2442"/>
          <cell r="AJ2442"/>
        </row>
        <row r="2443">
          <cell r="C2443">
            <v>34</v>
          </cell>
          <cell r="D2443">
            <v>34</v>
          </cell>
          <cell r="E2443">
            <v>34</v>
          </cell>
          <cell r="F2443"/>
          <cell r="G2443">
            <v>0</v>
          </cell>
          <cell r="AA2443">
            <v>0</v>
          </cell>
          <cell r="AB2443">
            <v>30</v>
          </cell>
          <cell r="AC2443">
            <v>4</v>
          </cell>
          <cell r="AD2443"/>
          <cell r="AE2443"/>
          <cell r="AF2443"/>
          <cell r="AG2443"/>
          <cell r="AH2443"/>
          <cell r="AI2443"/>
          <cell r="AJ2443"/>
        </row>
        <row r="2444">
          <cell r="C2444">
            <v>37</v>
          </cell>
          <cell r="D2444">
            <v>37</v>
          </cell>
          <cell r="E2444">
            <v>37</v>
          </cell>
          <cell r="F2444"/>
          <cell r="G2444">
            <v>0</v>
          </cell>
          <cell r="AA2444">
            <v>0</v>
          </cell>
          <cell r="AB2444">
            <v>35</v>
          </cell>
          <cell r="AC2444">
            <v>2</v>
          </cell>
          <cell r="AD2444"/>
          <cell r="AE2444"/>
          <cell r="AF2444"/>
          <cell r="AG2444"/>
          <cell r="AH2444"/>
          <cell r="AI2444"/>
          <cell r="AJ2444"/>
        </row>
        <row r="2445">
          <cell r="C2445">
            <v>0</v>
          </cell>
          <cell r="D2445">
            <v>0</v>
          </cell>
          <cell r="E2445"/>
          <cell r="F2445"/>
          <cell r="G2445"/>
          <cell r="AA2445"/>
          <cell r="AB2445"/>
          <cell r="AC2445"/>
          <cell r="AD2445"/>
          <cell r="AE2445"/>
          <cell r="AF2445"/>
          <cell r="AG2445"/>
          <cell r="AH2445"/>
          <cell r="AI2445"/>
          <cell r="AJ2445"/>
        </row>
        <row r="2446">
          <cell r="C2446">
            <v>0</v>
          </cell>
          <cell r="D2446">
            <v>0</v>
          </cell>
          <cell r="E2446"/>
          <cell r="F2446"/>
          <cell r="G2446"/>
          <cell r="AA2446"/>
          <cell r="AB2446"/>
          <cell r="AC2446"/>
          <cell r="AD2446"/>
          <cell r="AE2446"/>
          <cell r="AF2446"/>
          <cell r="AG2446"/>
          <cell r="AH2446"/>
          <cell r="AI2446"/>
          <cell r="AJ2446"/>
        </row>
        <row r="2447">
          <cell r="C2447">
            <v>0</v>
          </cell>
          <cell r="D2447">
            <v>0</v>
          </cell>
          <cell r="E2447"/>
          <cell r="F2447"/>
          <cell r="G2447"/>
          <cell r="AA2447"/>
          <cell r="AB2447"/>
          <cell r="AC2447"/>
          <cell r="AD2447"/>
          <cell r="AE2447"/>
          <cell r="AF2447"/>
          <cell r="AG2447"/>
          <cell r="AH2447"/>
          <cell r="AI2447"/>
          <cell r="AJ2447"/>
        </row>
        <row r="2448">
          <cell r="C2448">
            <v>0</v>
          </cell>
          <cell r="D2448">
            <v>0</v>
          </cell>
          <cell r="E2448"/>
          <cell r="F2448"/>
          <cell r="G2448"/>
          <cell r="AA2448"/>
          <cell r="AB2448"/>
          <cell r="AC2448"/>
          <cell r="AD2448"/>
          <cell r="AE2448"/>
          <cell r="AF2448"/>
          <cell r="AG2448"/>
          <cell r="AH2448"/>
          <cell r="AI2448"/>
          <cell r="AJ2448"/>
        </row>
        <row r="2449">
          <cell r="C2449">
            <v>0</v>
          </cell>
          <cell r="D2449">
            <v>0</v>
          </cell>
          <cell r="E2449"/>
          <cell r="F2449"/>
          <cell r="G2449"/>
          <cell r="AA2449"/>
          <cell r="AB2449"/>
          <cell r="AC2449"/>
          <cell r="AD2449"/>
          <cell r="AE2449"/>
          <cell r="AF2449"/>
          <cell r="AG2449"/>
          <cell r="AH2449"/>
          <cell r="AI2449"/>
          <cell r="AJ2449"/>
        </row>
        <row r="2450">
          <cell r="C2450">
            <v>0</v>
          </cell>
          <cell r="D2450">
            <v>0</v>
          </cell>
          <cell r="E2450"/>
          <cell r="F2450"/>
          <cell r="G2450"/>
          <cell r="AA2450"/>
          <cell r="AB2450"/>
          <cell r="AC2450"/>
          <cell r="AD2450"/>
          <cell r="AE2450"/>
          <cell r="AF2450"/>
          <cell r="AG2450"/>
          <cell r="AH2450"/>
          <cell r="AI2450"/>
          <cell r="AJ2450"/>
        </row>
        <row r="2451">
          <cell r="C2451">
            <v>79</v>
          </cell>
          <cell r="D2451">
            <v>79</v>
          </cell>
          <cell r="E2451">
            <v>79</v>
          </cell>
          <cell r="F2451"/>
          <cell r="G2451">
            <v>0</v>
          </cell>
          <cell r="AA2451">
            <v>0</v>
          </cell>
          <cell r="AB2451">
            <v>79</v>
          </cell>
          <cell r="AC2451">
            <v>0</v>
          </cell>
          <cell r="AD2451"/>
          <cell r="AE2451"/>
          <cell r="AF2451"/>
          <cell r="AG2451"/>
          <cell r="AH2451"/>
          <cell r="AI2451"/>
          <cell r="AJ2451"/>
        </row>
        <row r="2452">
          <cell r="C2452">
            <v>29</v>
          </cell>
          <cell r="D2452">
            <v>29</v>
          </cell>
          <cell r="E2452">
            <v>29</v>
          </cell>
          <cell r="F2452"/>
          <cell r="G2452">
            <v>0</v>
          </cell>
          <cell r="AA2452">
            <v>0</v>
          </cell>
          <cell r="AB2452">
            <v>29</v>
          </cell>
          <cell r="AC2452">
            <v>0</v>
          </cell>
          <cell r="AD2452"/>
          <cell r="AE2452"/>
          <cell r="AF2452"/>
          <cell r="AG2452"/>
          <cell r="AH2452"/>
          <cell r="AI2452"/>
          <cell r="AJ2452"/>
        </row>
        <row r="2660">
          <cell r="C2660">
            <v>82</v>
          </cell>
          <cell r="H2660">
            <v>74</v>
          </cell>
          <cell r="I2660">
            <v>64</v>
          </cell>
          <cell r="J2660">
            <v>10</v>
          </cell>
          <cell r="K2660">
            <v>2</v>
          </cell>
          <cell r="L2660">
            <v>5</v>
          </cell>
          <cell r="M2660">
            <v>1</v>
          </cell>
          <cell r="N2660">
            <v>0</v>
          </cell>
          <cell r="P2660">
            <v>6</v>
          </cell>
          <cell r="Q2660">
            <v>26</v>
          </cell>
          <cell r="S2660">
            <v>0</v>
          </cell>
          <cell r="T2660">
            <v>14</v>
          </cell>
          <cell r="V2660">
            <v>0</v>
          </cell>
          <cell r="W2660">
            <v>0</v>
          </cell>
          <cell r="Y2660">
            <v>3</v>
          </cell>
          <cell r="Z2660">
            <v>27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L2660">
            <v>24481330</v>
          </cell>
        </row>
        <row r="2663">
          <cell r="C2663">
            <v>1</v>
          </cell>
          <cell r="H2663">
            <v>1</v>
          </cell>
        </row>
        <row r="2664">
          <cell r="C2664">
            <v>7</v>
          </cell>
          <cell r="H2664">
            <v>6</v>
          </cell>
        </row>
        <row r="2665">
          <cell r="C2665">
            <v>1</v>
          </cell>
          <cell r="H2665">
            <v>1</v>
          </cell>
        </row>
        <row r="2672">
          <cell r="C2672">
            <v>11</v>
          </cell>
          <cell r="H2672">
            <v>8</v>
          </cell>
          <cell r="I2672">
            <v>8</v>
          </cell>
          <cell r="J2672">
            <v>0</v>
          </cell>
          <cell r="K2672">
            <v>0</v>
          </cell>
          <cell r="L2672">
            <v>3</v>
          </cell>
          <cell r="M2672">
            <v>0</v>
          </cell>
          <cell r="N2672">
            <v>0</v>
          </cell>
          <cell r="P2672">
            <v>2</v>
          </cell>
          <cell r="Q2672">
            <v>2</v>
          </cell>
          <cell r="S2672">
            <v>3</v>
          </cell>
          <cell r="T2672">
            <v>3</v>
          </cell>
          <cell r="V2672">
            <v>0</v>
          </cell>
          <cell r="W2672">
            <v>0</v>
          </cell>
          <cell r="Y2672">
            <v>0</v>
          </cell>
          <cell r="Z2672">
            <v>1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L2672">
            <v>515120</v>
          </cell>
        </row>
        <row r="2676">
          <cell r="Q2676"/>
        </row>
        <row r="2684">
          <cell r="C2684">
            <v>12</v>
          </cell>
          <cell r="D2684">
            <v>12</v>
          </cell>
          <cell r="E2684">
            <v>12</v>
          </cell>
          <cell r="F2684">
            <v>0</v>
          </cell>
          <cell r="G2684">
            <v>0</v>
          </cell>
          <cell r="AA2684">
            <v>2</v>
          </cell>
          <cell r="AB2684">
            <v>10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L2684">
            <v>979020</v>
          </cell>
        </row>
        <row r="2702">
          <cell r="Q2702"/>
        </row>
        <row r="2739">
          <cell r="C2739">
            <v>25</v>
          </cell>
          <cell r="E2739">
            <v>25</v>
          </cell>
        </row>
        <row r="2741">
          <cell r="C2741">
            <v>38</v>
          </cell>
          <cell r="E2741">
            <v>33</v>
          </cell>
          <cell r="AL2741">
            <v>1102200</v>
          </cell>
        </row>
        <row r="2751">
          <cell r="C2751">
            <v>98</v>
          </cell>
          <cell r="E2751">
            <v>40</v>
          </cell>
        </row>
        <row r="2753">
          <cell r="C2753">
            <v>177</v>
          </cell>
          <cell r="E2753">
            <v>177</v>
          </cell>
          <cell r="AL2753">
            <v>3894000</v>
          </cell>
        </row>
        <row r="2754">
          <cell r="C2754">
            <v>179</v>
          </cell>
          <cell r="E2754">
            <v>179</v>
          </cell>
          <cell r="AL2754">
            <v>12390380</v>
          </cell>
        </row>
        <row r="2755">
          <cell r="C2755">
            <v>0</v>
          </cell>
          <cell r="E2755"/>
          <cell r="AL2755">
            <v>0</v>
          </cell>
        </row>
        <row r="2756">
          <cell r="C2756">
            <v>318</v>
          </cell>
          <cell r="E2756">
            <v>305</v>
          </cell>
          <cell r="AL2756">
            <v>921100</v>
          </cell>
        </row>
        <row r="2757">
          <cell r="C2757">
            <v>0</v>
          </cell>
          <cell r="E2757"/>
          <cell r="AL2757">
            <v>0</v>
          </cell>
        </row>
        <row r="2758">
          <cell r="C2758">
            <v>0</v>
          </cell>
          <cell r="E2758"/>
          <cell r="AL2758">
            <v>0</v>
          </cell>
        </row>
        <row r="2759">
          <cell r="C2759">
            <v>0</v>
          </cell>
          <cell r="E2759"/>
          <cell r="AL2759">
            <v>0</v>
          </cell>
        </row>
        <row r="2780">
          <cell r="C2780">
            <v>996</v>
          </cell>
          <cell r="E2780">
            <v>996</v>
          </cell>
          <cell r="AL2780">
            <v>4380670</v>
          </cell>
        </row>
        <row r="2806">
          <cell r="C2806">
            <v>209</v>
          </cell>
          <cell r="E2806">
            <v>209</v>
          </cell>
          <cell r="AL2806">
            <v>6351170</v>
          </cell>
        </row>
        <row r="2816">
          <cell r="C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</row>
        <row r="2839">
          <cell r="C2839">
            <v>0</v>
          </cell>
          <cell r="E2839"/>
          <cell r="AL2839">
            <v>0</v>
          </cell>
        </row>
        <row r="2840">
          <cell r="C2840">
            <v>0</v>
          </cell>
          <cell r="E2840"/>
          <cell r="AL2840">
            <v>0</v>
          </cell>
        </row>
        <row r="2843">
          <cell r="C2843">
            <v>122</v>
          </cell>
          <cell r="H2843">
            <v>57</v>
          </cell>
          <cell r="I2843">
            <v>55</v>
          </cell>
          <cell r="J2843">
            <v>2</v>
          </cell>
          <cell r="K2843">
            <v>1</v>
          </cell>
          <cell r="L2843">
            <v>63</v>
          </cell>
          <cell r="M2843">
            <v>1</v>
          </cell>
          <cell r="N2843">
            <v>0</v>
          </cell>
          <cell r="P2843">
            <v>1</v>
          </cell>
          <cell r="Q2843">
            <v>2</v>
          </cell>
          <cell r="S2843">
            <v>0</v>
          </cell>
          <cell r="T2843">
            <v>0</v>
          </cell>
          <cell r="V2843">
            <v>0</v>
          </cell>
          <cell r="W2843">
            <v>0</v>
          </cell>
          <cell r="Y2843">
            <v>0</v>
          </cell>
          <cell r="Z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L2843">
            <v>1468140</v>
          </cell>
        </row>
        <row r="2893">
          <cell r="C2893">
            <v>0</v>
          </cell>
        </row>
        <row r="2896">
          <cell r="C2896">
            <v>139</v>
          </cell>
          <cell r="E2896">
            <v>139</v>
          </cell>
          <cell r="AL2896">
            <v>3203950</v>
          </cell>
        </row>
        <row r="2897">
          <cell r="C2897">
            <v>0</v>
          </cell>
          <cell r="E2897"/>
          <cell r="AL2897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9">
          <cell r="C2909">
            <v>7</v>
          </cell>
          <cell r="E2909">
            <v>7</v>
          </cell>
          <cell r="AL2909">
            <v>57610</v>
          </cell>
        </row>
        <row r="2910">
          <cell r="C2910">
            <v>0</v>
          </cell>
          <cell r="E2910"/>
          <cell r="AL2910">
            <v>0</v>
          </cell>
        </row>
        <row r="2911">
          <cell r="C2911">
            <v>0</v>
          </cell>
          <cell r="E2911"/>
          <cell r="AL2911">
            <v>0</v>
          </cell>
        </row>
        <row r="2912">
          <cell r="C2912">
            <v>0</v>
          </cell>
          <cell r="E2912"/>
          <cell r="AL2912">
            <v>0</v>
          </cell>
        </row>
        <row r="2913">
          <cell r="C2913">
            <v>0</v>
          </cell>
          <cell r="E2913"/>
          <cell r="AL2913">
            <v>0</v>
          </cell>
        </row>
        <row r="2916">
          <cell r="C2916">
            <v>0</v>
          </cell>
        </row>
        <row r="2917">
          <cell r="C2917">
            <v>0</v>
          </cell>
        </row>
      </sheetData>
      <sheetData sheetId="2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"/>
      <sheetName val="B17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2021</v>
          </cell>
        </row>
      </sheetData>
      <sheetData sheetId="1">
        <row r="5">
          <cell r="C5">
            <v>0</v>
          </cell>
          <cell r="E5"/>
          <cell r="AL5">
            <v>0</v>
          </cell>
        </row>
        <row r="6">
          <cell r="C6">
            <v>0</v>
          </cell>
          <cell r="E6"/>
          <cell r="AL6">
            <v>0</v>
          </cell>
        </row>
        <row r="7">
          <cell r="C7">
            <v>3893</v>
          </cell>
          <cell r="E7">
            <v>3704</v>
          </cell>
          <cell r="AL7">
            <v>49744720</v>
          </cell>
        </row>
        <row r="8">
          <cell r="C8">
            <v>0</v>
          </cell>
          <cell r="E8"/>
          <cell r="AL8">
            <v>0</v>
          </cell>
        </row>
        <row r="9">
          <cell r="C9">
            <v>0</v>
          </cell>
          <cell r="E9"/>
          <cell r="AL9">
            <v>0</v>
          </cell>
        </row>
        <row r="10">
          <cell r="C10">
            <v>0</v>
          </cell>
          <cell r="E10"/>
          <cell r="AL10">
            <v>0</v>
          </cell>
        </row>
        <row r="11">
          <cell r="C11">
            <v>160</v>
          </cell>
          <cell r="E11">
            <v>95</v>
          </cell>
          <cell r="AL11">
            <v>1599800</v>
          </cell>
        </row>
        <row r="12">
          <cell r="C12">
            <v>0</v>
          </cell>
          <cell r="E12"/>
          <cell r="AL12">
            <v>0</v>
          </cell>
        </row>
        <row r="13">
          <cell r="C13">
            <v>0</v>
          </cell>
          <cell r="E13"/>
          <cell r="AL13">
            <v>0</v>
          </cell>
        </row>
        <row r="14">
          <cell r="C14">
            <v>0</v>
          </cell>
          <cell r="E14"/>
          <cell r="AL14">
            <v>0</v>
          </cell>
        </row>
        <row r="15">
          <cell r="C15">
            <v>2023</v>
          </cell>
          <cell r="E15">
            <v>2023</v>
          </cell>
          <cell r="AL15">
            <v>13715940</v>
          </cell>
        </row>
        <row r="16">
          <cell r="C16">
            <v>1397</v>
          </cell>
          <cell r="E16">
            <v>1397</v>
          </cell>
          <cell r="AL16">
            <v>11385550</v>
          </cell>
        </row>
        <row r="17">
          <cell r="C17">
            <v>2602</v>
          </cell>
          <cell r="E17">
            <v>2586</v>
          </cell>
          <cell r="AL17">
            <v>26118600</v>
          </cell>
        </row>
        <row r="18">
          <cell r="C18">
            <v>6</v>
          </cell>
          <cell r="E18">
            <v>6</v>
          </cell>
          <cell r="AL18">
            <v>90900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871</v>
          </cell>
        </row>
        <row r="25">
          <cell r="C25">
            <v>0</v>
          </cell>
        </row>
        <row r="29">
          <cell r="C29">
            <v>2512</v>
          </cell>
          <cell r="E29">
            <v>2508</v>
          </cell>
          <cell r="AL29">
            <v>3310560</v>
          </cell>
        </row>
        <row r="30">
          <cell r="C30">
            <v>0</v>
          </cell>
          <cell r="E30"/>
          <cell r="AL30">
            <v>0</v>
          </cell>
        </row>
        <row r="31">
          <cell r="C31">
            <v>0</v>
          </cell>
          <cell r="E31"/>
          <cell r="AL31">
            <v>0</v>
          </cell>
        </row>
        <row r="32">
          <cell r="C32">
            <v>137</v>
          </cell>
          <cell r="E32">
            <v>137</v>
          </cell>
          <cell r="AL32">
            <v>246600</v>
          </cell>
        </row>
        <row r="33">
          <cell r="C33">
            <v>2359</v>
          </cell>
          <cell r="E33">
            <v>2359</v>
          </cell>
          <cell r="AL33">
            <v>3420550</v>
          </cell>
        </row>
        <row r="34">
          <cell r="C34">
            <v>320</v>
          </cell>
          <cell r="E34">
            <v>320</v>
          </cell>
          <cell r="AL34">
            <v>422400</v>
          </cell>
        </row>
        <row r="36">
          <cell r="C36">
            <v>344</v>
          </cell>
        </row>
        <row r="37">
          <cell r="C37">
            <v>270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0</v>
          </cell>
        </row>
        <row r="44">
          <cell r="C44">
            <v>29</v>
          </cell>
          <cell r="E44">
            <v>29</v>
          </cell>
          <cell r="AL44">
            <v>125860</v>
          </cell>
        </row>
        <row r="45">
          <cell r="C45">
            <v>633</v>
          </cell>
          <cell r="E45">
            <v>633</v>
          </cell>
          <cell r="AL45">
            <v>1512870</v>
          </cell>
        </row>
        <row r="46">
          <cell r="C46">
            <v>0</v>
          </cell>
          <cell r="E46"/>
          <cell r="AL46">
            <v>0</v>
          </cell>
        </row>
        <row r="47">
          <cell r="C47">
            <v>397</v>
          </cell>
          <cell r="E47">
            <v>397</v>
          </cell>
          <cell r="AL47">
            <v>289810</v>
          </cell>
        </row>
        <row r="49">
          <cell r="C49">
            <v>0</v>
          </cell>
        </row>
        <row r="53">
          <cell r="C53">
            <v>669</v>
          </cell>
          <cell r="E53">
            <v>669</v>
          </cell>
          <cell r="AL53">
            <v>1384830</v>
          </cell>
        </row>
        <row r="54">
          <cell r="C54">
            <v>37</v>
          </cell>
          <cell r="E54">
            <v>37</v>
          </cell>
          <cell r="AL54">
            <v>76590</v>
          </cell>
        </row>
        <row r="55">
          <cell r="C55">
            <v>367</v>
          </cell>
          <cell r="E55">
            <v>367</v>
          </cell>
          <cell r="AL55">
            <v>436730</v>
          </cell>
        </row>
        <row r="57">
          <cell r="C57">
            <v>0</v>
          </cell>
        </row>
        <row r="58">
          <cell r="C58">
            <v>0</v>
          </cell>
        </row>
        <row r="62">
          <cell r="C62">
            <v>291</v>
          </cell>
          <cell r="E62">
            <v>291</v>
          </cell>
          <cell r="AL62">
            <v>261900</v>
          </cell>
        </row>
        <row r="63">
          <cell r="C63">
            <v>0</v>
          </cell>
          <cell r="E63"/>
          <cell r="AL63">
            <v>0</v>
          </cell>
        </row>
        <row r="64">
          <cell r="C64">
            <v>0</v>
          </cell>
          <cell r="E64"/>
          <cell r="AL64">
            <v>0</v>
          </cell>
        </row>
        <row r="67">
          <cell r="C67">
            <v>1552</v>
          </cell>
          <cell r="E67">
            <v>1535</v>
          </cell>
          <cell r="AL67">
            <v>1212650</v>
          </cell>
        </row>
        <row r="68">
          <cell r="C68">
            <v>535</v>
          </cell>
          <cell r="E68">
            <v>535</v>
          </cell>
          <cell r="AL68">
            <v>9597900</v>
          </cell>
        </row>
        <row r="69">
          <cell r="C69">
            <v>52</v>
          </cell>
          <cell r="E69">
            <v>48</v>
          </cell>
          <cell r="AL69">
            <v>1978080</v>
          </cell>
        </row>
        <row r="70">
          <cell r="C70">
            <v>10533</v>
          </cell>
          <cell r="E70">
            <v>10533</v>
          </cell>
          <cell r="AL70">
            <v>25173870</v>
          </cell>
        </row>
        <row r="71">
          <cell r="C71">
            <v>0</v>
          </cell>
          <cell r="E71"/>
          <cell r="AL71">
            <v>0</v>
          </cell>
        </row>
        <row r="73">
          <cell r="C73">
            <v>0</v>
          </cell>
          <cell r="E73"/>
        </row>
        <row r="103">
          <cell r="C103">
            <v>0</v>
          </cell>
        </row>
        <row r="104">
          <cell r="C104">
            <v>0</v>
          </cell>
        </row>
        <row r="105">
          <cell r="C105">
            <v>0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0</v>
          </cell>
        </row>
        <row r="109">
          <cell r="C109">
            <v>0</v>
          </cell>
        </row>
        <row r="110">
          <cell r="C110">
            <v>0</v>
          </cell>
        </row>
        <row r="111">
          <cell r="C111">
            <v>0</v>
          </cell>
        </row>
        <row r="112">
          <cell r="C112">
            <v>0</v>
          </cell>
        </row>
        <row r="113">
          <cell r="C113">
            <v>0</v>
          </cell>
        </row>
        <row r="116">
          <cell r="C116">
            <v>4142</v>
          </cell>
          <cell r="E116">
            <v>3886</v>
          </cell>
          <cell r="AL116">
            <v>153224980</v>
          </cell>
        </row>
        <row r="117">
          <cell r="C117">
            <v>0</v>
          </cell>
          <cell r="E117"/>
          <cell r="AL117">
            <v>0</v>
          </cell>
        </row>
        <row r="118">
          <cell r="C118">
            <v>0</v>
          </cell>
          <cell r="E118"/>
          <cell r="AL118">
            <v>0</v>
          </cell>
        </row>
        <row r="119">
          <cell r="C119">
            <v>415</v>
          </cell>
          <cell r="E119">
            <v>414</v>
          </cell>
          <cell r="AL119">
            <v>67858740</v>
          </cell>
        </row>
        <row r="120">
          <cell r="C120">
            <v>0</v>
          </cell>
          <cell r="E120"/>
          <cell r="AL120">
            <v>0</v>
          </cell>
        </row>
        <row r="121">
          <cell r="C121">
            <v>0</v>
          </cell>
          <cell r="E121"/>
          <cell r="AL121">
            <v>0</v>
          </cell>
        </row>
        <row r="122">
          <cell r="C122">
            <v>454</v>
          </cell>
          <cell r="E122">
            <v>451</v>
          </cell>
          <cell r="AL122">
            <v>35710180</v>
          </cell>
        </row>
        <row r="123">
          <cell r="C123">
            <v>133</v>
          </cell>
          <cell r="E123">
            <v>129</v>
          </cell>
          <cell r="AL123">
            <v>10214220</v>
          </cell>
        </row>
        <row r="124">
          <cell r="C124">
            <v>0</v>
          </cell>
          <cell r="E124"/>
          <cell r="AL124">
            <v>0</v>
          </cell>
        </row>
        <row r="125">
          <cell r="C125">
            <v>108</v>
          </cell>
          <cell r="E125">
            <v>108</v>
          </cell>
          <cell r="AL125">
            <v>7671240</v>
          </cell>
        </row>
        <row r="126">
          <cell r="C126">
            <v>0</v>
          </cell>
          <cell r="E126"/>
          <cell r="AL126">
            <v>0</v>
          </cell>
        </row>
        <row r="127">
          <cell r="C127">
            <v>0</v>
          </cell>
          <cell r="E127"/>
          <cell r="AL127">
            <v>0</v>
          </cell>
        </row>
        <row r="128">
          <cell r="C128">
            <v>0</v>
          </cell>
          <cell r="E128"/>
          <cell r="AL128">
            <v>0</v>
          </cell>
        </row>
        <row r="131">
          <cell r="C131">
            <v>0</v>
          </cell>
          <cell r="E131"/>
          <cell r="AL131">
            <v>0</v>
          </cell>
        </row>
        <row r="132">
          <cell r="C132">
            <v>0</v>
          </cell>
          <cell r="E132"/>
          <cell r="AL132">
            <v>0</v>
          </cell>
        </row>
        <row r="133">
          <cell r="C133">
            <v>0</v>
          </cell>
          <cell r="E133"/>
          <cell r="AL133">
            <v>0</v>
          </cell>
        </row>
        <row r="134">
          <cell r="C134">
            <v>689</v>
          </cell>
          <cell r="E134">
            <v>655</v>
          </cell>
          <cell r="AL134">
            <v>3831750</v>
          </cell>
        </row>
        <row r="135">
          <cell r="C135">
            <v>0</v>
          </cell>
          <cell r="E135"/>
          <cell r="AL135">
            <v>0</v>
          </cell>
        </row>
        <row r="136">
          <cell r="C136">
            <v>0</v>
          </cell>
          <cell r="E136"/>
          <cell r="AL136">
            <v>0</v>
          </cell>
        </row>
        <row r="137">
          <cell r="C137">
            <v>0</v>
          </cell>
          <cell r="E137"/>
          <cell r="AL137">
            <v>0</v>
          </cell>
        </row>
        <row r="138">
          <cell r="C138">
            <v>21</v>
          </cell>
          <cell r="E138">
            <v>21</v>
          </cell>
          <cell r="AL138">
            <v>160650</v>
          </cell>
        </row>
        <row r="139">
          <cell r="C139">
            <v>0</v>
          </cell>
          <cell r="E139"/>
          <cell r="AL139">
            <v>0</v>
          </cell>
        </row>
        <row r="140">
          <cell r="C140">
            <v>0</v>
          </cell>
          <cell r="E140"/>
          <cell r="AL140">
            <v>0</v>
          </cell>
        </row>
        <row r="142">
          <cell r="C142">
            <v>0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C145">
            <v>0</v>
          </cell>
        </row>
        <row r="146">
          <cell r="C146">
            <v>0</v>
          </cell>
        </row>
        <row r="218">
          <cell r="C218">
            <v>42832</v>
          </cell>
          <cell r="D218">
            <v>41795</v>
          </cell>
          <cell r="E218">
            <v>41795</v>
          </cell>
          <cell r="F218">
            <v>0</v>
          </cell>
          <cell r="G218">
            <v>1037</v>
          </cell>
          <cell r="AA218">
            <v>18366</v>
          </cell>
          <cell r="AB218">
            <v>9137</v>
          </cell>
          <cell r="AC218">
            <v>15329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10</v>
          </cell>
          <cell r="AJ218">
            <v>0</v>
          </cell>
          <cell r="AL218">
            <v>59404100</v>
          </cell>
        </row>
        <row r="283">
          <cell r="C283">
            <v>47264</v>
          </cell>
          <cell r="D283">
            <v>46626</v>
          </cell>
          <cell r="E283">
            <v>46626</v>
          </cell>
          <cell r="F283">
            <v>0</v>
          </cell>
          <cell r="G283">
            <v>638</v>
          </cell>
          <cell r="AA283">
            <v>16909</v>
          </cell>
          <cell r="AB283">
            <v>15217</v>
          </cell>
          <cell r="AC283">
            <v>15138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73</v>
          </cell>
          <cell r="AJ283">
            <v>0</v>
          </cell>
          <cell r="AL283">
            <v>76867310</v>
          </cell>
        </row>
        <row r="327">
          <cell r="C327">
            <v>3322</v>
          </cell>
          <cell r="D327">
            <v>3288</v>
          </cell>
          <cell r="E327">
            <v>3288</v>
          </cell>
          <cell r="F327">
            <v>0</v>
          </cell>
          <cell r="G327">
            <v>34</v>
          </cell>
          <cell r="AA327">
            <v>247</v>
          </cell>
          <cell r="AB327">
            <v>3050</v>
          </cell>
          <cell r="AC327">
            <v>25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42</v>
          </cell>
          <cell r="AJ327">
            <v>0</v>
          </cell>
          <cell r="AL327">
            <v>15030900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1</v>
          </cell>
          <cell r="AJ338">
            <v>0</v>
          </cell>
          <cell r="AL338">
            <v>0</v>
          </cell>
        </row>
        <row r="413">
          <cell r="C413">
            <v>697</v>
          </cell>
          <cell r="D413">
            <v>694</v>
          </cell>
          <cell r="E413">
            <v>694</v>
          </cell>
          <cell r="F413">
            <v>0</v>
          </cell>
          <cell r="G413">
            <v>3</v>
          </cell>
          <cell r="AA413">
            <v>40</v>
          </cell>
          <cell r="AB413">
            <v>656</v>
          </cell>
          <cell r="AC413">
            <v>1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192</v>
          </cell>
          <cell r="AJ413">
            <v>0</v>
          </cell>
          <cell r="AL413">
            <v>4533780</v>
          </cell>
        </row>
        <row r="464">
          <cell r="C464">
            <v>4001</v>
          </cell>
          <cell r="D464">
            <v>3963</v>
          </cell>
          <cell r="E464">
            <v>3963</v>
          </cell>
          <cell r="F464">
            <v>0</v>
          </cell>
          <cell r="G464">
            <v>38</v>
          </cell>
          <cell r="AA464">
            <v>911</v>
          </cell>
          <cell r="AB464">
            <v>2807</v>
          </cell>
          <cell r="AC464">
            <v>283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5</v>
          </cell>
          <cell r="AJ464">
            <v>0</v>
          </cell>
          <cell r="AL464">
            <v>14132100</v>
          </cell>
        </row>
        <row r="483">
          <cell r="C483">
            <v>13</v>
          </cell>
          <cell r="D483">
            <v>13</v>
          </cell>
          <cell r="E483">
            <v>13</v>
          </cell>
          <cell r="F483">
            <v>0</v>
          </cell>
          <cell r="G483">
            <v>0</v>
          </cell>
          <cell r="AA483">
            <v>2</v>
          </cell>
          <cell r="AB483">
            <v>11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L483">
            <v>44580</v>
          </cell>
        </row>
        <row r="511">
          <cell r="C511">
            <v>29335</v>
          </cell>
          <cell r="D511">
            <v>29221</v>
          </cell>
          <cell r="E511">
            <v>29221</v>
          </cell>
          <cell r="F511">
            <v>0</v>
          </cell>
          <cell r="G511">
            <v>114</v>
          </cell>
          <cell r="AA511">
            <v>487</v>
          </cell>
          <cell r="AB511">
            <v>27565</v>
          </cell>
          <cell r="AC511">
            <v>1283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24</v>
          </cell>
          <cell r="AJ511">
            <v>0</v>
          </cell>
          <cell r="AL511">
            <v>772980990</v>
          </cell>
        </row>
        <row r="521">
          <cell r="C521">
            <v>423</v>
          </cell>
          <cell r="D521">
            <v>423</v>
          </cell>
          <cell r="E521">
            <v>423</v>
          </cell>
          <cell r="F521">
            <v>0</v>
          </cell>
          <cell r="G521">
            <v>0</v>
          </cell>
          <cell r="AA521">
            <v>1</v>
          </cell>
          <cell r="AB521">
            <v>7</v>
          </cell>
          <cell r="AC521">
            <v>415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944520</v>
          </cell>
        </row>
        <row r="533">
          <cell r="C533">
            <v>6733</v>
          </cell>
          <cell r="D533">
            <v>6592</v>
          </cell>
          <cell r="E533">
            <v>6592</v>
          </cell>
          <cell r="F533">
            <v>0</v>
          </cell>
          <cell r="G533">
            <v>141</v>
          </cell>
          <cell r="AA533">
            <v>4217</v>
          </cell>
          <cell r="AB533">
            <v>1412</v>
          </cell>
          <cell r="AC533">
            <v>1104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3</v>
          </cell>
          <cell r="AJ533">
            <v>0</v>
          </cell>
        </row>
        <row r="575">
          <cell r="C575">
            <v>92</v>
          </cell>
          <cell r="D575">
            <v>91</v>
          </cell>
          <cell r="E575">
            <v>91</v>
          </cell>
          <cell r="F575">
            <v>0</v>
          </cell>
          <cell r="G575">
            <v>1</v>
          </cell>
          <cell r="AA575">
            <v>24</v>
          </cell>
          <cell r="AB575">
            <v>43</v>
          </cell>
          <cell r="AC575">
            <v>25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4</v>
          </cell>
          <cell r="AJ575">
            <v>0</v>
          </cell>
          <cell r="AL575">
            <v>181010</v>
          </cell>
        </row>
        <row r="607">
          <cell r="C607">
            <v>2279</v>
          </cell>
          <cell r="D607">
            <v>2256</v>
          </cell>
          <cell r="E607">
            <v>2256</v>
          </cell>
          <cell r="F607">
            <v>0</v>
          </cell>
          <cell r="G607">
            <v>23</v>
          </cell>
          <cell r="AA607">
            <v>278</v>
          </cell>
          <cell r="AB607">
            <v>1316</v>
          </cell>
          <cell r="AC607">
            <v>685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2</v>
          </cell>
          <cell r="AJ607">
            <v>0</v>
          </cell>
          <cell r="AL607">
            <v>3809140</v>
          </cell>
        </row>
        <row r="669">
          <cell r="C669">
            <v>2511</v>
          </cell>
          <cell r="D669">
            <v>2503</v>
          </cell>
          <cell r="E669">
            <v>2501</v>
          </cell>
          <cell r="F669">
            <v>2</v>
          </cell>
          <cell r="G669">
            <v>8</v>
          </cell>
          <cell r="AA669">
            <v>253</v>
          </cell>
          <cell r="AB669">
            <v>945</v>
          </cell>
          <cell r="AC669">
            <v>1313</v>
          </cell>
          <cell r="AD669">
            <v>1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22973320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L692">
            <v>0</v>
          </cell>
        </row>
        <row r="722">
          <cell r="C722">
            <v>1901</v>
          </cell>
          <cell r="D722">
            <v>1901</v>
          </cell>
          <cell r="E722">
            <v>1901</v>
          </cell>
          <cell r="F722">
            <v>0</v>
          </cell>
          <cell r="G722">
            <v>0</v>
          </cell>
          <cell r="AA722">
            <v>175</v>
          </cell>
          <cell r="AB722">
            <v>357</v>
          </cell>
          <cell r="AC722">
            <v>1369</v>
          </cell>
          <cell r="AD722">
            <v>1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110532970</v>
          </cell>
        </row>
        <row r="724">
          <cell r="C724">
            <v>0</v>
          </cell>
          <cell r="D724">
            <v>0</v>
          </cell>
          <cell r="E724"/>
          <cell r="F724"/>
          <cell r="G724"/>
          <cell r="AA724"/>
          <cell r="AB724"/>
          <cell r="AC724"/>
          <cell r="AD724"/>
          <cell r="AE724"/>
          <cell r="AF724"/>
          <cell r="AG724"/>
          <cell r="AH724"/>
          <cell r="AI724"/>
          <cell r="AJ724"/>
          <cell r="AL724">
            <v>0</v>
          </cell>
        </row>
        <row r="725">
          <cell r="C725">
            <v>119</v>
          </cell>
          <cell r="D725">
            <v>119</v>
          </cell>
          <cell r="E725">
            <v>119</v>
          </cell>
          <cell r="F725"/>
          <cell r="G725"/>
          <cell r="AA725">
            <v>29</v>
          </cell>
          <cell r="AB725">
            <v>47</v>
          </cell>
          <cell r="AC725">
            <v>43</v>
          </cell>
          <cell r="AD725">
            <v>1</v>
          </cell>
          <cell r="AE725"/>
          <cell r="AF725"/>
          <cell r="AG725"/>
          <cell r="AH725"/>
          <cell r="AI725"/>
          <cell r="AJ725"/>
          <cell r="AL725">
            <v>2646560</v>
          </cell>
        </row>
        <row r="746">
          <cell r="C746">
            <v>1289</v>
          </cell>
          <cell r="D746">
            <v>1289</v>
          </cell>
          <cell r="E746">
            <v>1289</v>
          </cell>
          <cell r="F746">
            <v>0</v>
          </cell>
          <cell r="G746">
            <v>0</v>
          </cell>
          <cell r="AA746">
            <v>455</v>
          </cell>
          <cell r="AB746">
            <v>739</v>
          </cell>
          <cell r="AC746">
            <v>95</v>
          </cell>
          <cell r="AD746">
            <v>9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15</v>
          </cell>
          <cell r="AJ746">
            <v>0</v>
          </cell>
          <cell r="AL746">
            <v>25740490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7</v>
          </cell>
          <cell r="AJ779">
            <v>0</v>
          </cell>
          <cell r="AL779">
            <v>0</v>
          </cell>
        </row>
        <row r="837">
          <cell r="C837">
            <v>27</v>
          </cell>
          <cell r="D837">
            <v>27</v>
          </cell>
          <cell r="E837">
            <v>27</v>
          </cell>
          <cell r="F837">
            <v>0</v>
          </cell>
          <cell r="G837">
            <v>0</v>
          </cell>
          <cell r="AA837">
            <v>2</v>
          </cell>
          <cell r="AB837">
            <v>25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51"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L851">
            <v>0</v>
          </cell>
        </row>
        <row r="855"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62"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L862">
            <v>0</v>
          </cell>
        </row>
        <row r="871"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L871">
            <v>0</v>
          </cell>
        </row>
        <row r="875"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L875">
            <v>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L879">
            <v>0</v>
          </cell>
        </row>
        <row r="883"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L883">
            <v>0</v>
          </cell>
        </row>
        <row r="891"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L891">
            <v>0</v>
          </cell>
        </row>
        <row r="894"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>
            <v>0</v>
          </cell>
        </row>
        <row r="897"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11</v>
          </cell>
          <cell r="AJ897">
            <v>0</v>
          </cell>
          <cell r="AL897">
            <v>0</v>
          </cell>
        </row>
        <row r="905"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L905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>
            <v>0</v>
          </cell>
        </row>
        <row r="921">
          <cell r="C921">
            <v>0</v>
          </cell>
          <cell r="E921">
            <v>0</v>
          </cell>
          <cell r="AL921">
            <v>0</v>
          </cell>
        </row>
        <row r="926">
          <cell r="C926">
            <v>0</v>
          </cell>
          <cell r="E926">
            <v>0</v>
          </cell>
          <cell r="AL926"/>
        </row>
        <row r="927"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47">
          <cell r="C947">
            <v>0</v>
          </cell>
          <cell r="E947">
            <v>0</v>
          </cell>
          <cell r="AL947">
            <v>0</v>
          </cell>
        </row>
        <row r="950"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</row>
        <row r="1011">
          <cell r="C1011">
            <v>5949</v>
          </cell>
          <cell r="D1011">
            <v>5949</v>
          </cell>
          <cell r="E1011">
            <v>5949</v>
          </cell>
          <cell r="F1011">
            <v>0</v>
          </cell>
          <cell r="G1011">
            <v>0</v>
          </cell>
          <cell r="AA1011">
            <v>4302</v>
          </cell>
          <cell r="AB1011">
            <v>1647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29">
          <cell r="C1029">
            <v>1394</v>
          </cell>
          <cell r="E1029">
            <v>1340</v>
          </cell>
          <cell r="AL1029">
            <v>10496400</v>
          </cell>
        </row>
        <row r="1036">
          <cell r="C1036">
            <v>0</v>
          </cell>
        </row>
        <row r="1051"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1343</v>
          </cell>
          <cell r="AJ1051">
            <v>0</v>
          </cell>
          <cell r="AL1051">
            <v>0</v>
          </cell>
        </row>
        <row r="1054">
          <cell r="C1054">
            <v>0</v>
          </cell>
        </row>
        <row r="1073">
          <cell r="C1073">
            <v>214</v>
          </cell>
          <cell r="E1073">
            <v>214</v>
          </cell>
        </row>
        <row r="1075">
          <cell r="C1075">
            <v>266</v>
          </cell>
          <cell r="E1075">
            <v>266</v>
          </cell>
          <cell r="AL1075">
            <v>2191840</v>
          </cell>
        </row>
        <row r="1076">
          <cell r="C1076">
            <v>239</v>
          </cell>
          <cell r="E1076">
            <v>239</v>
          </cell>
          <cell r="AL1076">
            <v>771970</v>
          </cell>
        </row>
        <row r="1077">
          <cell r="C1077">
            <v>281</v>
          </cell>
          <cell r="E1077">
            <v>281</v>
          </cell>
          <cell r="AL1077">
            <v>907630</v>
          </cell>
        </row>
        <row r="1078">
          <cell r="C1078">
            <v>0</v>
          </cell>
          <cell r="E1078"/>
          <cell r="AL1078">
            <v>0</v>
          </cell>
        </row>
        <row r="1079">
          <cell r="C1079">
            <v>0</v>
          </cell>
          <cell r="E1079"/>
          <cell r="AL1079">
            <v>0</v>
          </cell>
        </row>
        <row r="1080">
          <cell r="C1080">
            <v>0</v>
          </cell>
          <cell r="E1080"/>
          <cell r="AL1080">
            <v>0</v>
          </cell>
        </row>
        <row r="1081">
          <cell r="C1081">
            <v>0</v>
          </cell>
          <cell r="E1081"/>
          <cell r="AL1081">
            <v>0</v>
          </cell>
        </row>
        <row r="1082">
          <cell r="C1082">
            <v>0</v>
          </cell>
          <cell r="E1082"/>
          <cell r="AL1082">
            <v>0</v>
          </cell>
        </row>
        <row r="1085">
          <cell r="C1085">
            <v>32</v>
          </cell>
          <cell r="E1085">
            <v>32</v>
          </cell>
          <cell r="AL1085">
            <v>544960</v>
          </cell>
        </row>
        <row r="1086">
          <cell r="C1086">
            <v>0</v>
          </cell>
          <cell r="E1086"/>
          <cell r="AL1086">
            <v>0</v>
          </cell>
        </row>
        <row r="1087">
          <cell r="C1087">
            <v>0</v>
          </cell>
          <cell r="E1087"/>
          <cell r="AL1087">
            <v>0</v>
          </cell>
        </row>
        <row r="1088">
          <cell r="C1088">
            <v>0</v>
          </cell>
          <cell r="E1088"/>
          <cell r="AL1088">
            <v>0</v>
          </cell>
        </row>
        <row r="1089">
          <cell r="C1089">
            <v>2</v>
          </cell>
          <cell r="E1089">
            <v>2</v>
          </cell>
          <cell r="AL1089">
            <v>532440</v>
          </cell>
        </row>
        <row r="1090">
          <cell r="C1090">
            <v>0</v>
          </cell>
          <cell r="E1090"/>
          <cell r="AL1090">
            <v>0</v>
          </cell>
        </row>
        <row r="1091">
          <cell r="C1091">
            <v>34</v>
          </cell>
          <cell r="D1091">
            <v>34</v>
          </cell>
          <cell r="E1091">
            <v>34</v>
          </cell>
          <cell r="F1091">
            <v>0</v>
          </cell>
          <cell r="G1091">
            <v>0</v>
          </cell>
          <cell r="AA1091">
            <v>11</v>
          </cell>
          <cell r="AB1091">
            <v>23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3">
          <cell r="C1093">
            <v>0</v>
          </cell>
          <cell r="D1093">
            <v>0</v>
          </cell>
          <cell r="E1093"/>
          <cell r="F1093"/>
          <cell r="G1093"/>
          <cell r="AA1093"/>
          <cell r="AB1093"/>
          <cell r="AC1093"/>
          <cell r="AD1093"/>
          <cell r="AE1093"/>
          <cell r="AF1093"/>
          <cell r="AG1093"/>
          <cell r="AH1093"/>
          <cell r="AI1093"/>
          <cell r="AJ1093"/>
        </row>
        <row r="1094">
          <cell r="C1094">
            <v>0</v>
          </cell>
          <cell r="D1094">
            <v>0</v>
          </cell>
          <cell r="E1094"/>
          <cell r="F1094"/>
          <cell r="G1094"/>
          <cell r="AA1094"/>
          <cell r="AB1094"/>
          <cell r="AC1094"/>
          <cell r="AD1094"/>
          <cell r="AE1094"/>
          <cell r="AF1094"/>
          <cell r="AG1094"/>
          <cell r="AH1094"/>
          <cell r="AI1094"/>
          <cell r="AJ1094"/>
        </row>
        <row r="1095">
          <cell r="C1095">
            <v>1</v>
          </cell>
          <cell r="D1095">
            <v>1</v>
          </cell>
          <cell r="E1095">
            <v>1</v>
          </cell>
          <cell r="F1095"/>
          <cell r="G1095">
            <v>0</v>
          </cell>
          <cell r="AA1095">
            <v>1</v>
          </cell>
          <cell r="AB1095">
            <v>0</v>
          </cell>
          <cell r="AC1095">
            <v>0</v>
          </cell>
          <cell r="AD1095"/>
          <cell r="AE1095"/>
          <cell r="AF1095"/>
          <cell r="AG1095"/>
          <cell r="AH1095"/>
          <cell r="AI1095"/>
          <cell r="AJ1095"/>
        </row>
        <row r="1096">
          <cell r="C1096">
            <v>0</v>
          </cell>
          <cell r="D1096">
            <v>0</v>
          </cell>
          <cell r="E1096"/>
          <cell r="F1096"/>
          <cell r="G1096"/>
          <cell r="AA1096"/>
          <cell r="AB1096"/>
          <cell r="AC1096"/>
          <cell r="AD1096"/>
          <cell r="AE1096"/>
          <cell r="AF1096"/>
          <cell r="AG1096"/>
          <cell r="AH1096"/>
          <cell r="AI1096"/>
          <cell r="AJ1096"/>
        </row>
        <row r="1097">
          <cell r="C1097">
            <v>0</v>
          </cell>
          <cell r="D1097">
            <v>0</v>
          </cell>
          <cell r="E1097"/>
          <cell r="F1097"/>
          <cell r="G1097"/>
          <cell r="AA1097"/>
          <cell r="AB1097"/>
          <cell r="AC1097"/>
          <cell r="AD1097"/>
          <cell r="AE1097"/>
          <cell r="AF1097"/>
          <cell r="AG1097"/>
          <cell r="AH1097"/>
          <cell r="AI1097"/>
          <cell r="AJ1097"/>
        </row>
        <row r="1098">
          <cell r="C1098">
            <v>0</v>
          </cell>
          <cell r="D1098">
            <v>0</v>
          </cell>
          <cell r="E1098"/>
          <cell r="F1098"/>
          <cell r="G1098"/>
          <cell r="AA1098"/>
          <cell r="AB1098"/>
          <cell r="AC1098"/>
          <cell r="AD1098"/>
          <cell r="AE1098"/>
          <cell r="AF1098"/>
          <cell r="AG1098"/>
          <cell r="AH1098"/>
          <cell r="AI1098"/>
          <cell r="AJ1098"/>
        </row>
        <row r="1099">
          <cell r="C1099">
            <v>0</v>
          </cell>
          <cell r="D1099">
            <v>0</v>
          </cell>
          <cell r="E1099"/>
          <cell r="F1099"/>
          <cell r="G1099"/>
          <cell r="AA1099"/>
          <cell r="AB1099"/>
          <cell r="AC1099"/>
          <cell r="AD1099"/>
          <cell r="AE1099"/>
          <cell r="AF1099"/>
          <cell r="AG1099"/>
          <cell r="AH1099"/>
          <cell r="AI1099"/>
          <cell r="AJ1099"/>
        </row>
        <row r="1100">
          <cell r="C1100">
            <v>0</v>
          </cell>
          <cell r="D1100">
            <v>0</v>
          </cell>
          <cell r="E1100"/>
          <cell r="F1100"/>
          <cell r="G1100"/>
          <cell r="AA1100"/>
          <cell r="AB1100"/>
          <cell r="AC1100"/>
          <cell r="AD1100"/>
          <cell r="AE1100"/>
          <cell r="AF1100"/>
          <cell r="AG1100"/>
          <cell r="AH1100"/>
          <cell r="AI1100"/>
          <cell r="AJ1100"/>
        </row>
        <row r="1101">
          <cell r="C1101">
            <v>0</v>
          </cell>
          <cell r="D1101">
            <v>0</v>
          </cell>
          <cell r="E1101"/>
          <cell r="F1101"/>
          <cell r="G1101"/>
          <cell r="AA1101"/>
          <cell r="AB1101"/>
          <cell r="AC1101"/>
          <cell r="AD1101"/>
          <cell r="AE1101"/>
          <cell r="AF1101"/>
          <cell r="AG1101"/>
          <cell r="AH1101"/>
          <cell r="AI1101"/>
          <cell r="AJ1101"/>
        </row>
        <row r="1102">
          <cell r="C1102">
            <v>0</v>
          </cell>
          <cell r="D1102">
            <v>0</v>
          </cell>
          <cell r="E1102"/>
          <cell r="F1102"/>
          <cell r="G1102"/>
          <cell r="AA1102"/>
          <cell r="AB1102"/>
          <cell r="AC1102"/>
          <cell r="AD1102"/>
          <cell r="AE1102"/>
          <cell r="AF1102"/>
          <cell r="AG1102"/>
          <cell r="AH1102"/>
          <cell r="AI1102"/>
          <cell r="AJ1102"/>
        </row>
        <row r="1103">
          <cell r="C1103">
            <v>0</v>
          </cell>
          <cell r="D1103">
            <v>0</v>
          </cell>
          <cell r="E1103"/>
          <cell r="F1103"/>
          <cell r="G1103"/>
          <cell r="AA1103"/>
          <cell r="AB1103"/>
          <cell r="AC1103"/>
          <cell r="AD1103"/>
          <cell r="AE1103"/>
          <cell r="AF1103"/>
          <cell r="AG1103"/>
          <cell r="AH1103"/>
          <cell r="AI1103"/>
          <cell r="AJ1103"/>
        </row>
        <row r="1104">
          <cell r="C1104">
            <v>0</v>
          </cell>
          <cell r="D1104">
            <v>0</v>
          </cell>
          <cell r="E1104"/>
          <cell r="F1104"/>
          <cell r="G1104"/>
          <cell r="AA1104"/>
          <cell r="AB1104"/>
          <cell r="AC1104"/>
          <cell r="AD1104"/>
          <cell r="AE1104"/>
          <cell r="AF1104"/>
          <cell r="AG1104"/>
          <cell r="AH1104"/>
          <cell r="AI1104"/>
          <cell r="AJ1104"/>
        </row>
        <row r="1105">
          <cell r="C1105">
            <v>0</v>
          </cell>
          <cell r="D1105">
            <v>0</v>
          </cell>
          <cell r="E1105"/>
          <cell r="F1105"/>
          <cell r="G1105"/>
          <cell r="AA1105"/>
          <cell r="AB1105"/>
          <cell r="AC1105"/>
          <cell r="AD1105"/>
          <cell r="AE1105"/>
          <cell r="AF1105"/>
          <cell r="AG1105"/>
          <cell r="AH1105"/>
          <cell r="AI1105"/>
          <cell r="AJ1105"/>
        </row>
        <row r="1106">
          <cell r="C1106">
            <v>0</v>
          </cell>
          <cell r="D1106">
            <v>0</v>
          </cell>
          <cell r="E1106"/>
          <cell r="F1106"/>
          <cell r="G1106"/>
          <cell r="AA1106"/>
          <cell r="AB1106"/>
          <cell r="AC1106"/>
          <cell r="AD1106"/>
          <cell r="AE1106"/>
          <cell r="AF1106"/>
          <cell r="AG1106"/>
          <cell r="AH1106"/>
          <cell r="AI1106"/>
          <cell r="AJ1106"/>
        </row>
        <row r="1107">
          <cell r="C1107">
            <v>0</v>
          </cell>
          <cell r="D1107">
            <v>0</v>
          </cell>
          <cell r="E1107"/>
          <cell r="F1107"/>
          <cell r="G1107"/>
          <cell r="AA1107"/>
          <cell r="AB1107"/>
          <cell r="AC1107"/>
          <cell r="AD1107"/>
          <cell r="AE1107"/>
          <cell r="AF1107"/>
          <cell r="AG1107"/>
          <cell r="AH1107"/>
          <cell r="AI1107"/>
          <cell r="AJ1107"/>
        </row>
        <row r="1108">
          <cell r="C1108">
            <v>0</v>
          </cell>
          <cell r="D1108">
            <v>0</v>
          </cell>
          <cell r="E1108"/>
          <cell r="F1108"/>
          <cell r="G1108"/>
          <cell r="AA1108"/>
          <cell r="AB1108"/>
          <cell r="AC1108"/>
          <cell r="AD1108"/>
          <cell r="AE1108"/>
          <cell r="AF1108"/>
          <cell r="AG1108"/>
          <cell r="AH1108"/>
          <cell r="AI1108"/>
          <cell r="AJ1108"/>
        </row>
        <row r="1109">
          <cell r="C1109">
            <v>0</v>
          </cell>
          <cell r="D1109">
            <v>0</v>
          </cell>
          <cell r="E1109"/>
          <cell r="F1109"/>
          <cell r="G1109"/>
          <cell r="AA1109"/>
          <cell r="AB1109"/>
          <cell r="AC1109"/>
          <cell r="AD1109"/>
          <cell r="AE1109"/>
          <cell r="AF1109"/>
          <cell r="AG1109"/>
          <cell r="AH1109"/>
          <cell r="AI1109"/>
          <cell r="AJ1109"/>
        </row>
        <row r="1110">
          <cell r="C1110">
            <v>0</v>
          </cell>
          <cell r="D1110">
            <v>0</v>
          </cell>
          <cell r="E1110"/>
          <cell r="F1110"/>
          <cell r="G1110"/>
          <cell r="AA1110"/>
          <cell r="AB1110"/>
          <cell r="AC1110"/>
          <cell r="AD1110"/>
          <cell r="AE1110"/>
          <cell r="AF1110"/>
          <cell r="AG1110"/>
          <cell r="AH1110"/>
          <cell r="AI1110"/>
          <cell r="AJ1110"/>
        </row>
        <row r="1111">
          <cell r="C1111">
            <v>0</v>
          </cell>
          <cell r="D1111">
            <v>0</v>
          </cell>
          <cell r="E1111"/>
          <cell r="F1111"/>
          <cell r="G1111"/>
          <cell r="AA1111"/>
          <cell r="AB1111"/>
          <cell r="AC1111"/>
          <cell r="AD1111"/>
          <cell r="AE1111"/>
          <cell r="AF1111"/>
          <cell r="AG1111"/>
          <cell r="AH1111"/>
          <cell r="AI1111"/>
          <cell r="AJ1111"/>
        </row>
        <row r="1112">
          <cell r="C1112">
            <v>0</v>
          </cell>
          <cell r="D1112">
            <v>0</v>
          </cell>
          <cell r="E1112"/>
          <cell r="F1112"/>
          <cell r="G1112"/>
          <cell r="AA1112"/>
          <cell r="AB1112"/>
          <cell r="AC1112"/>
          <cell r="AD1112"/>
          <cell r="AE1112"/>
          <cell r="AF1112"/>
          <cell r="AG1112"/>
          <cell r="AH1112"/>
          <cell r="AI1112"/>
          <cell r="AJ1112"/>
        </row>
        <row r="1113">
          <cell r="C1113">
            <v>0</v>
          </cell>
          <cell r="D1113">
            <v>0</v>
          </cell>
          <cell r="E1113"/>
          <cell r="F1113"/>
          <cell r="G1113"/>
          <cell r="AA1113"/>
          <cell r="AB1113"/>
          <cell r="AC1113"/>
          <cell r="AD1113"/>
          <cell r="AE1113"/>
          <cell r="AF1113"/>
          <cell r="AG1113"/>
          <cell r="AH1113"/>
          <cell r="AI1113"/>
          <cell r="AJ1113"/>
        </row>
        <row r="1114">
          <cell r="C1114">
            <v>0</v>
          </cell>
          <cell r="D1114">
            <v>0</v>
          </cell>
          <cell r="E1114"/>
          <cell r="F1114"/>
          <cell r="G1114"/>
          <cell r="AA1114"/>
          <cell r="AB1114"/>
          <cell r="AC1114"/>
          <cell r="AD1114"/>
          <cell r="AE1114"/>
          <cell r="AF1114"/>
          <cell r="AG1114"/>
          <cell r="AH1114"/>
          <cell r="AI1114"/>
          <cell r="AJ1114"/>
        </row>
        <row r="1115">
          <cell r="C1115">
            <v>0</v>
          </cell>
          <cell r="D1115">
            <v>0</v>
          </cell>
          <cell r="E1115"/>
          <cell r="F1115"/>
          <cell r="G1115"/>
          <cell r="AA1115"/>
          <cell r="AB1115"/>
          <cell r="AC1115"/>
          <cell r="AD1115"/>
          <cell r="AE1115"/>
          <cell r="AF1115"/>
          <cell r="AG1115"/>
          <cell r="AH1115"/>
          <cell r="AI1115"/>
          <cell r="AJ1115"/>
        </row>
        <row r="1116">
          <cell r="C1116">
            <v>0</v>
          </cell>
          <cell r="D1116">
            <v>0</v>
          </cell>
          <cell r="E1116"/>
          <cell r="F1116"/>
          <cell r="G1116"/>
          <cell r="AA1116"/>
          <cell r="AB1116"/>
          <cell r="AC1116"/>
          <cell r="AD1116"/>
          <cell r="AE1116"/>
          <cell r="AF1116"/>
          <cell r="AG1116"/>
          <cell r="AH1116"/>
          <cell r="AI1116"/>
          <cell r="AJ1116"/>
        </row>
        <row r="1117">
          <cell r="C1117">
            <v>0</v>
          </cell>
          <cell r="D1117">
            <v>0</v>
          </cell>
          <cell r="E1117"/>
          <cell r="F1117"/>
          <cell r="G1117"/>
          <cell r="AA1117"/>
          <cell r="AB1117"/>
          <cell r="AC1117"/>
          <cell r="AD1117"/>
          <cell r="AE1117"/>
          <cell r="AF1117"/>
          <cell r="AG1117"/>
          <cell r="AH1117"/>
          <cell r="AI1117"/>
          <cell r="AJ1117"/>
        </row>
        <row r="1118">
          <cell r="C1118">
            <v>0</v>
          </cell>
          <cell r="D1118">
            <v>0</v>
          </cell>
          <cell r="E1118"/>
          <cell r="F1118"/>
          <cell r="G1118"/>
          <cell r="AA1118"/>
          <cell r="AB1118"/>
          <cell r="AC1118"/>
          <cell r="AD1118"/>
          <cell r="AE1118"/>
          <cell r="AF1118"/>
          <cell r="AG1118"/>
          <cell r="AH1118"/>
          <cell r="AI1118"/>
          <cell r="AJ1118"/>
        </row>
        <row r="1119">
          <cell r="C1119">
            <v>0</v>
          </cell>
          <cell r="D1119">
            <v>0</v>
          </cell>
          <cell r="E1119"/>
          <cell r="F1119"/>
          <cell r="G1119"/>
          <cell r="AA1119"/>
          <cell r="AB1119"/>
          <cell r="AC1119"/>
          <cell r="AD1119"/>
          <cell r="AE1119"/>
          <cell r="AF1119"/>
          <cell r="AG1119"/>
          <cell r="AH1119"/>
          <cell r="AI1119"/>
          <cell r="AJ1119"/>
        </row>
        <row r="1120">
          <cell r="C1120">
            <v>0</v>
          </cell>
          <cell r="D1120">
            <v>0</v>
          </cell>
          <cell r="E1120"/>
          <cell r="F1120"/>
          <cell r="G1120"/>
          <cell r="AA1120"/>
          <cell r="AB1120"/>
          <cell r="AC1120"/>
          <cell r="AD1120"/>
          <cell r="AE1120"/>
          <cell r="AF1120"/>
          <cell r="AG1120"/>
          <cell r="AH1120"/>
          <cell r="AI1120"/>
          <cell r="AJ1120"/>
        </row>
        <row r="1121">
          <cell r="C1121">
            <v>0</v>
          </cell>
          <cell r="D1121">
            <v>0</v>
          </cell>
          <cell r="E1121"/>
          <cell r="F1121"/>
          <cell r="G1121"/>
          <cell r="AA1121"/>
          <cell r="AB1121"/>
          <cell r="AC1121"/>
          <cell r="AD1121"/>
          <cell r="AE1121"/>
          <cell r="AF1121"/>
          <cell r="AG1121"/>
          <cell r="AH1121"/>
          <cell r="AI1121"/>
          <cell r="AJ1121"/>
        </row>
        <row r="1122">
          <cell r="C1122">
            <v>0</v>
          </cell>
          <cell r="D1122">
            <v>0</v>
          </cell>
          <cell r="E1122"/>
          <cell r="F1122"/>
          <cell r="G1122"/>
          <cell r="AA1122"/>
          <cell r="AB1122"/>
          <cell r="AC1122"/>
          <cell r="AD1122"/>
          <cell r="AE1122"/>
          <cell r="AF1122"/>
          <cell r="AG1122"/>
          <cell r="AH1122"/>
          <cell r="AI1122"/>
          <cell r="AJ1122"/>
        </row>
        <row r="1123">
          <cell r="C1123">
            <v>0</v>
          </cell>
          <cell r="D1123">
            <v>0</v>
          </cell>
          <cell r="E1123"/>
          <cell r="F1123"/>
          <cell r="G1123"/>
          <cell r="AA1123"/>
          <cell r="AB1123"/>
          <cell r="AC1123"/>
          <cell r="AD1123"/>
          <cell r="AE1123"/>
          <cell r="AF1123"/>
          <cell r="AG1123"/>
          <cell r="AH1123"/>
          <cell r="AI1123"/>
          <cell r="AJ1123"/>
        </row>
        <row r="1124">
          <cell r="C1124">
            <v>0</v>
          </cell>
          <cell r="D1124">
            <v>0</v>
          </cell>
          <cell r="E1124"/>
          <cell r="F1124"/>
          <cell r="G1124"/>
          <cell r="AA1124"/>
          <cell r="AB1124"/>
          <cell r="AC1124"/>
          <cell r="AD1124"/>
          <cell r="AE1124"/>
          <cell r="AF1124"/>
          <cell r="AG1124"/>
          <cell r="AH1124"/>
          <cell r="AI1124"/>
          <cell r="AJ1124"/>
        </row>
        <row r="1125">
          <cell r="C1125">
            <v>0</v>
          </cell>
          <cell r="D1125">
            <v>0</v>
          </cell>
          <cell r="E1125"/>
          <cell r="F1125"/>
          <cell r="G1125"/>
          <cell r="AA1125"/>
          <cell r="AB1125"/>
          <cell r="AC1125"/>
          <cell r="AD1125"/>
          <cell r="AE1125"/>
          <cell r="AF1125"/>
          <cell r="AG1125"/>
          <cell r="AH1125"/>
          <cell r="AI1125"/>
          <cell r="AJ1125"/>
        </row>
        <row r="1126">
          <cell r="C1126">
            <v>0</v>
          </cell>
          <cell r="D1126">
            <v>0</v>
          </cell>
          <cell r="E1126"/>
          <cell r="F1126"/>
          <cell r="G1126"/>
          <cell r="AA1126"/>
          <cell r="AB1126"/>
          <cell r="AC1126"/>
          <cell r="AD1126"/>
          <cell r="AE1126"/>
          <cell r="AF1126"/>
          <cell r="AG1126"/>
          <cell r="AH1126"/>
          <cell r="AI1126"/>
          <cell r="AJ1126"/>
        </row>
        <row r="1127">
          <cell r="C1127">
            <v>0</v>
          </cell>
          <cell r="D1127">
            <v>0</v>
          </cell>
          <cell r="E1127"/>
          <cell r="F1127"/>
          <cell r="G1127"/>
          <cell r="AA1127"/>
          <cell r="AB1127"/>
          <cell r="AC1127"/>
          <cell r="AD1127"/>
          <cell r="AE1127"/>
          <cell r="AF1127"/>
          <cell r="AG1127"/>
          <cell r="AH1127"/>
          <cell r="AI1127"/>
          <cell r="AJ1127"/>
        </row>
        <row r="1128">
          <cell r="C1128">
            <v>0</v>
          </cell>
          <cell r="D1128">
            <v>0</v>
          </cell>
          <cell r="E1128"/>
          <cell r="F1128"/>
          <cell r="G1128"/>
          <cell r="AA1128"/>
          <cell r="AB1128"/>
          <cell r="AC1128"/>
          <cell r="AD1128"/>
          <cell r="AE1128"/>
          <cell r="AF1128"/>
          <cell r="AG1128"/>
          <cell r="AH1128"/>
          <cell r="AI1128"/>
          <cell r="AJ1128"/>
        </row>
        <row r="1129">
          <cell r="C1129">
            <v>0</v>
          </cell>
          <cell r="D1129">
            <v>0</v>
          </cell>
          <cell r="E1129"/>
          <cell r="F1129"/>
          <cell r="G1129"/>
          <cell r="AA1129"/>
          <cell r="AB1129"/>
          <cell r="AC1129"/>
          <cell r="AD1129"/>
          <cell r="AE1129"/>
          <cell r="AF1129"/>
          <cell r="AG1129"/>
          <cell r="AH1129"/>
          <cell r="AI1129"/>
          <cell r="AJ1129"/>
        </row>
        <row r="1130">
          <cell r="C1130">
            <v>0</v>
          </cell>
          <cell r="D1130">
            <v>0</v>
          </cell>
          <cell r="E1130"/>
          <cell r="F1130"/>
          <cell r="G1130"/>
          <cell r="AA1130"/>
          <cell r="AB1130"/>
          <cell r="AC1130"/>
          <cell r="AD1130"/>
          <cell r="AE1130"/>
          <cell r="AF1130"/>
          <cell r="AG1130"/>
          <cell r="AH1130"/>
          <cell r="AI1130"/>
          <cell r="AJ1130"/>
        </row>
        <row r="1131">
          <cell r="C1131">
            <v>5</v>
          </cell>
          <cell r="D1131">
            <v>5</v>
          </cell>
          <cell r="E1131">
            <v>5</v>
          </cell>
          <cell r="F1131"/>
          <cell r="G1131">
            <v>0</v>
          </cell>
          <cell r="AA1131">
            <v>0</v>
          </cell>
          <cell r="AB1131">
            <v>5</v>
          </cell>
          <cell r="AC1131">
            <v>0</v>
          </cell>
          <cell r="AD1131"/>
          <cell r="AE1131"/>
          <cell r="AF1131"/>
          <cell r="AG1131"/>
          <cell r="AH1131"/>
          <cell r="AI1131"/>
          <cell r="AJ1131"/>
        </row>
        <row r="1132">
          <cell r="C1132">
            <v>0</v>
          </cell>
          <cell r="D1132">
            <v>0</v>
          </cell>
          <cell r="E1132"/>
          <cell r="F1132"/>
          <cell r="G1132"/>
          <cell r="AA1132"/>
          <cell r="AB1132"/>
          <cell r="AC1132"/>
          <cell r="AD1132"/>
          <cell r="AE1132"/>
          <cell r="AF1132"/>
          <cell r="AG1132"/>
          <cell r="AH1132"/>
          <cell r="AI1132"/>
          <cell r="AJ1132"/>
        </row>
        <row r="1133">
          <cell r="C1133">
            <v>0</v>
          </cell>
          <cell r="D1133">
            <v>0</v>
          </cell>
          <cell r="E1133"/>
          <cell r="F1133"/>
          <cell r="G1133"/>
          <cell r="AA1133"/>
          <cell r="AB1133"/>
          <cell r="AC1133"/>
          <cell r="AD1133"/>
          <cell r="AE1133"/>
          <cell r="AF1133"/>
          <cell r="AG1133"/>
          <cell r="AH1133"/>
          <cell r="AI1133"/>
          <cell r="AJ1133"/>
        </row>
        <row r="1134">
          <cell r="C1134">
            <v>0</v>
          </cell>
          <cell r="D1134">
            <v>0</v>
          </cell>
          <cell r="E1134"/>
          <cell r="F1134"/>
          <cell r="G1134"/>
          <cell r="AA1134"/>
          <cell r="AB1134"/>
          <cell r="AC1134"/>
          <cell r="AD1134"/>
          <cell r="AE1134"/>
          <cell r="AF1134"/>
          <cell r="AG1134"/>
          <cell r="AH1134"/>
          <cell r="AI1134"/>
          <cell r="AJ1134"/>
        </row>
        <row r="1135">
          <cell r="C1135">
            <v>0</v>
          </cell>
          <cell r="D1135">
            <v>0</v>
          </cell>
          <cell r="E1135"/>
          <cell r="F1135"/>
          <cell r="G1135"/>
          <cell r="AA1135"/>
          <cell r="AB1135"/>
          <cell r="AC1135"/>
          <cell r="AD1135"/>
          <cell r="AE1135"/>
          <cell r="AF1135"/>
          <cell r="AG1135"/>
          <cell r="AH1135"/>
          <cell r="AI1135"/>
          <cell r="AJ1135"/>
        </row>
        <row r="1136">
          <cell r="C1136">
            <v>0</v>
          </cell>
          <cell r="D1136">
            <v>0</v>
          </cell>
          <cell r="E1136"/>
          <cell r="F1136"/>
          <cell r="G1136"/>
          <cell r="AA1136"/>
          <cell r="AB1136"/>
          <cell r="AC1136"/>
          <cell r="AD1136"/>
          <cell r="AE1136"/>
          <cell r="AF1136"/>
          <cell r="AG1136"/>
          <cell r="AH1136"/>
          <cell r="AI1136"/>
          <cell r="AJ1136"/>
        </row>
        <row r="1137">
          <cell r="C1137">
            <v>0</v>
          </cell>
          <cell r="D1137">
            <v>0</v>
          </cell>
          <cell r="E1137"/>
          <cell r="F1137"/>
          <cell r="G1137"/>
          <cell r="AA1137"/>
          <cell r="AB1137"/>
          <cell r="AC1137"/>
          <cell r="AD1137"/>
          <cell r="AE1137"/>
          <cell r="AF1137"/>
          <cell r="AG1137"/>
          <cell r="AH1137"/>
          <cell r="AI1137"/>
          <cell r="AJ1137"/>
        </row>
        <row r="1138">
          <cell r="C1138">
            <v>0</v>
          </cell>
          <cell r="D1138">
            <v>0</v>
          </cell>
          <cell r="E1138"/>
          <cell r="F1138"/>
          <cell r="G1138"/>
          <cell r="AA1138"/>
          <cell r="AB1138"/>
          <cell r="AC1138"/>
          <cell r="AD1138"/>
          <cell r="AE1138"/>
          <cell r="AF1138"/>
          <cell r="AG1138"/>
          <cell r="AH1138"/>
          <cell r="AI1138"/>
          <cell r="AJ1138"/>
        </row>
        <row r="1139">
          <cell r="C1139">
            <v>0</v>
          </cell>
          <cell r="D1139">
            <v>0</v>
          </cell>
          <cell r="E1139"/>
          <cell r="F1139"/>
          <cell r="G1139"/>
          <cell r="AA1139"/>
          <cell r="AB1139"/>
          <cell r="AC1139"/>
          <cell r="AD1139"/>
          <cell r="AE1139"/>
          <cell r="AF1139"/>
          <cell r="AG1139"/>
          <cell r="AH1139"/>
          <cell r="AI1139"/>
          <cell r="AJ1139"/>
        </row>
        <row r="1140">
          <cell r="C1140">
            <v>0</v>
          </cell>
          <cell r="D1140">
            <v>0</v>
          </cell>
          <cell r="E1140"/>
          <cell r="F1140"/>
          <cell r="G1140"/>
          <cell r="AA1140"/>
          <cell r="AB1140"/>
          <cell r="AC1140"/>
          <cell r="AD1140"/>
          <cell r="AE1140"/>
          <cell r="AF1140"/>
          <cell r="AG1140"/>
          <cell r="AH1140"/>
          <cell r="AI1140"/>
          <cell r="AJ1140"/>
        </row>
        <row r="1141">
          <cell r="C1141">
            <v>0</v>
          </cell>
          <cell r="D1141">
            <v>0</v>
          </cell>
          <cell r="E1141"/>
          <cell r="F1141"/>
          <cell r="G1141"/>
          <cell r="AA1141"/>
          <cell r="AB1141"/>
          <cell r="AC1141"/>
          <cell r="AD1141"/>
          <cell r="AE1141"/>
          <cell r="AF1141"/>
          <cell r="AG1141"/>
          <cell r="AH1141"/>
          <cell r="AI1141"/>
          <cell r="AJ1141"/>
        </row>
        <row r="1142">
          <cell r="C1142">
            <v>0</v>
          </cell>
          <cell r="D1142">
            <v>0</v>
          </cell>
          <cell r="E1142"/>
          <cell r="F1142"/>
          <cell r="G1142"/>
          <cell r="AA1142"/>
          <cell r="AB1142"/>
          <cell r="AC1142"/>
          <cell r="AD1142"/>
          <cell r="AE1142"/>
          <cell r="AF1142"/>
          <cell r="AG1142"/>
          <cell r="AH1142"/>
          <cell r="AI1142"/>
          <cell r="AJ1142"/>
        </row>
        <row r="1143">
          <cell r="C1143">
            <v>0</v>
          </cell>
          <cell r="D1143">
            <v>0</v>
          </cell>
          <cell r="E1143"/>
          <cell r="F1143"/>
          <cell r="G1143"/>
          <cell r="AA1143"/>
          <cell r="AB1143"/>
          <cell r="AC1143"/>
          <cell r="AD1143"/>
          <cell r="AE1143"/>
          <cell r="AF1143"/>
          <cell r="AG1143"/>
          <cell r="AH1143"/>
          <cell r="AI1143"/>
          <cell r="AJ1143"/>
        </row>
        <row r="1144">
          <cell r="C1144">
            <v>0</v>
          </cell>
          <cell r="D1144">
            <v>0</v>
          </cell>
          <cell r="E1144"/>
          <cell r="F1144"/>
          <cell r="G1144"/>
          <cell r="AA1144"/>
          <cell r="AB1144"/>
          <cell r="AC1144"/>
          <cell r="AD1144"/>
          <cell r="AE1144"/>
          <cell r="AF1144"/>
          <cell r="AG1144"/>
          <cell r="AH1144"/>
          <cell r="AI1144"/>
          <cell r="AJ1144"/>
        </row>
        <row r="1216">
          <cell r="C1216">
            <v>3</v>
          </cell>
          <cell r="H1216">
            <v>2</v>
          </cell>
          <cell r="I1216">
            <v>0</v>
          </cell>
          <cell r="J1216">
            <v>2</v>
          </cell>
          <cell r="K1216">
            <v>0</v>
          </cell>
          <cell r="L1216">
            <v>0</v>
          </cell>
          <cell r="M1216">
            <v>1</v>
          </cell>
          <cell r="N1216">
            <v>0</v>
          </cell>
          <cell r="P1216">
            <v>0</v>
          </cell>
          <cell r="Q1216">
            <v>1</v>
          </cell>
          <cell r="S1216">
            <v>0</v>
          </cell>
          <cell r="T1216">
            <v>2</v>
          </cell>
          <cell r="V1216">
            <v>0</v>
          </cell>
          <cell r="W1216">
            <v>0</v>
          </cell>
          <cell r="Y1216">
            <v>0</v>
          </cell>
          <cell r="Z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L1216">
            <v>0</v>
          </cell>
        </row>
        <row r="1218">
          <cell r="C1218">
            <v>0</v>
          </cell>
          <cell r="D1218">
            <v>0</v>
          </cell>
          <cell r="E1218"/>
          <cell r="F1218"/>
          <cell r="G1218"/>
          <cell r="AA1218"/>
          <cell r="AB1218"/>
          <cell r="AC1218"/>
          <cell r="AD1218"/>
          <cell r="AE1218"/>
          <cell r="AF1218"/>
          <cell r="AG1218"/>
          <cell r="AH1218"/>
          <cell r="AI1218"/>
          <cell r="AJ1218"/>
        </row>
        <row r="1221">
          <cell r="C1221">
            <v>0</v>
          </cell>
          <cell r="D1221">
            <v>0</v>
          </cell>
          <cell r="E1221"/>
          <cell r="F1221"/>
          <cell r="G1221"/>
          <cell r="AA1221"/>
          <cell r="AB1221"/>
          <cell r="AC1221"/>
          <cell r="AD1221"/>
          <cell r="AE1221"/>
          <cell r="AF1221"/>
          <cell r="AG1221"/>
          <cell r="AH1221"/>
          <cell r="AI1221"/>
          <cell r="AJ1221"/>
        </row>
        <row r="1222">
          <cell r="C1222">
            <v>150</v>
          </cell>
          <cell r="D1222">
            <v>147</v>
          </cell>
          <cell r="E1222">
            <v>147</v>
          </cell>
          <cell r="F1222"/>
          <cell r="G1222">
            <v>3</v>
          </cell>
          <cell r="AA1222">
            <v>0</v>
          </cell>
          <cell r="AB1222">
            <v>150</v>
          </cell>
          <cell r="AC1222">
            <v>0</v>
          </cell>
          <cell r="AD1222"/>
          <cell r="AE1222"/>
          <cell r="AF1222"/>
          <cell r="AG1222"/>
          <cell r="AH1222"/>
          <cell r="AI1222"/>
          <cell r="AJ1222"/>
        </row>
        <row r="1223">
          <cell r="C1223">
            <v>0</v>
          </cell>
          <cell r="D1223">
            <v>0</v>
          </cell>
          <cell r="E1223">
            <v>0</v>
          </cell>
          <cell r="F1223"/>
          <cell r="G1223">
            <v>0</v>
          </cell>
          <cell r="AA1223">
            <v>0</v>
          </cell>
          <cell r="AB1223">
            <v>0</v>
          </cell>
          <cell r="AC1223">
            <v>0</v>
          </cell>
          <cell r="AD1223"/>
          <cell r="AE1223"/>
          <cell r="AF1223"/>
          <cell r="AG1223"/>
          <cell r="AH1223"/>
          <cell r="AI1223"/>
          <cell r="AJ1223"/>
        </row>
        <row r="1224">
          <cell r="C1224">
            <v>0</v>
          </cell>
          <cell r="D1224">
            <v>0</v>
          </cell>
          <cell r="E1224">
            <v>0</v>
          </cell>
          <cell r="F1224"/>
          <cell r="G1224">
            <v>0</v>
          </cell>
          <cell r="AA1224">
            <v>0</v>
          </cell>
          <cell r="AB1224">
            <v>0</v>
          </cell>
          <cell r="AC1224">
            <v>0</v>
          </cell>
          <cell r="AD1224"/>
          <cell r="AE1224"/>
          <cell r="AF1224"/>
          <cell r="AG1224"/>
          <cell r="AH1224"/>
          <cell r="AI1224"/>
          <cell r="AJ1224"/>
        </row>
        <row r="1225">
          <cell r="C1225">
            <v>2</v>
          </cell>
          <cell r="D1225">
            <v>0</v>
          </cell>
          <cell r="E1225">
            <v>0</v>
          </cell>
          <cell r="F1225"/>
          <cell r="G1225">
            <v>2</v>
          </cell>
          <cell r="AA1225">
            <v>0</v>
          </cell>
          <cell r="AB1225">
            <v>2</v>
          </cell>
          <cell r="AC1225">
            <v>0</v>
          </cell>
          <cell r="AD1225"/>
          <cell r="AE1225"/>
          <cell r="AF1225"/>
          <cell r="AG1225"/>
          <cell r="AH1225"/>
          <cell r="AI1225"/>
          <cell r="AJ1225"/>
        </row>
        <row r="1226">
          <cell r="C1226">
            <v>1</v>
          </cell>
          <cell r="D1226">
            <v>1</v>
          </cell>
          <cell r="E1226">
            <v>1</v>
          </cell>
          <cell r="F1226"/>
          <cell r="G1226">
            <v>0</v>
          </cell>
          <cell r="AA1226">
            <v>0</v>
          </cell>
          <cell r="AB1226">
            <v>1</v>
          </cell>
          <cell r="AC1226">
            <v>0</v>
          </cell>
          <cell r="AD1226"/>
          <cell r="AE1226"/>
          <cell r="AF1226"/>
          <cell r="AG1226"/>
          <cell r="AH1226"/>
          <cell r="AI1226"/>
          <cell r="AJ1226"/>
        </row>
        <row r="1227">
          <cell r="C1227">
            <v>0</v>
          </cell>
          <cell r="D1227">
            <v>0</v>
          </cell>
          <cell r="E1227">
            <v>0</v>
          </cell>
          <cell r="F1227"/>
          <cell r="G1227">
            <v>0</v>
          </cell>
          <cell r="AA1227">
            <v>0</v>
          </cell>
          <cell r="AB1227">
            <v>0</v>
          </cell>
          <cell r="AC1227">
            <v>0</v>
          </cell>
          <cell r="AD1227"/>
          <cell r="AE1227"/>
          <cell r="AF1227"/>
          <cell r="AG1227"/>
          <cell r="AH1227"/>
          <cell r="AI1227"/>
          <cell r="AJ1227"/>
        </row>
        <row r="1228">
          <cell r="C1228">
            <v>0</v>
          </cell>
          <cell r="D1228">
            <v>0</v>
          </cell>
          <cell r="E1228">
            <v>0</v>
          </cell>
          <cell r="F1228"/>
          <cell r="G1228">
            <v>0</v>
          </cell>
          <cell r="AA1228">
            <v>0</v>
          </cell>
          <cell r="AB1228">
            <v>0</v>
          </cell>
          <cell r="AC1228">
            <v>0</v>
          </cell>
          <cell r="AD1228"/>
          <cell r="AE1228"/>
          <cell r="AF1228"/>
          <cell r="AG1228"/>
          <cell r="AH1228"/>
          <cell r="AI1228"/>
          <cell r="AJ1228"/>
        </row>
        <row r="1229">
          <cell r="C1229">
            <v>0</v>
          </cell>
          <cell r="D1229">
            <v>0</v>
          </cell>
          <cell r="E1229">
            <v>0</v>
          </cell>
          <cell r="F1229"/>
          <cell r="G1229">
            <v>0</v>
          </cell>
          <cell r="AA1229">
            <v>0</v>
          </cell>
          <cell r="AB1229">
            <v>0</v>
          </cell>
          <cell r="AC1229">
            <v>0</v>
          </cell>
          <cell r="AD1229"/>
          <cell r="AE1229"/>
          <cell r="AF1229"/>
          <cell r="AG1229"/>
          <cell r="AH1229"/>
          <cell r="AI1229"/>
          <cell r="AJ1229"/>
        </row>
        <row r="1230">
          <cell r="C1230">
            <v>88</v>
          </cell>
          <cell r="D1230">
            <v>87</v>
          </cell>
          <cell r="E1230">
            <v>87</v>
          </cell>
          <cell r="F1230"/>
          <cell r="G1230">
            <v>1</v>
          </cell>
          <cell r="AA1230">
            <v>0</v>
          </cell>
          <cell r="AB1230">
            <v>88</v>
          </cell>
          <cell r="AC1230">
            <v>0</v>
          </cell>
          <cell r="AD1230"/>
          <cell r="AE1230"/>
          <cell r="AF1230"/>
          <cell r="AG1230"/>
          <cell r="AH1230"/>
          <cell r="AI1230"/>
          <cell r="AJ1230"/>
        </row>
        <row r="1231">
          <cell r="C1231">
            <v>0</v>
          </cell>
          <cell r="D1231">
            <v>0</v>
          </cell>
          <cell r="E1231">
            <v>0</v>
          </cell>
          <cell r="F1231"/>
          <cell r="G1231">
            <v>0</v>
          </cell>
          <cell r="AA1231">
            <v>0</v>
          </cell>
          <cell r="AB1231">
            <v>0</v>
          </cell>
          <cell r="AC1231">
            <v>0</v>
          </cell>
          <cell r="AD1231"/>
          <cell r="AE1231"/>
          <cell r="AF1231"/>
          <cell r="AG1231"/>
          <cell r="AH1231"/>
          <cell r="AI1231"/>
          <cell r="AJ1231"/>
        </row>
        <row r="1232">
          <cell r="C1232">
            <v>0</v>
          </cell>
          <cell r="D1232">
            <v>0</v>
          </cell>
          <cell r="E1232">
            <v>0</v>
          </cell>
          <cell r="F1232"/>
          <cell r="G1232">
            <v>0</v>
          </cell>
          <cell r="AA1232">
            <v>0</v>
          </cell>
          <cell r="AB1232">
            <v>0</v>
          </cell>
          <cell r="AC1232">
            <v>0</v>
          </cell>
          <cell r="AD1232"/>
          <cell r="AE1232"/>
          <cell r="AF1232"/>
          <cell r="AG1232"/>
          <cell r="AH1232"/>
          <cell r="AI1232"/>
          <cell r="AJ1232"/>
        </row>
        <row r="1233">
          <cell r="C1233">
            <v>0</v>
          </cell>
          <cell r="D1233">
            <v>0</v>
          </cell>
          <cell r="E1233">
            <v>0</v>
          </cell>
          <cell r="F1233"/>
          <cell r="G1233">
            <v>0</v>
          </cell>
          <cell r="AA1233">
            <v>0</v>
          </cell>
          <cell r="AB1233">
            <v>0</v>
          </cell>
          <cell r="AC1233">
            <v>0</v>
          </cell>
          <cell r="AD1233"/>
          <cell r="AE1233"/>
          <cell r="AF1233"/>
          <cell r="AG1233"/>
          <cell r="AH1233"/>
          <cell r="AI1233"/>
          <cell r="AJ1233"/>
        </row>
        <row r="1234">
          <cell r="C1234">
            <v>0</v>
          </cell>
          <cell r="D1234">
            <v>0</v>
          </cell>
          <cell r="E1234">
            <v>0</v>
          </cell>
          <cell r="F1234"/>
          <cell r="G1234">
            <v>0</v>
          </cell>
          <cell r="AA1234">
            <v>0</v>
          </cell>
          <cell r="AB1234">
            <v>0</v>
          </cell>
          <cell r="AC1234">
            <v>0</v>
          </cell>
          <cell r="AD1234"/>
          <cell r="AE1234"/>
          <cell r="AF1234"/>
          <cell r="AG1234"/>
          <cell r="AH1234"/>
          <cell r="AI1234"/>
          <cell r="AJ1234"/>
        </row>
        <row r="1235">
          <cell r="C1235">
            <v>1156</v>
          </cell>
          <cell r="D1235">
            <v>1151</v>
          </cell>
          <cell r="E1235">
            <v>1151</v>
          </cell>
          <cell r="F1235"/>
          <cell r="G1235">
            <v>5</v>
          </cell>
          <cell r="AA1235">
            <v>0</v>
          </cell>
          <cell r="AB1235">
            <v>1156</v>
          </cell>
          <cell r="AC1235">
            <v>0</v>
          </cell>
          <cell r="AD1235"/>
          <cell r="AE1235"/>
          <cell r="AF1235"/>
          <cell r="AG1235"/>
          <cell r="AH1235"/>
          <cell r="AI1235"/>
          <cell r="AJ1235"/>
        </row>
        <row r="1236">
          <cell r="C1236">
            <v>4</v>
          </cell>
          <cell r="D1236">
            <v>4</v>
          </cell>
          <cell r="E1236">
            <v>4</v>
          </cell>
          <cell r="F1236"/>
          <cell r="G1236">
            <v>0</v>
          </cell>
          <cell r="AA1236">
            <v>0</v>
          </cell>
          <cell r="AB1236">
            <v>4</v>
          </cell>
          <cell r="AC1236">
            <v>0</v>
          </cell>
          <cell r="AD1236"/>
          <cell r="AE1236"/>
          <cell r="AF1236"/>
          <cell r="AG1236"/>
          <cell r="AH1236"/>
          <cell r="AI1236"/>
          <cell r="AJ1236"/>
        </row>
        <row r="1237">
          <cell r="C1237">
            <v>98</v>
          </cell>
          <cell r="D1237">
            <v>98</v>
          </cell>
          <cell r="E1237">
            <v>98</v>
          </cell>
          <cell r="F1237"/>
          <cell r="G1237">
            <v>0</v>
          </cell>
          <cell r="AA1237">
            <v>0</v>
          </cell>
          <cell r="AB1237">
            <v>98</v>
          </cell>
          <cell r="AC1237">
            <v>0</v>
          </cell>
          <cell r="AD1237"/>
          <cell r="AE1237"/>
          <cell r="AF1237"/>
          <cell r="AG1237"/>
          <cell r="AH1237"/>
          <cell r="AI1237"/>
          <cell r="AJ1237"/>
        </row>
        <row r="1238">
          <cell r="C1238">
            <v>0</v>
          </cell>
          <cell r="D1238">
            <v>0</v>
          </cell>
          <cell r="E1238">
            <v>0</v>
          </cell>
          <cell r="F1238"/>
          <cell r="G1238">
            <v>0</v>
          </cell>
          <cell r="AA1238">
            <v>0</v>
          </cell>
          <cell r="AB1238">
            <v>0</v>
          </cell>
          <cell r="AC1238">
            <v>0</v>
          </cell>
          <cell r="AD1238"/>
          <cell r="AE1238"/>
          <cell r="AF1238"/>
          <cell r="AG1238"/>
          <cell r="AH1238"/>
          <cell r="AI1238"/>
          <cell r="AJ1238"/>
        </row>
        <row r="1239">
          <cell r="C1239">
            <v>0</v>
          </cell>
          <cell r="D1239">
            <v>0</v>
          </cell>
          <cell r="E1239">
            <v>0</v>
          </cell>
          <cell r="F1239"/>
          <cell r="G1239">
            <v>0</v>
          </cell>
          <cell r="AA1239">
            <v>0</v>
          </cell>
          <cell r="AB1239">
            <v>0</v>
          </cell>
          <cell r="AC1239">
            <v>0</v>
          </cell>
          <cell r="AD1239"/>
          <cell r="AE1239"/>
          <cell r="AF1239"/>
          <cell r="AG1239"/>
          <cell r="AH1239"/>
          <cell r="AI1239"/>
          <cell r="AJ1239"/>
        </row>
        <row r="1240">
          <cell r="C1240">
            <v>0</v>
          </cell>
          <cell r="D1240">
            <v>0</v>
          </cell>
          <cell r="E1240">
            <v>0</v>
          </cell>
          <cell r="F1240"/>
          <cell r="G1240">
            <v>0</v>
          </cell>
          <cell r="AA1240">
            <v>0</v>
          </cell>
          <cell r="AB1240">
            <v>0</v>
          </cell>
          <cell r="AC1240">
            <v>0</v>
          </cell>
          <cell r="AD1240"/>
          <cell r="AE1240"/>
          <cell r="AF1240"/>
          <cell r="AG1240"/>
          <cell r="AH1240"/>
          <cell r="AI1240"/>
          <cell r="AJ1240"/>
        </row>
        <row r="1241">
          <cell r="C1241">
            <v>56</v>
          </cell>
          <cell r="D1241">
            <v>55</v>
          </cell>
          <cell r="E1241">
            <v>55</v>
          </cell>
          <cell r="F1241"/>
          <cell r="G1241">
            <v>1</v>
          </cell>
          <cell r="AA1241">
            <v>0</v>
          </cell>
          <cell r="AB1241">
            <v>56</v>
          </cell>
          <cell r="AC1241">
            <v>0</v>
          </cell>
          <cell r="AD1241"/>
          <cell r="AE1241"/>
          <cell r="AF1241"/>
          <cell r="AG1241"/>
          <cell r="AH1241"/>
          <cell r="AI1241"/>
          <cell r="AJ1241"/>
        </row>
        <row r="1242">
          <cell r="C1242">
            <v>0</v>
          </cell>
          <cell r="D1242">
            <v>0</v>
          </cell>
          <cell r="E1242"/>
          <cell r="F1242"/>
          <cell r="G1242"/>
          <cell r="AA1242"/>
          <cell r="AB1242"/>
          <cell r="AC1242"/>
          <cell r="AD1242"/>
          <cell r="AE1242"/>
          <cell r="AF1242"/>
          <cell r="AG1242"/>
          <cell r="AH1242"/>
          <cell r="AI1242"/>
          <cell r="AJ1242"/>
        </row>
        <row r="1243">
          <cell r="C1243">
            <v>0</v>
          </cell>
          <cell r="D1243">
            <v>0</v>
          </cell>
          <cell r="E1243"/>
          <cell r="F1243"/>
          <cell r="G1243"/>
          <cell r="AA1243"/>
          <cell r="AB1243"/>
          <cell r="AC1243"/>
          <cell r="AD1243"/>
          <cell r="AE1243"/>
          <cell r="AF1243"/>
          <cell r="AG1243"/>
          <cell r="AH1243"/>
          <cell r="AI1243"/>
          <cell r="AJ1243"/>
        </row>
        <row r="1244">
          <cell r="C1244">
            <v>0</v>
          </cell>
          <cell r="D1244">
            <v>0</v>
          </cell>
          <cell r="E1244"/>
          <cell r="F1244"/>
          <cell r="G1244"/>
          <cell r="AA1244"/>
          <cell r="AB1244"/>
          <cell r="AC1244"/>
          <cell r="AD1244"/>
          <cell r="AE1244"/>
          <cell r="AF1244"/>
          <cell r="AG1244"/>
          <cell r="AH1244"/>
          <cell r="AI1244"/>
          <cell r="AJ1244"/>
        </row>
        <row r="1245">
          <cell r="C1245">
            <v>0</v>
          </cell>
          <cell r="D1245">
            <v>0</v>
          </cell>
          <cell r="E1245"/>
          <cell r="F1245"/>
          <cell r="G1245"/>
          <cell r="AA1245"/>
          <cell r="AB1245"/>
          <cell r="AC1245"/>
          <cell r="AD1245"/>
          <cell r="AE1245"/>
          <cell r="AF1245"/>
          <cell r="AG1245"/>
          <cell r="AH1245"/>
          <cell r="AI1245"/>
          <cell r="AJ1245"/>
        </row>
        <row r="1246">
          <cell r="C1246">
            <v>0</v>
          </cell>
          <cell r="D1246">
            <v>0</v>
          </cell>
          <cell r="E1246"/>
          <cell r="F1246"/>
          <cell r="G1246"/>
          <cell r="AA1246"/>
          <cell r="AB1246"/>
          <cell r="AC1246"/>
          <cell r="AD1246"/>
          <cell r="AE1246"/>
          <cell r="AF1246"/>
          <cell r="AG1246"/>
          <cell r="AH1246"/>
          <cell r="AI1246"/>
          <cell r="AJ1246"/>
        </row>
        <row r="1247">
          <cell r="C1247">
            <v>0</v>
          </cell>
          <cell r="D1247">
            <v>0</v>
          </cell>
          <cell r="E1247"/>
          <cell r="F1247"/>
          <cell r="G1247"/>
          <cell r="AA1247"/>
          <cell r="AB1247"/>
          <cell r="AC1247"/>
          <cell r="AD1247"/>
          <cell r="AE1247"/>
          <cell r="AF1247"/>
          <cell r="AG1247"/>
          <cell r="AH1247"/>
          <cell r="AI1247"/>
          <cell r="AJ1247"/>
        </row>
        <row r="1248">
          <cell r="C1248">
            <v>0</v>
          </cell>
          <cell r="D1248">
            <v>0</v>
          </cell>
          <cell r="E1248"/>
          <cell r="F1248"/>
          <cell r="G1248"/>
          <cell r="AA1248"/>
          <cell r="AB1248"/>
          <cell r="AC1248"/>
          <cell r="AD1248"/>
          <cell r="AE1248"/>
          <cell r="AF1248"/>
          <cell r="AG1248"/>
          <cell r="AH1248"/>
          <cell r="AI1248"/>
          <cell r="AJ1248"/>
        </row>
        <row r="1249">
          <cell r="C1249">
            <v>0</v>
          </cell>
          <cell r="D1249">
            <v>0</v>
          </cell>
          <cell r="E1249"/>
          <cell r="F1249"/>
          <cell r="G1249"/>
          <cell r="AA1249"/>
          <cell r="AB1249"/>
          <cell r="AC1249"/>
          <cell r="AD1249"/>
          <cell r="AE1249"/>
          <cell r="AF1249"/>
          <cell r="AG1249"/>
          <cell r="AH1249"/>
          <cell r="AI1249"/>
          <cell r="AJ1249"/>
        </row>
        <row r="1250">
          <cell r="C1250">
            <v>0</v>
          </cell>
          <cell r="D1250">
            <v>0</v>
          </cell>
          <cell r="E1250"/>
          <cell r="F1250"/>
          <cell r="G1250"/>
          <cell r="AA1250"/>
          <cell r="AB1250"/>
          <cell r="AC1250"/>
          <cell r="AD1250"/>
          <cell r="AE1250"/>
          <cell r="AF1250"/>
          <cell r="AG1250"/>
          <cell r="AH1250"/>
          <cell r="AI1250"/>
          <cell r="AJ1250"/>
        </row>
        <row r="1251">
          <cell r="C1251">
            <v>0</v>
          </cell>
          <cell r="D1251">
            <v>0</v>
          </cell>
          <cell r="E1251"/>
          <cell r="F1251"/>
          <cell r="G1251"/>
          <cell r="AA1251"/>
          <cell r="AB1251"/>
          <cell r="AC1251"/>
          <cell r="AD1251"/>
          <cell r="AE1251"/>
          <cell r="AF1251"/>
          <cell r="AG1251"/>
          <cell r="AH1251"/>
          <cell r="AI1251"/>
          <cell r="AJ1251"/>
        </row>
        <row r="1252">
          <cell r="C1252">
            <v>0</v>
          </cell>
          <cell r="D1252">
            <v>0</v>
          </cell>
          <cell r="E1252"/>
          <cell r="F1252"/>
          <cell r="G1252"/>
          <cell r="AA1252"/>
          <cell r="AB1252"/>
          <cell r="AC1252"/>
          <cell r="AD1252"/>
          <cell r="AE1252"/>
          <cell r="AF1252"/>
          <cell r="AG1252"/>
          <cell r="AH1252"/>
          <cell r="AI1252"/>
          <cell r="AJ1252"/>
        </row>
        <row r="1253">
          <cell r="C1253">
            <v>0</v>
          </cell>
          <cell r="D1253">
            <v>0</v>
          </cell>
          <cell r="E1253"/>
          <cell r="F1253"/>
          <cell r="G1253"/>
          <cell r="AA1253"/>
          <cell r="AB1253"/>
          <cell r="AC1253"/>
          <cell r="AD1253"/>
          <cell r="AE1253"/>
          <cell r="AF1253"/>
          <cell r="AG1253"/>
          <cell r="AH1253"/>
          <cell r="AI1253"/>
          <cell r="AJ1253"/>
        </row>
        <row r="1254">
          <cell r="C1254">
            <v>0</v>
          </cell>
          <cell r="D1254">
            <v>0</v>
          </cell>
          <cell r="E1254"/>
          <cell r="F1254"/>
          <cell r="G1254"/>
          <cell r="AA1254"/>
          <cell r="AB1254"/>
          <cell r="AC1254"/>
          <cell r="AD1254"/>
          <cell r="AE1254"/>
          <cell r="AF1254"/>
          <cell r="AG1254"/>
          <cell r="AH1254"/>
          <cell r="AI1254"/>
          <cell r="AJ1254"/>
        </row>
        <row r="1255">
          <cell r="C1255">
            <v>21</v>
          </cell>
          <cell r="D1255">
            <v>20</v>
          </cell>
          <cell r="E1255">
            <v>17</v>
          </cell>
          <cell r="F1255">
            <v>3</v>
          </cell>
          <cell r="G1255">
            <v>1</v>
          </cell>
          <cell r="AA1255">
            <v>21</v>
          </cell>
          <cell r="AB1255"/>
          <cell r="AC1255"/>
          <cell r="AD1255"/>
          <cell r="AE1255"/>
          <cell r="AF1255"/>
          <cell r="AG1255"/>
          <cell r="AH1255"/>
          <cell r="AI1255"/>
          <cell r="AJ1255"/>
        </row>
        <row r="1256">
          <cell r="C1256">
            <v>0</v>
          </cell>
          <cell r="D1256">
            <v>0</v>
          </cell>
          <cell r="E1256"/>
          <cell r="F1256"/>
          <cell r="G1256"/>
          <cell r="AA1256"/>
          <cell r="AB1256"/>
          <cell r="AC1256"/>
          <cell r="AD1256"/>
          <cell r="AE1256"/>
          <cell r="AF1256"/>
          <cell r="AG1256"/>
          <cell r="AH1256"/>
          <cell r="AI1256"/>
          <cell r="AJ1256"/>
        </row>
        <row r="1257">
          <cell r="C1257">
            <v>0</v>
          </cell>
          <cell r="D1257">
            <v>0</v>
          </cell>
          <cell r="E1257"/>
          <cell r="F1257"/>
          <cell r="G1257"/>
          <cell r="AA1257"/>
          <cell r="AB1257"/>
          <cell r="AC1257"/>
          <cell r="AD1257"/>
          <cell r="AE1257"/>
          <cell r="AF1257"/>
          <cell r="AG1257"/>
          <cell r="AH1257"/>
          <cell r="AI1257"/>
          <cell r="AJ1257"/>
        </row>
        <row r="1258">
          <cell r="C1258">
            <v>0</v>
          </cell>
          <cell r="D1258">
            <v>0</v>
          </cell>
          <cell r="E1258"/>
          <cell r="F1258"/>
          <cell r="G1258"/>
          <cell r="AA1258"/>
          <cell r="AB1258"/>
          <cell r="AC1258"/>
          <cell r="AD1258"/>
          <cell r="AE1258"/>
          <cell r="AF1258"/>
          <cell r="AG1258"/>
          <cell r="AH1258"/>
          <cell r="AI1258"/>
          <cell r="AJ1258"/>
        </row>
        <row r="1259">
          <cell r="C1259">
            <v>0</v>
          </cell>
          <cell r="D1259">
            <v>0</v>
          </cell>
          <cell r="E1259"/>
          <cell r="F1259"/>
          <cell r="G1259"/>
          <cell r="AA1259"/>
          <cell r="AB1259"/>
          <cell r="AC1259"/>
          <cell r="AD1259"/>
          <cell r="AE1259"/>
          <cell r="AF1259"/>
          <cell r="AG1259"/>
          <cell r="AH1259"/>
          <cell r="AI1259"/>
          <cell r="AJ1259"/>
        </row>
        <row r="1260">
          <cell r="C1260">
            <v>271</v>
          </cell>
          <cell r="D1260">
            <v>270</v>
          </cell>
          <cell r="E1260">
            <v>270</v>
          </cell>
          <cell r="F1260"/>
          <cell r="G1260">
            <v>1</v>
          </cell>
          <cell r="AA1260">
            <v>0</v>
          </cell>
          <cell r="AB1260">
            <v>271</v>
          </cell>
          <cell r="AC1260">
            <v>0</v>
          </cell>
          <cell r="AD1260"/>
          <cell r="AE1260"/>
          <cell r="AF1260"/>
          <cell r="AG1260"/>
          <cell r="AH1260"/>
          <cell r="AI1260"/>
          <cell r="AJ1260"/>
        </row>
        <row r="1261">
          <cell r="C1261">
            <v>204</v>
          </cell>
          <cell r="D1261">
            <v>203</v>
          </cell>
          <cell r="E1261">
            <v>203</v>
          </cell>
          <cell r="F1261"/>
          <cell r="G1261">
            <v>1</v>
          </cell>
          <cell r="AA1261">
            <v>0</v>
          </cell>
          <cell r="AB1261">
            <v>204</v>
          </cell>
          <cell r="AC1261">
            <v>0</v>
          </cell>
          <cell r="AD1261"/>
          <cell r="AE1261"/>
          <cell r="AF1261"/>
          <cell r="AG1261"/>
          <cell r="AH1261"/>
          <cell r="AI1261"/>
          <cell r="AJ1261"/>
        </row>
        <row r="1262">
          <cell r="C1262">
            <v>48</v>
          </cell>
          <cell r="D1262">
            <v>47</v>
          </cell>
          <cell r="E1262">
            <v>47</v>
          </cell>
          <cell r="F1262"/>
          <cell r="G1262">
            <v>1</v>
          </cell>
          <cell r="AA1262">
            <v>0</v>
          </cell>
          <cell r="AB1262">
            <v>48</v>
          </cell>
          <cell r="AC1262">
            <v>0</v>
          </cell>
          <cell r="AD1262"/>
          <cell r="AE1262"/>
          <cell r="AF1262"/>
          <cell r="AG1262"/>
          <cell r="AH1262"/>
          <cell r="AI1262"/>
          <cell r="AJ1262"/>
        </row>
        <row r="1263">
          <cell r="C1263">
            <v>0</v>
          </cell>
          <cell r="D1263">
            <v>0</v>
          </cell>
          <cell r="E1263">
            <v>0</v>
          </cell>
          <cell r="F1263"/>
          <cell r="G1263">
            <v>0</v>
          </cell>
          <cell r="AA1263">
            <v>0</v>
          </cell>
          <cell r="AB1263">
            <v>0</v>
          </cell>
          <cell r="AC1263">
            <v>0</v>
          </cell>
          <cell r="AD1263"/>
          <cell r="AE1263"/>
          <cell r="AF1263"/>
          <cell r="AG1263"/>
          <cell r="AH1263"/>
          <cell r="AI1263"/>
          <cell r="AJ1263"/>
        </row>
        <row r="1264">
          <cell r="C1264">
            <v>0</v>
          </cell>
          <cell r="D1264">
            <v>0</v>
          </cell>
          <cell r="E1264">
            <v>0</v>
          </cell>
          <cell r="F1264"/>
          <cell r="G1264">
            <v>0</v>
          </cell>
          <cell r="AA1264">
            <v>0</v>
          </cell>
          <cell r="AB1264">
            <v>0</v>
          </cell>
          <cell r="AC1264">
            <v>0</v>
          </cell>
          <cell r="AD1264"/>
          <cell r="AE1264"/>
          <cell r="AF1264"/>
          <cell r="AG1264"/>
          <cell r="AH1264"/>
          <cell r="AI1264"/>
          <cell r="AJ1264"/>
        </row>
        <row r="1265">
          <cell r="C1265">
            <v>0</v>
          </cell>
          <cell r="D1265">
            <v>0</v>
          </cell>
          <cell r="E1265">
            <v>0</v>
          </cell>
          <cell r="F1265"/>
          <cell r="G1265">
            <v>0</v>
          </cell>
          <cell r="AA1265">
            <v>0</v>
          </cell>
          <cell r="AB1265">
            <v>0</v>
          </cell>
          <cell r="AC1265">
            <v>0</v>
          </cell>
          <cell r="AD1265"/>
          <cell r="AE1265"/>
          <cell r="AF1265"/>
          <cell r="AG1265"/>
          <cell r="AH1265"/>
          <cell r="AI1265"/>
          <cell r="AJ1265"/>
        </row>
        <row r="1266">
          <cell r="C1266">
            <v>145</v>
          </cell>
          <cell r="D1266">
            <v>145</v>
          </cell>
          <cell r="E1266">
            <v>145</v>
          </cell>
          <cell r="F1266"/>
          <cell r="G1266">
            <v>0</v>
          </cell>
          <cell r="AA1266">
            <v>0</v>
          </cell>
          <cell r="AB1266">
            <v>145</v>
          </cell>
          <cell r="AC1266">
            <v>0</v>
          </cell>
          <cell r="AD1266"/>
          <cell r="AE1266"/>
          <cell r="AF1266"/>
          <cell r="AG1266"/>
          <cell r="AH1266"/>
          <cell r="AI1266"/>
          <cell r="AJ1266"/>
        </row>
        <row r="1267">
          <cell r="C1267">
            <v>0</v>
          </cell>
          <cell r="D1267">
            <v>0</v>
          </cell>
          <cell r="E1267">
            <v>0</v>
          </cell>
          <cell r="F1267"/>
          <cell r="G1267">
            <v>0</v>
          </cell>
          <cell r="AA1267">
            <v>0</v>
          </cell>
          <cell r="AB1267">
            <v>0</v>
          </cell>
          <cell r="AC1267">
            <v>0</v>
          </cell>
          <cell r="AD1267"/>
          <cell r="AE1267"/>
          <cell r="AF1267"/>
          <cell r="AG1267"/>
          <cell r="AH1267"/>
          <cell r="AI1267"/>
          <cell r="AJ1267"/>
        </row>
        <row r="1268">
          <cell r="C1268">
            <v>0</v>
          </cell>
          <cell r="D1268">
            <v>0</v>
          </cell>
          <cell r="E1268">
            <v>0</v>
          </cell>
          <cell r="F1268"/>
          <cell r="G1268">
            <v>0</v>
          </cell>
          <cell r="AA1268">
            <v>0</v>
          </cell>
          <cell r="AB1268">
            <v>0</v>
          </cell>
          <cell r="AC1268">
            <v>0</v>
          </cell>
          <cell r="AD1268"/>
          <cell r="AE1268"/>
          <cell r="AF1268"/>
          <cell r="AG1268"/>
          <cell r="AH1268"/>
          <cell r="AI1268"/>
          <cell r="AJ1268"/>
        </row>
        <row r="1269">
          <cell r="C1269">
            <v>1</v>
          </cell>
          <cell r="D1269">
            <v>1</v>
          </cell>
          <cell r="E1269">
            <v>1</v>
          </cell>
          <cell r="F1269"/>
          <cell r="G1269">
            <v>0</v>
          </cell>
          <cell r="AA1269">
            <v>0</v>
          </cell>
          <cell r="AB1269">
            <v>1</v>
          </cell>
          <cell r="AC1269">
            <v>0</v>
          </cell>
          <cell r="AD1269"/>
          <cell r="AE1269"/>
          <cell r="AF1269"/>
          <cell r="AG1269"/>
          <cell r="AH1269"/>
          <cell r="AI1269"/>
          <cell r="AJ1269"/>
        </row>
        <row r="1270">
          <cell r="C1270">
            <v>1</v>
          </cell>
          <cell r="D1270">
            <v>1</v>
          </cell>
          <cell r="E1270">
            <v>1</v>
          </cell>
          <cell r="F1270"/>
          <cell r="G1270">
            <v>0</v>
          </cell>
          <cell r="AA1270">
            <v>0</v>
          </cell>
          <cell r="AB1270">
            <v>1</v>
          </cell>
          <cell r="AC1270">
            <v>0</v>
          </cell>
          <cell r="AD1270"/>
          <cell r="AE1270"/>
          <cell r="AF1270"/>
          <cell r="AG1270"/>
          <cell r="AH1270"/>
          <cell r="AI1270"/>
          <cell r="AJ1270"/>
        </row>
        <row r="1352">
          <cell r="C1352">
            <v>126</v>
          </cell>
          <cell r="H1352">
            <v>108</v>
          </cell>
          <cell r="I1352">
            <v>83</v>
          </cell>
          <cell r="J1352">
            <v>25</v>
          </cell>
          <cell r="K1352">
            <v>1</v>
          </cell>
          <cell r="L1352">
            <v>8</v>
          </cell>
          <cell r="M1352">
            <v>8</v>
          </cell>
          <cell r="N1352">
            <v>1</v>
          </cell>
          <cell r="P1352">
            <v>0</v>
          </cell>
          <cell r="Q1352">
            <v>12</v>
          </cell>
          <cell r="S1352">
            <v>0</v>
          </cell>
          <cell r="T1352">
            <v>64</v>
          </cell>
          <cell r="V1352">
            <v>0</v>
          </cell>
          <cell r="W1352">
            <v>0</v>
          </cell>
          <cell r="Y1352">
            <v>0</v>
          </cell>
          <cell r="Z1352">
            <v>2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L1352">
            <v>32012480</v>
          </cell>
        </row>
        <row r="1354">
          <cell r="C1354">
            <v>0</v>
          </cell>
          <cell r="D1354">
            <v>0</v>
          </cell>
          <cell r="E1354"/>
          <cell r="F1354"/>
          <cell r="G1354"/>
          <cell r="AA1354"/>
          <cell r="AB1354"/>
          <cell r="AC1354"/>
          <cell r="AD1354"/>
          <cell r="AE1354"/>
          <cell r="AF1354"/>
          <cell r="AG1354"/>
          <cell r="AH1354"/>
          <cell r="AI1354"/>
          <cell r="AJ1354"/>
        </row>
        <row r="1355">
          <cell r="C1355">
            <v>0</v>
          </cell>
          <cell r="D1355">
            <v>0</v>
          </cell>
          <cell r="E1355"/>
          <cell r="F1355"/>
          <cell r="G1355"/>
          <cell r="AA1355"/>
          <cell r="AB1355"/>
          <cell r="AC1355"/>
          <cell r="AD1355"/>
          <cell r="AE1355"/>
          <cell r="AF1355"/>
          <cell r="AG1355"/>
          <cell r="AH1355"/>
          <cell r="AI1355"/>
          <cell r="AJ1355"/>
        </row>
        <row r="1356">
          <cell r="C1356">
            <v>0</v>
          </cell>
          <cell r="D1356">
            <v>0</v>
          </cell>
          <cell r="E1356"/>
          <cell r="F1356"/>
          <cell r="G1356"/>
          <cell r="AA1356"/>
          <cell r="AB1356"/>
          <cell r="AC1356"/>
          <cell r="AD1356"/>
          <cell r="AE1356"/>
          <cell r="AF1356"/>
          <cell r="AG1356"/>
          <cell r="AH1356"/>
          <cell r="AI1356"/>
          <cell r="AJ1356"/>
        </row>
        <row r="1357">
          <cell r="C1357">
            <v>0</v>
          </cell>
          <cell r="D1357">
            <v>0</v>
          </cell>
          <cell r="E1357"/>
          <cell r="F1357"/>
          <cell r="G1357"/>
          <cell r="AA1357"/>
          <cell r="AB1357"/>
          <cell r="AC1357"/>
          <cell r="AD1357"/>
          <cell r="AE1357"/>
          <cell r="AF1357"/>
          <cell r="AG1357"/>
          <cell r="AH1357"/>
          <cell r="AI1357"/>
          <cell r="AJ1357"/>
        </row>
        <row r="1358">
          <cell r="C1358">
            <v>0</v>
          </cell>
          <cell r="D1358">
            <v>0</v>
          </cell>
          <cell r="E1358"/>
          <cell r="F1358"/>
          <cell r="G1358"/>
          <cell r="AA1358"/>
          <cell r="AB1358"/>
          <cell r="AC1358"/>
          <cell r="AD1358"/>
          <cell r="AE1358"/>
          <cell r="AF1358"/>
          <cell r="AG1358"/>
          <cell r="AH1358"/>
          <cell r="AI1358"/>
          <cell r="AJ1358"/>
        </row>
        <row r="1359">
          <cell r="C1359">
            <v>0</v>
          </cell>
          <cell r="D1359">
            <v>0</v>
          </cell>
          <cell r="E1359"/>
          <cell r="F1359"/>
          <cell r="G1359"/>
          <cell r="AA1359"/>
          <cell r="AB1359"/>
          <cell r="AC1359"/>
          <cell r="AD1359"/>
          <cell r="AE1359"/>
          <cell r="AF1359"/>
          <cell r="AG1359"/>
          <cell r="AH1359"/>
          <cell r="AI1359"/>
          <cell r="AJ1359"/>
        </row>
        <row r="1360">
          <cell r="C1360">
            <v>49</v>
          </cell>
          <cell r="D1360">
            <v>49</v>
          </cell>
          <cell r="E1360">
            <v>49</v>
          </cell>
          <cell r="F1360"/>
          <cell r="G1360">
            <v>0</v>
          </cell>
          <cell r="AA1360">
            <v>0</v>
          </cell>
          <cell r="AB1360">
            <v>49</v>
          </cell>
          <cell r="AC1360">
            <v>0</v>
          </cell>
          <cell r="AD1360"/>
          <cell r="AE1360"/>
          <cell r="AF1360"/>
          <cell r="AG1360"/>
          <cell r="AH1360"/>
          <cell r="AI1360"/>
          <cell r="AJ1360"/>
        </row>
        <row r="1361">
          <cell r="C1361">
            <v>3</v>
          </cell>
          <cell r="D1361">
            <v>3</v>
          </cell>
          <cell r="E1361">
            <v>3</v>
          </cell>
          <cell r="F1361"/>
          <cell r="G1361">
            <v>0</v>
          </cell>
          <cell r="AA1361">
            <v>0</v>
          </cell>
          <cell r="AB1361">
            <v>3</v>
          </cell>
          <cell r="AC1361">
            <v>0</v>
          </cell>
          <cell r="AD1361"/>
          <cell r="AE1361"/>
          <cell r="AF1361"/>
          <cell r="AG1361"/>
          <cell r="AH1361"/>
          <cell r="AI1361"/>
          <cell r="AJ1361"/>
        </row>
        <row r="1362">
          <cell r="C1362">
            <v>25</v>
          </cell>
          <cell r="D1362">
            <v>25</v>
          </cell>
          <cell r="E1362">
            <v>25</v>
          </cell>
          <cell r="F1362"/>
          <cell r="G1362">
            <v>0</v>
          </cell>
          <cell r="AA1362">
            <v>0</v>
          </cell>
          <cell r="AB1362">
            <v>25</v>
          </cell>
          <cell r="AC1362">
            <v>0</v>
          </cell>
          <cell r="AD1362"/>
          <cell r="AE1362"/>
          <cell r="AF1362"/>
          <cell r="AG1362"/>
          <cell r="AH1362"/>
          <cell r="AI1362"/>
          <cell r="AJ1362"/>
        </row>
        <row r="1363">
          <cell r="C1363">
            <v>2</v>
          </cell>
          <cell r="D1363">
            <v>2</v>
          </cell>
          <cell r="E1363">
            <v>2</v>
          </cell>
          <cell r="F1363"/>
          <cell r="G1363">
            <v>0</v>
          </cell>
          <cell r="AA1363">
            <v>0</v>
          </cell>
          <cell r="AB1363">
            <v>2</v>
          </cell>
          <cell r="AC1363">
            <v>0</v>
          </cell>
          <cell r="AD1363"/>
          <cell r="AE1363"/>
          <cell r="AF1363"/>
          <cell r="AG1363"/>
          <cell r="AH1363"/>
          <cell r="AI1363"/>
          <cell r="AJ1363"/>
        </row>
        <row r="1364">
          <cell r="C1364">
            <v>5</v>
          </cell>
          <cell r="D1364">
            <v>5</v>
          </cell>
          <cell r="E1364">
            <v>5</v>
          </cell>
          <cell r="F1364"/>
          <cell r="G1364">
            <v>0</v>
          </cell>
          <cell r="AA1364">
            <v>0</v>
          </cell>
          <cell r="AB1364">
            <v>5</v>
          </cell>
          <cell r="AC1364">
            <v>0</v>
          </cell>
          <cell r="AD1364"/>
          <cell r="AE1364"/>
          <cell r="AF1364"/>
          <cell r="AG1364"/>
          <cell r="AH1364"/>
          <cell r="AI1364"/>
          <cell r="AJ1364"/>
        </row>
        <row r="1365">
          <cell r="C1365">
            <v>0</v>
          </cell>
          <cell r="D1365">
            <v>0</v>
          </cell>
          <cell r="E1365">
            <v>0</v>
          </cell>
          <cell r="F1365"/>
          <cell r="G1365">
            <v>0</v>
          </cell>
          <cell r="AA1365">
            <v>0</v>
          </cell>
          <cell r="AB1365">
            <v>0</v>
          </cell>
          <cell r="AC1365">
            <v>0</v>
          </cell>
          <cell r="AD1365"/>
          <cell r="AE1365"/>
          <cell r="AF1365"/>
          <cell r="AG1365"/>
          <cell r="AH1365"/>
          <cell r="AI1365"/>
          <cell r="AJ1365"/>
        </row>
        <row r="1366">
          <cell r="C1366">
            <v>0</v>
          </cell>
          <cell r="D1366">
            <v>0</v>
          </cell>
          <cell r="E1366">
            <v>0</v>
          </cell>
          <cell r="F1366"/>
          <cell r="G1366">
            <v>0</v>
          </cell>
          <cell r="AA1366">
            <v>0</v>
          </cell>
          <cell r="AB1366">
            <v>0</v>
          </cell>
          <cell r="AC1366">
            <v>0</v>
          </cell>
          <cell r="AD1366"/>
          <cell r="AE1366"/>
          <cell r="AF1366"/>
          <cell r="AG1366"/>
          <cell r="AH1366"/>
          <cell r="AI1366"/>
          <cell r="AJ1366"/>
        </row>
        <row r="1367">
          <cell r="C1367">
            <v>0</v>
          </cell>
          <cell r="D1367">
            <v>0</v>
          </cell>
          <cell r="E1367">
            <v>0</v>
          </cell>
          <cell r="F1367"/>
          <cell r="G1367">
            <v>0</v>
          </cell>
          <cell r="AA1367">
            <v>0</v>
          </cell>
          <cell r="AB1367">
            <v>0</v>
          </cell>
          <cell r="AC1367">
            <v>0</v>
          </cell>
          <cell r="AD1367"/>
          <cell r="AE1367"/>
          <cell r="AF1367"/>
          <cell r="AG1367"/>
          <cell r="AH1367"/>
          <cell r="AI1367"/>
          <cell r="AJ1367"/>
        </row>
        <row r="1368">
          <cell r="C1368">
            <v>0</v>
          </cell>
          <cell r="D1368">
            <v>0</v>
          </cell>
          <cell r="E1368">
            <v>0</v>
          </cell>
          <cell r="F1368"/>
          <cell r="G1368">
            <v>0</v>
          </cell>
          <cell r="AA1368">
            <v>0</v>
          </cell>
          <cell r="AB1368">
            <v>0</v>
          </cell>
          <cell r="AC1368">
            <v>0</v>
          </cell>
          <cell r="AD1368"/>
          <cell r="AE1368"/>
          <cell r="AF1368"/>
          <cell r="AG1368"/>
          <cell r="AH1368"/>
          <cell r="AI1368"/>
          <cell r="AJ1368"/>
        </row>
        <row r="1369">
          <cell r="C1369">
            <v>0</v>
          </cell>
          <cell r="D1369">
            <v>0</v>
          </cell>
          <cell r="E1369">
            <v>0</v>
          </cell>
          <cell r="F1369"/>
          <cell r="G1369">
            <v>0</v>
          </cell>
          <cell r="AA1369">
            <v>0</v>
          </cell>
          <cell r="AB1369">
            <v>0</v>
          </cell>
          <cell r="AC1369">
            <v>0</v>
          </cell>
          <cell r="AD1369"/>
          <cell r="AE1369"/>
          <cell r="AF1369"/>
          <cell r="AG1369"/>
          <cell r="AH1369"/>
          <cell r="AI1369"/>
          <cell r="AJ1369"/>
        </row>
        <row r="1370">
          <cell r="C1370">
            <v>2</v>
          </cell>
          <cell r="D1370">
            <v>2</v>
          </cell>
          <cell r="E1370">
            <v>2</v>
          </cell>
          <cell r="F1370"/>
          <cell r="G1370">
            <v>0</v>
          </cell>
          <cell r="AA1370">
            <v>0</v>
          </cell>
          <cell r="AB1370">
            <v>2</v>
          </cell>
          <cell r="AC1370">
            <v>0</v>
          </cell>
          <cell r="AD1370"/>
          <cell r="AE1370"/>
          <cell r="AF1370"/>
          <cell r="AG1370"/>
          <cell r="AH1370"/>
          <cell r="AI1370"/>
          <cell r="AJ1370"/>
        </row>
        <row r="1371">
          <cell r="C1371">
            <v>0</v>
          </cell>
          <cell r="D1371">
            <v>0</v>
          </cell>
          <cell r="E1371">
            <v>0</v>
          </cell>
          <cell r="F1371"/>
          <cell r="G1371">
            <v>0</v>
          </cell>
          <cell r="AA1371">
            <v>0</v>
          </cell>
          <cell r="AB1371">
            <v>0</v>
          </cell>
          <cell r="AC1371">
            <v>0</v>
          </cell>
          <cell r="AD1371"/>
          <cell r="AE1371"/>
          <cell r="AF1371"/>
          <cell r="AG1371"/>
          <cell r="AH1371"/>
          <cell r="AI1371"/>
          <cell r="AJ1371"/>
        </row>
        <row r="1372">
          <cell r="C1372">
            <v>2</v>
          </cell>
          <cell r="D1372">
            <v>2</v>
          </cell>
          <cell r="E1372">
            <v>2</v>
          </cell>
          <cell r="F1372"/>
          <cell r="G1372">
            <v>0</v>
          </cell>
          <cell r="AA1372">
            <v>1</v>
          </cell>
          <cell r="AB1372">
            <v>0</v>
          </cell>
          <cell r="AC1372">
            <v>1</v>
          </cell>
          <cell r="AD1372"/>
          <cell r="AE1372"/>
          <cell r="AF1372"/>
          <cell r="AG1372"/>
          <cell r="AH1372"/>
          <cell r="AI1372"/>
          <cell r="AJ1372"/>
        </row>
        <row r="1373">
          <cell r="C1373">
            <v>0</v>
          </cell>
          <cell r="D1373">
            <v>0</v>
          </cell>
          <cell r="E1373"/>
          <cell r="F1373"/>
          <cell r="G1373"/>
          <cell r="AA1373"/>
          <cell r="AB1373"/>
          <cell r="AC1373"/>
          <cell r="AD1373"/>
          <cell r="AE1373"/>
          <cell r="AF1373"/>
          <cell r="AG1373"/>
          <cell r="AH1373"/>
          <cell r="AI1373"/>
          <cell r="AJ1373"/>
        </row>
        <row r="1374">
          <cell r="C1374">
            <v>0</v>
          </cell>
          <cell r="D1374">
            <v>0</v>
          </cell>
          <cell r="E1374"/>
          <cell r="F1374"/>
          <cell r="G1374"/>
          <cell r="AA1374"/>
          <cell r="AB1374"/>
          <cell r="AC1374"/>
          <cell r="AD1374"/>
          <cell r="AE1374"/>
          <cell r="AF1374"/>
          <cell r="AG1374"/>
          <cell r="AH1374"/>
          <cell r="AI1374"/>
          <cell r="AJ1374"/>
        </row>
        <row r="1375">
          <cell r="C1375">
            <v>0</v>
          </cell>
          <cell r="D1375">
            <v>0</v>
          </cell>
          <cell r="E1375"/>
          <cell r="F1375"/>
          <cell r="G1375"/>
          <cell r="AA1375"/>
          <cell r="AB1375"/>
          <cell r="AC1375"/>
          <cell r="AD1375"/>
          <cell r="AE1375"/>
          <cell r="AF1375"/>
          <cell r="AG1375"/>
          <cell r="AH1375"/>
          <cell r="AI1375"/>
          <cell r="AJ1375"/>
        </row>
        <row r="1376">
          <cell r="C1376">
            <v>0</v>
          </cell>
          <cell r="D1376">
            <v>0</v>
          </cell>
          <cell r="E1376"/>
          <cell r="F1376"/>
          <cell r="G1376"/>
          <cell r="AA1376"/>
          <cell r="AB1376"/>
          <cell r="AC1376"/>
          <cell r="AD1376"/>
          <cell r="AE1376"/>
          <cell r="AF1376"/>
          <cell r="AG1376"/>
          <cell r="AH1376"/>
          <cell r="AI1376"/>
          <cell r="AJ1376"/>
        </row>
        <row r="1377">
          <cell r="C1377">
            <v>0</v>
          </cell>
          <cell r="D1377">
            <v>0</v>
          </cell>
          <cell r="E1377"/>
          <cell r="F1377"/>
          <cell r="G1377"/>
          <cell r="AA1377"/>
          <cell r="AB1377"/>
          <cell r="AC1377"/>
          <cell r="AD1377"/>
          <cell r="AE1377"/>
          <cell r="AF1377"/>
          <cell r="AG1377"/>
          <cell r="AH1377"/>
          <cell r="AI1377"/>
          <cell r="AJ1377"/>
        </row>
        <row r="1378">
          <cell r="C1378">
            <v>0</v>
          </cell>
          <cell r="D1378">
            <v>0</v>
          </cell>
          <cell r="E1378"/>
          <cell r="F1378"/>
          <cell r="G1378"/>
          <cell r="AA1378"/>
          <cell r="AB1378"/>
          <cell r="AC1378"/>
          <cell r="AD1378"/>
          <cell r="AE1378"/>
          <cell r="AF1378"/>
          <cell r="AG1378"/>
          <cell r="AH1378"/>
          <cell r="AI1378"/>
          <cell r="AJ1378"/>
        </row>
        <row r="1379">
          <cell r="C1379">
            <v>0</v>
          </cell>
          <cell r="D1379">
            <v>0</v>
          </cell>
          <cell r="E1379"/>
          <cell r="F1379"/>
          <cell r="G1379"/>
          <cell r="AA1379"/>
          <cell r="AB1379"/>
          <cell r="AC1379"/>
          <cell r="AD1379"/>
          <cell r="AE1379"/>
          <cell r="AF1379"/>
          <cell r="AG1379"/>
          <cell r="AH1379"/>
          <cell r="AI1379"/>
          <cell r="AJ1379"/>
        </row>
        <row r="1380">
          <cell r="C1380">
            <v>0</v>
          </cell>
          <cell r="D1380">
            <v>0</v>
          </cell>
          <cell r="E1380"/>
          <cell r="F1380"/>
          <cell r="G1380"/>
          <cell r="AA1380"/>
          <cell r="AB1380"/>
          <cell r="AC1380"/>
          <cell r="AD1380"/>
          <cell r="AE1380"/>
          <cell r="AF1380"/>
          <cell r="AG1380"/>
          <cell r="AH1380"/>
          <cell r="AI1380"/>
          <cell r="AJ1380"/>
        </row>
        <row r="1381">
          <cell r="C1381">
            <v>0</v>
          </cell>
          <cell r="D1381">
            <v>0</v>
          </cell>
          <cell r="E1381"/>
          <cell r="F1381"/>
          <cell r="G1381"/>
          <cell r="AA1381"/>
          <cell r="AB1381"/>
          <cell r="AC1381"/>
          <cell r="AD1381"/>
          <cell r="AE1381"/>
          <cell r="AF1381"/>
          <cell r="AG1381"/>
          <cell r="AH1381"/>
          <cell r="AI1381"/>
          <cell r="AJ1381"/>
        </row>
        <row r="1382">
          <cell r="C1382">
            <v>0</v>
          </cell>
          <cell r="D1382">
            <v>0</v>
          </cell>
          <cell r="E1382"/>
          <cell r="F1382"/>
          <cell r="G1382"/>
          <cell r="AA1382"/>
          <cell r="AB1382"/>
          <cell r="AC1382"/>
          <cell r="AD1382"/>
          <cell r="AE1382"/>
          <cell r="AF1382"/>
          <cell r="AG1382"/>
          <cell r="AH1382"/>
          <cell r="AI1382"/>
          <cell r="AJ1382"/>
        </row>
        <row r="1383">
          <cell r="C1383">
            <v>0</v>
          </cell>
          <cell r="D1383">
            <v>0</v>
          </cell>
          <cell r="E1383"/>
          <cell r="F1383"/>
          <cell r="G1383"/>
          <cell r="AA1383"/>
          <cell r="AB1383"/>
          <cell r="AC1383"/>
          <cell r="AD1383"/>
          <cell r="AE1383"/>
          <cell r="AF1383"/>
          <cell r="AG1383"/>
          <cell r="AH1383"/>
          <cell r="AI1383"/>
          <cell r="AJ1383"/>
        </row>
        <row r="1384">
          <cell r="C1384">
            <v>0</v>
          </cell>
          <cell r="D1384">
            <v>0</v>
          </cell>
          <cell r="E1384"/>
          <cell r="F1384"/>
          <cell r="G1384"/>
          <cell r="AA1384"/>
          <cell r="AB1384"/>
          <cell r="AC1384"/>
          <cell r="AD1384"/>
          <cell r="AE1384"/>
          <cell r="AF1384"/>
          <cell r="AG1384"/>
          <cell r="AH1384"/>
          <cell r="AI1384"/>
          <cell r="AJ1384"/>
        </row>
        <row r="1385">
          <cell r="C1385">
            <v>0</v>
          </cell>
          <cell r="D1385">
            <v>0</v>
          </cell>
          <cell r="E1385"/>
          <cell r="F1385"/>
          <cell r="G1385"/>
          <cell r="AA1385"/>
          <cell r="AB1385"/>
          <cell r="AC1385"/>
          <cell r="AD1385"/>
          <cell r="AE1385"/>
          <cell r="AF1385"/>
          <cell r="AG1385"/>
          <cell r="AH1385"/>
          <cell r="AI1385"/>
          <cell r="AJ1385"/>
        </row>
        <row r="1386">
          <cell r="C1386">
            <v>1</v>
          </cell>
          <cell r="D1386">
            <v>1</v>
          </cell>
          <cell r="E1386">
            <v>1</v>
          </cell>
          <cell r="F1386"/>
          <cell r="G1386">
            <v>0</v>
          </cell>
          <cell r="AA1386">
            <v>0</v>
          </cell>
          <cell r="AB1386">
            <v>0</v>
          </cell>
          <cell r="AC1386">
            <v>1</v>
          </cell>
          <cell r="AD1386"/>
          <cell r="AE1386"/>
          <cell r="AF1386"/>
          <cell r="AG1386"/>
          <cell r="AH1386"/>
          <cell r="AI1386"/>
          <cell r="AJ1386"/>
        </row>
        <row r="1387">
          <cell r="C1387">
            <v>0</v>
          </cell>
          <cell r="D1387">
            <v>0</v>
          </cell>
          <cell r="E1387">
            <v>0</v>
          </cell>
          <cell r="F1387"/>
          <cell r="G1387">
            <v>0</v>
          </cell>
          <cell r="AA1387">
            <v>0</v>
          </cell>
          <cell r="AB1387">
            <v>0</v>
          </cell>
          <cell r="AC1387">
            <v>0</v>
          </cell>
          <cell r="AD1387"/>
          <cell r="AE1387"/>
          <cell r="AF1387"/>
          <cell r="AG1387"/>
          <cell r="AH1387"/>
          <cell r="AI1387"/>
          <cell r="AJ1387"/>
        </row>
        <row r="1388">
          <cell r="C1388">
            <v>139</v>
          </cell>
          <cell r="D1388">
            <v>137</v>
          </cell>
          <cell r="E1388">
            <v>137</v>
          </cell>
          <cell r="F1388"/>
          <cell r="G1388">
            <v>2</v>
          </cell>
          <cell r="AA1388">
            <v>0</v>
          </cell>
          <cell r="AB1388">
            <v>139</v>
          </cell>
          <cell r="AC1388">
            <v>0</v>
          </cell>
          <cell r="AD1388"/>
          <cell r="AE1388"/>
          <cell r="AF1388"/>
          <cell r="AG1388"/>
          <cell r="AH1388"/>
          <cell r="AI1388"/>
          <cell r="AJ1388"/>
        </row>
        <row r="1389">
          <cell r="C1389">
            <v>0</v>
          </cell>
          <cell r="D1389">
            <v>0</v>
          </cell>
          <cell r="E1389"/>
          <cell r="F1389"/>
          <cell r="G1389"/>
          <cell r="AA1389"/>
          <cell r="AB1389"/>
          <cell r="AC1389"/>
          <cell r="AD1389"/>
          <cell r="AE1389"/>
          <cell r="AF1389"/>
          <cell r="AG1389"/>
          <cell r="AH1389"/>
          <cell r="AI1389"/>
          <cell r="AJ1389"/>
        </row>
        <row r="1390">
          <cell r="C1390">
            <v>0</v>
          </cell>
          <cell r="D1390">
            <v>0</v>
          </cell>
          <cell r="E1390"/>
          <cell r="F1390"/>
          <cell r="G1390"/>
          <cell r="AA1390"/>
          <cell r="AB1390"/>
          <cell r="AC1390"/>
          <cell r="AD1390"/>
          <cell r="AE1390"/>
          <cell r="AF1390"/>
          <cell r="AG1390"/>
          <cell r="AH1390"/>
          <cell r="AI1390"/>
          <cell r="AJ1390"/>
        </row>
        <row r="1391">
          <cell r="C1391">
            <v>0</v>
          </cell>
          <cell r="D1391">
            <v>0</v>
          </cell>
          <cell r="E1391"/>
          <cell r="F1391"/>
          <cell r="G1391"/>
          <cell r="AA1391"/>
          <cell r="AB1391"/>
          <cell r="AC1391"/>
          <cell r="AD1391"/>
          <cell r="AE1391"/>
          <cell r="AF1391"/>
          <cell r="AG1391"/>
          <cell r="AH1391"/>
          <cell r="AI1391"/>
          <cell r="AJ1391"/>
        </row>
        <row r="1392">
          <cell r="C1392">
            <v>0</v>
          </cell>
          <cell r="D1392">
            <v>0</v>
          </cell>
          <cell r="E1392"/>
          <cell r="F1392"/>
          <cell r="G1392"/>
          <cell r="AA1392"/>
          <cell r="AB1392"/>
          <cell r="AC1392"/>
          <cell r="AD1392"/>
          <cell r="AE1392"/>
          <cell r="AF1392"/>
          <cell r="AG1392"/>
          <cell r="AH1392"/>
          <cell r="AI1392"/>
          <cell r="AJ1392"/>
        </row>
        <row r="1393">
          <cell r="C1393">
            <v>0</v>
          </cell>
          <cell r="D1393">
            <v>0</v>
          </cell>
          <cell r="E1393"/>
          <cell r="F1393"/>
          <cell r="G1393"/>
          <cell r="AA1393"/>
          <cell r="AB1393"/>
          <cell r="AC1393"/>
          <cell r="AD1393"/>
          <cell r="AE1393"/>
          <cell r="AF1393"/>
          <cell r="AG1393"/>
          <cell r="AH1393"/>
          <cell r="AI1393"/>
          <cell r="AJ1393"/>
        </row>
        <row r="1394">
          <cell r="C1394">
            <v>0</v>
          </cell>
          <cell r="D1394">
            <v>0</v>
          </cell>
          <cell r="E1394"/>
          <cell r="F1394"/>
          <cell r="G1394"/>
          <cell r="AA1394"/>
          <cell r="AB1394"/>
          <cell r="AC1394"/>
          <cell r="AD1394"/>
          <cell r="AE1394"/>
          <cell r="AF1394"/>
          <cell r="AG1394"/>
          <cell r="AH1394"/>
          <cell r="AI1394"/>
          <cell r="AJ1394"/>
        </row>
        <row r="1395">
          <cell r="C1395">
            <v>0</v>
          </cell>
          <cell r="D1395">
            <v>0</v>
          </cell>
          <cell r="E1395"/>
          <cell r="F1395"/>
          <cell r="G1395"/>
          <cell r="AA1395"/>
          <cell r="AB1395"/>
          <cell r="AC1395"/>
          <cell r="AD1395"/>
          <cell r="AE1395"/>
          <cell r="AF1395"/>
          <cell r="AG1395"/>
          <cell r="AH1395"/>
          <cell r="AI1395"/>
          <cell r="AJ1395"/>
        </row>
        <row r="1396">
          <cell r="C1396">
            <v>14</v>
          </cell>
          <cell r="D1396">
            <v>14</v>
          </cell>
          <cell r="E1396">
            <v>14</v>
          </cell>
          <cell r="F1396"/>
          <cell r="G1396">
            <v>0</v>
          </cell>
          <cell r="AA1396">
            <v>0</v>
          </cell>
          <cell r="AB1396">
            <v>14</v>
          </cell>
          <cell r="AC1396">
            <v>0</v>
          </cell>
          <cell r="AD1396"/>
          <cell r="AE1396"/>
          <cell r="AF1396"/>
          <cell r="AG1396"/>
          <cell r="AH1396"/>
          <cell r="AI1396"/>
          <cell r="AJ1396"/>
        </row>
        <row r="1397">
          <cell r="C1397">
            <v>14</v>
          </cell>
          <cell r="D1397">
            <v>14</v>
          </cell>
          <cell r="E1397">
            <v>14</v>
          </cell>
          <cell r="F1397"/>
          <cell r="G1397">
            <v>0</v>
          </cell>
          <cell r="AA1397">
            <v>0</v>
          </cell>
          <cell r="AB1397">
            <v>14</v>
          </cell>
          <cell r="AC1397">
            <v>0</v>
          </cell>
          <cell r="AD1397"/>
          <cell r="AE1397"/>
          <cell r="AF1397"/>
          <cell r="AG1397"/>
          <cell r="AH1397"/>
          <cell r="AI1397"/>
          <cell r="AJ1397"/>
        </row>
        <row r="1398">
          <cell r="C1398">
            <v>11</v>
          </cell>
          <cell r="D1398">
            <v>11</v>
          </cell>
          <cell r="E1398">
            <v>11</v>
          </cell>
          <cell r="F1398"/>
          <cell r="G1398">
            <v>0</v>
          </cell>
          <cell r="AA1398">
            <v>0</v>
          </cell>
          <cell r="AB1398">
            <v>11</v>
          </cell>
          <cell r="AC1398">
            <v>0</v>
          </cell>
          <cell r="AD1398"/>
          <cell r="AE1398"/>
          <cell r="AF1398"/>
          <cell r="AG1398"/>
          <cell r="AH1398"/>
          <cell r="AI1398"/>
          <cell r="AJ1398"/>
        </row>
        <row r="1399">
          <cell r="C1399">
            <v>0</v>
          </cell>
          <cell r="D1399">
            <v>0</v>
          </cell>
          <cell r="E1399">
            <v>0</v>
          </cell>
          <cell r="F1399"/>
          <cell r="G1399">
            <v>0</v>
          </cell>
          <cell r="AA1399">
            <v>0</v>
          </cell>
          <cell r="AB1399">
            <v>0</v>
          </cell>
          <cell r="AC1399">
            <v>0</v>
          </cell>
          <cell r="AD1399"/>
          <cell r="AE1399"/>
          <cell r="AF1399"/>
          <cell r="AG1399"/>
          <cell r="AH1399"/>
          <cell r="AI1399"/>
          <cell r="AJ1399"/>
        </row>
        <row r="1400">
          <cell r="C1400">
            <v>37</v>
          </cell>
          <cell r="D1400">
            <v>37</v>
          </cell>
          <cell r="E1400">
            <v>37</v>
          </cell>
          <cell r="F1400"/>
          <cell r="G1400">
            <v>0</v>
          </cell>
          <cell r="AA1400">
            <v>0</v>
          </cell>
          <cell r="AB1400">
            <v>37</v>
          </cell>
          <cell r="AC1400">
            <v>0</v>
          </cell>
          <cell r="AD1400"/>
          <cell r="AE1400"/>
          <cell r="AF1400"/>
          <cell r="AG1400"/>
          <cell r="AH1400"/>
          <cell r="AI1400"/>
          <cell r="AJ1400"/>
        </row>
        <row r="1401">
          <cell r="C1401">
            <v>0</v>
          </cell>
          <cell r="D1401">
            <v>0</v>
          </cell>
          <cell r="E1401"/>
          <cell r="F1401"/>
          <cell r="G1401"/>
          <cell r="AA1401"/>
          <cell r="AB1401"/>
          <cell r="AC1401"/>
          <cell r="AD1401"/>
          <cell r="AE1401"/>
          <cell r="AF1401"/>
          <cell r="AG1401"/>
          <cell r="AH1401"/>
          <cell r="AI1401"/>
          <cell r="AJ1401"/>
        </row>
        <row r="1402">
          <cell r="C1402">
            <v>0</v>
          </cell>
          <cell r="D1402">
            <v>0</v>
          </cell>
          <cell r="E1402"/>
          <cell r="F1402"/>
          <cell r="G1402"/>
          <cell r="AA1402"/>
          <cell r="AB1402"/>
          <cell r="AC1402"/>
          <cell r="AD1402"/>
          <cell r="AE1402"/>
          <cell r="AF1402"/>
          <cell r="AG1402"/>
          <cell r="AH1402"/>
          <cell r="AI1402"/>
          <cell r="AJ1402"/>
        </row>
        <row r="1403">
          <cell r="C1403">
            <v>0</v>
          </cell>
          <cell r="D1403">
            <v>0</v>
          </cell>
          <cell r="E1403"/>
          <cell r="F1403"/>
          <cell r="G1403"/>
          <cell r="AA1403"/>
          <cell r="AB1403"/>
          <cell r="AC1403"/>
          <cell r="AD1403"/>
          <cell r="AE1403"/>
          <cell r="AF1403"/>
          <cell r="AG1403"/>
          <cell r="AH1403"/>
          <cell r="AI1403"/>
          <cell r="AJ1403"/>
        </row>
        <row r="1404">
          <cell r="C1404">
            <v>0</v>
          </cell>
          <cell r="D1404">
            <v>0</v>
          </cell>
          <cell r="E1404"/>
          <cell r="F1404"/>
          <cell r="G1404"/>
          <cell r="AA1404"/>
          <cell r="AB1404"/>
          <cell r="AC1404"/>
          <cell r="AD1404"/>
          <cell r="AE1404"/>
          <cell r="AF1404"/>
          <cell r="AG1404"/>
          <cell r="AH1404"/>
          <cell r="AI1404"/>
          <cell r="AJ1404"/>
        </row>
        <row r="1405">
          <cell r="C1405">
            <v>0</v>
          </cell>
          <cell r="D1405">
            <v>0</v>
          </cell>
          <cell r="E1405"/>
          <cell r="F1405"/>
          <cell r="G1405"/>
          <cell r="AA1405"/>
          <cell r="AB1405"/>
          <cell r="AC1405"/>
          <cell r="AD1405"/>
          <cell r="AE1405"/>
          <cell r="AF1405"/>
          <cell r="AG1405"/>
          <cell r="AH1405"/>
          <cell r="AI1405"/>
          <cell r="AJ1405"/>
        </row>
        <row r="1406">
          <cell r="C1406">
            <v>0</v>
          </cell>
          <cell r="D1406">
            <v>0</v>
          </cell>
          <cell r="E1406"/>
          <cell r="F1406"/>
          <cell r="G1406"/>
          <cell r="AA1406"/>
          <cell r="AB1406"/>
          <cell r="AC1406"/>
          <cell r="AD1406"/>
          <cell r="AE1406"/>
          <cell r="AF1406"/>
          <cell r="AG1406"/>
          <cell r="AH1406"/>
          <cell r="AI1406"/>
          <cell r="AJ1406"/>
        </row>
        <row r="1407">
          <cell r="C1407">
            <v>0</v>
          </cell>
          <cell r="D1407">
            <v>0</v>
          </cell>
          <cell r="E1407"/>
          <cell r="F1407"/>
          <cell r="G1407"/>
          <cell r="AA1407"/>
          <cell r="AB1407"/>
          <cell r="AC1407"/>
          <cell r="AD1407"/>
          <cell r="AE1407"/>
          <cell r="AF1407"/>
          <cell r="AG1407"/>
          <cell r="AH1407"/>
          <cell r="AI1407"/>
          <cell r="AJ1407"/>
        </row>
        <row r="1408">
          <cell r="C1408">
            <v>0</v>
          </cell>
          <cell r="D1408">
            <v>0</v>
          </cell>
          <cell r="E1408"/>
          <cell r="F1408"/>
          <cell r="G1408"/>
          <cell r="AA1408"/>
          <cell r="AB1408"/>
          <cell r="AC1408"/>
          <cell r="AD1408"/>
          <cell r="AE1408"/>
          <cell r="AF1408"/>
          <cell r="AG1408"/>
          <cell r="AH1408"/>
          <cell r="AI1408"/>
          <cell r="AJ1408"/>
        </row>
        <row r="1409">
          <cell r="C1409">
            <v>4</v>
          </cell>
          <cell r="D1409">
            <v>4</v>
          </cell>
          <cell r="E1409">
            <v>4</v>
          </cell>
          <cell r="F1409"/>
          <cell r="G1409">
            <v>0</v>
          </cell>
          <cell r="AA1409">
            <v>0</v>
          </cell>
          <cell r="AB1409">
            <v>4</v>
          </cell>
          <cell r="AC1409">
            <v>0</v>
          </cell>
          <cell r="AD1409"/>
          <cell r="AE1409"/>
          <cell r="AF1409"/>
          <cell r="AG1409"/>
          <cell r="AH1409"/>
          <cell r="AI1409"/>
          <cell r="AJ1409"/>
        </row>
        <row r="1410">
          <cell r="C1410">
            <v>0</v>
          </cell>
          <cell r="D1410">
            <v>0</v>
          </cell>
          <cell r="E1410"/>
          <cell r="F1410"/>
          <cell r="G1410"/>
          <cell r="AA1410"/>
          <cell r="AB1410"/>
          <cell r="AC1410"/>
          <cell r="AD1410"/>
          <cell r="AE1410"/>
          <cell r="AF1410"/>
          <cell r="AG1410"/>
          <cell r="AH1410"/>
          <cell r="AI1410"/>
          <cell r="AJ1410"/>
        </row>
        <row r="1411">
          <cell r="C1411">
            <v>0</v>
          </cell>
          <cell r="D1411">
            <v>0</v>
          </cell>
          <cell r="E1411"/>
          <cell r="F1411"/>
          <cell r="G1411"/>
          <cell r="AA1411"/>
          <cell r="AB1411"/>
          <cell r="AC1411"/>
          <cell r="AD1411"/>
          <cell r="AE1411"/>
          <cell r="AF1411"/>
          <cell r="AG1411"/>
          <cell r="AH1411"/>
          <cell r="AI1411"/>
          <cell r="AJ1411"/>
        </row>
        <row r="1412">
          <cell r="C1412">
            <v>0</v>
          </cell>
          <cell r="D1412">
            <v>0</v>
          </cell>
          <cell r="E1412"/>
          <cell r="F1412"/>
          <cell r="G1412"/>
          <cell r="AA1412"/>
          <cell r="AB1412"/>
          <cell r="AC1412"/>
          <cell r="AD1412"/>
          <cell r="AE1412"/>
          <cell r="AF1412"/>
          <cell r="AG1412"/>
          <cell r="AH1412"/>
          <cell r="AI1412"/>
          <cell r="AJ1412"/>
        </row>
        <row r="1413">
          <cell r="C1413">
            <v>0</v>
          </cell>
          <cell r="D1413">
            <v>0</v>
          </cell>
          <cell r="E1413"/>
          <cell r="F1413"/>
          <cell r="G1413"/>
          <cell r="AA1413"/>
          <cell r="AB1413"/>
          <cell r="AC1413"/>
          <cell r="AD1413"/>
          <cell r="AE1413"/>
          <cell r="AF1413"/>
          <cell r="AG1413"/>
          <cell r="AH1413"/>
          <cell r="AI1413"/>
          <cell r="AJ1413"/>
        </row>
        <row r="1414">
          <cell r="C1414">
            <v>0</v>
          </cell>
          <cell r="D1414">
            <v>0</v>
          </cell>
          <cell r="E1414"/>
          <cell r="F1414"/>
          <cell r="G1414"/>
          <cell r="AA1414"/>
          <cell r="AB1414"/>
          <cell r="AC1414"/>
          <cell r="AD1414"/>
          <cell r="AE1414"/>
          <cell r="AF1414"/>
          <cell r="AG1414"/>
          <cell r="AH1414"/>
          <cell r="AI1414"/>
          <cell r="AJ1414"/>
        </row>
        <row r="1415">
          <cell r="C1415">
            <v>0</v>
          </cell>
          <cell r="D1415">
            <v>0</v>
          </cell>
          <cell r="E1415"/>
          <cell r="F1415"/>
          <cell r="G1415"/>
          <cell r="AA1415"/>
          <cell r="AB1415"/>
          <cell r="AC1415"/>
          <cell r="AD1415"/>
          <cell r="AE1415"/>
          <cell r="AF1415"/>
          <cell r="AG1415"/>
          <cell r="AH1415"/>
          <cell r="AI1415"/>
          <cell r="AJ1415"/>
        </row>
        <row r="1416">
          <cell r="C1416">
            <v>0</v>
          </cell>
          <cell r="D1416">
            <v>0</v>
          </cell>
          <cell r="E1416"/>
          <cell r="F1416"/>
          <cell r="G1416"/>
          <cell r="AA1416"/>
          <cell r="AB1416"/>
          <cell r="AC1416"/>
          <cell r="AD1416"/>
          <cell r="AE1416"/>
          <cell r="AF1416"/>
          <cell r="AG1416"/>
          <cell r="AH1416"/>
          <cell r="AI1416"/>
          <cell r="AJ1416"/>
        </row>
        <row r="1417">
          <cell r="C1417">
            <v>0</v>
          </cell>
          <cell r="D1417">
            <v>0</v>
          </cell>
          <cell r="E1417"/>
          <cell r="F1417"/>
          <cell r="G1417"/>
          <cell r="AA1417"/>
          <cell r="AB1417"/>
          <cell r="AC1417"/>
          <cell r="AD1417"/>
          <cell r="AE1417"/>
          <cell r="AF1417"/>
          <cell r="AG1417"/>
          <cell r="AH1417"/>
          <cell r="AI1417"/>
          <cell r="AJ1417"/>
        </row>
        <row r="1418">
          <cell r="C1418">
            <v>0</v>
          </cell>
          <cell r="D1418">
            <v>0</v>
          </cell>
          <cell r="E1418"/>
          <cell r="F1418"/>
          <cell r="G1418"/>
          <cell r="AA1418"/>
          <cell r="AB1418"/>
          <cell r="AC1418"/>
          <cell r="AD1418"/>
          <cell r="AE1418"/>
          <cell r="AF1418"/>
          <cell r="AG1418"/>
          <cell r="AH1418"/>
          <cell r="AI1418"/>
          <cell r="AJ1418"/>
        </row>
        <row r="1419">
          <cell r="C1419">
            <v>0</v>
          </cell>
          <cell r="D1419">
            <v>0</v>
          </cell>
          <cell r="E1419"/>
          <cell r="F1419"/>
          <cell r="G1419"/>
          <cell r="AA1419"/>
          <cell r="AB1419"/>
          <cell r="AC1419"/>
          <cell r="AD1419"/>
          <cell r="AE1419"/>
          <cell r="AF1419"/>
          <cell r="AG1419"/>
          <cell r="AH1419"/>
          <cell r="AI1419"/>
          <cell r="AJ1419"/>
        </row>
        <row r="1420">
          <cell r="C1420">
            <v>0</v>
          </cell>
          <cell r="D1420">
            <v>0</v>
          </cell>
          <cell r="E1420"/>
          <cell r="F1420"/>
          <cell r="G1420"/>
          <cell r="AA1420"/>
          <cell r="AB1420"/>
          <cell r="AC1420"/>
          <cell r="AD1420"/>
          <cell r="AE1420"/>
          <cell r="AF1420"/>
          <cell r="AG1420"/>
          <cell r="AH1420"/>
          <cell r="AI1420"/>
          <cell r="AJ1420"/>
        </row>
        <row r="1421">
          <cell r="C1421">
            <v>0</v>
          </cell>
          <cell r="D1421">
            <v>0</v>
          </cell>
          <cell r="E1421"/>
          <cell r="F1421"/>
          <cell r="G1421"/>
          <cell r="AA1421"/>
          <cell r="AB1421"/>
          <cell r="AC1421"/>
          <cell r="AD1421"/>
          <cell r="AE1421"/>
          <cell r="AF1421"/>
          <cell r="AG1421"/>
          <cell r="AH1421"/>
          <cell r="AI1421"/>
          <cell r="AJ1421"/>
        </row>
        <row r="1422">
          <cell r="C1422">
            <v>0</v>
          </cell>
          <cell r="D1422">
            <v>0</v>
          </cell>
          <cell r="E1422"/>
          <cell r="F1422"/>
          <cell r="G1422"/>
          <cell r="AA1422"/>
          <cell r="AB1422"/>
          <cell r="AC1422"/>
          <cell r="AD1422"/>
          <cell r="AE1422"/>
          <cell r="AF1422"/>
          <cell r="AG1422"/>
          <cell r="AH1422"/>
          <cell r="AI1422"/>
          <cell r="AJ1422"/>
        </row>
        <row r="1423">
          <cell r="C1423">
            <v>0</v>
          </cell>
          <cell r="D1423">
            <v>0</v>
          </cell>
          <cell r="E1423"/>
          <cell r="F1423"/>
          <cell r="G1423"/>
          <cell r="AA1423"/>
          <cell r="AB1423"/>
          <cell r="AC1423"/>
          <cell r="AD1423"/>
          <cell r="AE1423"/>
          <cell r="AF1423"/>
          <cell r="AG1423"/>
          <cell r="AH1423"/>
          <cell r="AI1423"/>
          <cell r="AJ1423"/>
        </row>
        <row r="1502">
          <cell r="C1502">
            <v>62</v>
          </cell>
          <cell r="H1502">
            <v>44</v>
          </cell>
          <cell r="I1502">
            <v>32</v>
          </cell>
          <cell r="J1502">
            <v>12</v>
          </cell>
          <cell r="K1502">
            <v>0</v>
          </cell>
          <cell r="L1502">
            <v>12</v>
          </cell>
          <cell r="M1502">
            <v>6</v>
          </cell>
          <cell r="N1502">
            <v>0</v>
          </cell>
          <cell r="P1502">
            <v>12</v>
          </cell>
          <cell r="Q1502">
            <v>21</v>
          </cell>
          <cell r="S1502">
            <v>0</v>
          </cell>
          <cell r="T1502">
            <v>0</v>
          </cell>
          <cell r="V1502">
            <v>0</v>
          </cell>
          <cell r="W1502">
            <v>0</v>
          </cell>
          <cell r="Y1502">
            <v>0</v>
          </cell>
          <cell r="Z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L1502">
            <v>3942585</v>
          </cell>
        </row>
        <row r="1504">
          <cell r="C1504">
            <v>3</v>
          </cell>
          <cell r="D1504">
            <v>3</v>
          </cell>
          <cell r="E1504">
            <v>3</v>
          </cell>
          <cell r="F1504"/>
          <cell r="G1504">
            <v>0</v>
          </cell>
          <cell r="AA1504">
            <v>0</v>
          </cell>
          <cell r="AB1504">
            <v>3</v>
          </cell>
          <cell r="AC1504">
            <v>0</v>
          </cell>
          <cell r="AD1504"/>
          <cell r="AE1504"/>
          <cell r="AF1504"/>
          <cell r="AG1504"/>
          <cell r="AH1504"/>
          <cell r="AI1504"/>
          <cell r="AJ1504"/>
          <cell r="AL1504">
            <v>32670</v>
          </cell>
        </row>
        <row r="1566">
          <cell r="C1566">
            <v>5</v>
          </cell>
          <cell r="H1566">
            <v>5</v>
          </cell>
          <cell r="I1566">
            <v>5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P1566">
            <v>1</v>
          </cell>
          <cell r="Q1566">
            <v>1</v>
          </cell>
          <cell r="S1566">
            <v>0</v>
          </cell>
          <cell r="T1566">
            <v>0</v>
          </cell>
          <cell r="V1566">
            <v>0</v>
          </cell>
          <cell r="W1566">
            <v>0</v>
          </cell>
          <cell r="Y1566">
            <v>0</v>
          </cell>
          <cell r="Z1566">
            <v>1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L1566">
            <v>591810</v>
          </cell>
        </row>
        <row r="1635">
          <cell r="C1635">
            <v>44</v>
          </cell>
          <cell r="H1635">
            <v>27</v>
          </cell>
          <cell r="I1635">
            <v>25</v>
          </cell>
          <cell r="J1635">
            <v>2</v>
          </cell>
          <cell r="K1635">
            <v>0</v>
          </cell>
          <cell r="L1635">
            <v>16</v>
          </cell>
          <cell r="M1635">
            <v>1</v>
          </cell>
          <cell r="N1635">
            <v>0</v>
          </cell>
          <cell r="P1635">
            <v>2</v>
          </cell>
          <cell r="Q1635">
            <v>5</v>
          </cell>
          <cell r="S1635">
            <v>0</v>
          </cell>
          <cell r="T1635">
            <v>1</v>
          </cell>
          <cell r="V1635">
            <v>0</v>
          </cell>
          <cell r="W1635">
            <v>0</v>
          </cell>
          <cell r="Y1635">
            <v>1</v>
          </cell>
          <cell r="Z1635">
            <v>3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L1635">
            <v>2179335</v>
          </cell>
        </row>
        <row r="1653">
          <cell r="C1653">
            <v>1</v>
          </cell>
          <cell r="D1653">
            <v>1</v>
          </cell>
          <cell r="E1653">
            <v>1</v>
          </cell>
          <cell r="F1653">
            <v>0</v>
          </cell>
          <cell r="G1653">
            <v>0</v>
          </cell>
          <cell r="AA1653">
            <v>0</v>
          </cell>
          <cell r="AB1653">
            <v>1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</row>
        <row r="1680">
          <cell r="C1680">
            <v>54</v>
          </cell>
          <cell r="H1680">
            <v>45</v>
          </cell>
          <cell r="I1680">
            <v>42</v>
          </cell>
          <cell r="J1680">
            <v>3</v>
          </cell>
          <cell r="K1680">
            <v>0</v>
          </cell>
          <cell r="L1680">
            <v>5</v>
          </cell>
          <cell r="M1680">
            <v>4</v>
          </cell>
          <cell r="N1680">
            <v>0</v>
          </cell>
          <cell r="P1680">
            <v>0</v>
          </cell>
          <cell r="Q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Y1680">
            <v>0</v>
          </cell>
          <cell r="Z1680">
            <v>1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L1680">
            <v>3159385</v>
          </cell>
        </row>
        <row r="1682">
          <cell r="C1682">
            <v>0</v>
          </cell>
          <cell r="D1682">
            <v>0</v>
          </cell>
          <cell r="E1682"/>
          <cell r="F1682"/>
          <cell r="G1682"/>
          <cell r="AA1682"/>
          <cell r="AB1682"/>
          <cell r="AC1682"/>
          <cell r="AD1682"/>
          <cell r="AE1682"/>
          <cell r="AF1682"/>
          <cell r="AG1682"/>
          <cell r="AH1682"/>
          <cell r="AI1682"/>
          <cell r="AJ1682"/>
        </row>
        <row r="1683">
          <cell r="C1683">
            <v>0</v>
          </cell>
          <cell r="D1683">
            <v>0</v>
          </cell>
          <cell r="E1683"/>
          <cell r="F1683"/>
          <cell r="G1683"/>
          <cell r="AA1683"/>
          <cell r="AB1683"/>
          <cell r="AC1683"/>
          <cell r="AD1683"/>
          <cell r="AE1683"/>
          <cell r="AF1683"/>
          <cell r="AG1683"/>
          <cell r="AH1683"/>
          <cell r="AI1683"/>
          <cell r="AJ1683"/>
        </row>
        <row r="1684">
          <cell r="C1684">
            <v>5389</v>
          </cell>
          <cell r="D1684">
            <v>5389</v>
          </cell>
          <cell r="E1684">
            <v>5389</v>
          </cell>
          <cell r="F1684"/>
          <cell r="G1684">
            <v>0</v>
          </cell>
          <cell r="AA1684">
            <v>5389</v>
          </cell>
          <cell r="AB1684">
            <v>0</v>
          </cell>
          <cell r="AC1684">
            <v>0</v>
          </cell>
          <cell r="AD1684"/>
          <cell r="AE1684"/>
          <cell r="AF1684"/>
          <cell r="AG1684"/>
          <cell r="AH1684"/>
          <cell r="AI1684"/>
          <cell r="AJ1684"/>
        </row>
        <row r="1685">
          <cell r="C1685">
            <v>0</v>
          </cell>
          <cell r="D1685">
            <v>0</v>
          </cell>
          <cell r="E1685"/>
          <cell r="F1685"/>
          <cell r="G1685"/>
          <cell r="AA1685"/>
          <cell r="AB1685"/>
          <cell r="AC1685"/>
          <cell r="AD1685"/>
          <cell r="AE1685"/>
          <cell r="AF1685"/>
          <cell r="AG1685"/>
          <cell r="AH1685"/>
          <cell r="AI1685"/>
          <cell r="AJ1685"/>
        </row>
        <row r="1686">
          <cell r="C1686">
            <v>0</v>
          </cell>
          <cell r="D1686">
            <v>0</v>
          </cell>
          <cell r="E1686"/>
          <cell r="F1686"/>
          <cell r="G1686"/>
          <cell r="AA1686"/>
          <cell r="AB1686"/>
          <cell r="AC1686"/>
          <cell r="AD1686"/>
          <cell r="AE1686"/>
          <cell r="AF1686"/>
          <cell r="AG1686"/>
          <cell r="AH1686"/>
          <cell r="AI1686"/>
          <cell r="AJ1686"/>
        </row>
        <row r="1687">
          <cell r="C1687">
            <v>0</v>
          </cell>
          <cell r="D1687">
            <v>0</v>
          </cell>
          <cell r="E1687"/>
          <cell r="F1687"/>
          <cell r="G1687"/>
          <cell r="AA1687"/>
          <cell r="AB1687"/>
          <cell r="AC1687"/>
          <cell r="AD1687"/>
          <cell r="AE1687"/>
          <cell r="AF1687"/>
          <cell r="AG1687"/>
          <cell r="AH1687"/>
          <cell r="AI1687"/>
          <cell r="AJ1687"/>
        </row>
        <row r="1688">
          <cell r="C1688">
            <v>0</v>
          </cell>
          <cell r="D1688">
            <v>0</v>
          </cell>
          <cell r="E1688"/>
          <cell r="F1688"/>
          <cell r="G1688"/>
          <cell r="AA1688"/>
          <cell r="AB1688"/>
          <cell r="AC1688"/>
          <cell r="AD1688"/>
          <cell r="AE1688"/>
          <cell r="AF1688"/>
          <cell r="AG1688"/>
          <cell r="AH1688"/>
          <cell r="AI1688"/>
          <cell r="AJ1688"/>
        </row>
        <row r="1689">
          <cell r="C1689">
            <v>0</v>
          </cell>
          <cell r="D1689">
            <v>0</v>
          </cell>
          <cell r="E1689"/>
          <cell r="F1689"/>
          <cell r="G1689"/>
          <cell r="AA1689"/>
          <cell r="AB1689"/>
          <cell r="AC1689"/>
          <cell r="AD1689"/>
          <cell r="AE1689"/>
          <cell r="AF1689"/>
          <cell r="AG1689"/>
          <cell r="AH1689"/>
          <cell r="AI1689"/>
          <cell r="AJ1689"/>
        </row>
        <row r="1690">
          <cell r="C1690">
            <v>0</v>
          </cell>
          <cell r="D1690">
            <v>0</v>
          </cell>
          <cell r="E1690"/>
          <cell r="F1690"/>
          <cell r="G1690"/>
          <cell r="AA1690"/>
          <cell r="AB1690"/>
          <cell r="AC1690"/>
          <cell r="AD1690"/>
          <cell r="AE1690"/>
          <cell r="AF1690"/>
          <cell r="AG1690"/>
          <cell r="AH1690"/>
          <cell r="AI1690"/>
          <cell r="AJ1690"/>
        </row>
        <row r="1691">
          <cell r="C1691">
            <v>0</v>
          </cell>
          <cell r="D1691">
            <v>0</v>
          </cell>
          <cell r="E1691"/>
          <cell r="F1691"/>
          <cell r="G1691"/>
          <cell r="AA1691"/>
          <cell r="AB1691"/>
          <cell r="AC1691"/>
          <cell r="AD1691"/>
          <cell r="AE1691"/>
          <cell r="AF1691"/>
          <cell r="AG1691"/>
          <cell r="AH1691"/>
          <cell r="AI1691"/>
          <cell r="AJ1691"/>
        </row>
        <row r="1692">
          <cell r="C1692">
            <v>0</v>
          </cell>
          <cell r="D1692">
            <v>0</v>
          </cell>
          <cell r="E1692"/>
          <cell r="F1692"/>
          <cell r="G1692"/>
          <cell r="AA1692"/>
          <cell r="AB1692"/>
          <cell r="AC1692"/>
          <cell r="AD1692"/>
          <cell r="AE1692"/>
          <cell r="AF1692"/>
          <cell r="AG1692"/>
          <cell r="AH1692"/>
          <cell r="AI1692"/>
          <cell r="AJ1692"/>
        </row>
        <row r="1693">
          <cell r="C1693">
            <v>0</v>
          </cell>
          <cell r="D1693">
            <v>0</v>
          </cell>
          <cell r="E1693"/>
          <cell r="F1693"/>
          <cell r="G1693"/>
          <cell r="AA1693"/>
          <cell r="AB1693"/>
          <cell r="AC1693"/>
          <cell r="AD1693"/>
          <cell r="AE1693"/>
          <cell r="AF1693"/>
          <cell r="AG1693"/>
          <cell r="AH1693"/>
          <cell r="AI1693"/>
          <cell r="AJ1693"/>
        </row>
        <row r="1694">
          <cell r="C1694">
            <v>0</v>
          </cell>
          <cell r="D1694">
            <v>0</v>
          </cell>
          <cell r="E1694"/>
          <cell r="F1694"/>
          <cell r="G1694"/>
          <cell r="AA1694"/>
          <cell r="AB1694"/>
          <cell r="AC1694"/>
          <cell r="AD1694"/>
          <cell r="AE1694"/>
          <cell r="AF1694"/>
          <cell r="AG1694"/>
          <cell r="AH1694"/>
          <cell r="AI1694"/>
          <cell r="AJ1694"/>
        </row>
        <row r="1695">
          <cell r="C1695">
            <v>0</v>
          </cell>
          <cell r="D1695">
            <v>0</v>
          </cell>
          <cell r="E1695"/>
          <cell r="F1695"/>
          <cell r="G1695"/>
          <cell r="AA1695"/>
          <cell r="AB1695"/>
          <cell r="AC1695"/>
          <cell r="AD1695"/>
          <cell r="AE1695"/>
          <cell r="AF1695"/>
          <cell r="AG1695"/>
          <cell r="AH1695"/>
          <cell r="AI1695"/>
          <cell r="AJ1695"/>
        </row>
        <row r="1696">
          <cell r="C1696">
            <v>0</v>
          </cell>
          <cell r="D1696">
            <v>0</v>
          </cell>
          <cell r="E1696"/>
          <cell r="F1696"/>
          <cell r="G1696"/>
          <cell r="AA1696"/>
          <cell r="AB1696"/>
          <cell r="AC1696"/>
          <cell r="AD1696"/>
          <cell r="AE1696"/>
          <cell r="AF1696"/>
          <cell r="AG1696"/>
          <cell r="AH1696"/>
          <cell r="AI1696"/>
          <cell r="AJ1696"/>
        </row>
        <row r="1697">
          <cell r="C1697">
            <v>10</v>
          </cell>
          <cell r="D1697">
            <v>10</v>
          </cell>
          <cell r="E1697">
            <v>10</v>
          </cell>
          <cell r="F1697"/>
          <cell r="G1697">
            <v>0</v>
          </cell>
          <cell r="AA1697">
            <v>10</v>
          </cell>
          <cell r="AB1697">
            <v>0</v>
          </cell>
          <cell r="AC1697">
            <v>0</v>
          </cell>
          <cell r="AD1697"/>
          <cell r="AE1697"/>
          <cell r="AF1697"/>
          <cell r="AG1697"/>
          <cell r="AH1697"/>
          <cell r="AI1697"/>
          <cell r="AJ1697"/>
        </row>
        <row r="1701">
          <cell r="C1701">
            <v>0</v>
          </cell>
          <cell r="D1701">
            <v>0</v>
          </cell>
          <cell r="E1701"/>
          <cell r="F1701"/>
          <cell r="G1701"/>
          <cell r="AA1701"/>
          <cell r="AB1701"/>
          <cell r="AC1701"/>
          <cell r="AD1701"/>
          <cell r="AE1701"/>
          <cell r="AF1701"/>
          <cell r="AG1701"/>
          <cell r="AH1701"/>
          <cell r="AI1701"/>
          <cell r="AJ1701"/>
        </row>
        <row r="1702">
          <cell r="C1702">
            <v>0</v>
          </cell>
          <cell r="D1702">
            <v>0</v>
          </cell>
          <cell r="E1702"/>
          <cell r="F1702"/>
          <cell r="G1702"/>
          <cell r="AA1702"/>
          <cell r="AB1702"/>
          <cell r="AC1702"/>
          <cell r="AD1702"/>
          <cell r="AE1702"/>
          <cell r="AF1702"/>
          <cell r="AG1702"/>
          <cell r="AH1702"/>
          <cell r="AI1702"/>
          <cell r="AJ1702"/>
        </row>
        <row r="1703">
          <cell r="C1703">
            <v>0</v>
          </cell>
          <cell r="D1703">
            <v>0</v>
          </cell>
          <cell r="E1703"/>
          <cell r="F1703"/>
          <cell r="G1703"/>
          <cell r="AA1703"/>
          <cell r="AB1703"/>
          <cell r="AC1703"/>
          <cell r="AD1703"/>
          <cell r="AE1703"/>
          <cell r="AF1703"/>
          <cell r="AG1703"/>
          <cell r="AH1703"/>
          <cell r="AI1703"/>
          <cell r="AJ1703"/>
        </row>
        <row r="1704">
          <cell r="C1704">
            <v>0</v>
          </cell>
          <cell r="D1704">
            <v>0</v>
          </cell>
          <cell r="E1704"/>
          <cell r="F1704"/>
          <cell r="G1704"/>
          <cell r="AA1704"/>
          <cell r="AB1704"/>
          <cell r="AC1704"/>
          <cell r="AD1704"/>
          <cell r="AE1704"/>
          <cell r="AF1704"/>
          <cell r="AG1704"/>
          <cell r="AH1704"/>
          <cell r="AI1704"/>
          <cell r="AJ1704"/>
        </row>
        <row r="1705">
          <cell r="C1705">
            <v>0</v>
          </cell>
          <cell r="D1705">
            <v>0</v>
          </cell>
          <cell r="E1705"/>
          <cell r="F1705"/>
          <cell r="G1705"/>
          <cell r="AA1705"/>
          <cell r="AB1705"/>
          <cell r="AC1705"/>
          <cell r="AD1705"/>
          <cell r="AE1705"/>
          <cell r="AF1705"/>
          <cell r="AG1705"/>
          <cell r="AH1705"/>
          <cell r="AI1705"/>
          <cell r="AJ1705"/>
        </row>
        <row r="1706">
          <cell r="C1706">
            <v>0</v>
          </cell>
          <cell r="D1706">
            <v>0</v>
          </cell>
          <cell r="E1706"/>
          <cell r="F1706"/>
          <cell r="G1706"/>
          <cell r="AA1706"/>
          <cell r="AB1706"/>
          <cell r="AC1706"/>
          <cell r="AD1706"/>
          <cell r="AE1706"/>
          <cell r="AF1706"/>
          <cell r="AG1706"/>
          <cell r="AH1706"/>
          <cell r="AI1706"/>
          <cell r="AJ1706"/>
        </row>
        <row r="1707">
          <cell r="C1707">
            <v>0</v>
          </cell>
          <cell r="D1707">
            <v>0</v>
          </cell>
          <cell r="E1707"/>
          <cell r="F1707"/>
          <cell r="G1707"/>
          <cell r="AA1707"/>
          <cell r="AB1707"/>
          <cell r="AC1707"/>
          <cell r="AD1707"/>
          <cell r="AE1707"/>
          <cell r="AF1707"/>
          <cell r="AG1707"/>
          <cell r="AH1707"/>
          <cell r="AI1707"/>
          <cell r="AJ1707"/>
        </row>
        <row r="1708">
          <cell r="C1708">
            <v>0</v>
          </cell>
          <cell r="D1708">
            <v>0</v>
          </cell>
          <cell r="E1708"/>
          <cell r="F1708"/>
          <cell r="G1708"/>
          <cell r="AA1708"/>
          <cell r="AB1708"/>
          <cell r="AC1708"/>
          <cell r="AD1708"/>
          <cell r="AE1708"/>
          <cell r="AF1708"/>
          <cell r="AG1708"/>
          <cell r="AH1708"/>
          <cell r="AI1708"/>
          <cell r="AJ1708"/>
        </row>
        <row r="1709">
          <cell r="C1709">
            <v>0</v>
          </cell>
          <cell r="D1709">
            <v>0</v>
          </cell>
          <cell r="E1709"/>
          <cell r="F1709"/>
          <cell r="G1709"/>
          <cell r="AA1709"/>
          <cell r="AB1709"/>
          <cell r="AC1709"/>
          <cell r="AD1709"/>
          <cell r="AE1709"/>
          <cell r="AF1709"/>
          <cell r="AG1709"/>
          <cell r="AH1709"/>
          <cell r="AI1709"/>
          <cell r="AJ1709"/>
        </row>
        <row r="1710">
          <cell r="C1710">
            <v>0</v>
          </cell>
          <cell r="D1710">
            <v>0</v>
          </cell>
          <cell r="E1710"/>
          <cell r="F1710"/>
          <cell r="G1710"/>
          <cell r="AA1710"/>
          <cell r="AB1710"/>
          <cell r="AC1710"/>
          <cell r="AD1710"/>
          <cell r="AE1710"/>
          <cell r="AF1710"/>
          <cell r="AG1710"/>
          <cell r="AH1710"/>
          <cell r="AI1710"/>
          <cell r="AJ1710"/>
        </row>
        <row r="1711">
          <cell r="C1711">
            <v>0</v>
          </cell>
          <cell r="D1711">
            <v>0</v>
          </cell>
          <cell r="E1711"/>
          <cell r="F1711"/>
          <cell r="G1711"/>
          <cell r="AA1711"/>
          <cell r="AB1711"/>
          <cell r="AC1711"/>
          <cell r="AD1711"/>
          <cell r="AE1711"/>
          <cell r="AF1711"/>
          <cell r="AG1711"/>
          <cell r="AH1711"/>
          <cell r="AI1711"/>
          <cell r="AJ1711"/>
        </row>
        <row r="1712">
          <cell r="C1712">
            <v>20</v>
          </cell>
          <cell r="D1712">
            <v>20</v>
          </cell>
          <cell r="E1712">
            <v>20</v>
          </cell>
          <cell r="F1712"/>
          <cell r="G1712">
            <v>0</v>
          </cell>
          <cell r="AA1712">
            <v>0</v>
          </cell>
          <cell r="AB1712">
            <v>20</v>
          </cell>
          <cell r="AC1712">
            <v>0</v>
          </cell>
          <cell r="AD1712"/>
          <cell r="AE1712"/>
          <cell r="AF1712"/>
          <cell r="AG1712"/>
          <cell r="AH1712"/>
          <cell r="AI1712"/>
          <cell r="AJ1712"/>
        </row>
        <row r="1713">
          <cell r="C1713">
            <v>0</v>
          </cell>
          <cell r="D1713">
            <v>0</v>
          </cell>
          <cell r="E1713"/>
          <cell r="F1713"/>
          <cell r="G1713"/>
          <cell r="AA1713"/>
          <cell r="AB1713"/>
          <cell r="AC1713"/>
          <cell r="AD1713"/>
          <cell r="AE1713"/>
          <cell r="AF1713"/>
          <cell r="AG1713"/>
          <cell r="AH1713"/>
          <cell r="AI1713"/>
          <cell r="AJ1713"/>
        </row>
        <row r="1714">
          <cell r="C1714">
            <v>0</v>
          </cell>
          <cell r="D1714">
            <v>0</v>
          </cell>
          <cell r="E1714"/>
          <cell r="F1714"/>
          <cell r="G1714"/>
          <cell r="AA1714"/>
          <cell r="AB1714"/>
          <cell r="AC1714"/>
          <cell r="AD1714"/>
          <cell r="AE1714"/>
          <cell r="AF1714"/>
          <cell r="AG1714"/>
          <cell r="AH1714"/>
          <cell r="AI1714"/>
          <cell r="AJ1714"/>
        </row>
        <row r="1715">
          <cell r="C1715">
            <v>0</v>
          </cell>
          <cell r="D1715">
            <v>0</v>
          </cell>
          <cell r="E1715"/>
          <cell r="F1715"/>
          <cell r="G1715"/>
          <cell r="AA1715"/>
          <cell r="AB1715"/>
          <cell r="AC1715"/>
          <cell r="AD1715"/>
          <cell r="AE1715"/>
          <cell r="AF1715"/>
          <cell r="AG1715"/>
          <cell r="AH1715"/>
          <cell r="AI1715"/>
          <cell r="AJ1715"/>
        </row>
        <row r="1716">
          <cell r="C1716">
            <v>0</v>
          </cell>
          <cell r="D1716">
            <v>0</v>
          </cell>
          <cell r="E1716"/>
          <cell r="F1716"/>
          <cell r="G1716"/>
          <cell r="AA1716"/>
          <cell r="AB1716"/>
          <cell r="AC1716"/>
          <cell r="AD1716"/>
          <cell r="AE1716"/>
          <cell r="AF1716"/>
          <cell r="AG1716"/>
          <cell r="AH1716"/>
          <cell r="AI1716"/>
          <cell r="AJ1716"/>
        </row>
        <row r="1717">
          <cell r="C1717">
            <v>0</v>
          </cell>
          <cell r="D1717">
            <v>0</v>
          </cell>
          <cell r="E1717"/>
          <cell r="F1717"/>
          <cell r="G1717"/>
          <cell r="AA1717"/>
          <cell r="AB1717"/>
          <cell r="AC1717"/>
          <cell r="AD1717"/>
          <cell r="AE1717"/>
          <cell r="AF1717"/>
          <cell r="AG1717"/>
          <cell r="AH1717"/>
          <cell r="AI1717"/>
          <cell r="AJ1717"/>
        </row>
        <row r="1718">
          <cell r="C1718">
            <v>0</v>
          </cell>
          <cell r="D1718">
            <v>0</v>
          </cell>
          <cell r="E1718"/>
          <cell r="F1718"/>
          <cell r="G1718"/>
          <cell r="AA1718"/>
          <cell r="AB1718"/>
          <cell r="AC1718"/>
          <cell r="AD1718"/>
          <cell r="AE1718"/>
          <cell r="AF1718"/>
          <cell r="AG1718"/>
          <cell r="AH1718"/>
          <cell r="AI1718"/>
          <cell r="AJ1718"/>
        </row>
        <row r="1719">
          <cell r="C1719">
            <v>0</v>
          </cell>
          <cell r="D1719">
            <v>0</v>
          </cell>
          <cell r="E1719"/>
          <cell r="F1719"/>
          <cell r="G1719"/>
          <cell r="AA1719"/>
          <cell r="AB1719"/>
          <cell r="AC1719"/>
          <cell r="AD1719"/>
          <cell r="AE1719"/>
          <cell r="AF1719"/>
          <cell r="AG1719"/>
          <cell r="AH1719"/>
          <cell r="AI1719"/>
          <cell r="AJ1719"/>
        </row>
        <row r="1720">
          <cell r="C1720">
            <v>0</v>
          </cell>
          <cell r="D1720">
            <v>0</v>
          </cell>
          <cell r="E1720"/>
          <cell r="F1720"/>
          <cell r="G1720"/>
          <cell r="AA1720"/>
          <cell r="AB1720"/>
          <cell r="AC1720"/>
          <cell r="AD1720"/>
          <cell r="AE1720"/>
          <cell r="AF1720"/>
          <cell r="AG1720"/>
          <cell r="AH1720"/>
          <cell r="AI1720"/>
          <cell r="AJ1720"/>
        </row>
        <row r="1721">
          <cell r="C1721">
            <v>0</v>
          </cell>
          <cell r="D1721">
            <v>0</v>
          </cell>
          <cell r="E1721"/>
          <cell r="F1721"/>
          <cell r="G1721"/>
          <cell r="AA1721"/>
          <cell r="AB1721"/>
          <cell r="AC1721"/>
          <cell r="AD1721"/>
          <cell r="AE1721"/>
          <cell r="AF1721"/>
          <cell r="AG1721"/>
          <cell r="AH1721"/>
          <cell r="AI1721"/>
          <cell r="AJ1721"/>
        </row>
        <row r="1722">
          <cell r="C1722">
            <v>0</v>
          </cell>
          <cell r="D1722">
            <v>0</v>
          </cell>
          <cell r="E1722"/>
          <cell r="F1722"/>
          <cell r="G1722"/>
          <cell r="AA1722"/>
          <cell r="AB1722"/>
          <cell r="AC1722"/>
          <cell r="AD1722"/>
          <cell r="AE1722"/>
          <cell r="AF1722"/>
          <cell r="AG1722"/>
          <cell r="AH1722"/>
          <cell r="AI1722"/>
          <cell r="AJ1722"/>
        </row>
        <row r="1723">
          <cell r="C1723">
            <v>0</v>
          </cell>
          <cell r="D1723">
            <v>0</v>
          </cell>
          <cell r="E1723"/>
          <cell r="F1723"/>
          <cell r="G1723"/>
          <cell r="AA1723"/>
          <cell r="AB1723"/>
          <cell r="AC1723"/>
          <cell r="AD1723"/>
          <cell r="AE1723"/>
          <cell r="AF1723"/>
          <cell r="AG1723"/>
          <cell r="AH1723"/>
          <cell r="AI1723"/>
          <cell r="AJ1723"/>
        </row>
        <row r="1724">
          <cell r="C1724">
            <v>0</v>
          </cell>
          <cell r="D1724">
            <v>0</v>
          </cell>
          <cell r="E1724"/>
          <cell r="F1724"/>
          <cell r="G1724"/>
          <cell r="AA1724"/>
          <cell r="AB1724"/>
          <cell r="AC1724"/>
          <cell r="AD1724"/>
          <cell r="AE1724"/>
          <cell r="AF1724"/>
          <cell r="AG1724"/>
          <cell r="AH1724"/>
          <cell r="AI1724"/>
          <cell r="AJ1724"/>
        </row>
        <row r="1725">
          <cell r="C1725">
            <v>0</v>
          </cell>
          <cell r="D1725">
            <v>0</v>
          </cell>
          <cell r="E1725"/>
          <cell r="F1725"/>
          <cell r="G1725"/>
          <cell r="AA1725"/>
          <cell r="AB1725"/>
          <cell r="AC1725"/>
          <cell r="AD1725"/>
          <cell r="AE1725"/>
          <cell r="AF1725"/>
          <cell r="AG1725"/>
          <cell r="AH1725"/>
          <cell r="AI1725"/>
          <cell r="AJ1725"/>
        </row>
        <row r="1726">
          <cell r="C1726">
            <v>0</v>
          </cell>
          <cell r="D1726">
            <v>0</v>
          </cell>
          <cell r="E1726"/>
          <cell r="F1726"/>
          <cell r="G1726"/>
          <cell r="AA1726"/>
          <cell r="AB1726"/>
          <cell r="AC1726"/>
          <cell r="AD1726"/>
          <cell r="AE1726"/>
          <cell r="AF1726"/>
          <cell r="AG1726"/>
          <cell r="AH1726"/>
          <cell r="AI1726"/>
          <cell r="AJ1726"/>
        </row>
        <row r="1727">
          <cell r="C1727">
            <v>0</v>
          </cell>
          <cell r="D1727">
            <v>0</v>
          </cell>
          <cell r="E1727"/>
          <cell r="F1727"/>
          <cell r="G1727"/>
          <cell r="AA1727"/>
          <cell r="AB1727"/>
          <cell r="AC1727"/>
          <cell r="AD1727"/>
          <cell r="AE1727"/>
          <cell r="AF1727"/>
          <cell r="AG1727"/>
          <cell r="AH1727"/>
          <cell r="AI1727"/>
          <cell r="AJ1727"/>
        </row>
        <row r="1728">
          <cell r="C1728">
            <v>0</v>
          </cell>
          <cell r="D1728">
            <v>0</v>
          </cell>
          <cell r="E1728"/>
          <cell r="F1728"/>
          <cell r="G1728"/>
          <cell r="AA1728"/>
          <cell r="AB1728"/>
          <cell r="AC1728"/>
          <cell r="AD1728"/>
          <cell r="AE1728"/>
          <cell r="AF1728"/>
          <cell r="AG1728"/>
          <cell r="AH1728"/>
          <cell r="AI1728"/>
          <cell r="AJ1728"/>
        </row>
        <row r="1729">
          <cell r="C1729">
            <v>0</v>
          </cell>
          <cell r="D1729">
            <v>0</v>
          </cell>
          <cell r="E1729"/>
          <cell r="F1729"/>
          <cell r="G1729"/>
          <cell r="AA1729"/>
          <cell r="AB1729"/>
          <cell r="AC1729"/>
          <cell r="AD1729"/>
          <cell r="AE1729"/>
          <cell r="AF1729"/>
          <cell r="AG1729"/>
          <cell r="AH1729"/>
          <cell r="AI1729"/>
          <cell r="AJ1729"/>
        </row>
        <row r="1730">
          <cell r="C1730">
            <v>0</v>
          </cell>
          <cell r="D1730">
            <v>0</v>
          </cell>
          <cell r="E1730"/>
          <cell r="F1730"/>
          <cell r="G1730"/>
          <cell r="AA1730"/>
          <cell r="AB1730"/>
          <cell r="AC1730"/>
          <cell r="AD1730"/>
          <cell r="AE1730"/>
          <cell r="AF1730"/>
          <cell r="AG1730"/>
          <cell r="AH1730"/>
          <cell r="AI1730"/>
          <cell r="AJ1730"/>
        </row>
        <row r="1731">
          <cell r="C1731">
            <v>0</v>
          </cell>
          <cell r="D1731">
            <v>0</v>
          </cell>
          <cell r="E1731"/>
          <cell r="F1731"/>
          <cell r="G1731"/>
          <cell r="AA1731"/>
          <cell r="AB1731"/>
          <cell r="AC1731"/>
          <cell r="AD1731"/>
          <cell r="AE1731"/>
          <cell r="AF1731"/>
          <cell r="AG1731"/>
          <cell r="AH1731"/>
          <cell r="AI1731"/>
          <cell r="AJ1731"/>
        </row>
        <row r="1732">
          <cell r="C1732">
            <v>0</v>
          </cell>
          <cell r="D1732">
            <v>0</v>
          </cell>
          <cell r="E1732"/>
          <cell r="F1732"/>
          <cell r="G1732"/>
          <cell r="AA1732"/>
          <cell r="AB1732"/>
          <cell r="AC1732"/>
          <cell r="AD1732"/>
          <cell r="AE1732"/>
          <cell r="AF1732"/>
          <cell r="AG1732"/>
          <cell r="AH1732"/>
          <cell r="AI1732"/>
          <cell r="AJ1732"/>
        </row>
        <row r="1733">
          <cell r="C1733">
            <v>0</v>
          </cell>
          <cell r="D1733">
            <v>0</v>
          </cell>
          <cell r="E1733"/>
          <cell r="F1733"/>
          <cell r="G1733"/>
          <cell r="AA1733"/>
          <cell r="AB1733"/>
          <cell r="AC1733"/>
          <cell r="AD1733"/>
          <cell r="AE1733"/>
          <cell r="AF1733"/>
          <cell r="AG1733"/>
          <cell r="AH1733"/>
          <cell r="AI1733"/>
          <cell r="AJ1733"/>
        </row>
        <row r="1734">
          <cell r="C1734">
            <v>0</v>
          </cell>
          <cell r="D1734">
            <v>0</v>
          </cell>
          <cell r="E1734"/>
          <cell r="F1734"/>
          <cell r="G1734"/>
          <cell r="AA1734"/>
          <cell r="AB1734"/>
          <cell r="AC1734"/>
          <cell r="AD1734"/>
          <cell r="AE1734"/>
          <cell r="AF1734"/>
          <cell r="AG1734"/>
          <cell r="AH1734"/>
          <cell r="AI1734"/>
          <cell r="AJ1734"/>
        </row>
        <row r="1735">
          <cell r="C1735">
            <v>0</v>
          </cell>
          <cell r="D1735">
            <v>0</v>
          </cell>
          <cell r="E1735"/>
          <cell r="F1735"/>
          <cell r="G1735"/>
          <cell r="AA1735"/>
          <cell r="AB1735"/>
          <cell r="AC1735"/>
          <cell r="AD1735"/>
          <cell r="AE1735"/>
          <cell r="AF1735"/>
          <cell r="AG1735"/>
          <cell r="AH1735"/>
          <cell r="AI1735"/>
          <cell r="AJ1735"/>
        </row>
        <row r="1736">
          <cell r="C1736">
            <v>134</v>
          </cell>
          <cell r="D1736">
            <v>134</v>
          </cell>
          <cell r="E1736">
            <v>134</v>
          </cell>
          <cell r="F1736"/>
          <cell r="G1736">
            <v>0</v>
          </cell>
          <cell r="AA1736">
            <v>133</v>
          </cell>
          <cell r="AB1736">
            <v>1</v>
          </cell>
          <cell r="AC1736">
            <v>0</v>
          </cell>
          <cell r="AD1736"/>
          <cell r="AE1736"/>
          <cell r="AF1736"/>
          <cell r="AG1736"/>
          <cell r="AH1736"/>
          <cell r="AI1736"/>
          <cell r="AJ1736"/>
        </row>
        <row r="1737">
          <cell r="C1737">
            <v>578</v>
          </cell>
          <cell r="D1737">
            <v>578</v>
          </cell>
          <cell r="E1737">
            <v>578</v>
          </cell>
          <cell r="F1737"/>
          <cell r="G1737">
            <v>0</v>
          </cell>
          <cell r="AA1737">
            <v>578</v>
          </cell>
          <cell r="AB1737">
            <v>0</v>
          </cell>
          <cell r="AC1737">
            <v>0</v>
          </cell>
          <cell r="AD1737"/>
          <cell r="AE1737"/>
          <cell r="AF1737"/>
          <cell r="AG1737"/>
          <cell r="AH1737"/>
          <cell r="AI1737"/>
          <cell r="AJ1737"/>
        </row>
        <row r="1738">
          <cell r="C1738">
            <v>13456</v>
          </cell>
          <cell r="D1738">
            <v>13271</v>
          </cell>
          <cell r="E1738">
            <v>13271</v>
          </cell>
          <cell r="F1738"/>
          <cell r="G1738">
            <v>185</v>
          </cell>
          <cell r="AA1738">
            <v>12701</v>
          </cell>
          <cell r="AB1738">
            <v>755</v>
          </cell>
          <cell r="AC1738">
            <v>0</v>
          </cell>
          <cell r="AD1738"/>
          <cell r="AE1738"/>
          <cell r="AF1738"/>
          <cell r="AG1738"/>
          <cell r="AH1738"/>
          <cell r="AI1738"/>
          <cell r="AJ1738"/>
        </row>
        <row r="1739">
          <cell r="C1739">
            <v>7933</v>
          </cell>
          <cell r="D1739">
            <v>7933</v>
          </cell>
          <cell r="E1739">
            <v>7933</v>
          </cell>
          <cell r="F1739"/>
          <cell r="G1739">
            <v>0</v>
          </cell>
          <cell r="AA1739">
            <v>7933</v>
          </cell>
          <cell r="AB1739">
            <v>0</v>
          </cell>
          <cell r="AC1739">
            <v>0</v>
          </cell>
          <cell r="AD1739"/>
          <cell r="AE1739"/>
          <cell r="AF1739"/>
          <cell r="AG1739"/>
          <cell r="AH1739"/>
          <cell r="AI1739"/>
          <cell r="AJ1739"/>
        </row>
        <row r="1740">
          <cell r="C1740">
            <v>0</v>
          </cell>
          <cell r="D1740">
            <v>0</v>
          </cell>
          <cell r="E1740">
            <v>0</v>
          </cell>
          <cell r="F1740"/>
          <cell r="G1740">
            <v>0</v>
          </cell>
          <cell r="AA1740">
            <v>0</v>
          </cell>
          <cell r="AB1740">
            <v>0</v>
          </cell>
          <cell r="AC1740">
            <v>0</v>
          </cell>
          <cell r="AD1740"/>
          <cell r="AE1740"/>
          <cell r="AF1740"/>
          <cell r="AG1740"/>
          <cell r="AH1740"/>
          <cell r="AI1740"/>
          <cell r="AJ1740"/>
        </row>
        <row r="1741">
          <cell r="C1741">
            <v>130</v>
          </cell>
          <cell r="D1741">
            <v>130</v>
          </cell>
          <cell r="E1741">
            <v>130</v>
          </cell>
          <cell r="F1741"/>
          <cell r="G1741">
            <v>0</v>
          </cell>
          <cell r="AA1741">
            <v>130</v>
          </cell>
          <cell r="AB1741">
            <v>0</v>
          </cell>
          <cell r="AC1741">
            <v>0</v>
          </cell>
          <cell r="AD1741"/>
          <cell r="AE1741"/>
          <cell r="AF1741"/>
          <cell r="AG1741"/>
          <cell r="AH1741"/>
          <cell r="AI1741"/>
          <cell r="AJ1741"/>
        </row>
        <row r="1742">
          <cell r="C1742">
            <v>3</v>
          </cell>
          <cell r="D1742">
            <v>3</v>
          </cell>
          <cell r="E1742">
            <v>3</v>
          </cell>
          <cell r="F1742"/>
          <cell r="G1742">
            <v>0</v>
          </cell>
          <cell r="AA1742">
            <v>3</v>
          </cell>
          <cell r="AB1742">
            <v>0</v>
          </cell>
          <cell r="AC1742">
            <v>0</v>
          </cell>
          <cell r="AD1742"/>
          <cell r="AE1742"/>
          <cell r="AF1742"/>
          <cell r="AG1742"/>
          <cell r="AH1742"/>
          <cell r="AI1742"/>
          <cell r="AJ1742"/>
        </row>
        <row r="1743">
          <cell r="C1743">
            <v>3488</v>
          </cell>
          <cell r="D1743">
            <v>3488</v>
          </cell>
          <cell r="E1743">
            <v>3488</v>
          </cell>
          <cell r="F1743"/>
          <cell r="G1743">
            <v>0</v>
          </cell>
          <cell r="AA1743">
            <v>3072</v>
          </cell>
          <cell r="AB1743">
            <v>7</v>
          </cell>
          <cell r="AC1743">
            <v>409</v>
          </cell>
          <cell r="AD1743"/>
          <cell r="AE1743"/>
          <cell r="AF1743"/>
          <cell r="AG1743"/>
          <cell r="AH1743"/>
          <cell r="AI1743"/>
          <cell r="AJ1743"/>
        </row>
        <row r="1744">
          <cell r="C1744">
            <v>0</v>
          </cell>
          <cell r="D1744">
            <v>0</v>
          </cell>
          <cell r="E1744"/>
          <cell r="F1744"/>
          <cell r="G1744"/>
          <cell r="AA1744"/>
          <cell r="AB1744"/>
          <cell r="AC1744"/>
          <cell r="AD1744"/>
          <cell r="AE1744"/>
          <cell r="AF1744"/>
          <cell r="AG1744"/>
          <cell r="AH1744"/>
          <cell r="AI1744"/>
          <cell r="AJ1744"/>
        </row>
        <row r="1745">
          <cell r="C1745">
            <v>0</v>
          </cell>
          <cell r="D1745">
            <v>0</v>
          </cell>
          <cell r="E1745"/>
          <cell r="F1745"/>
          <cell r="G1745"/>
          <cell r="AA1745"/>
          <cell r="AB1745"/>
          <cell r="AC1745"/>
          <cell r="AD1745"/>
          <cell r="AE1745"/>
          <cell r="AF1745"/>
          <cell r="AG1745"/>
          <cell r="AH1745"/>
          <cell r="AI1745"/>
          <cell r="AJ1745"/>
        </row>
        <row r="1746">
          <cell r="C1746">
            <v>0</v>
          </cell>
          <cell r="D1746">
            <v>0</v>
          </cell>
          <cell r="E1746"/>
          <cell r="F1746"/>
          <cell r="G1746"/>
          <cell r="AA1746"/>
          <cell r="AB1746"/>
          <cell r="AC1746"/>
          <cell r="AD1746"/>
          <cell r="AE1746"/>
          <cell r="AF1746"/>
          <cell r="AG1746"/>
          <cell r="AH1746"/>
          <cell r="AI1746"/>
          <cell r="AJ1746"/>
        </row>
        <row r="1747">
          <cell r="C1747">
            <v>0</v>
          </cell>
          <cell r="D1747">
            <v>0</v>
          </cell>
          <cell r="E1747"/>
          <cell r="F1747"/>
          <cell r="G1747"/>
          <cell r="AA1747"/>
          <cell r="AB1747"/>
          <cell r="AC1747"/>
          <cell r="AD1747"/>
          <cell r="AE1747"/>
          <cell r="AF1747"/>
          <cell r="AG1747"/>
          <cell r="AH1747"/>
          <cell r="AI1747"/>
          <cell r="AJ1747"/>
        </row>
        <row r="1748">
          <cell r="C1748">
            <v>0</v>
          </cell>
          <cell r="D1748">
            <v>0</v>
          </cell>
          <cell r="E1748"/>
          <cell r="F1748"/>
          <cell r="G1748"/>
          <cell r="AA1748"/>
          <cell r="AB1748"/>
          <cell r="AC1748"/>
          <cell r="AD1748"/>
          <cell r="AE1748"/>
          <cell r="AF1748"/>
          <cell r="AG1748"/>
          <cell r="AH1748"/>
          <cell r="AI1748"/>
          <cell r="AJ1748"/>
        </row>
        <row r="1749">
          <cell r="C1749">
            <v>2</v>
          </cell>
          <cell r="D1749">
            <v>2</v>
          </cell>
          <cell r="E1749">
            <v>2</v>
          </cell>
          <cell r="F1749"/>
          <cell r="G1749">
            <v>0</v>
          </cell>
          <cell r="AA1749">
            <v>2</v>
          </cell>
          <cell r="AB1749">
            <v>0</v>
          </cell>
          <cell r="AC1749">
            <v>0</v>
          </cell>
          <cell r="AD1749"/>
          <cell r="AE1749"/>
          <cell r="AF1749"/>
          <cell r="AG1749"/>
          <cell r="AH1749"/>
          <cell r="AI1749"/>
          <cell r="AJ1749"/>
        </row>
        <row r="1750">
          <cell r="C1750">
            <v>1</v>
          </cell>
          <cell r="D1750">
            <v>1</v>
          </cell>
          <cell r="E1750">
            <v>1</v>
          </cell>
          <cell r="F1750"/>
          <cell r="G1750">
            <v>0</v>
          </cell>
          <cell r="AA1750">
            <v>1</v>
          </cell>
          <cell r="AB1750">
            <v>0</v>
          </cell>
          <cell r="AC1750">
            <v>0</v>
          </cell>
          <cell r="AD1750"/>
          <cell r="AE1750"/>
          <cell r="AF1750"/>
          <cell r="AG1750"/>
          <cell r="AH1750"/>
          <cell r="AI1750"/>
          <cell r="AJ1750"/>
        </row>
        <row r="1751">
          <cell r="C1751">
            <v>467</v>
          </cell>
          <cell r="D1751">
            <v>467</v>
          </cell>
          <cell r="E1751">
            <v>467</v>
          </cell>
          <cell r="F1751"/>
          <cell r="G1751">
            <v>0</v>
          </cell>
          <cell r="AA1751">
            <v>467</v>
          </cell>
          <cell r="AB1751">
            <v>0</v>
          </cell>
          <cell r="AC1751">
            <v>0</v>
          </cell>
          <cell r="AD1751"/>
          <cell r="AE1751"/>
          <cell r="AF1751"/>
          <cell r="AG1751"/>
          <cell r="AH1751"/>
          <cell r="AI1751"/>
          <cell r="AJ1751"/>
        </row>
        <row r="1752">
          <cell r="C1752">
            <v>3</v>
          </cell>
          <cell r="D1752">
            <v>3</v>
          </cell>
          <cell r="E1752">
            <v>3</v>
          </cell>
          <cell r="F1752"/>
          <cell r="G1752">
            <v>0</v>
          </cell>
          <cell r="AA1752">
            <v>3</v>
          </cell>
          <cell r="AB1752">
            <v>0</v>
          </cell>
          <cell r="AC1752">
            <v>0</v>
          </cell>
          <cell r="AD1752"/>
          <cell r="AE1752"/>
          <cell r="AF1752"/>
          <cell r="AG1752"/>
          <cell r="AH1752"/>
          <cell r="AI1752"/>
          <cell r="AJ1752"/>
        </row>
        <row r="1753">
          <cell r="C1753">
            <v>0</v>
          </cell>
          <cell r="D1753">
            <v>0</v>
          </cell>
          <cell r="E1753"/>
          <cell r="F1753"/>
          <cell r="G1753"/>
          <cell r="AA1753"/>
          <cell r="AB1753"/>
          <cell r="AC1753"/>
          <cell r="AD1753"/>
          <cell r="AE1753"/>
          <cell r="AF1753"/>
          <cell r="AG1753"/>
          <cell r="AH1753"/>
          <cell r="AI1753"/>
          <cell r="AJ1753"/>
        </row>
        <row r="1754">
          <cell r="C1754">
            <v>0</v>
          </cell>
          <cell r="D1754">
            <v>0</v>
          </cell>
          <cell r="E1754"/>
          <cell r="F1754"/>
          <cell r="G1754"/>
          <cell r="AA1754"/>
          <cell r="AB1754"/>
          <cell r="AC1754"/>
          <cell r="AD1754"/>
          <cell r="AE1754"/>
          <cell r="AF1754"/>
          <cell r="AG1754"/>
          <cell r="AH1754"/>
          <cell r="AI1754"/>
          <cell r="AJ1754"/>
        </row>
        <row r="1755">
          <cell r="C1755">
            <v>0</v>
          </cell>
          <cell r="D1755">
            <v>0</v>
          </cell>
          <cell r="E1755"/>
          <cell r="F1755"/>
          <cell r="G1755"/>
          <cell r="AA1755"/>
          <cell r="AB1755"/>
          <cell r="AC1755"/>
          <cell r="AD1755"/>
          <cell r="AE1755"/>
          <cell r="AF1755"/>
          <cell r="AG1755"/>
          <cell r="AH1755"/>
          <cell r="AI1755"/>
          <cell r="AJ1755"/>
        </row>
        <row r="1756">
          <cell r="C1756">
            <v>0</v>
          </cell>
          <cell r="D1756">
            <v>0</v>
          </cell>
          <cell r="E1756"/>
          <cell r="F1756"/>
          <cell r="G1756"/>
          <cell r="AA1756"/>
          <cell r="AB1756"/>
          <cell r="AC1756"/>
          <cell r="AD1756"/>
          <cell r="AE1756"/>
          <cell r="AF1756"/>
          <cell r="AG1756"/>
          <cell r="AH1756"/>
          <cell r="AI1756"/>
          <cell r="AJ1756"/>
        </row>
        <row r="1757">
          <cell r="C1757">
            <v>0</v>
          </cell>
          <cell r="D1757">
            <v>0</v>
          </cell>
          <cell r="E1757"/>
          <cell r="F1757"/>
          <cell r="G1757"/>
          <cell r="AA1757"/>
          <cell r="AB1757"/>
          <cell r="AC1757"/>
          <cell r="AD1757"/>
          <cell r="AE1757"/>
          <cell r="AF1757"/>
          <cell r="AG1757"/>
          <cell r="AH1757"/>
          <cell r="AI1757"/>
          <cell r="AJ1757"/>
        </row>
        <row r="1758">
          <cell r="C1758">
            <v>0</v>
          </cell>
          <cell r="D1758">
            <v>0</v>
          </cell>
          <cell r="E1758"/>
          <cell r="F1758"/>
          <cell r="G1758"/>
          <cell r="AA1758"/>
          <cell r="AB1758"/>
          <cell r="AC1758"/>
          <cell r="AD1758"/>
          <cell r="AE1758"/>
          <cell r="AF1758"/>
          <cell r="AG1758"/>
          <cell r="AH1758"/>
          <cell r="AI1758"/>
          <cell r="AJ1758"/>
        </row>
        <row r="1759">
          <cell r="C1759">
            <v>0</v>
          </cell>
          <cell r="D1759">
            <v>0</v>
          </cell>
          <cell r="E1759"/>
          <cell r="F1759"/>
          <cell r="G1759"/>
          <cell r="AA1759"/>
          <cell r="AB1759"/>
          <cell r="AC1759"/>
          <cell r="AD1759"/>
          <cell r="AE1759"/>
          <cell r="AF1759"/>
          <cell r="AG1759"/>
          <cell r="AH1759"/>
          <cell r="AI1759"/>
          <cell r="AJ1759"/>
        </row>
        <row r="1760">
          <cell r="C1760">
            <v>0</v>
          </cell>
          <cell r="D1760">
            <v>0</v>
          </cell>
          <cell r="E1760"/>
          <cell r="F1760"/>
          <cell r="G1760"/>
          <cell r="AA1760"/>
          <cell r="AB1760"/>
          <cell r="AC1760"/>
          <cell r="AD1760"/>
          <cell r="AE1760"/>
          <cell r="AF1760"/>
          <cell r="AG1760"/>
          <cell r="AH1760"/>
          <cell r="AI1760"/>
          <cell r="AJ1760"/>
        </row>
        <row r="1761">
          <cell r="C1761">
            <v>0</v>
          </cell>
          <cell r="D1761">
            <v>0</v>
          </cell>
          <cell r="E1761"/>
          <cell r="F1761"/>
          <cell r="G1761"/>
          <cell r="AA1761"/>
          <cell r="AB1761"/>
          <cell r="AC1761"/>
          <cell r="AD1761"/>
          <cell r="AE1761"/>
          <cell r="AF1761"/>
          <cell r="AG1761"/>
          <cell r="AH1761"/>
          <cell r="AI1761"/>
          <cell r="AJ1761"/>
        </row>
        <row r="1762">
          <cell r="C1762">
            <v>0</v>
          </cell>
          <cell r="D1762">
            <v>0</v>
          </cell>
          <cell r="E1762"/>
          <cell r="F1762"/>
          <cell r="G1762"/>
          <cell r="AA1762"/>
          <cell r="AB1762"/>
          <cell r="AC1762"/>
          <cell r="AD1762"/>
          <cell r="AE1762"/>
          <cell r="AF1762"/>
          <cell r="AG1762"/>
          <cell r="AH1762"/>
          <cell r="AI1762"/>
          <cell r="AJ1762"/>
        </row>
        <row r="1763">
          <cell r="C1763">
            <v>0</v>
          </cell>
          <cell r="D1763">
            <v>0</v>
          </cell>
          <cell r="E1763"/>
          <cell r="F1763"/>
          <cell r="G1763"/>
          <cell r="AA1763"/>
          <cell r="AB1763"/>
          <cell r="AC1763"/>
          <cell r="AD1763"/>
          <cell r="AE1763"/>
          <cell r="AF1763"/>
          <cell r="AG1763"/>
          <cell r="AH1763"/>
          <cell r="AI1763"/>
          <cell r="AJ1763"/>
        </row>
        <row r="1764">
          <cell r="C1764">
            <v>0</v>
          </cell>
          <cell r="D1764">
            <v>0</v>
          </cell>
          <cell r="E1764"/>
          <cell r="F1764"/>
          <cell r="G1764"/>
          <cell r="AA1764"/>
          <cell r="AB1764"/>
          <cell r="AC1764"/>
          <cell r="AD1764"/>
          <cell r="AE1764"/>
          <cell r="AF1764"/>
          <cell r="AG1764"/>
          <cell r="AH1764"/>
          <cell r="AI1764"/>
          <cell r="AJ1764"/>
        </row>
        <row r="1765">
          <cell r="C1765">
            <v>0</v>
          </cell>
          <cell r="D1765">
            <v>0</v>
          </cell>
          <cell r="E1765"/>
          <cell r="F1765"/>
          <cell r="G1765"/>
          <cell r="AA1765"/>
          <cell r="AB1765"/>
          <cell r="AC1765"/>
          <cell r="AD1765"/>
          <cell r="AE1765"/>
          <cell r="AF1765"/>
          <cell r="AG1765"/>
          <cell r="AH1765"/>
          <cell r="AI1765"/>
          <cell r="AJ1765"/>
        </row>
        <row r="1766">
          <cell r="C1766">
            <v>0</v>
          </cell>
          <cell r="D1766">
            <v>0</v>
          </cell>
          <cell r="E1766"/>
          <cell r="F1766"/>
          <cell r="G1766"/>
          <cell r="AA1766"/>
          <cell r="AB1766"/>
          <cell r="AC1766"/>
          <cell r="AD1766"/>
          <cell r="AE1766"/>
          <cell r="AF1766"/>
          <cell r="AG1766"/>
          <cell r="AH1766"/>
          <cell r="AI1766"/>
          <cell r="AJ1766"/>
        </row>
        <row r="1767">
          <cell r="C1767">
            <v>0</v>
          </cell>
          <cell r="D1767">
            <v>0</v>
          </cell>
          <cell r="E1767"/>
          <cell r="F1767"/>
          <cell r="G1767"/>
          <cell r="AA1767"/>
          <cell r="AB1767"/>
          <cell r="AC1767"/>
          <cell r="AD1767"/>
          <cell r="AE1767"/>
          <cell r="AF1767"/>
          <cell r="AG1767"/>
          <cell r="AH1767"/>
          <cell r="AI1767"/>
          <cell r="AJ1767"/>
        </row>
        <row r="1768">
          <cell r="C1768">
            <v>0</v>
          </cell>
          <cell r="D1768">
            <v>0</v>
          </cell>
          <cell r="E1768"/>
          <cell r="F1768"/>
          <cell r="G1768"/>
          <cell r="AA1768"/>
          <cell r="AB1768"/>
          <cell r="AC1768"/>
          <cell r="AD1768"/>
          <cell r="AE1768"/>
          <cell r="AF1768"/>
          <cell r="AG1768"/>
          <cell r="AH1768"/>
          <cell r="AI1768"/>
          <cell r="AJ1768"/>
        </row>
        <row r="1769">
          <cell r="C1769">
            <v>0</v>
          </cell>
          <cell r="D1769">
            <v>0</v>
          </cell>
          <cell r="E1769"/>
          <cell r="F1769"/>
          <cell r="G1769"/>
          <cell r="AA1769"/>
          <cell r="AB1769"/>
          <cell r="AC1769"/>
          <cell r="AD1769"/>
          <cell r="AE1769"/>
          <cell r="AF1769"/>
          <cell r="AG1769"/>
          <cell r="AH1769"/>
          <cell r="AI1769"/>
          <cell r="AJ1769"/>
        </row>
        <row r="1770">
          <cell r="C1770">
            <v>0</v>
          </cell>
          <cell r="D1770">
            <v>0</v>
          </cell>
          <cell r="E1770"/>
          <cell r="F1770"/>
          <cell r="G1770"/>
          <cell r="AA1770"/>
          <cell r="AB1770"/>
          <cell r="AC1770"/>
          <cell r="AD1770"/>
          <cell r="AE1770"/>
          <cell r="AF1770"/>
          <cell r="AG1770"/>
          <cell r="AH1770"/>
          <cell r="AI1770"/>
          <cell r="AJ1770"/>
        </row>
        <row r="1771">
          <cell r="C1771">
            <v>0</v>
          </cell>
          <cell r="D1771">
            <v>0</v>
          </cell>
          <cell r="E1771"/>
          <cell r="F1771"/>
          <cell r="G1771"/>
          <cell r="AA1771"/>
          <cell r="AB1771"/>
          <cell r="AC1771"/>
          <cell r="AD1771"/>
          <cell r="AE1771"/>
          <cell r="AF1771"/>
          <cell r="AG1771"/>
          <cell r="AH1771"/>
          <cell r="AI1771"/>
          <cell r="AJ1771"/>
        </row>
        <row r="1772">
          <cell r="C1772">
            <v>0</v>
          </cell>
          <cell r="D1772">
            <v>0</v>
          </cell>
          <cell r="E1772"/>
          <cell r="F1772"/>
          <cell r="G1772"/>
          <cell r="AA1772"/>
          <cell r="AB1772"/>
          <cell r="AC1772"/>
          <cell r="AD1772"/>
          <cell r="AE1772"/>
          <cell r="AF1772"/>
          <cell r="AG1772"/>
          <cell r="AH1772"/>
          <cell r="AI1772"/>
          <cell r="AJ1772"/>
        </row>
        <row r="1773">
          <cell r="C1773">
            <v>0</v>
          </cell>
          <cell r="D1773">
            <v>0</v>
          </cell>
          <cell r="E1773"/>
          <cell r="F1773"/>
          <cell r="G1773"/>
          <cell r="AA1773"/>
          <cell r="AB1773"/>
          <cell r="AC1773"/>
          <cell r="AD1773"/>
          <cell r="AE1773"/>
          <cell r="AF1773"/>
          <cell r="AG1773"/>
          <cell r="AH1773"/>
          <cell r="AI1773"/>
          <cell r="AJ1773"/>
        </row>
        <row r="1774">
          <cell r="C1774">
            <v>0</v>
          </cell>
          <cell r="D1774">
            <v>0</v>
          </cell>
          <cell r="E1774"/>
          <cell r="F1774"/>
          <cell r="G1774"/>
          <cell r="AA1774"/>
          <cell r="AB1774"/>
          <cell r="AC1774"/>
          <cell r="AD1774"/>
          <cell r="AE1774"/>
          <cell r="AF1774"/>
          <cell r="AG1774"/>
          <cell r="AH1774"/>
          <cell r="AI1774"/>
          <cell r="AJ1774"/>
        </row>
        <row r="1775">
          <cell r="C1775">
            <v>0</v>
          </cell>
          <cell r="D1775">
            <v>0</v>
          </cell>
          <cell r="E1775"/>
          <cell r="F1775"/>
          <cell r="G1775"/>
          <cell r="AA1775"/>
          <cell r="AB1775"/>
          <cell r="AC1775"/>
          <cell r="AD1775"/>
          <cell r="AE1775"/>
          <cell r="AF1775"/>
          <cell r="AG1775"/>
          <cell r="AH1775"/>
          <cell r="AI1775"/>
          <cell r="AJ1775"/>
        </row>
        <row r="1776">
          <cell r="C1776">
            <v>0</v>
          </cell>
          <cell r="D1776">
            <v>0</v>
          </cell>
          <cell r="E1776"/>
          <cell r="F1776"/>
          <cell r="G1776"/>
          <cell r="AA1776"/>
          <cell r="AB1776"/>
          <cell r="AC1776"/>
          <cell r="AD1776"/>
          <cell r="AE1776"/>
          <cell r="AF1776"/>
          <cell r="AG1776"/>
          <cell r="AH1776"/>
          <cell r="AI1776"/>
          <cell r="AJ1776"/>
        </row>
        <row r="1777">
          <cell r="C1777">
            <v>0</v>
          </cell>
          <cell r="D1777">
            <v>0</v>
          </cell>
          <cell r="E1777"/>
          <cell r="F1777"/>
          <cell r="G1777"/>
          <cell r="AA1777"/>
          <cell r="AB1777"/>
          <cell r="AC1777"/>
          <cell r="AD1777"/>
          <cell r="AE1777"/>
          <cell r="AF1777"/>
          <cell r="AG1777"/>
          <cell r="AH1777"/>
          <cell r="AI1777"/>
          <cell r="AJ1777"/>
        </row>
        <row r="1778">
          <cell r="C1778">
            <v>0</v>
          </cell>
          <cell r="D1778">
            <v>0</v>
          </cell>
          <cell r="E1778"/>
          <cell r="F1778"/>
          <cell r="G1778"/>
          <cell r="AA1778"/>
          <cell r="AB1778"/>
          <cell r="AC1778"/>
          <cell r="AD1778"/>
          <cell r="AE1778"/>
          <cell r="AF1778"/>
          <cell r="AG1778"/>
          <cell r="AH1778"/>
          <cell r="AI1778"/>
          <cell r="AJ1778"/>
        </row>
        <row r="1779">
          <cell r="C1779">
            <v>0</v>
          </cell>
          <cell r="D1779">
            <v>0</v>
          </cell>
          <cell r="E1779"/>
          <cell r="F1779"/>
          <cell r="G1779"/>
          <cell r="AA1779"/>
          <cell r="AB1779"/>
          <cell r="AC1779"/>
          <cell r="AD1779"/>
          <cell r="AE1779"/>
          <cell r="AF1779"/>
          <cell r="AG1779"/>
          <cell r="AH1779"/>
          <cell r="AI1779"/>
          <cell r="AJ1779"/>
        </row>
        <row r="1780">
          <cell r="C1780">
            <v>0</v>
          </cell>
          <cell r="D1780">
            <v>0</v>
          </cell>
          <cell r="E1780"/>
          <cell r="F1780"/>
          <cell r="G1780"/>
          <cell r="AA1780"/>
          <cell r="AB1780"/>
          <cell r="AC1780"/>
          <cell r="AD1780"/>
          <cell r="AE1780"/>
          <cell r="AF1780"/>
          <cell r="AG1780"/>
          <cell r="AH1780"/>
          <cell r="AI1780"/>
          <cell r="AJ1780"/>
        </row>
        <row r="1781">
          <cell r="C1781">
            <v>0</v>
          </cell>
          <cell r="D1781">
            <v>0</v>
          </cell>
          <cell r="E1781"/>
          <cell r="F1781"/>
          <cell r="G1781"/>
          <cell r="AA1781"/>
          <cell r="AB1781"/>
          <cell r="AC1781"/>
          <cell r="AD1781"/>
          <cell r="AE1781"/>
          <cell r="AF1781"/>
          <cell r="AG1781"/>
          <cell r="AH1781"/>
          <cell r="AI1781"/>
          <cell r="AJ1781"/>
        </row>
        <row r="1782">
          <cell r="C1782">
            <v>0</v>
          </cell>
          <cell r="D1782">
            <v>0</v>
          </cell>
          <cell r="E1782"/>
          <cell r="F1782"/>
          <cell r="G1782"/>
          <cell r="AA1782"/>
          <cell r="AB1782"/>
          <cell r="AC1782"/>
          <cell r="AD1782"/>
          <cell r="AE1782"/>
          <cell r="AF1782"/>
          <cell r="AG1782"/>
          <cell r="AH1782"/>
          <cell r="AI1782"/>
          <cell r="AJ1782"/>
        </row>
        <row r="1783">
          <cell r="C1783">
            <v>0</v>
          </cell>
          <cell r="D1783">
            <v>0</v>
          </cell>
          <cell r="E1783"/>
          <cell r="F1783"/>
          <cell r="G1783"/>
          <cell r="AA1783"/>
          <cell r="AB1783"/>
          <cell r="AC1783"/>
          <cell r="AD1783"/>
          <cell r="AE1783"/>
          <cell r="AF1783"/>
          <cell r="AG1783"/>
          <cell r="AH1783"/>
          <cell r="AI1783"/>
          <cell r="AJ1783"/>
        </row>
        <row r="1784">
          <cell r="C1784">
            <v>0</v>
          </cell>
          <cell r="D1784">
            <v>0</v>
          </cell>
          <cell r="E1784"/>
          <cell r="F1784"/>
          <cell r="G1784"/>
          <cell r="AA1784"/>
          <cell r="AB1784"/>
          <cell r="AC1784"/>
          <cell r="AD1784"/>
          <cell r="AE1784"/>
          <cell r="AF1784"/>
          <cell r="AG1784"/>
          <cell r="AH1784"/>
          <cell r="AI1784"/>
          <cell r="AJ1784"/>
        </row>
        <row r="1785">
          <cell r="C1785">
            <v>0</v>
          </cell>
          <cell r="D1785">
            <v>0</v>
          </cell>
          <cell r="E1785"/>
          <cell r="F1785"/>
          <cell r="G1785"/>
          <cell r="AA1785"/>
          <cell r="AB1785"/>
          <cell r="AC1785"/>
          <cell r="AD1785"/>
          <cell r="AE1785"/>
          <cell r="AF1785"/>
          <cell r="AG1785"/>
          <cell r="AH1785"/>
          <cell r="AI1785"/>
          <cell r="AJ1785"/>
        </row>
        <row r="1788">
          <cell r="C1788">
            <v>831</v>
          </cell>
          <cell r="E1788">
            <v>816</v>
          </cell>
          <cell r="AL1788">
            <v>4765440</v>
          </cell>
        </row>
        <row r="1789">
          <cell r="C1789">
            <v>2</v>
          </cell>
          <cell r="E1789">
            <v>2</v>
          </cell>
          <cell r="AL1789">
            <v>32880</v>
          </cell>
        </row>
        <row r="1790">
          <cell r="C1790">
            <v>25</v>
          </cell>
          <cell r="E1790">
            <v>25</v>
          </cell>
          <cell r="AL1790">
            <v>697000</v>
          </cell>
        </row>
        <row r="1791">
          <cell r="C1791">
            <v>0</v>
          </cell>
          <cell r="E1791">
            <v>0</v>
          </cell>
          <cell r="AL1791">
            <v>0</v>
          </cell>
        </row>
        <row r="1792">
          <cell r="C1792">
            <v>126</v>
          </cell>
          <cell r="E1792">
            <v>126</v>
          </cell>
          <cell r="AL1792">
            <v>7473060</v>
          </cell>
        </row>
        <row r="1793">
          <cell r="C1793">
            <v>0</v>
          </cell>
          <cell r="E1793"/>
          <cell r="AL1793">
            <v>0</v>
          </cell>
        </row>
        <row r="1794">
          <cell r="C1794">
            <v>0</v>
          </cell>
          <cell r="E1794"/>
          <cell r="AL1794">
            <v>0</v>
          </cell>
        </row>
        <row r="1795">
          <cell r="C1795">
            <v>0</v>
          </cell>
          <cell r="E1795"/>
          <cell r="AL1795">
            <v>0</v>
          </cell>
        </row>
        <row r="1796">
          <cell r="C1796">
            <v>0</v>
          </cell>
          <cell r="E1796"/>
          <cell r="AL1796">
            <v>0</v>
          </cell>
        </row>
        <row r="1797">
          <cell r="C1797">
            <v>0</v>
          </cell>
          <cell r="E1797"/>
          <cell r="AL1797">
            <v>0</v>
          </cell>
        </row>
        <row r="1798">
          <cell r="C1798">
            <v>0</v>
          </cell>
          <cell r="E1798"/>
          <cell r="AL1798">
            <v>0</v>
          </cell>
        </row>
        <row r="1799">
          <cell r="C1799">
            <v>0</v>
          </cell>
          <cell r="E1799"/>
          <cell r="AL1799">
            <v>0</v>
          </cell>
        </row>
        <row r="1800">
          <cell r="C1800">
            <v>0</v>
          </cell>
          <cell r="E1800"/>
          <cell r="AL1800">
            <v>0</v>
          </cell>
        </row>
        <row r="1801">
          <cell r="C1801">
            <v>0</v>
          </cell>
          <cell r="E1801"/>
          <cell r="AL1801">
            <v>0</v>
          </cell>
        </row>
        <row r="1802">
          <cell r="C1802">
            <v>0</v>
          </cell>
          <cell r="E1802"/>
          <cell r="AL1802">
            <v>0</v>
          </cell>
        </row>
        <row r="1803">
          <cell r="C1803">
            <v>0</v>
          </cell>
          <cell r="E1803"/>
          <cell r="AL1803">
            <v>0</v>
          </cell>
        </row>
        <row r="1804">
          <cell r="C1804">
            <v>0</v>
          </cell>
          <cell r="E1804"/>
          <cell r="AL1804">
            <v>0</v>
          </cell>
        </row>
        <row r="1805">
          <cell r="C1805">
            <v>0</v>
          </cell>
          <cell r="E1805"/>
          <cell r="AL1805">
            <v>0</v>
          </cell>
        </row>
        <row r="1806">
          <cell r="C1806">
            <v>0</v>
          </cell>
          <cell r="E1806"/>
          <cell r="AL1806">
            <v>0</v>
          </cell>
        </row>
        <row r="1807">
          <cell r="C1807">
            <v>0</v>
          </cell>
          <cell r="E1807"/>
          <cell r="AL1807">
            <v>0</v>
          </cell>
        </row>
        <row r="1808">
          <cell r="C1808">
            <v>0</v>
          </cell>
          <cell r="E1808"/>
          <cell r="AL1808">
            <v>0</v>
          </cell>
        </row>
        <row r="1809">
          <cell r="C1809">
            <v>0</v>
          </cell>
          <cell r="E1809"/>
          <cell r="AL1809">
            <v>0</v>
          </cell>
        </row>
        <row r="1810">
          <cell r="C1810">
            <v>0</v>
          </cell>
          <cell r="E1810"/>
          <cell r="AL1810">
            <v>0</v>
          </cell>
        </row>
        <row r="1811">
          <cell r="C1811">
            <v>0</v>
          </cell>
          <cell r="E1811"/>
          <cell r="AL1811">
            <v>0</v>
          </cell>
        </row>
        <row r="1812">
          <cell r="C1812">
            <v>984</v>
          </cell>
          <cell r="D1812">
            <v>969</v>
          </cell>
          <cell r="E1812">
            <v>969</v>
          </cell>
          <cell r="F1812">
            <v>0</v>
          </cell>
          <cell r="G1812">
            <v>15</v>
          </cell>
          <cell r="AA1812">
            <v>277</v>
          </cell>
          <cell r="AB1812">
            <v>499</v>
          </cell>
          <cell r="AC1812">
            <v>208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</row>
        <row r="1815"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</row>
        <row r="1901">
          <cell r="P1901">
            <v>0</v>
          </cell>
          <cell r="Q1901">
            <v>22</v>
          </cell>
          <cell r="S1901">
            <v>0</v>
          </cell>
          <cell r="T1901">
            <v>30</v>
          </cell>
          <cell r="V1901">
            <v>0</v>
          </cell>
          <cell r="W1901">
            <v>0</v>
          </cell>
          <cell r="Y1901">
            <v>0</v>
          </cell>
          <cell r="Z1901">
            <v>4</v>
          </cell>
        </row>
        <row r="1904">
          <cell r="C1904">
            <v>0</v>
          </cell>
        </row>
        <row r="1913">
          <cell r="P1913">
            <v>0</v>
          </cell>
          <cell r="Q1913">
            <v>0</v>
          </cell>
          <cell r="S1913">
            <v>0</v>
          </cell>
          <cell r="T1913">
            <v>0</v>
          </cell>
          <cell r="V1913">
            <v>0</v>
          </cell>
          <cell r="W1913">
            <v>0</v>
          </cell>
          <cell r="Y1913">
            <v>0</v>
          </cell>
          <cell r="Z1913">
            <v>0</v>
          </cell>
        </row>
        <row r="1914">
          <cell r="C1914">
            <v>56</v>
          </cell>
          <cell r="H1914">
            <v>36</v>
          </cell>
          <cell r="I1914">
            <v>36</v>
          </cell>
          <cell r="J1914">
            <v>0</v>
          </cell>
          <cell r="K1914">
            <v>0</v>
          </cell>
          <cell r="L1914">
            <v>20</v>
          </cell>
          <cell r="M1914">
            <v>0</v>
          </cell>
          <cell r="N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30</v>
          </cell>
          <cell r="AH1914">
            <v>0</v>
          </cell>
          <cell r="AI1914">
            <v>0</v>
          </cell>
          <cell r="AJ1914">
            <v>0</v>
          </cell>
          <cell r="AL1914">
            <v>13291080</v>
          </cell>
        </row>
        <row r="1983">
          <cell r="C1983">
            <v>6</v>
          </cell>
          <cell r="H1983">
            <v>4</v>
          </cell>
          <cell r="I1983">
            <v>4</v>
          </cell>
          <cell r="J1983">
            <v>0</v>
          </cell>
          <cell r="K1983">
            <v>0</v>
          </cell>
          <cell r="L1983">
            <v>2</v>
          </cell>
          <cell r="M1983">
            <v>0</v>
          </cell>
          <cell r="N1983">
            <v>0</v>
          </cell>
          <cell r="P1983">
            <v>0</v>
          </cell>
          <cell r="Q1983">
            <v>1</v>
          </cell>
          <cell r="S1983">
            <v>0</v>
          </cell>
          <cell r="T1983">
            <v>0</v>
          </cell>
          <cell r="V1983">
            <v>0</v>
          </cell>
          <cell r="W1983">
            <v>1</v>
          </cell>
          <cell r="Y1983">
            <v>0</v>
          </cell>
          <cell r="Z1983">
            <v>4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L1983">
            <v>1282190</v>
          </cell>
        </row>
        <row r="1985">
          <cell r="C1985">
            <v>43</v>
          </cell>
          <cell r="D1985">
            <v>42</v>
          </cell>
          <cell r="E1985">
            <v>42</v>
          </cell>
          <cell r="F1985"/>
          <cell r="G1985">
            <v>1</v>
          </cell>
          <cell r="AA1985">
            <v>6</v>
          </cell>
          <cell r="AB1985">
            <v>37</v>
          </cell>
          <cell r="AC1985">
            <v>0</v>
          </cell>
          <cell r="AD1985"/>
          <cell r="AE1985"/>
          <cell r="AF1985"/>
          <cell r="AG1985"/>
          <cell r="AH1985"/>
          <cell r="AI1985"/>
          <cell r="AJ1985"/>
        </row>
        <row r="1986">
          <cell r="C1986">
            <v>0</v>
          </cell>
          <cell r="D1986">
            <v>0</v>
          </cell>
          <cell r="E1986"/>
          <cell r="F1986"/>
          <cell r="G1986"/>
          <cell r="AA1986"/>
          <cell r="AB1986"/>
          <cell r="AC1986"/>
          <cell r="AD1986"/>
          <cell r="AE1986"/>
          <cell r="AF1986"/>
          <cell r="AG1986"/>
          <cell r="AH1986"/>
          <cell r="AI1986"/>
          <cell r="AJ1986"/>
        </row>
        <row r="1987">
          <cell r="C1987">
            <v>15</v>
          </cell>
          <cell r="D1987">
            <v>13</v>
          </cell>
          <cell r="E1987">
            <v>13</v>
          </cell>
          <cell r="F1987"/>
          <cell r="G1987">
            <v>2</v>
          </cell>
          <cell r="AA1987">
            <v>0</v>
          </cell>
          <cell r="AB1987">
            <v>14</v>
          </cell>
          <cell r="AC1987">
            <v>1</v>
          </cell>
          <cell r="AD1987"/>
          <cell r="AE1987"/>
          <cell r="AF1987"/>
          <cell r="AG1987"/>
          <cell r="AH1987"/>
          <cell r="AI1987"/>
          <cell r="AJ1987"/>
        </row>
        <row r="1988">
          <cell r="C1988">
            <v>0</v>
          </cell>
          <cell r="D1988">
            <v>0</v>
          </cell>
          <cell r="E1988"/>
          <cell r="F1988"/>
          <cell r="G1988"/>
          <cell r="AA1988"/>
          <cell r="AB1988"/>
          <cell r="AC1988"/>
          <cell r="AD1988"/>
          <cell r="AE1988"/>
          <cell r="AF1988"/>
          <cell r="AG1988"/>
          <cell r="AH1988"/>
          <cell r="AI1988"/>
          <cell r="AJ1988"/>
        </row>
        <row r="1989">
          <cell r="C1989">
            <v>0</v>
          </cell>
          <cell r="D1989">
            <v>0</v>
          </cell>
          <cell r="E1989"/>
          <cell r="F1989"/>
          <cell r="G1989"/>
          <cell r="AA1989"/>
          <cell r="AB1989"/>
          <cell r="AC1989"/>
          <cell r="AD1989"/>
          <cell r="AE1989"/>
          <cell r="AF1989"/>
          <cell r="AG1989"/>
          <cell r="AH1989"/>
          <cell r="AI1989"/>
          <cell r="AJ1989"/>
        </row>
        <row r="1990">
          <cell r="C1990">
            <v>0</v>
          </cell>
          <cell r="D1990">
            <v>0</v>
          </cell>
          <cell r="E1990"/>
          <cell r="F1990"/>
          <cell r="G1990"/>
          <cell r="AA1990"/>
          <cell r="AB1990"/>
          <cell r="AC1990"/>
          <cell r="AD1990"/>
          <cell r="AE1990"/>
          <cell r="AF1990"/>
          <cell r="AG1990"/>
          <cell r="AH1990"/>
          <cell r="AI1990"/>
          <cell r="AJ1990"/>
        </row>
        <row r="1991">
          <cell r="C1991">
            <v>0</v>
          </cell>
          <cell r="D1991">
            <v>0</v>
          </cell>
          <cell r="E1991"/>
          <cell r="F1991"/>
          <cell r="G1991"/>
          <cell r="AA1991"/>
          <cell r="AB1991"/>
          <cell r="AC1991"/>
          <cell r="AD1991"/>
          <cell r="AE1991"/>
          <cell r="AF1991"/>
          <cell r="AG1991"/>
          <cell r="AH1991"/>
          <cell r="AI1991"/>
          <cell r="AJ1991"/>
        </row>
        <row r="1992">
          <cell r="C1992">
            <v>0</v>
          </cell>
          <cell r="D1992">
            <v>0</v>
          </cell>
          <cell r="E1992"/>
          <cell r="F1992"/>
          <cell r="G1992"/>
          <cell r="AA1992"/>
          <cell r="AB1992"/>
          <cell r="AC1992"/>
          <cell r="AD1992"/>
          <cell r="AE1992"/>
          <cell r="AF1992"/>
          <cell r="AG1992"/>
          <cell r="AH1992"/>
          <cell r="AI1992"/>
          <cell r="AJ1992"/>
        </row>
        <row r="1993">
          <cell r="C1993">
            <v>0</v>
          </cell>
          <cell r="D1993">
            <v>0</v>
          </cell>
          <cell r="E1993"/>
          <cell r="F1993"/>
          <cell r="G1993"/>
          <cell r="AA1993"/>
          <cell r="AB1993"/>
          <cell r="AC1993"/>
          <cell r="AD1993"/>
          <cell r="AE1993"/>
          <cell r="AF1993"/>
          <cell r="AG1993"/>
          <cell r="AH1993"/>
          <cell r="AI1993"/>
          <cell r="AJ1993"/>
        </row>
        <row r="1994">
          <cell r="C1994">
            <v>0</v>
          </cell>
          <cell r="D1994">
            <v>0</v>
          </cell>
          <cell r="E1994"/>
          <cell r="F1994"/>
          <cell r="G1994"/>
          <cell r="AA1994"/>
          <cell r="AB1994"/>
          <cell r="AC1994"/>
          <cell r="AD1994"/>
          <cell r="AE1994"/>
          <cell r="AF1994"/>
          <cell r="AG1994"/>
          <cell r="AH1994"/>
          <cell r="AI1994"/>
          <cell r="AJ1994"/>
        </row>
        <row r="1995">
          <cell r="C1995">
            <v>21</v>
          </cell>
          <cell r="D1995">
            <v>21</v>
          </cell>
          <cell r="E1995">
            <v>21</v>
          </cell>
          <cell r="F1995"/>
          <cell r="G1995">
            <v>0</v>
          </cell>
          <cell r="AA1995">
            <v>4</v>
          </cell>
          <cell r="AB1995">
            <v>17</v>
          </cell>
          <cell r="AC1995">
            <v>0</v>
          </cell>
          <cell r="AD1995"/>
          <cell r="AE1995"/>
          <cell r="AF1995"/>
          <cell r="AG1995"/>
          <cell r="AH1995"/>
          <cell r="AI1995"/>
          <cell r="AJ1995"/>
        </row>
        <row r="1996">
          <cell r="C1996">
            <v>0</v>
          </cell>
          <cell r="D1996">
            <v>0</v>
          </cell>
          <cell r="E1996"/>
          <cell r="F1996"/>
          <cell r="G1996"/>
          <cell r="AA1996"/>
          <cell r="AB1996"/>
          <cell r="AC1996"/>
          <cell r="AD1996"/>
          <cell r="AE1996"/>
          <cell r="AF1996"/>
          <cell r="AG1996"/>
          <cell r="AH1996"/>
          <cell r="AI1996"/>
          <cell r="AJ1996"/>
        </row>
        <row r="1997">
          <cell r="C1997">
            <v>0</v>
          </cell>
          <cell r="D1997">
            <v>0</v>
          </cell>
          <cell r="E1997"/>
          <cell r="F1997"/>
          <cell r="G1997"/>
          <cell r="AA1997"/>
          <cell r="AB1997"/>
          <cell r="AC1997"/>
          <cell r="AD1997"/>
          <cell r="AE1997"/>
          <cell r="AF1997"/>
          <cell r="AG1997"/>
          <cell r="AH1997"/>
          <cell r="AI1997"/>
          <cell r="AJ1997"/>
        </row>
        <row r="1998">
          <cell r="C1998">
            <v>0</v>
          </cell>
          <cell r="D1998">
            <v>0</v>
          </cell>
          <cell r="E1998"/>
          <cell r="F1998"/>
          <cell r="G1998"/>
          <cell r="AA1998"/>
          <cell r="AB1998"/>
          <cell r="AC1998"/>
          <cell r="AD1998"/>
          <cell r="AE1998"/>
          <cell r="AF1998"/>
          <cell r="AG1998"/>
          <cell r="AH1998"/>
          <cell r="AI1998"/>
          <cell r="AJ1998"/>
        </row>
        <row r="1999">
          <cell r="C1999">
            <v>0</v>
          </cell>
          <cell r="D1999">
            <v>0</v>
          </cell>
          <cell r="E1999"/>
          <cell r="F1999"/>
          <cell r="G1999"/>
          <cell r="AA1999"/>
          <cell r="AB1999"/>
          <cell r="AC1999"/>
          <cell r="AD1999"/>
          <cell r="AE1999"/>
          <cell r="AF1999"/>
          <cell r="AG1999"/>
          <cell r="AH1999"/>
          <cell r="AI1999"/>
          <cell r="AJ1999"/>
        </row>
        <row r="2000">
          <cell r="C2000">
            <v>0</v>
          </cell>
          <cell r="D2000">
            <v>0</v>
          </cell>
          <cell r="E2000"/>
          <cell r="F2000"/>
          <cell r="G2000"/>
          <cell r="AA2000"/>
          <cell r="AB2000"/>
          <cell r="AC2000"/>
          <cell r="AD2000"/>
          <cell r="AE2000"/>
          <cell r="AF2000"/>
          <cell r="AG2000"/>
          <cell r="AH2000"/>
          <cell r="AI2000"/>
          <cell r="AJ2000"/>
        </row>
        <row r="2001">
          <cell r="C2001">
            <v>0</v>
          </cell>
          <cell r="D2001">
            <v>0</v>
          </cell>
          <cell r="E2001"/>
          <cell r="F2001"/>
          <cell r="G2001"/>
          <cell r="AA2001"/>
          <cell r="AB2001"/>
          <cell r="AC2001"/>
          <cell r="AD2001"/>
          <cell r="AE2001"/>
          <cell r="AF2001"/>
          <cell r="AG2001"/>
          <cell r="AH2001"/>
          <cell r="AI2001"/>
          <cell r="AJ2001"/>
        </row>
        <row r="2002">
          <cell r="C2002">
            <v>151</v>
          </cell>
          <cell r="D2002">
            <v>151</v>
          </cell>
          <cell r="E2002">
            <v>151</v>
          </cell>
          <cell r="F2002"/>
          <cell r="G2002">
            <v>0</v>
          </cell>
          <cell r="AA2002">
            <v>150</v>
          </cell>
          <cell r="AB2002">
            <v>0</v>
          </cell>
          <cell r="AC2002">
            <v>1</v>
          </cell>
          <cell r="AD2002"/>
          <cell r="AE2002"/>
          <cell r="AF2002"/>
          <cell r="AG2002"/>
          <cell r="AH2002"/>
          <cell r="AI2002"/>
          <cell r="AJ2002"/>
        </row>
        <row r="2003">
          <cell r="C2003">
            <v>0</v>
          </cell>
          <cell r="D2003">
            <v>0</v>
          </cell>
          <cell r="E2003"/>
          <cell r="F2003"/>
          <cell r="G2003"/>
          <cell r="AA2003"/>
          <cell r="AB2003"/>
          <cell r="AC2003"/>
          <cell r="AD2003"/>
          <cell r="AE2003"/>
          <cell r="AF2003"/>
          <cell r="AG2003"/>
          <cell r="AH2003"/>
          <cell r="AI2003"/>
          <cell r="AJ2003"/>
        </row>
        <row r="2004">
          <cell r="C2004">
            <v>0</v>
          </cell>
          <cell r="D2004">
            <v>0</v>
          </cell>
          <cell r="E2004"/>
          <cell r="F2004"/>
          <cell r="G2004"/>
          <cell r="AA2004"/>
          <cell r="AB2004"/>
          <cell r="AC2004"/>
          <cell r="AD2004"/>
          <cell r="AE2004"/>
          <cell r="AF2004"/>
          <cell r="AG2004"/>
          <cell r="AH2004"/>
          <cell r="AI2004"/>
          <cell r="AJ2004"/>
        </row>
        <row r="2005">
          <cell r="C2005">
            <v>0</v>
          </cell>
          <cell r="D2005">
            <v>0</v>
          </cell>
          <cell r="E2005"/>
          <cell r="F2005"/>
          <cell r="G2005"/>
          <cell r="AA2005"/>
          <cell r="AB2005"/>
          <cell r="AC2005"/>
          <cell r="AD2005"/>
          <cell r="AE2005"/>
          <cell r="AF2005"/>
          <cell r="AG2005"/>
          <cell r="AH2005"/>
          <cell r="AI2005"/>
          <cell r="AJ2005"/>
        </row>
        <row r="2006">
          <cell r="C2006">
            <v>0</v>
          </cell>
          <cell r="D2006">
            <v>0</v>
          </cell>
          <cell r="E2006"/>
          <cell r="F2006"/>
          <cell r="G2006"/>
          <cell r="AA2006"/>
          <cell r="AB2006"/>
          <cell r="AC2006"/>
          <cell r="AD2006"/>
          <cell r="AE2006"/>
          <cell r="AF2006"/>
          <cell r="AG2006"/>
          <cell r="AH2006"/>
          <cell r="AI2006"/>
          <cell r="AJ2006"/>
        </row>
        <row r="2007">
          <cell r="C2007">
            <v>0</v>
          </cell>
          <cell r="D2007">
            <v>0</v>
          </cell>
          <cell r="E2007"/>
          <cell r="F2007"/>
          <cell r="G2007"/>
          <cell r="AA2007"/>
          <cell r="AB2007"/>
          <cell r="AC2007"/>
          <cell r="AD2007"/>
          <cell r="AE2007"/>
          <cell r="AF2007"/>
          <cell r="AG2007"/>
          <cell r="AH2007"/>
          <cell r="AI2007"/>
          <cell r="AJ2007"/>
        </row>
        <row r="2008">
          <cell r="C2008">
            <v>0</v>
          </cell>
          <cell r="D2008">
            <v>0</v>
          </cell>
          <cell r="E2008"/>
          <cell r="F2008"/>
          <cell r="G2008"/>
          <cell r="AA2008"/>
          <cell r="AB2008"/>
          <cell r="AC2008"/>
          <cell r="AD2008"/>
          <cell r="AE2008"/>
          <cell r="AF2008"/>
          <cell r="AG2008"/>
          <cell r="AH2008"/>
          <cell r="AI2008"/>
          <cell r="AJ2008"/>
        </row>
        <row r="2009">
          <cell r="C2009">
            <v>0</v>
          </cell>
          <cell r="D2009">
            <v>0</v>
          </cell>
          <cell r="E2009"/>
          <cell r="F2009"/>
          <cell r="G2009"/>
          <cell r="AA2009"/>
          <cell r="AB2009"/>
          <cell r="AC2009"/>
          <cell r="AD2009"/>
          <cell r="AE2009"/>
          <cell r="AF2009"/>
          <cell r="AG2009"/>
          <cell r="AH2009"/>
          <cell r="AI2009"/>
          <cell r="AJ2009"/>
        </row>
        <row r="2010">
          <cell r="C2010">
            <v>2</v>
          </cell>
          <cell r="D2010">
            <v>2</v>
          </cell>
          <cell r="E2010">
            <v>2</v>
          </cell>
          <cell r="F2010"/>
          <cell r="G2010">
            <v>0</v>
          </cell>
          <cell r="AA2010">
            <v>0</v>
          </cell>
          <cell r="AB2010">
            <v>2</v>
          </cell>
          <cell r="AC2010">
            <v>0</v>
          </cell>
          <cell r="AD2010"/>
          <cell r="AE2010"/>
          <cell r="AF2010"/>
          <cell r="AG2010"/>
          <cell r="AH2010"/>
          <cell r="AI2010"/>
          <cell r="AJ2010"/>
        </row>
        <row r="2011">
          <cell r="C2011">
            <v>0</v>
          </cell>
          <cell r="D2011">
            <v>0</v>
          </cell>
          <cell r="E2011">
            <v>0</v>
          </cell>
          <cell r="F2011"/>
          <cell r="G2011">
            <v>0</v>
          </cell>
          <cell r="AA2011">
            <v>0</v>
          </cell>
          <cell r="AB2011">
            <v>0</v>
          </cell>
          <cell r="AC2011">
            <v>0</v>
          </cell>
          <cell r="AD2011"/>
          <cell r="AE2011"/>
          <cell r="AF2011"/>
          <cell r="AG2011"/>
          <cell r="AH2011"/>
          <cell r="AI2011"/>
          <cell r="AJ2011"/>
        </row>
        <row r="2012">
          <cell r="C2012">
            <v>0</v>
          </cell>
          <cell r="D2012">
            <v>0</v>
          </cell>
          <cell r="E2012">
            <v>0</v>
          </cell>
          <cell r="F2012"/>
          <cell r="G2012">
            <v>0</v>
          </cell>
          <cell r="AA2012">
            <v>0</v>
          </cell>
          <cell r="AB2012">
            <v>0</v>
          </cell>
          <cell r="AC2012">
            <v>0</v>
          </cell>
          <cell r="AD2012"/>
          <cell r="AE2012"/>
          <cell r="AF2012"/>
          <cell r="AG2012"/>
          <cell r="AH2012"/>
          <cell r="AI2012"/>
          <cell r="AJ2012"/>
        </row>
        <row r="2013">
          <cell r="C2013">
            <v>3</v>
          </cell>
          <cell r="D2013">
            <v>3</v>
          </cell>
          <cell r="E2013">
            <v>3</v>
          </cell>
          <cell r="F2013"/>
          <cell r="G2013">
            <v>0</v>
          </cell>
          <cell r="AA2013">
            <v>0</v>
          </cell>
          <cell r="AB2013">
            <v>3</v>
          </cell>
          <cell r="AC2013">
            <v>0</v>
          </cell>
          <cell r="AD2013"/>
          <cell r="AE2013"/>
          <cell r="AF2013"/>
          <cell r="AG2013"/>
          <cell r="AH2013"/>
          <cell r="AI2013"/>
          <cell r="AJ2013"/>
        </row>
        <row r="2014">
          <cell r="C2014">
            <v>0</v>
          </cell>
          <cell r="D2014">
            <v>0</v>
          </cell>
          <cell r="E2014"/>
          <cell r="F2014"/>
          <cell r="G2014"/>
          <cell r="AA2014"/>
          <cell r="AB2014"/>
          <cell r="AC2014"/>
          <cell r="AD2014"/>
          <cell r="AE2014"/>
          <cell r="AF2014"/>
          <cell r="AG2014"/>
          <cell r="AH2014"/>
          <cell r="AI2014"/>
          <cell r="AJ2014"/>
        </row>
        <row r="2015">
          <cell r="C2015">
            <v>0</v>
          </cell>
          <cell r="D2015">
            <v>0</v>
          </cell>
          <cell r="E2015"/>
          <cell r="F2015"/>
          <cell r="G2015"/>
          <cell r="AA2015"/>
          <cell r="AB2015"/>
          <cell r="AC2015"/>
          <cell r="AD2015"/>
          <cell r="AE2015"/>
          <cell r="AF2015"/>
          <cell r="AG2015"/>
          <cell r="AH2015"/>
          <cell r="AI2015"/>
          <cell r="AJ2015"/>
        </row>
        <row r="2016">
          <cell r="C2016">
            <v>0</v>
          </cell>
          <cell r="D2016">
            <v>0</v>
          </cell>
          <cell r="E2016"/>
          <cell r="F2016"/>
          <cell r="G2016"/>
          <cell r="AA2016"/>
          <cell r="AB2016"/>
          <cell r="AC2016"/>
          <cell r="AD2016"/>
          <cell r="AE2016"/>
          <cell r="AF2016"/>
          <cell r="AG2016"/>
          <cell r="AH2016"/>
          <cell r="AI2016"/>
          <cell r="AJ2016"/>
        </row>
        <row r="2017">
          <cell r="C2017">
            <v>0</v>
          </cell>
          <cell r="D2017">
            <v>0</v>
          </cell>
          <cell r="E2017"/>
          <cell r="F2017"/>
          <cell r="G2017"/>
          <cell r="AA2017"/>
          <cell r="AB2017"/>
          <cell r="AC2017"/>
          <cell r="AD2017"/>
          <cell r="AE2017"/>
          <cell r="AF2017"/>
          <cell r="AG2017"/>
          <cell r="AH2017"/>
          <cell r="AI2017"/>
          <cell r="AJ2017"/>
        </row>
        <row r="2018">
          <cell r="C2018">
            <v>0</v>
          </cell>
          <cell r="D2018">
            <v>0</v>
          </cell>
          <cell r="E2018"/>
          <cell r="F2018"/>
          <cell r="G2018"/>
          <cell r="AA2018"/>
          <cell r="AB2018"/>
          <cell r="AC2018"/>
          <cell r="AD2018"/>
          <cell r="AE2018"/>
          <cell r="AF2018"/>
          <cell r="AG2018"/>
          <cell r="AH2018"/>
          <cell r="AI2018"/>
          <cell r="AJ2018"/>
        </row>
        <row r="2019">
          <cell r="C2019">
            <v>4</v>
          </cell>
          <cell r="D2019">
            <v>4</v>
          </cell>
          <cell r="E2019">
            <v>4</v>
          </cell>
          <cell r="F2019"/>
          <cell r="G2019">
            <v>0</v>
          </cell>
          <cell r="AA2019">
            <v>4</v>
          </cell>
          <cell r="AB2019">
            <v>0</v>
          </cell>
          <cell r="AC2019">
            <v>0</v>
          </cell>
          <cell r="AD2019"/>
          <cell r="AE2019"/>
          <cell r="AF2019"/>
          <cell r="AG2019"/>
          <cell r="AH2019"/>
          <cell r="AI2019"/>
          <cell r="AJ2019"/>
        </row>
        <row r="2020">
          <cell r="C2020">
            <v>0</v>
          </cell>
          <cell r="D2020">
            <v>0</v>
          </cell>
          <cell r="E2020"/>
          <cell r="F2020"/>
          <cell r="G2020"/>
          <cell r="AA2020"/>
          <cell r="AB2020"/>
          <cell r="AC2020"/>
          <cell r="AD2020"/>
          <cell r="AE2020"/>
          <cell r="AF2020"/>
          <cell r="AG2020"/>
          <cell r="AH2020"/>
          <cell r="AI2020"/>
          <cell r="AJ2020"/>
        </row>
        <row r="2021">
          <cell r="C2021">
            <v>0</v>
          </cell>
          <cell r="D2021">
            <v>0</v>
          </cell>
          <cell r="E2021"/>
          <cell r="F2021"/>
          <cell r="G2021"/>
          <cell r="AA2021"/>
          <cell r="AB2021"/>
          <cell r="AC2021"/>
          <cell r="AD2021"/>
          <cell r="AE2021"/>
          <cell r="AF2021"/>
          <cell r="AG2021"/>
          <cell r="AH2021"/>
          <cell r="AI2021"/>
          <cell r="AJ2021"/>
        </row>
        <row r="2022">
          <cell r="C2022">
            <v>0</v>
          </cell>
          <cell r="D2022">
            <v>0</v>
          </cell>
          <cell r="E2022"/>
          <cell r="F2022"/>
          <cell r="G2022"/>
          <cell r="AA2022"/>
          <cell r="AB2022"/>
          <cell r="AC2022"/>
          <cell r="AD2022"/>
          <cell r="AE2022"/>
          <cell r="AF2022"/>
          <cell r="AG2022"/>
          <cell r="AH2022"/>
          <cell r="AI2022"/>
          <cell r="AJ2022"/>
        </row>
        <row r="2023">
          <cell r="C2023">
            <v>0</v>
          </cell>
          <cell r="D2023">
            <v>0</v>
          </cell>
          <cell r="E2023"/>
          <cell r="F2023"/>
          <cell r="G2023"/>
          <cell r="AA2023"/>
          <cell r="AB2023"/>
          <cell r="AC2023"/>
          <cell r="AD2023"/>
          <cell r="AE2023"/>
          <cell r="AF2023"/>
          <cell r="AG2023"/>
          <cell r="AH2023"/>
          <cell r="AI2023"/>
          <cell r="AJ2023"/>
        </row>
        <row r="2024">
          <cell r="C2024">
            <v>0</v>
          </cell>
          <cell r="D2024">
            <v>0</v>
          </cell>
          <cell r="E2024"/>
          <cell r="F2024"/>
          <cell r="G2024"/>
          <cell r="AA2024"/>
          <cell r="AB2024"/>
          <cell r="AC2024"/>
          <cell r="AD2024"/>
          <cell r="AE2024"/>
          <cell r="AF2024"/>
          <cell r="AG2024"/>
          <cell r="AH2024"/>
          <cell r="AI2024"/>
          <cell r="AJ2024"/>
        </row>
        <row r="2025">
          <cell r="C2025">
            <v>0</v>
          </cell>
          <cell r="D2025">
            <v>0</v>
          </cell>
          <cell r="E2025"/>
          <cell r="F2025"/>
          <cell r="G2025"/>
          <cell r="AA2025"/>
          <cell r="AB2025"/>
          <cell r="AC2025"/>
          <cell r="AD2025"/>
          <cell r="AE2025"/>
          <cell r="AF2025"/>
          <cell r="AG2025"/>
          <cell r="AH2025"/>
          <cell r="AI2025"/>
          <cell r="AJ2025"/>
        </row>
        <row r="2026">
          <cell r="C2026">
            <v>0</v>
          </cell>
          <cell r="D2026">
            <v>0</v>
          </cell>
          <cell r="E2026"/>
          <cell r="F2026"/>
          <cell r="G2026"/>
          <cell r="AA2026"/>
          <cell r="AB2026"/>
          <cell r="AC2026"/>
          <cell r="AD2026"/>
          <cell r="AE2026"/>
          <cell r="AF2026"/>
          <cell r="AG2026"/>
          <cell r="AH2026"/>
          <cell r="AI2026"/>
          <cell r="AJ2026"/>
        </row>
        <row r="2027">
          <cell r="C2027">
            <v>0</v>
          </cell>
          <cell r="D2027">
            <v>0</v>
          </cell>
          <cell r="E2027"/>
          <cell r="F2027"/>
          <cell r="G2027"/>
          <cell r="AA2027"/>
          <cell r="AB2027"/>
          <cell r="AC2027"/>
          <cell r="AD2027"/>
          <cell r="AE2027"/>
          <cell r="AF2027"/>
          <cell r="AG2027"/>
          <cell r="AH2027"/>
          <cell r="AI2027"/>
          <cell r="AJ2027"/>
        </row>
        <row r="2028">
          <cell r="C2028">
            <v>0</v>
          </cell>
          <cell r="D2028">
            <v>0</v>
          </cell>
          <cell r="E2028"/>
          <cell r="F2028"/>
          <cell r="G2028"/>
          <cell r="AA2028"/>
          <cell r="AB2028"/>
          <cell r="AC2028"/>
          <cell r="AD2028"/>
          <cell r="AE2028"/>
          <cell r="AF2028"/>
          <cell r="AG2028"/>
          <cell r="AH2028"/>
          <cell r="AI2028"/>
          <cell r="AJ2028"/>
        </row>
        <row r="2029">
          <cell r="C2029">
            <v>0</v>
          </cell>
          <cell r="D2029">
            <v>0</v>
          </cell>
          <cell r="E2029"/>
          <cell r="F2029"/>
          <cell r="G2029"/>
          <cell r="AA2029"/>
          <cell r="AB2029"/>
          <cell r="AC2029"/>
          <cell r="AD2029"/>
          <cell r="AE2029"/>
          <cell r="AF2029"/>
          <cell r="AG2029"/>
          <cell r="AH2029"/>
          <cell r="AI2029"/>
          <cell r="AJ2029"/>
        </row>
        <row r="2030">
          <cell r="C2030">
            <v>0</v>
          </cell>
          <cell r="D2030">
            <v>0</v>
          </cell>
          <cell r="E2030"/>
          <cell r="F2030"/>
          <cell r="G2030"/>
          <cell r="AA2030"/>
          <cell r="AB2030"/>
          <cell r="AC2030"/>
          <cell r="AD2030"/>
          <cell r="AE2030"/>
          <cell r="AF2030"/>
          <cell r="AG2030"/>
          <cell r="AH2030"/>
          <cell r="AI2030"/>
          <cell r="AJ2030"/>
        </row>
        <row r="2031">
          <cell r="C2031">
            <v>0</v>
          </cell>
          <cell r="D2031">
            <v>0</v>
          </cell>
          <cell r="E2031"/>
          <cell r="F2031"/>
          <cell r="G2031"/>
          <cell r="AA2031"/>
          <cell r="AB2031"/>
          <cell r="AC2031"/>
          <cell r="AD2031"/>
          <cell r="AE2031"/>
          <cell r="AF2031"/>
          <cell r="AG2031"/>
          <cell r="AH2031"/>
          <cell r="AI2031"/>
          <cell r="AJ2031"/>
        </row>
        <row r="2032">
          <cell r="C2032">
            <v>0</v>
          </cell>
          <cell r="D2032">
            <v>0</v>
          </cell>
          <cell r="E2032"/>
          <cell r="F2032"/>
          <cell r="G2032"/>
          <cell r="AA2032"/>
          <cell r="AB2032"/>
          <cell r="AC2032"/>
          <cell r="AD2032"/>
          <cell r="AE2032"/>
          <cell r="AF2032"/>
          <cell r="AG2032"/>
          <cell r="AH2032"/>
          <cell r="AI2032"/>
          <cell r="AJ2032"/>
        </row>
        <row r="2033">
          <cell r="C2033">
            <v>0</v>
          </cell>
          <cell r="D2033">
            <v>0</v>
          </cell>
          <cell r="E2033"/>
          <cell r="F2033"/>
          <cell r="G2033"/>
          <cell r="AA2033"/>
          <cell r="AB2033"/>
          <cell r="AC2033"/>
          <cell r="AD2033"/>
          <cell r="AE2033"/>
          <cell r="AF2033"/>
          <cell r="AG2033"/>
          <cell r="AH2033"/>
          <cell r="AI2033"/>
          <cell r="AJ2033"/>
        </row>
        <row r="2034">
          <cell r="C2034">
            <v>0</v>
          </cell>
          <cell r="D2034">
            <v>0</v>
          </cell>
          <cell r="E2034"/>
          <cell r="F2034"/>
          <cell r="G2034"/>
          <cell r="AA2034"/>
          <cell r="AB2034"/>
          <cell r="AC2034"/>
          <cell r="AD2034"/>
          <cell r="AE2034"/>
          <cell r="AF2034"/>
          <cell r="AG2034"/>
          <cell r="AH2034"/>
          <cell r="AI2034"/>
          <cell r="AJ2034"/>
        </row>
        <row r="2035">
          <cell r="C2035">
            <v>0</v>
          </cell>
          <cell r="D2035">
            <v>0</v>
          </cell>
          <cell r="E2035"/>
          <cell r="F2035"/>
          <cell r="G2035"/>
          <cell r="AA2035"/>
          <cell r="AB2035"/>
          <cell r="AC2035"/>
          <cell r="AD2035"/>
          <cell r="AE2035"/>
          <cell r="AF2035"/>
          <cell r="AG2035"/>
          <cell r="AH2035"/>
          <cell r="AI2035"/>
          <cell r="AJ2035"/>
        </row>
        <row r="2036">
          <cell r="C2036">
            <v>0</v>
          </cell>
          <cell r="D2036">
            <v>0</v>
          </cell>
          <cell r="E2036"/>
          <cell r="F2036"/>
          <cell r="G2036"/>
          <cell r="AA2036"/>
          <cell r="AB2036"/>
          <cell r="AC2036"/>
          <cell r="AD2036"/>
          <cell r="AE2036"/>
          <cell r="AF2036"/>
          <cell r="AG2036"/>
          <cell r="AH2036"/>
          <cell r="AI2036"/>
          <cell r="AJ2036"/>
        </row>
        <row r="2037">
          <cell r="C2037">
            <v>0</v>
          </cell>
          <cell r="D2037">
            <v>0</v>
          </cell>
          <cell r="E2037"/>
          <cell r="F2037"/>
          <cell r="G2037"/>
          <cell r="AA2037"/>
          <cell r="AB2037"/>
          <cell r="AC2037"/>
          <cell r="AD2037"/>
          <cell r="AE2037"/>
          <cell r="AF2037"/>
          <cell r="AG2037"/>
          <cell r="AH2037"/>
          <cell r="AI2037"/>
          <cell r="AJ2037"/>
        </row>
        <row r="2038">
          <cell r="C2038">
            <v>0</v>
          </cell>
          <cell r="D2038">
            <v>0</v>
          </cell>
          <cell r="E2038"/>
          <cell r="F2038"/>
          <cell r="G2038"/>
          <cell r="AA2038"/>
          <cell r="AB2038"/>
          <cell r="AC2038"/>
          <cell r="AD2038"/>
          <cell r="AE2038"/>
          <cell r="AF2038"/>
          <cell r="AG2038"/>
          <cell r="AH2038"/>
          <cell r="AI2038"/>
          <cell r="AJ2038"/>
        </row>
        <row r="2039">
          <cell r="C2039">
            <v>0</v>
          </cell>
          <cell r="D2039">
            <v>0</v>
          </cell>
          <cell r="E2039"/>
          <cell r="F2039"/>
          <cell r="G2039"/>
          <cell r="AA2039"/>
          <cell r="AB2039"/>
          <cell r="AC2039"/>
          <cell r="AD2039"/>
          <cell r="AE2039"/>
          <cell r="AF2039"/>
          <cell r="AG2039"/>
          <cell r="AH2039"/>
          <cell r="AI2039"/>
          <cell r="AJ2039"/>
        </row>
        <row r="2040">
          <cell r="C2040">
            <v>0</v>
          </cell>
          <cell r="D2040">
            <v>0</v>
          </cell>
          <cell r="E2040"/>
          <cell r="F2040"/>
          <cell r="G2040"/>
          <cell r="AA2040"/>
          <cell r="AB2040"/>
          <cell r="AC2040"/>
          <cell r="AD2040"/>
          <cell r="AE2040"/>
          <cell r="AF2040"/>
          <cell r="AG2040"/>
          <cell r="AH2040"/>
          <cell r="AI2040"/>
          <cell r="AJ2040"/>
        </row>
        <row r="2041">
          <cell r="C2041">
            <v>26</v>
          </cell>
          <cell r="D2041">
            <v>26</v>
          </cell>
          <cell r="E2041">
            <v>26</v>
          </cell>
          <cell r="F2041"/>
          <cell r="G2041">
            <v>0</v>
          </cell>
          <cell r="AA2041">
            <v>2</v>
          </cell>
          <cell r="AB2041">
            <v>8</v>
          </cell>
          <cell r="AC2041">
            <v>16</v>
          </cell>
          <cell r="AD2041"/>
          <cell r="AE2041"/>
          <cell r="AF2041"/>
          <cell r="AG2041"/>
          <cell r="AH2041"/>
          <cell r="AI2041"/>
          <cell r="AJ2041"/>
        </row>
        <row r="2042">
          <cell r="C2042">
            <v>0</v>
          </cell>
          <cell r="D2042">
            <v>0</v>
          </cell>
          <cell r="E2042"/>
          <cell r="F2042"/>
          <cell r="G2042"/>
          <cell r="AA2042"/>
          <cell r="AB2042"/>
          <cell r="AC2042"/>
          <cell r="AD2042"/>
          <cell r="AE2042"/>
          <cell r="AF2042"/>
          <cell r="AG2042"/>
          <cell r="AH2042"/>
          <cell r="AI2042"/>
          <cell r="AJ2042"/>
        </row>
        <row r="2043">
          <cell r="C2043">
            <v>0</v>
          </cell>
          <cell r="D2043">
            <v>0</v>
          </cell>
          <cell r="E2043"/>
          <cell r="F2043"/>
          <cell r="G2043"/>
          <cell r="AA2043"/>
          <cell r="AB2043"/>
          <cell r="AC2043"/>
          <cell r="AD2043"/>
          <cell r="AE2043"/>
          <cell r="AF2043"/>
          <cell r="AG2043"/>
          <cell r="AH2043"/>
          <cell r="AI2043"/>
          <cell r="AJ2043"/>
        </row>
        <row r="2044">
          <cell r="C2044">
            <v>0</v>
          </cell>
          <cell r="D2044">
            <v>0</v>
          </cell>
          <cell r="E2044"/>
          <cell r="F2044"/>
          <cell r="G2044"/>
          <cell r="AA2044"/>
          <cell r="AB2044"/>
          <cell r="AC2044"/>
          <cell r="AD2044"/>
          <cell r="AE2044"/>
          <cell r="AF2044"/>
          <cell r="AG2044"/>
          <cell r="AH2044"/>
          <cell r="AI2044"/>
          <cell r="AJ2044"/>
        </row>
        <row r="2045">
          <cell r="C2045">
            <v>0</v>
          </cell>
          <cell r="D2045">
            <v>0</v>
          </cell>
          <cell r="E2045"/>
          <cell r="F2045"/>
          <cell r="G2045"/>
          <cell r="AA2045"/>
          <cell r="AB2045"/>
          <cell r="AC2045"/>
          <cell r="AD2045"/>
          <cell r="AE2045"/>
          <cell r="AF2045"/>
          <cell r="AG2045"/>
          <cell r="AH2045"/>
          <cell r="AI2045"/>
          <cell r="AJ2045"/>
        </row>
        <row r="2046">
          <cell r="C2046">
            <v>0</v>
          </cell>
          <cell r="D2046">
            <v>0</v>
          </cell>
          <cell r="E2046"/>
          <cell r="F2046"/>
          <cell r="G2046"/>
          <cell r="AA2046"/>
          <cell r="AB2046"/>
          <cell r="AC2046"/>
          <cell r="AD2046"/>
          <cell r="AE2046"/>
          <cell r="AF2046"/>
          <cell r="AG2046"/>
          <cell r="AH2046"/>
          <cell r="AI2046"/>
          <cell r="AJ2046"/>
        </row>
        <row r="2047">
          <cell r="C2047">
            <v>0</v>
          </cell>
          <cell r="D2047">
            <v>0</v>
          </cell>
          <cell r="E2047"/>
          <cell r="F2047"/>
          <cell r="G2047"/>
          <cell r="AA2047"/>
          <cell r="AB2047"/>
          <cell r="AC2047"/>
          <cell r="AD2047"/>
          <cell r="AE2047"/>
          <cell r="AF2047"/>
          <cell r="AG2047"/>
          <cell r="AH2047"/>
          <cell r="AI2047"/>
          <cell r="AJ2047"/>
        </row>
        <row r="2048">
          <cell r="C2048">
            <v>0</v>
          </cell>
          <cell r="D2048">
            <v>0</v>
          </cell>
          <cell r="E2048"/>
          <cell r="F2048"/>
          <cell r="G2048"/>
          <cell r="AA2048"/>
          <cell r="AB2048"/>
          <cell r="AC2048"/>
          <cell r="AD2048"/>
          <cell r="AE2048"/>
          <cell r="AF2048"/>
          <cell r="AG2048"/>
          <cell r="AH2048"/>
          <cell r="AI2048"/>
          <cell r="AJ2048"/>
        </row>
        <row r="2049">
          <cell r="C2049">
            <v>0</v>
          </cell>
          <cell r="D2049">
            <v>0</v>
          </cell>
          <cell r="E2049"/>
          <cell r="F2049"/>
          <cell r="G2049"/>
          <cell r="AA2049"/>
          <cell r="AB2049"/>
          <cell r="AC2049"/>
          <cell r="AD2049"/>
          <cell r="AE2049"/>
          <cell r="AF2049"/>
          <cell r="AG2049"/>
          <cell r="AH2049"/>
          <cell r="AI2049"/>
          <cell r="AJ2049"/>
        </row>
        <row r="2050">
          <cell r="C2050">
            <v>3</v>
          </cell>
          <cell r="D2050">
            <v>3</v>
          </cell>
          <cell r="E2050">
            <v>3</v>
          </cell>
          <cell r="F2050"/>
          <cell r="G2050">
            <v>0</v>
          </cell>
          <cell r="AA2050">
            <v>0</v>
          </cell>
          <cell r="AB2050">
            <v>3</v>
          </cell>
          <cell r="AC2050">
            <v>0</v>
          </cell>
          <cell r="AD2050"/>
          <cell r="AE2050"/>
          <cell r="AF2050"/>
          <cell r="AG2050"/>
          <cell r="AH2050"/>
          <cell r="AI2050"/>
          <cell r="AJ2050"/>
        </row>
        <row r="2051">
          <cell r="C2051">
            <v>0</v>
          </cell>
          <cell r="D2051">
            <v>0</v>
          </cell>
          <cell r="E2051"/>
          <cell r="F2051"/>
          <cell r="G2051"/>
          <cell r="AA2051"/>
          <cell r="AB2051"/>
          <cell r="AC2051"/>
          <cell r="AD2051"/>
          <cell r="AE2051"/>
          <cell r="AF2051"/>
          <cell r="AG2051"/>
          <cell r="AH2051"/>
          <cell r="AI2051"/>
          <cell r="AJ2051"/>
        </row>
        <row r="2052">
          <cell r="C2052">
            <v>0</v>
          </cell>
          <cell r="D2052">
            <v>0</v>
          </cell>
          <cell r="E2052"/>
          <cell r="F2052"/>
          <cell r="G2052"/>
          <cell r="AA2052"/>
          <cell r="AB2052"/>
          <cell r="AC2052"/>
          <cell r="AD2052"/>
          <cell r="AE2052"/>
          <cell r="AF2052"/>
          <cell r="AG2052"/>
          <cell r="AH2052"/>
          <cell r="AI2052"/>
          <cell r="AJ2052"/>
        </row>
        <row r="2053">
          <cell r="C2053">
            <v>0</v>
          </cell>
          <cell r="D2053">
            <v>0</v>
          </cell>
          <cell r="E2053"/>
          <cell r="F2053"/>
          <cell r="G2053"/>
          <cell r="AA2053"/>
          <cell r="AB2053"/>
          <cell r="AC2053"/>
          <cell r="AD2053"/>
          <cell r="AE2053"/>
          <cell r="AF2053"/>
          <cell r="AG2053"/>
          <cell r="AH2053"/>
          <cell r="AI2053"/>
          <cell r="AJ2053"/>
        </row>
        <row r="2054">
          <cell r="C2054">
            <v>0</v>
          </cell>
          <cell r="D2054">
            <v>0</v>
          </cell>
          <cell r="E2054"/>
          <cell r="F2054"/>
          <cell r="G2054"/>
          <cell r="AA2054"/>
          <cell r="AB2054"/>
          <cell r="AC2054"/>
          <cell r="AD2054"/>
          <cell r="AE2054"/>
          <cell r="AF2054"/>
          <cell r="AG2054"/>
          <cell r="AH2054"/>
          <cell r="AI2054"/>
          <cell r="AJ2054"/>
        </row>
        <row r="2055">
          <cell r="C2055">
            <v>0</v>
          </cell>
          <cell r="D2055">
            <v>0</v>
          </cell>
          <cell r="E2055"/>
          <cell r="F2055"/>
          <cell r="G2055"/>
          <cell r="AA2055"/>
          <cell r="AB2055"/>
          <cell r="AC2055"/>
          <cell r="AD2055"/>
          <cell r="AE2055"/>
          <cell r="AF2055"/>
          <cell r="AG2055"/>
          <cell r="AH2055"/>
          <cell r="AI2055"/>
          <cell r="AJ2055"/>
        </row>
        <row r="2059">
          <cell r="C2059">
            <v>73</v>
          </cell>
          <cell r="D2059">
            <v>73</v>
          </cell>
          <cell r="E2059">
            <v>73</v>
          </cell>
          <cell r="F2059"/>
          <cell r="G2059">
            <v>0</v>
          </cell>
          <cell r="AA2059">
            <v>18</v>
          </cell>
          <cell r="AB2059">
            <v>55</v>
          </cell>
          <cell r="AC2059">
            <v>0</v>
          </cell>
          <cell r="AD2059"/>
          <cell r="AE2059"/>
          <cell r="AF2059"/>
          <cell r="AG2059"/>
          <cell r="AH2059"/>
          <cell r="AI2059"/>
          <cell r="AJ2059"/>
          <cell r="AL2059">
            <v>2938980</v>
          </cell>
        </row>
        <row r="2060">
          <cell r="C2060">
            <v>0</v>
          </cell>
          <cell r="D2060">
            <v>0</v>
          </cell>
          <cell r="E2060">
            <v>0</v>
          </cell>
          <cell r="F2060"/>
          <cell r="G2060">
            <v>0</v>
          </cell>
          <cell r="AA2060">
            <v>0</v>
          </cell>
          <cell r="AB2060">
            <v>0</v>
          </cell>
          <cell r="AC2060">
            <v>0</v>
          </cell>
          <cell r="AD2060"/>
          <cell r="AE2060"/>
          <cell r="AF2060"/>
          <cell r="AG2060"/>
          <cell r="AH2060"/>
          <cell r="AI2060"/>
          <cell r="AJ2060"/>
          <cell r="AL2060">
            <v>0</v>
          </cell>
        </row>
        <row r="2061">
          <cell r="C2061">
            <v>11</v>
          </cell>
          <cell r="D2061">
            <v>11</v>
          </cell>
          <cell r="E2061">
            <v>11</v>
          </cell>
          <cell r="F2061"/>
          <cell r="G2061">
            <v>0</v>
          </cell>
          <cell r="AA2061">
            <v>1</v>
          </cell>
          <cell r="AB2061">
            <v>10</v>
          </cell>
          <cell r="AC2061">
            <v>0</v>
          </cell>
          <cell r="AD2061"/>
          <cell r="AE2061"/>
          <cell r="AF2061"/>
          <cell r="AG2061"/>
          <cell r="AH2061"/>
          <cell r="AI2061"/>
          <cell r="AJ2061"/>
          <cell r="AL2061">
            <v>569030</v>
          </cell>
        </row>
        <row r="2110">
          <cell r="C2110">
            <v>0</v>
          </cell>
          <cell r="AL2110">
            <v>0</v>
          </cell>
        </row>
        <row r="2176">
          <cell r="C2176">
            <v>291</v>
          </cell>
          <cell r="H2176">
            <v>235</v>
          </cell>
          <cell r="I2176">
            <v>169</v>
          </cell>
          <cell r="J2176">
            <v>66</v>
          </cell>
          <cell r="K2176">
            <v>3</v>
          </cell>
          <cell r="L2176">
            <v>41</v>
          </cell>
          <cell r="M2176">
            <v>11</v>
          </cell>
          <cell r="N2176">
            <v>1</v>
          </cell>
          <cell r="P2176">
            <v>1</v>
          </cell>
          <cell r="Q2176">
            <v>86</v>
          </cell>
          <cell r="S2176">
            <v>6</v>
          </cell>
          <cell r="T2176">
            <v>65</v>
          </cell>
          <cell r="V2176">
            <v>0</v>
          </cell>
          <cell r="W2176">
            <v>1</v>
          </cell>
          <cell r="Y2176">
            <v>4</v>
          </cell>
          <cell r="Z2176">
            <v>128</v>
          </cell>
          <cell r="AD2176">
            <v>0</v>
          </cell>
          <cell r="AE2176">
            <v>0</v>
          </cell>
          <cell r="AF2176">
            <v>0</v>
          </cell>
          <cell r="AG2176">
            <v>17</v>
          </cell>
          <cell r="AH2176">
            <v>0</v>
          </cell>
          <cell r="AI2176">
            <v>0</v>
          </cell>
          <cell r="AJ2176">
            <v>0</v>
          </cell>
          <cell r="AL2176">
            <v>57158375</v>
          </cell>
        </row>
        <row r="2218">
          <cell r="C2218">
            <v>8</v>
          </cell>
          <cell r="H2218">
            <v>8</v>
          </cell>
          <cell r="I2218">
            <v>6</v>
          </cell>
          <cell r="J2218">
            <v>2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P2218">
            <v>0</v>
          </cell>
          <cell r="Q2218">
            <v>1</v>
          </cell>
          <cell r="S2218">
            <v>1</v>
          </cell>
          <cell r="T2218">
            <v>3</v>
          </cell>
          <cell r="V2218">
            <v>0</v>
          </cell>
          <cell r="W2218">
            <v>0</v>
          </cell>
          <cell r="Y2218">
            <v>0</v>
          </cell>
          <cell r="Z2218">
            <v>1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L2218">
            <v>798480</v>
          </cell>
        </row>
        <row r="2220">
          <cell r="C2220">
            <v>0</v>
          </cell>
          <cell r="D2220">
            <v>0</v>
          </cell>
          <cell r="E2220"/>
          <cell r="F2220"/>
          <cell r="G2220"/>
          <cell r="AA2220"/>
          <cell r="AB2220"/>
          <cell r="AC2220"/>
          <cell r="AD2220"/>
          <cell r="AE2220"/>
          <cell r="AF2220"/>
          <cell r="AG2220"/>
          <cell r="AH2220"/>
          <cell r="AI2220"/>
          <cell r="AJ2220"/>
        </row>
        <row r="2221">
          <cell r="C2221">
            <v>0</v>
          </cell>
          <cell r="D2221">
            <v>0</v>
          </cell>
          <cell r="E2221"/>
          <cell r="F2221"/>
          <cell r="G2221"/>
          <cell r="AA2221"/>
          <cell r="AB2221"/>
          <cell r="AC2221"/>
          <cell r="AD2221"/>
          <cell r="AE2221"/>
          <cell r="AF2221"/>
          <cell r="AG2221"/>
          <cell r="AH2221"/>
          <cell r="AI2221"/>
          <cell r="AJ2221"/>
        </row>
        <row r="2222">
          <cell r="C2222">
            <v>8</v>
          </cell>
          <cell r="D2222">
            <v>8</v>
          </cell>
          <cell r="E2222">
            <v>8</v>
          </cell>
          <cell r="F2222"/>
          <cell r="G2222">
            <v>0</v>
          </cell>
          <cell r="AA2222">
            <v>0</v>
          </cell>
          <cell r="AB2222">
            <v>8</v>
          </cell>
          <cell r="AC2222">
            <v>0</v>
          </cell>
          <cell r="AD2222"/>
          <cell r="AE2222"/>
          <cell r="AF2222"/>
          <cell r="AG2222"/>
          <cell r="AH2222"/>
          <cell r="AI2222"/>
          <cell r="AJ2222"/>
        </row>
        <row r="2223">
          <cell r="C2223">
            <v>0</v>
          </cell>
          <cell r="D2223">
            <v>0</v>
          </cell>
          <cell r="E2223">
            <v>0</v>
          </cell>
          <cell r="F2223"/>
          <cell r="G2223">
            <v>0</v>
          </cell>
          <cell r="AA2223">
            <v>0</v>
          </cell>
          <cell r="AB2223">
            <v>0</v>
          </cell>
          <cell r="AC2223">
            <v>0</v>
          </cell>
          <cell r="AD2223"/>
          <cell r="AE2223"/>
          <cell r="AF2223"/>
          <cell r="AG2223"/>
          <cell r="AH2223"/>
          <cell r="AI2223"/>
          <cell r="AJ2223"/>
        </row>
        <row r="2224">
          <cell r="C2224">
            <v>5</v>
          </cell>
          <cell r="D2224">
            <v>5</v>
          </cell>
          <cell r="E2224">
            <v>5</v>
          </cell>
          <cell r="F2224"/>
          <cell r="G2224">
            <v>0</v>
          </cell>
          <cell r="AA2224">
            <v>0</v>
          </cell>
          <cell r="AB2224">
            <v>5</v>
          </cell>
          <cell r="AC2224">
            <v>0</v>
          </cell>
          <cell r="AD2224"/>
          <cell r="AE2224"/>
          <cell r="AF2224"/>
          <cell r="AG2224"/>
          <cell r="AH2224"/>
          <cell r="AI2224"/>
          <cell r="AJ2224"/>
        </row>
        <row r="2225">
          <cell r="C2225">
            <v>0</v>
          </cell>
          <cell r="D2225">
            <v>0</v>
          </cell>
          <cell r="E2225"/>
          <cell r="F2225"/>
          <cell r="G2225"/>
          <cell r="AA2225"/>
          <cell r="AB2225"/>
          <cell r="AC2225"/>
          <cell r="AD2225"/>
          <cell r="AE2225"/>
          <cell r="AF2225"/>
          <cell r="AG2225"/>
          <cell r="AH2225"/>
          <cell r="AI2225"/>
          <cell r="AJ2225"/>
        </row>
        <row r="2226">
          <cell r="C2226">
            <v>0</v>
          </cell>
          <cell r="D2226">
            <v>0</v>
          </cell>
          <cell r="E2226"/>
          <cell r="F2226"/>
          <cell r="G2226"/>
          <cell r="AA2226"/>
          <cell r="AB2226"/>
          <cell r="AC2226"/>
          <cell r="AD2226"/>
          <cell r="AE2226"/>
          <cell r="AF2226"/>
          <cell r="AG2226"/>
          <cell r="AH2226"/>
          <cell r="AI2226"/>
          <cell r="AJ2226"/>
        </row>
        <row r="2227">
          <cell r="C2227">
            <v>0</v>
          </cell>
          <cell r="D2227">
            <v>0</v>
          </cell>
          <cell r="E2227"/>
          <cell r="F2227"/>
          <cell r="G2227"/>
          <cell r="AA2227"/>
          <cell r="AB2227"/>
          <cell r="AC2227"/>
          <cell r="AD2227"/>
          <cell r="AE2227"/>
          <cell r="AF2227"/>
          <cell r="AG2227"/>
          <cell r="AH2227"/>
          <cell r="AI2227"/>
          <cell r="AJ2227"/>
        </row>
        <row r="2228">
          <cell r="C2228">
            <v>0</v>
          </cell>
          <cell r="D2228">
            <v>0</v>
          </cell>
          <cell r="E2228"/>
          <cell r="F2228"/>
          <cell r="G2228"/>
          <cell r="AA2228"/>
          <cell r="AB2228"/>
          <cell r="AC2228"/>
          <cell r="AD2228"/>
          <cell r="AE2228"/>
          <cell r="AF2228"/>
          <cell r="AG2228"/>
          <cell r="AH2228"/>
          <cell r="AI2228"/>
          <cell r="AJ2228"/>
        </row>
        <row r="2229">
          <cell r="C2229">
            <v>0</v>
          </cell>
          <cell r="D2229">
            <v>0</v>
          </cell>
          <cell r="E2229"/>
          <cell r="F2229"/>
          <cell r="G2229"/>
          <cell r="AA2229"/>
          <cell r="AB2229"/>
          <cell r="AC2229"/>
          <cell r="AD2229"/>
          <cell r="AE2229"/>
          <cell r="AF2229"/>
          <cell r="AG2229"/>
          <cell r="AH2229"/>
          <cell r="AI2229"/>
          <cell r="AJ2229"/>
        </row>
        <row r="2230">
          <cell r="C2230">
            <v>0</v>
          </cell>
          <cell r="D2230">
            <v>0</v>
          </cell>
          <cell r="E2230"/>
          <cell r="F2230"/>
          <cell r="G2230"/>
          <cell r="AA2230"/>
          <cell r="AB2230"/>
          <cell r="AC2230"/>
          <cell r="AD2230"/>
          <cell r="AE2230"/>
          <cell r="AF2230"/>
          <cell r="AG2230"/>
          <cell r="AH2230"/>
          <cell r="AI2230"/>
          <cell r="AJ2230"/>
        </row>
        <row r="2231">
          <cell r="C2231">
            <v>0</v>
          </cell>
          <cell r="D2231">
            <v>0</v>
          </cell>
          <cell r="E2231"/>
          <cell r="F2231"/>
          <cell r="G2231"/>
          <cell r="AA2231"/>
          <cell r="AB2231"/>
          <cell r="AC2231"/>
          <cell r="AD2231"/>
          <cell r="AE2231"/>
          <cell r="AF2231"/>
          <cell r="AG2231"/>
          <cell r="AH2231"/>
          <cell r="AI2231"/>
          <cell r="AJ2231"/>
        </row>
        <row r="2232">
          <cell r="C2232">
            <v>0</v>
          </cell>
          <cell r="D2232">
            <v>0</v>
          </cell>
          <cell r="E2232"/>
          <cell r="F2232"/>
          <cell r="G2232"/>
          <cell r="AA2232"/>
          <cell r="AB2232"/>
          <cell r="AC2232"/>
          <cell r="AD2232"/>
          <cell r="AE2232"/>
          <cell r="AF2232"/>
          <cell r="AG2232"/>
          <cell r="AH2232"/>
          <cell r="AI2232"/>
          <cell r="AJ2232"/>
        </row>
        <row r="2233">
          <cell r="C2233">
            <v>0</v>
          </cell>
          <cell r="D2233">
            <v>0</v>
          </cell>
          <cell r="E2233"/>
          <cell r="F2233"/>
          <cell r="G2233"/>
          <cell r="AA2233"/>
          <cell r="AB2233"/>
          <cell r="AC2233"/>
          <cell r="AD2233"/>
          <cell r="AE2233"/>
          <cell r="AF2233"/>
          <cell r="AG2233"/>
          <cell r="AH2233"/>
          <cell r="AI2233"/>
          <cell r="AJ2233"/>
        </row>
        <row r="2234">
          <cell r="C2234">
            <v>0</v>
          </cell>
          <cell r="D2234">
            <v>0</v>
          </cell>
          <cell r="E2234"/>
          <cell r="F2234"/>
          <cell r="G2234"/>
          <cell r="AA2234"/>
          <cell r="AB2234"/>
          <cell r="AC2234"/>
          <cell r="AD2234"/>
          <cell r="AE2234"/>
          <cell r="AF2234"/>
          <cell r="AG2234"/>
          <cell r="AH2234"/>
          <cell r="AI2234"/>
          <cell r="AJ2234"/>
        </row>
        <row r="2235">
          <cell r="C2235">
            <v>0</v>
          </cell>
          <cell r="D2235">
            <v>0</v>
          </cell>
          <cell r="E2235"/>
          <cell r="F2235"/>
          <cell r="G2235"/>
          <cell r="AA2235"/>
          <cell r="AB2235"/>
          <cell r="AC2235"/>
          <cell r="AD2235"/>
          <cell r="AE2235"/>
          <cell r="AF2235"/>
          <cell r="AG2235"/>
          <cell r="AH2235"/>
          <cell r="AI2235"/>
          <cell r="AJ2235"/>
        </row>
        <row r="2236">
          <cell r="C2236">
            <v>85</v>
          </cell>
          <cell r="D2236">
            <v>85</v>
          </cell>
          <cell r="E2236">
            <v>85</v>
          </cell>
          <cell r="F2236"/>
          <cell r="G2236">
            <v>0</v>
          </cell>
          <cell r="AA2236">
            <v>81</v>
          </cell>
          <cell r="AB2236">
            <v>4</v>
          </cell>
          <cell r="AC2236">
            <v>0</v>
          </cell>
          <cell r="AD2236"/>
          <cell r="AE2236"/>
          <cell r="AF2236"/>
          <cell r="AG2236"/>
          <cell r="AH2236"/>
          <cell r="AI2236"/>
          <cell r="AJ2236"/>
        </row>
        <row r="2237">
          <cell r="C2237">
            <v>0</v>
          </cell>
          <cell r="D2237">
            <v>0</v>
          </cell>
          <cell r="E2237">
            <v>0</v>
          </cell>
          <cell r="F2237"/>
          <cell r="G2237">
            <v>0</v>
          </cell>
          <cell r="AA2237">
            <v>0</v>
          </cell>
          <cell r="AB2237">
            <v>0</v>
          </cell>
          <cell r="AC2237">
            <v>0</v>
          </cell>
          <cell r="AD2237"/>
          <cell r="AE2237"/>
          <cell r="AF2237"/>
          <cell r="AG2237"/>
          <cell r="AH2237"/>
          <cell r="AI2237"/>
          <cell r="AJ2237"/>
        </row>
        <row r="2238">
          <cell r="C2238">
            <v>0</v>
          </cell>
          <cell r="D2238">
            <v>0</v>
          </cell>
          <cell r="E2238">
            <v>0</v>
          </cell>
          <cell r="F2238"/>
          <cell r="G2238">
            <v>0</v>
          </cell>
          <cell r="AA2238">
            <v>0</v>
          </cell>
          <cell r="AB2238">
            <v>0</v>
          </cell>
          <cell r="AC2238">
            <v>0</v>
          </cell>
          <cell r="AD2238"/>
          <cell r="AE2238"/>
          <cell r="AF2238"/>
          <cell r="AG2238"/>
          <cell r="AH2238"/>
          <cell r="AI2238"/>
          <cell r="AJ2238"/>
        </row>
        <row r="2239">
          <cell r="C2239">
            <v>186</v>
          </cell>
          <cell r="D2239">
            <v>186</v>
          </cell>
          <cell r="E2239">
            <v>186</v>
          </cell>
          <cell r="F2239"/>
          <cell r="G2239">
            <v>0</v>
          </cell>
          <cell r="AA2239">
            <v>143</v>
          </cell>
          <cell r="AB2239">
            <v>4</v>
          </cell>
          <cell r="AC2239">
            <v>39</v>
          </cell>
          <cell r="AD2239"/>
          <cell r="AE2239"/>
          <cell r="AF2239"/>
          <cell r="AG2239"/>
          <cell r="AH2239"/>
          <cell r="AI2239"/>
          <cell r="AJ2239"/>
        </row>
        <row r="2240">
          <cell r="C2240">
            <v>0</v>
          </cell>
          <cell r="D2240">
            <v>0</v>
          </cell>
          <cell r="E2240"/>
          <cell r="F2240"/>
          <cell r="G2240"/>
          <cell r="AA2240"/>
          <cell r="AB2240"/>
          <cell r="AC2240"/>
          <cell r="AD2240"/>
          <cell r="AE2240"/>
          <cell r="AF2240"/>
          <cell r="AG2240"/>
          <cell r="AH2240"/>
          <cell r="AI2240"/>
          <cell r="AJ2240"/>
        </row>
        <row r="2241">
          <cell r="C2241">
            <v>0</v>
          </cell>
          <cell r="D2241">
            <v>0</v>
          </cell>
          <cell r="E2241"/>
          <cell r="F2241"/>
          <cell r="G2241"/>
          <cell r="AA2241"/>
          <cell r="AB2241"/>
          <cell r="AC2241"/>
          <cell r="AD2241"/>
          <cell r="AE2241"/>
          <cell r="AF2241"/>
          <cell r="AG2241"/>
          <cell r="AH2241"/>
          <cell r="AI2241"/>
          <cell r="AJ2241"/>
        </row>
        <row r="2242">
          <cell r="C2242">
            <v>0</v>
          </cell>
          <cell r="D2242">
            <v>0</v>
          </cell>
          <cell r="E2242"/>
          <cell r="F2242"/>
          <cell r="G2242"/>
          <cell r="AA2242"/>
          <cell r="AB2242"/>
          <cell r="AC2242"/>
          <cell r="AD2242"/>
          <cell r="AE2242"/>
          <cell r="AF2242"/>
          <cell r="AG2242"/>
          <cell r="AH2242"/>
          <cell r="AI2242"/>
          <cell r="AJ2242"/>
        </row>
        <row r="2243">
          <cell r="C2243">
            <v>200</v>
          </cell>
          <cell r="D2243">
            <v>146</v>
          </cell>
          <cell r="E2243">
            <v>146</v>
          </cell>
          <cell r="F2243"/>
          <cell r="G2243">
            <v>54</v>
          </cell>
          <cell r="AA2243">
            <v>114</v>
          </cell>
          <cell r="AB2243">
            <v>4</v>
          </cell>
          <cell r="AC2243">
            <v>82</v>
          </cell>
          <cell r="AD2243"/>
          <cell r="AE2243"/>
          <cell r="AF2243"/>
          <cell r="AG2243"/>
          <cell r="AH2243"/>
          <cell r="AI2243"/>
          <cell r="AJ2243"/>
        </row>
        <row r="2244">
          <cell r="C2244">
            <v>0</v>
          </cell>
          <cell r="D2244">
            <v>0</v>
          </cell>
          <cell r="E2244"/>
          <cell r="F2244"/>
          <cell r="G2244"/>
          <cell r="AA2244"/>
          <cell r="AB2244"/>
          <cell r="AC2244"/>
          <cell r="AD2244"/>
          <cell r="AE2244"/>
          <cell r="AF2244"/>
          <cell r="AG2244"/>
          <cell r="AH2244"/>
          <cell r="AI2244"/>
          <cell r="AJ2244"/>
        </row>
        <row r="2245">
          <cell r="C2245">
            <v>0</v>
          </cell>
          <cell r="D2245">
            <v>0</v>
          </cell>
          <cell r="E2245"/>
          <cell r="F2245"/>
          <cell r="G2245"/>
          <cell r="AA2245"/>
          <cell r="AB2245"/>
          <cell r="AC2245"/>
          <cell r="AD2245"/>
          <cell r="AE2245"/>
          <cell r="AF2245"/>
          <cell r="AG2245"/>
          <cell r="AH2245"/>
          <cell r="AI2245"/>
          <cell r="AJ2245"/>
        </row>
        <row r="2249">
          <cell r="C2249">
            <v>52</v>
          </cell>
          <cell r="D2249">
            <v>52</v>
          </cell>
          <cell r="E2249">
            <v>52</v>
          </cell>
          <cell r="F2249"/>
          <cell r="G2249">
            <v>0</v>
          </cell>
          <cell r="AA2249">
            <v>52</v>
          </cell>
          <cell r="AB2249">
            <v>0</v>
          </cell>
          <cell r="AC2249">
            <v>0</v>
          </cell>
          <cell r="AD2249"/>
          <cell r="AE2249"/>
          <cell r="AF2249"/>
          <cell r="AG2249"/>
          <cell r="AH2249"/>
          <cell r="AI2249"/>
          <cell r="AJ2249"/>
          <cell r="AL2249">
            <v>2581800</v>
          </cell>
        </row>
        <row r="2250">
          <cell r="C2250">
            <v>0</v>
          </cell>
          <cell r="D2250">
            <v>0</v>
          </cell>
          <cell r="E2250"/>
          <cell r="F2250"/>
          <cell r="G2250"/>
          <cell r="AA2250"/>
          <cell r="AB2250"/>
          <cell r="AC2250"/>
          <cell r="AD2250"/>
          <cell r="AE2250"/>
          <cell r="AF2250"/>
          <cell r="AG2250"/>
          <cell r="AH2250"/>
          <cell r="AI2250"/>
          <cell r="AJ2250"/>
          <cell r="AL2250">
            <v>0</v>
          </cell>
        </row>
        <row r="2251">
          <cell r="C2251">
            <v>0</v>
          </cell>
          <cell r="D2251">
            <v>0</v>
          </cell>
          <cell r="E2251"/>
          <cell r="F2251"/>
          <cell r="G2251"/>
          <cell r="AA2251"/>
          <cell r="AB2251"/>
          <cell r="AC2251"/>
          <cell r="AD2251"/>
          <cell r="AE2251"/>
          <cell r="AF2251"/>
          <cell r="AG2251"/>
          <cell r="AH2251"/>
          <cell r="AI2251"/>
          <cell r="AJ2251"/>
          <cell r="AL2251">
            <v>0</v>
          </cell>
        </row>
        <row r="2252">
          <cell r="C2252">
            <v>0</v>
          </cell>
          <cell r="D2252">
            <v>0</v>
          </cell>
          <cell r="E2252"/>
          <cell r="F2252"/>
          <cell r="G2252"/>
          <cell r="AA2252"/>
          <cell r="AB2252"/>
          <cell r="AC2252"/>
          <cell r="AD2252"/>
          <cell r="AE2252"/>
          <cell r="AF2252"/>
          <cell r="AG2252"/>
          <cell r="AH2252"/>
          <cell r="AI2252"/>
          <cell r="AJ2252"/>
          <cell r="AL2252">
            <v>0</v>
          </cell>
        </row>
        <row r="2253">
          <cell r="C2253">
            <v>0</v>
          </cell>
          <cell r="D2253">
            <v>0</v>
          </cell>
          <cell r="E2253"/>
          <cell r="F2253"/>
          <cell r="G2253"/>
          <cell r="AA2253"/>
          <cell r="AB2253"/>
          <cell r="AC2253"/>
          <cell r="AD2253"/>
          <cell r="AE2253"/>
          <cell r="AF2253"/>
          <cell r="AG2253"/>
          <cell r="AH2253"/>
          <cell r="AI2253"/>
          <cell r="AJ2253"/>
          <cell r="AL2253">
            <v>0</v>
          </cell>
        </row>
        <row r="2254">
          <cell r="C2254">
            <v>0</v>
          </cell>
          <cell r="D2254">
            <v>0</v>
          </cell>
          <cell r="E2254"/>
          <cell r="F2254"/>
          <cell r="G2254"/>
          <cell r="AA2254"/>
          <cell r="AB2254"/>
          <cell r="AC2254"/>
          <cell r="AD2254"/>
          <cell r="AE2254"/>
          <cell r="AF2254"/>
          <cell r="AG2254"/>
          <cell r="AH2254"/>
          <cell r="AI2254"/>
          <cell r="AJ2254"/>
          <cell r="AL2254">
            <v>0</v>
          </cell>
        </row>
        <row r="2255">
          <cell r="C2255">
            <v>0</v>
          </cell>
          <cell r="D2255">
            <v>0</v>
          </cell>
          <cell r="E2255"/>
          <cell r="F2255"/>
          <cell r="G2255"/>
          <cell r="AA2255"/>
          <cell r="AB2255"/>
          <cell r="AC2255"/>
          <cell r="AD2255"/>
          <cell r="AE2255"/>
          <cell r="AF2255"/>
          <cell r="AG2255"/>
          <cell r="AH2255"/>
          <cell r="AI2255"/>
          <cell r="AJ2255"/>
          <cell r="AL2255">
            <v>0</v>
          </cell>
        </row>
        <row r="2256">
          <cell r="C2256">
            <v>0</v>
          </cell>
          <cell r="D2256">
            <v>0</v>
          </cell>
          <cell r="E2256"/>
          <cell r="F2256"/>
          <cell r="G2256"/>
          <cell r="AA2256"/>
          <cell r="AB2256"/>
          <cell r="AC2256"/>
          <cell r="AD2256"/>
          <cell r="AE2256"/>
          <cell r="AF2256"/>
          <cell r="AG2256"/>
          <cell r="AH2256"/>
          <cell r="AI2256"/>
          <cell r="AJ2256"/>
          <cell r="AL2256">
            <v>0</v>
          </cell>
        </row>
        <row r="2257">
          <cell r="C2257">
            <v>0</v>
          </cell>
          <cell r="D2257">
            <v>0</v>
          </cell>
          <cell r="E2257"/>
          <cell r="F2257"/>
          <cell r="G2257"/>
          <cell r="AA2257"/>
          <cell r="AB2257"/>
          <cell r="AC2257"/>
          <cell r="AD2257"/>
          <cell r="AE2257"/>
          <cell r="AF2257"/>
          <cell r="AG2257"/>
          <cell r="AH2257"/>
          <cell r="AI2257"/>
          <cell r="AJ2257"/>
        </row>
        <row r="2258">
          <cell r="C2258">
            <v>0</v>
          </cell>
          <cell r="D2258">
            <v>0</v>
          </cell>
          <cell r="E2258"/>
          <cell r="F2258"/>
          <cell r="G2258"/>
          <cell r="AA2258"/>
          <cell r="AB2258"/>
          <cell r="AC2258"/>
          <cell r="AD2258"/>
          <cell r="AE2258"/>
          <cell r="AF2258"/>
          <cell r="AG2258"/>
          <cell r="AH2258"/>
          <cell r="AI2258"/>
          <cell r="AJ2258"/>
        </row>
        <row r="2259">
          <cell r="C2259">
            <v>0</v>
          </cell>
          <cell r="D2259">
            <v>0</v>
          </cell>
          <cell r="E2259"/>
          <cell r="F2259"/>
          <cell r="G2259"/>
          <cell r="AA2259"/>
          <cell r="AB2259"/>
          <cell r="AC2259"/>
          <cell r="AD2259"/>
          <cell r="AE2259"/>
          <cell r="AF2259"/>
          <cell r="AG2259"/>
          <cell r="AH2259"/>
          <cell r="AI2259"/>
          <cell r="AJ2259"/>
        </row>
        <row r="2263">
          <cell r="C2263">
            <v>0</v>
          </cell>
          <cell r="AL2263">
            <v>0</v>
          </cell>
        </row>
        <row r="2342">
          <cell r="C2342">
            <v>70</v>
          </cell>
          <cell r="H2342">
            <v>58</v>
          </cell>
          <cell r="I2342">
            <v>36</v>
          </cell>
          <cell r="J2342">
            <v>22</v>
          </cell>
          <cell r="K2342">
            <v>2</v>
          </cell>
          <cell r="L2342">
            <v>5</v>
          </cell>
          <cell r="M2342">
            <v>5</v>
          </cell>
          <cell r="N2342">
            <v>0</v>
          </cell>
          <cell r="P2342">
            <v>6</v>
          </cell>
          <cell r="Q2342">
            <v>32</v>
          </cell>
          <cell r="S2342">
            <v>19</v>
          </cell>
          <cell r="T2342">
            <v>5</v>
          </cell>
          <cell r="V2342">
            <v>0</v>
          </cell>
          <cell r="W2342">
            <v>0</v>
          </cell>
          <cell r="Y2342">
            <v>0</v>
          </cell>
          <cell r="Z2342">
            <v>8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L2342">
            <v>11074425</v>
          </cell>
        </row>
        <row r="2363">
          <cell r="C2363">
            <v>904</v>
          </cell>
          <cell r="D2363">
            <v>757</v>
          </cell>
          <cell r="E2363">
            <v>757</v>
          </cell>
          <cell r="F2363">
            <v>0</v>
          </cell>
          <cell r="G2363">
            <v>147</v>
          </cell>
          <cell r="AA2363">
            <v>814</v>
          </cell>
          <cell r="AB2363">
            <v>17</v>
          </cell>
          <cell r="AC2363">
            <v>73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</row>
        <row r="2369"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</row>
        <row r="2370">
          <cell r="C2370">
            <v>904</v>
          </cell>
          <cell r="E2370">
            <v>757</v>
          </cell>
          <cell r="AL2370">
            <v>12298310</v>
          </cell>
        </row>
        <row r="2377">
          <cell r="C2377">
            <v>11</v>
          </cell>
          <cell r="H2377">
            <v>11</v>
          </cell>
          <cell r="I2377">
            <v>11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P2377">
            <v>0</v>
          </cell>
          <cell r="Q2377">
            <v>8</v>
          </cell>
          <cell r="S2377">
            <v>0</v>
          </cell>
          <cell r="T2377">
            <v>2</v>
          </cell>
          <cell r="V2377">
            <v>0</v>
          </cell>
          <cell r="W2377">
            <v>0</v>
          </cell>
          <cell r="Y2377">
            <v>0</v>
          </cell>
          <cell r="Z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L2377">
            <v>2317450</v>
          </cell>
        </row>
        <row r="2414">
          <cell r="C2414">
            <v>77</v>
          </cell>
          <cell r="H2414">
            <v>67</v>
          </cell>
          <cell r="I2414">
            <v>38</v>
          </cell>
          <cell r="J2414">
            <v>29</v>
          </cell>
          <cell r="K2414">
            <v>3</v>
          </cell>
          <cell r="L2414">
            <v>2</v>
          </cell>
          <cell r="M2414">
            <v>5</v>
          </cell>
          <cell r="N2414">
            <v>0</v>
          </cell>
          <cell r="P2414">
            <v>0</v>
          </cell>
          <cell r="Q2414">
            <v>72</v>
          </cell>
          <cell r="S2414">
            <v>0</v>
          </cell>
          <cell r="T2414">
            <v>0</v>
          </cell>
          <cell r="V2414">
            <v>0</v>
          </cell>
          <cell r="W2414">
            <v>0</v>
          </cell>
          <cell r="Y2414">
            <v>0</v>
          </cell>
          <cell r="Z2414">
            <v>5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L2414">
            <v>7589830</v>
          </cell>
        </row>
        <row r="2416">
          <cell r="C2416">
            <v>0</v>
          </cell>
          <cell r="D2416">
            <v>0</v>
          </cell>
          <cell r="E2416"/>
          <cell r="F2416"/>
          <cell r="G2416"/>
          <cell r="AA2416"/>
          <cell r="AB2416"/>
          <cell r="AC2416"/>
          <cell r="AD2416"/>
          <cell r="AE2416"/>
          <cell r="AF2416"/>
          <cell r="AG2416"/>
          <cell r="AH2416"/>
          <cell r="AI2416"/>
          <cell r="AJ2416"/>
          <cell r="AL2416">
            <v>0</v>
          </cell>
        </row>
        <row r="2417">
          <cell r="C2417">
            <v>16</v>
          </cell>
          <cell r="D2417">
            <v>16</v>
          </cell>
          <cell r="E2417">
            <v>14</v>
          </cell>
          <cell r="F2417">
            <v>2</v>
          </cell>
          <cell r="G2417"/>
          <cell r="AA2417">
            <v>16</v>
          </cell>
          <cell r="AB2417"/>
          <cell r="AC2417"/>
          <cell r="AD2417"/>
          <cell r="AE2417"/>
          <cell r="AF2417"/>
          <cell r="AG2417"/>
          <cell r="AH2417"/>
          <cell r="AI2417"/>
          <cell r="AJ2417"/>
          <cell r="AL2417">
            <v>1629180</v>
          </cell>
        </row>
        <row r="2418">
          <cell r="C2418">
            <v>0</v>
          </cell>
          <cell r="D2418">
            <v>0</v>
          </cell>
          <cell r="E2418"/>
          <cell r="F2418"/>
          <cell r="G2418"/>
          <cell r="AA2418"/>
          <cell r="AB2418"/>
          <cell r="AC2418"/>
          <cell r="AD2418"/>
          <cell r="AE2418"/>
          <cell r="AF2418"/>
          <cell r="AG2418"/>
          <cell r="AH2418"/>
          <cell r="AI2418"/>
          <cell r="AJ2418"/>
          <cell r="AL2418">
            <v>0</v>
          </cell>
        </row>
        <row r="2420">
          <cell r="C2420">
            <v>78</v>
          </cell>
          <cell r="H2420">
            <v>75</v>
          </cell>
          <cell r="I2420">
            <v>24</v>
          </cell>
          <cell r="J2420">
            <v>51</v>
          </cell>
          <cell r="K2420">
            <v>3</v>
          </cell>
          <cell r="L2420"/>
          <cell r="M2420"/>
          <cell r="N2420"/>
          <cell r="AD2420"/>
          <cell r="AE2420"/>
          <cell r="AF2420"/>
          <cell r="AG2420"/>
          <cell r="AH2420"/>
          <cell r="AI2420"/>
          <cell r="AJ2420"/>
          <cell r="AL2420">
            <v>3695280</v>
          </cell>
        </row>
        <row r="2421">
          <cell r="C2421">
            <v>0</v>
          </cell>
          <cell r="H2421">
            <v>0</v>
          </cell>
          <cell r="I2421"/>
          <cell r="J2421"/>
          <cell r="K2421"/>
          <cell r="L2421"/>
          <cell r="M2421"/>
          <cell r="N2421"/>
          <cell r="AD2421"/>
          <cell r="AE2421"/>
          <cell r="AF2421"/>
          <cell r="AG2421"/>
          <cell r="AH2421"/>
          <cell r="AI2421"/>
          <cell r="AJ2421"/>
          <cell r="AL2421">
            <v>0</v>
          </cell>
        </row>
        <row r="2422">
          <cell r="C2422">
            <v>0</v>
          </cell>
          <cell r="H2422">
            <v>0</v>
          </cell>
          <cell r="I2422"/>
          <cell r="J2422"/>
          <cell r="K2422"/>
          <cell r="L2422"/>
          <cell r="M2422"/>
          <cell r="N2422"/>
          <cell r="AD2422"/>
          <cell r="AE2422"/>
          <cell r="AF2422"/>
          <cell r="AG2422"/>
          <cell r="AH2422"/>
          <cell r="AI2422"/>
          <cell r="AJ2422"/>
          <cell r="AL2422">
            <v>0</v>
          </cell>
        </row>
        <row r="2423">
          <cell r="C2423">
            <v>0</v>
          </cell>
          <cell r="H2423">
            <v>0</v>
          </cell>
          <cell r="I2423"/>
          <cell r="J2423"/>
          <cell r="K2423"/>
          <cell r="L2423"/>
          <cell r="M2423"/>
          <cell r="N2423"/>
          <cell r="AD2423"/>
          <cell r="AE2423"/>
          <cell r="AF2423"/>
          <cell r="AG2423"/>
          <cell r="AH2423"/>
          <cell r="AI2423"/>
          <cell r="AJ2423"/>
          <cell r="AL2423">
            <v>0</v>
          </cell>
        </row>
        <row r="2424">
          <cell r="C2424">
            <v>0</v>
          </cell>
          <cell r="H2424">
            <v>0</v>
          </cell>
          <cell r="I2424"/>
          <cell r="J2424"/>
          <cell r="K2424"/>
          <cell r="L2424"/>
          <cell r="M2424"/>
          <cell r="N2424"/>
          <cell r="AD2424"/>
          <cell r="AE2424"/>
          <cell r="AF2424"/>
          <cell r="AG2424"/>
          <cell r="AH2424"/>
          <cell r="AI2424"/>
          <cell r="AJ2424"/>
          <cell r="AL2424">
            <v>0</v>
          </cell>
        </row>
        <row r="2425">
          <cell r="C2425">
            <v>0</v>
          </cell>
          <cell r="H2425">
            <v>0</v>
          </cell>
          <cell r="I2425"/>
          <cell r="J2425"/>
          <cell r="K2425"/>
          <cell r="L2425"/>
          <cell r="M2425"/>
          <cell r="N2425"/>
          <cell r="AD2425"/>
          <cell r="AE2425"/>
          <cell r="AF2425"/>
          <cell r="AG2425"/>
          <cell r="AH2425"/>
          <cell r="AI2425"/>
          <cell r="AJ2425"/>
          <cell r="AL2425">
            <v>0</v>
          </cell>
        </row>
        <row r="2426">
          <cell r="C2426">
            <v>0</v>
          </cell>
          <cell r="H2426">
            <v>0</v>
          </cell>
          <cell r="I2426"/>
          <cell r="J2426"/>
          <cell r="K2426"/>
          <cell r="L2426"/>
          <cell r="M2426"/>
          <cell r="N2426"/>
          <cell r="AD2426"/>
          <cell r="AE2426"/>
          <cell r="AF2426"/>
          <cell r="AG2426"/>
          <cell r="AH2426"/>
          <cell r="AI2426"/>
          <cell r="AJ2426"/>
          <cell r="AL2426">
            <v>0</v>
          </cell>
        </row>
        <row r="2427">
          <cell r="C2427">
            <v>57</v>
          </cell>
          <cell r="E2427">
            <v>48</v>
          </cell>
          <cell r="AL2427">
            <v>7390080</v>
          </cell>
        </row>
        <row r="2428">
          <cell r="C2428">
            <v>1</v>
          </cell>
          <cell r="E2428"/>
          <cell r="AL2428">
            <v>0</v>
          </cell>
        </row>
        <row r="2429">
          <cell r="P2429">
            <v>0</v>
          </cell>
          <cell r="Q2429">
            <v>55</v>
          </cell>
          <cell r="S2429">
            <v>0</v>
          </cell>
          <cell r="T2429">
            <v>0</v>
          </cell>
          <cell r="V2429">
            <v>0</v>
          </cell>
          <cell r="W2429">
            <v>0</v>
          </cell>
          <cell r="Y2429">
            <v>0</v>
          </cell>
          <cell r="Z2429">
            <v>23</v>
          </cell>
        </row>
        <row r="2431">
          <cell r="C2431">
            <v>0</v>
          </cell>
          <cell r="E2431"/>
          <cell r="AL2431">
            <v>0</v>
          </cell>
        </row>
        <row r="2435">
          <cell r="C2435">
            <v>0</v>
          </cell>
          <cell r="D2435">
            <v>0</v>
          </cell>
          <cell r="E2435"/>
          <cell r="F2435"/>
          <cell r="G2435"/>
          <cell r="AA2435"/>
          <cell r="AB2435"/>
          <cell r="AC2435"/>
          <cell r="AD2435"/>
          <cell r="AE2435"/>
          <cell r="AF2435"/>
          <cell r="AG2435"/>
          <cell r="AH2435"/>
          <cell r="AI2435"/>
          <cell r="AJ2435"/>
        </row>
        <row r="2436">
          <cell r="C2436">
            <v>1</v>
          </cell>
          <cell r="D2436">
            <v>1</v>
          </cell>
          <cell r="E2436">
            <v>1</v>
          </cell>
          <cell r="F2436"/>
          <cell r="G2436">
            <v>0</v>
          </cell>
          <cell r="AA2436">
            <v>0</v>
          </cell>
          <cell r="AB2436">
            <v>1</v>
          </cell>
          <cell r="AC2436">
            <v>0</v>
          </cell>
          <cell r="AD2436"/>
          <cell r="AE2436"/>
          <cell r="AF2436"/>
          <cell r="AG2436"/>
          <cell r="AH2436"/>
          <cell r="AI2436"/>
          <cell r="AJ2436"/>
        </row>
        <row r="2437">
          <cell r="C2437">
            <v>0</v>
          </cell>
          <cell r="D2437">
            <v>0</v>
          </cell>
          <cell r="E2437"/>
          <cell r="F2437"/>
          <cell r="G2437"/>
          <cell r="AA2437"/>
          <cell r="AB2437"/>
          <cell r="AC2437"/>
          <cell r="AD2437"/>
          <cell r="AE2437"/>
          <cell r="AF2437"/>
          <cell r="AG2437"/>
          <cell r="AH2437"/>
          <cell r="AI2437"/>
          <cell r="AJ2437"/>
        </row>
        <row r="2438">
          <cell r="C2438">
            <v>0</v>
          </cell>
          <cell r="D2438">
            <v>0</v>
          </cell>
          <cell r="E2438"/>
          <cell r="F2438"/>
          <cell r="G2438"/>
          <cell r="AA2438"/>
          <cell r="AB2438"/>
          <cell r="AC2438"/>
          <cell r="AD2438"/>
          <cell r="AE2438"/>
          <cell r="AF2438"/>
          <cell r="AG2438"/>
          <cell r="AH2438"/>
          <cell r="AI2438"/>
          <cell r="AJ2438"/>
        </row>
        <row r="2439">
          <cell r="C2439">
            <v>0</v>
          </cell>
          <cell r="D2439">
            <v>0</v>
          </cell>
          <cell r="E2439"/>
          <cell r="F2439"/>
          <cell r="G2439"/>
          <cell r="AA2439"/>
          <cell r="AB2439"/>
          <cell r="AC2439"/>
          <cell r="AD2439"/>
          <cell r="AE2439"/>
          <cell r="AF2439"/>
          <cell r="AG2439"/>
          <cell r="AH2439"/>
          <cell r="AI2439"/>
          <cell r="AJ2439"/>
        </row>
        <row r="2440">
          <cell r="C2440">
            <v>1</v>
          </cell>
          <cell r="D2440">
            <v>1</v>
          </cell>
          <cell r="E2440">
            <v>1</v>
          </cell>
          <cell r="F2440"/>
          <cell r="G2440">
            <v>0</v>
          </cell>
          <cell r="AA2440">
            <v>0</v>
          </cell>
          <cell r="AB2440">
            <v>1</v>
          </cell>
          <cell r="AC2440">
            <v>0</v>
          </cell>
          <cell r="AD2440"/>
          <cell r="AE2440"/>
          <cell r="AF2440"/>
          <cell r="AG2440"/>
          <cell r="AH2440"/>
          <cell r="AI2440"/>
          <cell r="AJ2440"/>
        </row>
        <row r="2441">
          <cell r="C2441">
            <v>66</v>
          </cell>
          <cell r="D2441">
            <v>66</v>
          </cell>
          <cell r="E2441">
            <v>66</v>
          </cell>
          <cell r="F2441"/>
          <cell r="G2441">
            <v>0</v>
          </cell>
          <cell r="AA2441">
            <v>0</v>
          </cell>
          <cell r="AB2441">
            <v>51</v>
          </cell>
          <cell r="AC2441">
            <v>15</v>
          </cell>
          <cell r="AD2441"/>
          <cell r="AE2441"/>
          <cell r="AF2441"/>
          <cell r="AG2441"/>
          <cell r="AH2441"/>
          <cell r="AI2441"/>
          <cell r="AJ2441"/>
        </row>
        <row r="2442">
          <cell r="C2442">
            <v>0</v>
          </cell>
          <cell r="D2442">
            <v>0</v>
          </cell>
          <cell r="E2442">
            <v>0</v>
          </cell>
          <cell r="F2442"/>
          <cell r="G2442">
            <v>0</v>
          </cell>
          <cell r="AA2442">
            <v>0</v>
          </cell>
          <cell r="AB2442">
            <v>0</v>
          </cell>
          <cell r="AC2442">
            <v>0</v>
          </cell>
          <cell r="AD2442"/>
          <cell r="AE2442"/>
          <cell r="AF2442"/>
          <cell r="AG2442"/>
          <cell r="AH2442"/>
          <cell r="AI2442"/>
          <cell r="AJ2442"/>
        </row>
        <row r="2443">
          <cell r="C2443">
            <v>47</v>
          </cell>
          <cell r="D2443">
            <v>47</v>
          </cell>
          <cell r="E2443">
            <v>47</v>
          </cell>
          <cell r="F2443"/>
          <cell r="G2443">
            <v>0</v>
          </cell>
          <cell r="AA2443">
            <v>0</v>
          </cell>
          <cell r="AB2443">
            <v>40</v>
          </cell>
          <cell r="AC2443">
            <v>7</v>
          </cell>
          <cell r="AD2443"/>
          <cell r="AE2443"/>
          <cell r="AF2443"/>
          <cell r="AG2443"/>
          <cell r="AH2443"/>
          <cell r="AI2443"/>
          <cell r="AJ2443"/>
        </row>
        <row r="2444">
          <cell r="C2444">
            <v>35</v>
          </cell>
          <cell r="D2444">
            <v>35</v>
          </cell>
          <cell r="E2444">
            <v>35</v>
          </cell>
          <cell r="F2444"/>
          <cell r="G2444">
            <v>0</v>
          </cell>
          <cell r="AA2444">
            <v>0</v>
          </cell>
          <cell r="AB2444">
            <v>27</v>
          </cell>
          <cell r="AC2444">
            <v>8</v>
          </cell>
          <cell r="AD2444"/>
          <cell r="AE2444"/>
          <cell r="AF2444"/>
          <cell r="AG2444"/>
          <cell r="AH2444"/>
          <cell r="AI2444"/>
          <cell r="AJ2444"/>
        </row>
        <row r="2445">
          <cell r="C2445">
            <v>0</v>
          </cell>
          <cell r="D2445">
            <v>0</v>
          </cell>
          <cell r="E2445"/>
          <cell r="F2445"/>
          <cell r="G2445"/>
          <cell r="AA2445"/>
          <cell r="AB2445"/>
          <cell r="AC2445"/>
          <cell r="AD2445"/>
          <cell r="AE2445"/>
          <cell r="AF2445"/>
          <cell r="AG2445"/>
          <cell r="AH2445"/>
          <cell r="AI2445"/>
          <cell r="AJ2445"/>
        </row>
        <row r="2446">
          <cell r="C2446">
            <v>0</v>
          </cell>
          <cell r="D2446">
            <v>0</v>
          </cell>
          <cell r="E2446"/>
          <cell r="F2446"/>
          <cell r="G2446"/>
          <cell r="AA2446"/>
          <cell r="AB2446"/>
          <cell r="AC2446"/>
          <cell r="AD2446"/>
          <cell r="AE2446"/>
          <cell r="AF2446"/>
          <cell r="AG2446"/>
          <cell r="AH2446"/>
          <cell r="AI2446"/>
          <cell r="AJ2446"/>
        </row>
        <row r="2447">
          <cell r="C2447">
            <v>0</v>
          </cell>
          <cell r="D2447">
            <v>0</v>
          </cell>
          <cell r="E2447"/>
          <cell r="F2447"/>
          <cell r="G2447"/>
          <cell r="AA2447"/>
          <cell r="AB2447"/>
          <cell r="AC2447"/>
          <cell r="AD2447"/>
          <cell r="AE2447"/>
          <cell r="AF2447"/>
          <cell r="AG2447"/>
          <cell r="AH2447"/>
          <cell r="AI2447"/>
          <cell r="AJ2447"/>
        </row>
        <row r="2448">
          <cell r="C2448">
            <v>0</v>
          </cell>
          <cell r="D2448">
            <v>0</v>
          </cell>
          <cell r="E2448"/>
          <cell r="F2448"/>
          <cell r="G2448"/>
          <cell r="AA2448"/>
          <cell r="AB2448"/>
          <cell r="AC2448"/>
          <cell r="AD2448"/>
          <cell r="AE2448"/>
          <cell r="AF2448"/>
          <cell r="AG2448"/>
          <cell r="AH2448"/>
          <cell r="AI2448"/>
          <cell r="AJ2448"/>
        </row>
        <row r="2449">
          <cell r="C2449">
            <v>0</v>
          </cell>
          <cell r="D2449">
            <v>0</v>
          </cell>
          <cell r="E2449"/>
          <cell r="F2449"/>
          <cell r="G2449"/>
          <cell r="AA2449"/>
          <cell r="AB2449"/>
          <cell r="AC2449"/>
          <cell r="AD2449"/>
          <cell r="AE2449"/>
          <cell r="AF2449"/>
          <cell r="AG2449"/>
          <cell r="AH2449"/>
          <cell r="AI2449"/>
          <cell r="AJ2449"/>
        </row>
        <row r="2450">
          <cell r="C2450">
            <v>1</v>
          </cell>
          <cell r="D2450">
            <v>1</v>
          </cell>
          <cell r="E2450">
            <v>1</v>
          </cell>
          <cell r="F2450"/>
          <cell r="G2450">
            <v>0</v>
          </cell>
          <cell r="AA2450">
            <v>0</v>
          </cell>
          <cell r="AB2450">
            <v>1</v>
          </cell>
          <cell r="AC2450">
            <v>0</v>
          </cell>
          <cell r="AD2450"/>
          <cell r="AE2450"/>
          <cell r="AF2450"/>
          <cell r="AG2450"/>
          <cell r="AH2450"/>
          <cell r="AI2450"/>
          <cell r="AJ2450"/>
        </row>
        <row r="2451">
          <cell r="C2451">
            <v>70</v>
          </cell>
          <cell r="D2451">
            <v>70</v>
          </cell>
          <cell r="E2451">
            <v>70</v>
          </cell>
          <cell r="F2451"/>
          <cell r="G2451">
            <v>0</v>
          </cell>
          <cell r="AA2451">
            <v>0</v>
          </cell>
          <cell r="AB2451">
            <v>70</v>
          </cell>
          <cell r="AC2451">
            <v>0</v>
          </cell>
          <cell r="AD2451"/>
          <cell r="AE2451"/>
          <cell r="AF2451"/>
          <cell r="AG2451"/>
          <cell r="AH2451"/>
          <cell r="AI2451"/>
          <cell r="AJ2451"/>
        </row>
        <row r="2452">
          <cell r="C2452">
            <v>26</v>
          </cell>
          <cell r="D2452">
            <v>26</v>
          </cell>
          <cell r="E2452">
            <v>26</v>
          </cell>
          <cell r="F2452"/>
          <cell r="G2452">
            <v>0</v>
          </cell>
          <cell r="AA2452">
            <v>0</v>
          </cell>
          <cell r="AB2452">
            <v>26</v>
          </cell>
          <cell r="AC2452">
            <v>0</v>
          </cell>
          <cell r="AD2452"/>
          <cell r="AE2452"/>
          <cell r="AF2452"/>
          <cell r="AG2452"/>
          <cell r="AH2452"/>
          <cell r="AI2452"/>
          <cell r="AJ2452"/>
        </row>
        <row r="2660">
          <cell r="C2660">
            <v>104</v>
          </cell>
          <cell r="H2660">
            <v>93</v>
          </cell>
          <cell r="I2660">
            <v>71</v>
          </cell>
          <cell r="J2660">
            <v>22</v>
          </cell>
          <cell r="K2660">
            <v>3</v>
          </cell>
          <cell r="L2660">
            <v>7</v>
          </cell>
          <cell r="M2660">
            <v>1</v>
          </cell>
          <cell r="N2660">
            <v>0</v>
          </cell>
          <cell r="P2660">
            <v>2</v>
          </cell>
          <cell r="Q2660">
            <v>26</v>
          </cell>
          <cell r="S2660">
            <v>0</v>
          </cell>
          <cell r="T2660">
            <v>15</v>
          </cell>
          <cell r="V2660">
            <v>0</v>
          </cell>
          <cell r="W2660">
            <v>0</v>
          </cell>
          <cell r="Y2660">
            <v>8</v>
          </cell>
          <cell r="Z2660">
            <v>40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L2660">
            <v>27072750</v>
          </cell>
        </row>
        <row r="2663">
          <cell r="C2663">
            <v>1</v>
          </cell>
          <cell r="H2663">
            <v>1</v>
          </cell>
        </row>
        <row r="2664">
          <cell r="C2664">
            <v>7</v>
          </cell>
          <cell r="H2664">
            <v>7</v>
          </cell>
        </row>
        <row r="2665">
          <cell r="C2665">
            <v>2</v>
          </cell>
          <cell r="H2665">
            <v>2</v>
          </cell>
        </row>
        <row r="2672">
          <cell r="C2672">
            <v>8</v>
          </cell>
          <cell r="H2672">
            <v>7</v>
          </cell>
          <cell r="I2672">
            <v>7</v>
          </cell>
          <cell r="J2672">
            <v>0</v>
          </cell>
          <cell r="K2672">
            <v>0</v>
          </cell>
          <cell r="L2672">
            <v>1</v>
          </cell>
          <cell r="M2672">
            <v>0</v>
          </cell>
          <cell r="N2672">
            <v>0</v>
          </cell>
          <cell r="P2672">
            <v>1</v>
          </cell>
          <cell r="Q2672">
            <v>0</v>
          </cell>
          <cell r="S2672">
            <v>4</v>
          </cell>
          <cell r="T2672">
            <v>1</v>
          </cell>
          <cell r="V2672">
            <v>0</v>
          </cell>
          <cell r="W2672">
            <v>0</v>
          </cell>
          <cell r="Y2672">
            <v>0</v>
          </cell>
          <cell r="Z2672">
            <v>2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L2672">
            <v>450730</v>
          </cell>
        </row>
        <row r="2676">
          <cell r="Q2676"/>
        </row>
        <row r="2684">
          <cell r="C2684">
            <v>5</v>
          </cell>
          <cell r="D2684">
            <v>5</v>
          </cell>
          <cell r="E2684">
            <v>5</v>
          </cell>
          <cell r="F2684">
            <v>0</v>
          </cell>
          <cell r="G2684">
            <v>0</v>
          </cell>
          <cell r="AA2684">
            <v>3</v>
          </cell>
          <cell r="AB2684">
            <v>2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L2684">
            <v>446490</v>
          </cell>
        </row>
        <row r="2702">
          <cell r="Q2702"/>
        </row>
        <row r="2739">
          <cell r="C2739">
            <v>11</v>
          </cell>
          <cell r="E2739">
            <v>11</v>
          </cell>
        </row>
        <row r="2741">
          <cell r="C2741">
            <v>30</v>
          </cell>
          <cell r="E2741">
            <v>23</v>
          </cell>
          <cell r="AL2741">
            <v>768200</v>
          </cell>
        </row>
        <row r="2751">
          <cell r="C2751">
            <v>82</v>
          </cell>
          <cell r="E2751">
            <v>23</v>
          </cell>
        </row>
        <row r="2753">
          <cell r="C2753">
            <v>149</v>
          </cell>
          <cell r="E2753">
            <v>149</v>
          </cell>
          <cell r="AL2753">
            <v>3278000</v>
          </cell>
        </row>
        <row r="2754">
          <cell r="C2754">
            <v>188</v>
          </cell>
          <cell r="E2754">
            <v>188</v>
          </cell>
          <cell r="AL2754">
            <v>13013360</v>
          </cell>
        </row>
        <row r="2755">
          <cell r="C2755">
            <v>0</v>
          </cell>
          <cell r="E2755"/>
          <cell r="AL2755">
            <v>0</v>
          </cell>
        </row>
        <row r="2756">
          <cell r="C2756">
            <v>265</v>
          </cell>
          <cell r="E2756">
            <v>257</v>
          </cell>
          <cell r="AL2756">
            <v>776140</v>
          </cell>
        </row>
        <row r="2757">
          <cell r="C2757">
            <v>0</v>
          </cell>
          <cell r="E2757"/>
          <cell r="AL2757">
            <v>0</v>
          </cell>
        </row>
        <row r="2758">
          <cell r="C2758">
            <v>0</v>
          </cell>
          <cell r="E2758"/>
          <cell r="AL2758">
            <v>0</v>
          </cell>
        </row>
        <row r="2759">
          <cell r="C2759">
            <v>0</v>
          </cell>
          <cell r="E2759"/>
          <cell r="AL2759">
            <v>0</v>
          </cell>
        </row>
        <row r="2780">
          <cell r="C2780">
            <v>718</v>
          </cell>
          <cell r="E2780">
            <v>718</v>
          </cell>
          <cell r="AL2780">
            <v>3596800</v>
          </cell>
        </row>
        <row r="2806">
          <cell r="C2806">
            <v>327</v>
          </cell>
          <cell r="E2806">
            <v>327</v>
          </cell>
          <cell r="AL2806">
            <v>9700090</v>
          </cell>
        </row>
        <row r="2816">
          <cell r="C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</row>
        <row r="2839">
          <cell r="C2839">
            <v>1</v>
          </cell>
          <cell r="E2839">
            <v>1</v>
          </cell>
          <cell r="AL2839">
            <v>36550</v>
          </cell>
        </row>
        <row r="2840">
          <cell r="C2840">
            <v>1</v>
          </cell>
          <cell r="E2840">
            <v>1</v>
          </cell>
          <cell r="AL2840">
            <v>67210</v>
          </cell>
        </row>
        <row r="2843">
          <cell r="C2843">
            <v>86</v>
          </cell>
          <cell r="H2843">
            <v>42</v>
          </cell>
          <cell r="I2843">
            <v>41</v>
          </cell>
          <cell r="J2843">
            <v>1</v>
          </cell>
          <cell r="K2843">
            <v>0</v>
          </cell>
          <cell r="L2843">
            <v>44</v>
          </cell>
          <cell r="M2843">
            <v>0</v>
          </cell>
          <cell r="N2843">
            <v>0</v>
          </cell>
          <cell r="P2843">
            <v>0</v>
          </cell>
          <cell r="Q2843">
            <v>1</v>
          </cell>
          <cell r="S2843">
            <v>0</v>
          </cell>
          <cell r="T2843">
            <v>0</v>
          </cell>
          <cell r="V2843">
            <v>0</v>
          </cell>
          <cell r="W2843">
            <v>0</v>
          </cell>
          <cell r="Y2843">
            <v>0</v>
          </cell>
          <cell r="Z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L2843">
            <v>1231280</v>
          </cell>
        </row>
        <row r="2893">
          <cell r="C2893">
            <v>0</v>
          </cell>
        </row>
        <row r="2896">
          <cell r="C2896">
            <v>169</v>
          </cell>
          <cell r="E2896">
            <v>169</v>
          </cell>
          <cell r="AL2896">
            <v>3895450</v>
          </cell>
        </row>
        <row r="2897">
          <cell r="C2897">
            <v>0</v>
          </cell>
          <cell r="E2897"/>
          <cell r="AL2897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9">
          <cell r="C2909">
            <v>9</v>
          </cell>
          <cell r="E2909">
            <v>9</v>
          </cell>
          <cell r="AL2909">
            <v>74070</v>
          </cell>
        </row>
        <row r="2910">
          <cell r="C2910">
            <v>0</v>
          </cell>
          <cell r="E2910"/>
          <cell r="AL2910">
            <v>0</v>
          </cell>
        </row>
        <row r="2911">
          <cell r="C2911">
            <v>0</v>
          </cell>
          <cell r="E2911"/>
          <cell r="AL2911">
            <v>0</v>
          </cell>
        </row>
        <row r="2912">
          <cell r="C2912">
            <v>0</v>
          </cell>
          <cell r="E2912"/>
          <cell r="AL2912">
            <v>0</v>
          </cell>
        </row>
        <row r="2913">
          <cell r="C2913">
            <v>0</v>
          </cell>
          <cell r="E2913"/>
          <cell r="AL2913">
            <v>0</v>
          </cell>
        </row>
        <row r="2916">
          <cell r="C2916">
            <v>0</v>
          </cell>
        </row>
        <row r="2917">
          <cell r="C2917">
            <v>0</v>
          </cell>
        </row>
      </sheetData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"/>
      <sheetName val="B17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2021</v>
          </cell>
        </row>
      </sheetData>
      <sheetData sheetId="1">
        <row r="5">
          <cell r="C5">
            <v>0</v>
          </cell>
          <cell r="AL5">
            <v>0</v>
          </cell>
        </row>
        <row r="6">
          <cell r="C6">
            <v>0</v>
          </cell>
          <cell r="AL6">
            <v>0</v>
          </cell>
        </row>
        <row r="7">
          <cell r="C7">
            <v>4017</v>
          </cell>
          <cell r="E7">
            <v>3856</v>
          </cell>
          <cell r="AL7">
            <v>51786080</v>
          </cell>
        </row>
        <row r="8">
          <cell r="C8">
            <v>0</v>
          </cell>
          <cell r="AL8">
            <v>0</v>
          </cell>
        </row>
        <row r="9">
          <cell r="C9">
            <v>0</v>
          </cell>
          <cell r="AL9">
            <v>0</v>
          </cell>
        </row>
        <row r="10">
          <cell r="C10">
            <v>0</v>
          </cell>
          <cell r="AL10">
            <v>0</v>
          </cell>
        </row>
        <row r="11">
          <cell r="C11">
            <v>163</v>
          </cell>
          <cell r="E11">
            <v>91</v>
          </cell>
          <cell r="AL11">
            <v>1532440</v>
          </cell>
        </row>
        <row r="12">
          <cell r="C12">
            <v>0</v>
          </cell>
          <cell r="AL12">
            <v>0</v>
          </cell>
        </row>
        <row r="13">
          <cell r="C13">
            <v>0</v>
          </cell>
          <cell r="AL13">
            <v>0</v>
          </cell>
        </row>
        <row r="14">
          <cell r="C14">
            <v>0</v>
          </cell>
          <cell r="AL14">
            <v>0</v>
          </cell>
        </row>
        <row r="15">
          <cell r="C15">
            <v>1395</v>
          </cell>
          <cell r="E15">
            <v>1344</v>
          </cell>
          <cell r="AL15">
            <v>9112320</v>
          </cell>
        </row>
        <row r="16">
          <cell r="C16">
            <v>1233</v>
          </cell>
          <cell r="E16">
            <v>1233</v>
          </cell>
          <cell r="AL16">
            <v>10048950</v>
          </cell>
        </row>
        <row r="17">
          <cell r="C17">
            <v>2111</v>
          </cell>
          <cell r="E17">
            <v>2101</v>
          </cell>
          <cell r="AL17">
            <v>21220100</v>
          </cell>
        </row>
        <row r="18">
          <cell r="C18">
            <v>5</v>
          </cell>
          <cell r="E18">
            <v>5</v>
          </cell>
          <cell r="AL18">
            <v>75750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600</v>
          </cell>
        </row>
        <row r="25">
          <cell r="C25">
            <v>0</v>
          </cell>
        </row>
        <row r="29">
          <cell r="C29">
            <v>2147</v>
          </cell>
          <cell r="E29">
            <v>2131</v>
          </cell>
          <cell r="AL29">
            <v>2812920</v>
          </cell>
        </row>
        <row r="30">
          <cell r="C30">
            <v>0</v>
          </cell>
          <cell r="AL30">
            <v>0</v>
          </cell>
        </row>
        <row r="31">
          <cell r="C31">
            <v>0</v>
          </cell>
          <cell r="AL31">
            <v>0</v>
          </cell>
        </row>
        <row r="32">
          <cell r="C32">
            <v>141</v>
          </cell>
          <cell r="E32">
            <v>141</v>
          </cell>
          <cell r="AL32">
            <v>253800</v>
          </cell>
        </row>
        <row r="33">
          <cell r="C33">
            <v>3544</v>
          </cell>
          <cell r="E33">
            <v>3544</v>
          </cell>
          <cell r="AL33">
            <v>5138800</v>
          </cell>
        </row>
        <row r="34">
          <cell r="C34">
            <v>335</v>
          </cell>
          <cell r="E34">
            <v>335</v>
          </cell>
          <cell r="AL34">
            <v>442200</v>
          </cell>
        </row>
        <row r="36">
          <cell r="C36">
            <v>235</v>
          </cell>
        </row>
        <row r="37">
          <cell r="C37">
            <v>278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0</v>
          </cell>
        </row>
        <row r="44">
          <cell r="C44">
            <v>11</v>
          </cell>
          <cell r="E44">
            <v>11</v>
          </cell>
          <cell r="AL44">
            <v>47740</v>
          </cell>
        </row>
        <row r="45">
          <cell r="C45">
            <v>520</v>
          </cell>
          <cell r="E45">
            <v>520</v>
          </cell>
          <cell r="AL45">
            <v>1242800</v>
          </cell>
        </row>
        <row r="46">
          <cell r="C46">
            <v>0</v>
          </cell>
          <cell r="AL46">
            <v>0</v>
          </cell>
        </row>
        <row r="47">
          <cell r="C47">
            <v>265</v>
          </cell>
          <cell r="E47">
            <v>265</v>
          </cell>
          <cell r="AL47">
            <v>193450</v>
          </cell>
        </row>
        <row r="49">
          <cell r="C49">
            <v>0</v>
          </cell>
        </row>
        <row r="53">
          <cell r="C53">
            <v>659</v>
          </cell>
          <cell r="E53">
            <v>659</v>
          </cell>
          <cell r="AL53">
            <v>1364130</v>
          </cell>
        </row>
        <row r="54">
          <cell r="C54">
            <v>12</v>
          </cell>
          <cell r="E54">
            <v>12</v>
          </cell>
          <cell r="AL54">
            <v>24840</v>
          </cell>
        </row>
        <row r="55">
          <cell r="C55">
            <v>307</v>
          </cell>
          <cell r="E55">
            <v>307</v>
          </cell>
          <cell r="AL55">
            <v>365330</v>
          </cell>
        </row>
        <row r="57">
          <cell r="C57">
            <v>0</v>
          </cell>
        </row>
        <row r="58">
          <cell r="C58">
            <v>0</v>
          </cell>
        </row>
        <row r="62">
          <cell r="C62">
            <v>277</v>
          </cell>
          <cell r="E62">
            <v>277</v>
          </cell>
          <cell r="AL62">
            <v>249300</v>
          </cell>
        </row>
        <row r="63">
          <cell r="C63">
            <v>0</v>
          </cell>
          <cell r="AL63">
            <v>0</v>
          </cell>
        </row>
        <row r="64">
          <cell r="C64">
            <v>0</v>
          </cell>
          <cell r="AL64">
            <v>0</v>
          </cell>
        </row>
        <row r="67">
          <cell r="C67">
            <v>1487</v>
          </cell>
          <cell r="E67">
            <v>1473</v>
          </cell>
          <cell r="AL67">
            <v>1163670</v>
          </cell>
        </row>
        <row r="68">
          <cell r="C68">
            <v>522</v>
          </cell>
          <cell r="E68">
            <v>522</v>
          </cell>
          <cell r="AL68">
            <v>9364680</v>
          </cell>
        </row>
        <row r="69">
          <cell r="C69">
            <v>51</v>
          </cell>
          <cell r="E69">
            <v>48</v>
          </cell>
          <cell r="AL69">
            <v>1978080</v>
          </cell>
        </row>
        <row r="70">
          <cell r="C70">
            <v>10613</v>
          </cell>
          <cell r="E70">
            <v>10613</v>
          </cell>
          <cell r="AL70">
            <v>25365070</v>
          </cell>
        </row>
        <row r="71">
          <cell r="C71">
            <v>0</v>
          </cell>
          <cell r="AL71">
            <v>0</v>
          </cell>
        </row>
        <row r="73">
          <cell r="C73">
            <v>0</v>
          </cell>
        </row>
        <row r="103">
          <cell r="C103">
            <v>0</v>
          </cell>
        </row>
        <row r="104">
          <cell r="C104">
            <v>0</v>
          </cell>
        </row>
        <row r="105">
          <cell r="C105">
            <v>0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0</v>
          </cell>
        </row>
        <row r="109">
          <cell r="C109">
            <v>0</v>
          </cell>
        </row>
        <row r="110">
          <cell r="C110">
            <v>0</v>
          </cell>
        </row>
        <row r="111">
          <cell r="C111">
            <v>0</v>
          </cell>
        </row>
        <row r="112">
          <cell r="C112">
            <v>0</v>
          </cell>
        </row>
        <row r="113">
          <cell r="C113">
            <v>0</v>
          </cell>
        </row>
        <row r="116">
          <cell r="C116">
            <v>3823</v>
          </cell>
          <cell r="E116">
            <v>3596</v>
          </cell>
          <cell r="AL116">
            <v>141790280</v>
          </cell>
        </row>
        <row r="117">
          <cell r="C117">
            <v>0</v>
          </cell>
          <cell r="AL117">
            <v>0</v>
          </cell>
        </row>
        <row r="118">
          <cell r="C118">
            <v>0</v>
          </cell>
          <cell r="AL118">
            <v>0</v>
          </cell>
        </row>
        <row r="119">
          <cell r="C119">
            <v>451</v>
          </cell>
          <cell r="E119">
            <v>450</v>
          </cell>
          <cell r="AL119">
            <v>73759500</v>
          </cell>
        </row>
        <row r="120">
          <cell r="C120">
            <v>0</v>
          </cell>
          <cell r="AL120">
            <v>0</v>
          </cell>
        </row>
        <row r="121">
          <cell r="C121">
            <v>0</v>
          </cell>
          <cell r="AL121">
            <v>0</v>
          </cell>
        </row>
        <row r="122">
          <cell r="C122">
            <v>525</v>
          </cell>
          <cell r="E122">
            <v>524</v>
          </cell>
          <cell r="AL122">
            <v>41490320</v>
          </cell>
        </row>
        <row r="123">
          <cell r="C123">
            <v>119</v>
          </cell>
          <cell r="E123">
            <v>119</v>
          </cell>
          <cell r="AL123">
            <v>9422420</v>
          </cell>
        </row>
        <row r="124">
          <cell r="C124">
            <v>0</v>
          </cell>
          <cell r="AL124">
            <v>0</v>
          </cell>
        </row>
        <row r="125">
          <cell r="C125">
            <v>69</v>
          </cell>
          <cell r="E125">
            <v>68</v>
          </cell>
          <cell r="AL125">
            <v>4830040</v>
          </cell>
        </row>
        <row r="126">
          <cell r="C126">
            <v>0</v>
          </cell>
          <cell r="AL126">
            <v>0</v>
          </cell>
        </row>
        <row r="127">
          <cell r="C127">
            <v>0</v>
          </cell>
          <cell r="AL127">
            <v>0</v>
          </cell>
        </row>
        <row r="128">
          <cell r="C128">
            <v>0</v>
          </cell>
          <cell r="AL128">
            <v>0</v>
          </cell>
        </row>
        <row r="131">
          <cell r="C131">
            <v>0</v>
          </cell>
          <cell r="AL131">
            <v>0</v>
          </cell>
        </row>
        <row r="132">
          <cell r="C132">
            <v>0</v>
          </cell>
          <cell r="AL132">
            <v>0</v>
          </cell>
        </row>
        <row r="133">
          <cell r="C133">
            <v>0</v>
          </cell>
          <cell r="AL133">
            <v>0</v>
          </cell>
        </row>
        <row r="134">
          <cell r="C134">
            <v>636</v>
          </cell>
          <cell r="E134">
            <v>596</v>
          </cell>
          <cell r="AL134">
            <v>3486600</v>
          </cell>
        </row>
        <row r="135">
          <cell r="C135">
            <v>0</v>
          </cell>
          <cell r="AL135">
            <v>0</v>
          </cell>
        </row>
        <row r="136">
          <cell r="C136">
            <v>0</v>
          </cell>
          <cell r="AL136">
            <v>0</v>
          </cell>
        </row>
        <row r="137">
          <cell r="C137">
            <v>0</v>
          </cell>
          <cell r="AL137">
            <v>0</v>
          </cell>
        </row>
        <row r="138">
          <cell r="C138">
            <v>27</v>
          </cell>
          <cell r="E138">
            <v>27</v>
          </cell>
          <cell r="AL138">
            <v>206550</v>
          </cell>
        </row>
        <row r="139">
          <cell r="C139">
            <v>0</v>
          </cell>
          <cell r="AL139">
            <v>0</v>
          </cell>
        </row>
        <row r="140">
          <cell r="C140">
            <v>0</v>
          </cell>
          <cell r="AL140">
            <v>0</v>
          </cell>
        </row>
        <row r="142">
          <cell r="C142">
            <v>0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C145">
            <v>0</v>
          </cell>
        </row>
        <row r="146">
          <cell r="C146">
            <v>0</v>
          </cell>
        </row>
        <row r="218">
          <cell r="C218">
            <v>45704</v>
          </cell>
          <cell r="D218">
            <v>44898</v>
          </cell>
          <cell r="E218">
            <v>44898</v>
          </cell>
          <cell r="F218">
            <v>0</v>
          </cell>
          <cell r="G218">
            <v>806</v>
          </cell>
          <cell r="AA218">
            <v>18982</v>
          </cell>
          <cell r="AB218">
            <v>10640</v>
          </cell>
          <cell r="AC218">
            <v>16082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9</v>
          </cell>
          <cell r="AJ218">
            <v>0</v>
          </cell>
          <cell r="AL218">
            <v>60770550</v>
          </cell>
        </row>
        <row r="283">
          <cell r="C283">
            <v>51142</v>
          </cell>
          <cell r="D283">
            <v>50756</v>
          </cell>
          <cell r="E283">
            <v>50756</v>
          </cell>
          <cell r="F283">
            <v>0</v>
          </cell>
          <cell r="G283">
            <v>386</v>
          </cell>
          <cell r="AA283">
            <v>16288</v>
          </cell>
          <cell r="AB283">
            <v>18529</v>
          </cell>
          <cell r="AC283">
            <v>16325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60</v>
          </cell>
          <cell r="AJ283">
            <v>0</v>
          </cell>
          <cell r="AL283">
            <v>83345290</v>
          </cell>
        </row>
        <row r="327">
          <cell r="C327">
            <v>3458</v>
          </cell>
          <cell r="D327">
            <v>3435</v>
          </cell>
          <cell r="E327">
            <v>3435</v>
          </cell>
          <cell r="F327">
            <v>0</v>
          </cell>
          <cell r="G327">
            <v>23</v>
          </cell>
          <cell r="AA327">
            <v>241</v>
          </cell>
          <cell r="AB327">
            <v>3142</v>
          </cell>
          <cell r="AC327">
            <v>75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35</v>
          </cell>
          <cell r="AJ327">
            <v>0</v>
          </cell>
          <cell r="AL327">
            <v>14412740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2</v>
          </cell>
          <cell r="AJ338">
            <v>0</v>
          </cell>
          <cell r="AL338">
            <v>0</v>
          </cell>
        </row>
        <row r="413">
          <cell r="C413">
            <v>3361</v>
          </cell>
          <cell r="D413">
            <v>3332</v>
          </cell>
          <cell r="E413">
            <v>3332</v>
          </cell>
          <cell r="F413">
            <v>0</v>
          </cell>
          <cell r="G413">
            <v>29</v>
          </cell>
          <cell r="AA413">
            <v>1227</v>
          </cell>
          <cell r="AB413">
            <v>841</v>
          </cell>
          <cell r="AC413">
            <v>1293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1</v>
          </cell>
          <cell r="AI413">
            <v>133</v>
          </cell>
          <cell r="AJ413">
            <v>0</v>
          </cell>
          <cell r="AL413">
            <v>18838240</v>
          </cell>
        </row>
        <row r="464">
          <cell r="C464">
            <v>3352</v>
          </cell>
          <cell r="D464">
            <v>3321</v>
          </cell>
          <cell r="E464">
            <v>3321</v>
          </cell>
          <cell r="F464">
            <v>0</v>
          </cell>
          <cell r="G464">
            <v>31</v>
          </cell>
          <cell r="AA464">
            <v>911</v>
          </cell>
          <cell r="AB464">
            <v>2158</v>
          </cell>
          <cell r="AC464">
            <v>283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7</v>
          </cell>
          <cell r="AJ464">
            <v>0</v>
          </cell>
          <cell r="AL464">
            <v>12460820</v>
          </cell>
        </row>
        <row r="483">
          <cell r="C483">
            <v>16</v>
          </cell>
          <cell r="D483">
            <v>16</v>
          </cell>
          <cell r="E483">
            <v>16</v>
          </cell>
          <cell r="F483">
            <v>0</v>
          </cell>
          <cell r="G483">
            <v>0</v>
          </cell>
          <cell r="AA483">
            <v>1</v>
          </cell>
          <cell r="AB483">
            <v>15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2</v>
          </cell>
          <cell r="AI483">
            <v>0</v>
          </cell>
          <cell r="AJ483">
            <v>0</v>
          </cell>
          <cell r="AL483">
            <v>55260</v>
          </cell>
        </row>
        <row r="511">
          <cell r="C511">
            <v>22932</v>
          </cell>
          <cell r="D511">
            <v>22736</v>
          </cell>
          <cell r="E511">
            <v>22736</v>
          </cell>
          <cell r="F511">
            <v>0</v>
          </cell>
          <cell r="G511">
            <v>196</v>
          </cell>
          <cell r="AA511">
            <v>468</v>
          </cell>
          <cell r="AB511">
            <v>21287</v>
          </cell>
          <cell r="AC511">
            <v>1177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42</v>
          </cell>
          <cell r="AJ511">
            <v>0</v>
          </cell>
          <cell r="AL511">
            <v>597264550</v>
          </cell>
        </row>
        <row r="521"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33">
          <cell r="C533">
            <v>6305</v>
          </cell>
          <cell r="D533">
            <v>6158</v>
          </cell>
          <cell r="E533">
            <v>6158</v>
          </cell>
          <cell r="F533">
            <v>0</v>
          </cell>
          <cell r="G533">
            <v>147</v>
          </cell>
          <cell r="AA533">
            <v>3323</v>
          </cell>
          <cell r="AB533">
            <v>1563</v>
          </cell>
          <cell r="AC533">
            <v>1419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1</v>
          </cell>
          <cell r="AJ533">
            <v>0</v>
          </cell>
        </row>
        <row r="575">
          <cell r="C575">
            <v>110</v>
          </cell>
          <cell r="D575">
            <v>110</v>
          </cell>
          <cell r="E575">
            <v>110</v>
          </cell>
          <cell r="F575">
            <v>0</v>
          </cell>
          <cell r="G575">
            <v>0</v>
          </cell>
          <cell r="AA575">
            <v>35</v>
          </cell>
          <cell r="AB575">
            <v>39</v>
          </cell>
          <cell r="AC575">
            <v>36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221780</v>
          </cell>
        </row>
        <row r="607">
          <cell r="C607">
            <v>2991</v>
          </cell>
          <cell r="D607">
            <v>2969</v>
          </cell>
          <cell r="E607">
            <v>2969</v>
          </cell>
          <cell r="F607">
            <v>0</v>
          </cell>
          <cell r="G607">
            <v>22</v>
          </cell>
          <cell r="AA607">
            <v>282</v>
          </cell>
          <cell r="AB607">
            <v>1952</v>
          </cell>
          <cell r="AC607">
            <v>757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2</v>
          </cell>
          <cell r="AJ607">
            <v>0</v>
          </cell>
          <cell r="AL607">
            <v>5073630</v>
          </cell>
        </row>
        <row r="669">
          <cell r="C669">
            <v>2035</v>
          </cell>
          <cell r="D669">
            <v>2025</v>
          </cell>
          <cell r="E669">
            <v>2023</v>
          </cell>
          <cell r="F669">
            <v>2</v>
          </cell>
          <cell r="G669">
            <v>10</v>
          </cell>
          <cell r="AA669">
            <v>204</v>
          </cell>
          <cell r="AB669">
            <v>643</v>
          </cell>
          <cell r="AC669">
            <v>1188</v>
          </cell>
          <cell r="AD669">
            <v>3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19871550</v>
          </cell>
        </row>
        <row r="692">
          <cell r="C692">
            <v>1</v>
          </cell>
          <cell r="D692">
            <v>1</v>
          </cell>
          <cell r="E692">
            <v>1</v>
          </cell>
          <cell r="F692">
            <v>0</v>
          </cell>
          <cell r="G692">
            <v>0</v>
          </cell>
          <cell r="AA692">
            <v>0</v>
          </cell>
          <cell r="AB692">
            <v>1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L692">
            <v>27810</v>
          </cell>
        </row>
        <row r="722">
          <cell r="C722">
            <v>1815</v>
          </cell>
          <cell r="D722">
            <v>1810</v>
          </cell>
          <cell r="E722">
            <v>1810</v>
          </cell>
          <cell r="F722">
            <v>0</v>
          </cell>
          <cell r="G722">
            <v>5</v>
          </cell>
          <cell r="AA722">
            <v>226</v>
          </cell>
          <cell r="AB722">
            <v>320</v>
          </cell>
          <cell r="AC722">
            <v>1269</v>
          </cell>
          <cell r="AD722">
            <v>14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8081</v>
          </cell>
          <cell r="AJ722">
            <v>0</v>
          </cell>
          <cell r="AL722">
            <v>104483650</v>
          </cell>
        </row>
        <row r="724">
          <cell r="C724">
            <v>0</v>
          </cell>
          <cell r="D724">
            <v>0</v>
          </cell>
          <cell r="AL724">
            <v>0</v>
          </cell>
        </row>
        <row r="725">
          <cell r="C725">
            <v>99</v>
          </cell>
          <cell r="D725">
            <v>97</v>
          </cell>
          <cell r="E725">
            <v>97</v>
          </cell>
          <cell r="G725">
            <v>2</v>
          </cell>
          <cell r="AA725">
            <v>34</v>
          </cell>
          <cell r="AB725">
            <v>27</v>
          </cell>
          <cell r="AC725">
            <v>38</v>
          </cell>
          <cell r="AL725">
            <v>2157280</v>
          </cell>
        </row>
        <row r="746">
          <cell r="C746">
            <v>792</v>
          </cell>
          <cell r="D746">
            <v>787</v>
          </cell>
          <cell r="E746">
            <v>787</v>
          </cell>
          <cell r="F746">
            <v>0</v>
          </cell>
          <cell r="G746">
            <v>5</v>
          </cell>
          <cell r="AA746">
            <v>229</v>
          </cell>
          <cell r="AB746">
            <v>436</v>
          </cell>
          <cell r="AC746">
            <v>127</v>
          </cell>
          <cell r="AD746">
            <v>11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4</v>
          </cell>
          <cell r="AJ746">
            <v>0</v>
          </cell>
          <cell r="AL746">
            <v>17160480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L779">
            <v>0</v>
          </cell>
        </row>
        <row r="837">
          <cell r="C837">
            <v>22</v>
          </cell>
          <cell r="D837">
            <v>21</v>
          </cell>
          <cell r="E837">
            <v>21</v>
          </cell>
          <cell r="F837">
            <v>0</v>
          </cell>
          <cell r="G837">
            <v>1</v>
          </cell>
          <cell r="AA837">
            <v>0</v>
          </cell>
          <cell r="AB837">
            <v>22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51"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L851">
            <v>0</v>
          </cell>
        </row>
        <row r="855"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62</v>
          </cell>
          <cell r="AJ855">
            <v>0</v>
          </cell>
          <cell r="AL855">
            <v>0</v>
          </cell>
        </row>
        <row r="862"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L862">
            <v>0</v>
          </cell>
        </row>
        <row r="871"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L871">
            <v>0</v>
          </cell>
        </row>
        <row r="875"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L875">
            <v>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L879">
            <v>0</v>
          </cell>
        </row>
        <row r="883"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L883">
            <v>0</v>
          </cell>
        </row>
        <row r="891"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L891">
            <v>0</v>
          </cell>
        </row>
        <row r="894"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>
            <v>0</v>
          </cell>
        </row>
        <row r="897"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16</v>
          </cell>
          <cell r="AJ897">
            <v>0</v>
          </cell>
          <cell r="AL897">
            <v>0</v>
          </cell>
        </row>
        <row r="905"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L905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>
            <v>0</v>
          </cell>
        </row>
        <row r="921">
          <cell r="C921">
            <v>0</v>
          </cell>
          <cell r="E921">
            <v>0</v>
          </cell>
          <cell r="AL921">
            <v>0</v>
          </cell>
        </row>
        <row r="926">
          <cell r="C926">
            <v>0</v>
          </cell>
          <cell r="E926">
            <v>0</v>
          </cell>
        </row>
        <row r="927"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47">
          <cell r="C947">
            <v>0</v>
          </cell>
          <cell r="E947">
            <v>0</v>
          </cell>
          <cell r="AL947">
            <v>0</v>
          </cell>
        </row>
        <row r="950"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</row>
        <row r="1011">
          <cell r="C1011">
            <v>11905</v>
          </cell>
          <cell r="D1011">
            <v>11905</v>
          </cell>
          <cell r="E1011">
            <v>11905</v>
          </cell>
          <cell r="F1011">
            <v>0</v>
          </cell>
          <cell r="G1011">
            <v>0</v>
          </cell>
          <cell r="AA1011">
            <v>8460</v>
          </cell>
          <cell r="AB1011">
            <v>3445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29">
          <cell r="C1029">
            <v>1126</v>
          </cell>
          <cell r="E1029">
            <v>1111</v>
          </cell>
          <cell r="AL1029">
            <v>8602930</v>
          </cell>
        </row>
        <row r="1036">
          <cell r="C1036">
            <v>0</v>
          </cell>
        </row>
        <row r="1051"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477</v>
          </cell>
          <cell r="AJ1051">
            <v>0</v>
          </cell>
          <cell r="AL1051">
            <v>0</v>
          </cell>
        </row>
        <row r="1054">
          <cell r="C1054">
            <v>0</v>
          </cell>
        </row>
        <row r="1073">
          <cell r="C1073">
            <v>127</v>
          </cell>
          <cell r="E1073">
            <v>127</v>
          </cell>
        </row>
        <row r="1075">
          <cell r="C1075">
            <v>188</v>
          </cell>
          <cell r="E1075">
            <v>188</v>
          </cell>
          <cell r="AL1075">
            <v>1549120</v>
          </cell>
        </row>
        <row r="1076">
          <cell r="C1076">
            <v>230</v>
          </cell>
          <cell r="E1076">
            <v>230</v>
          </cell>
          <cell r="AL1076">
            <v>742900</v>
          </cell>
        </row>
        <row r="1077">
          <cell r="C1077">
            <v>315</v>
          </cell>
          <cell r="E1077">
            <v>315</v>
          </cell>
          <cell r="AL1077">
            <v>1017450</v>
          </cell>
        </row>
        <row r="1078">
          <cell r="C1078">
            <v>0</v>
          </cell>
          <cell r="AL1078">
            <v>0</v>
          </cell>
        </row>
        <row r="1079">
          <cell r="C1079">
            <v>0</v>
          </cell>
          <cell r="AL1079">
            <v>0</v>
          </cell>
        </row>
        <row r="1080">
          <cell r="C1080">
            <v>0</v>
          </cell>
          <cell r="AL1080">
            <v>0</v>
          </cell>
        </row>
        <row r="1081">
          <cell r="C1081">
            <v>0</v>
          </cell>
          <cell r="AL1081">
            <v>0</v>
          </cell>
        </row>
        <row r="1082">
          <cell r="C1082">
            <v>0</v>
          </cell>
          <cell r="AL1082">
            <v>0</v>
          </cell>
        </row>
        <row r="1085">
          <cell r="C1085">
            <v>22</v>
          </cell>
          <cell r="E1085">
            <v>22</v>
          </cell>
          <cell r="AL1085">
            <v>374660</v>
          </cell>
        </row>
        <row r="1086">
          <cell r="C1086">
            <v>0</v>
          </cell>
          <cell r="AL1086">
            <v>0</v>
          </cell>
        </row>
        <row r="1087">
          <cell r="C1087">
            <v>0</v>
          </cell>
          <cell r="AL1087">
            <v>0</v>
          </cell>
        </row>
        <row r="1088">
          <cell r="C1088">
            <v>0</v>
          </cell>
          <cell r="AL1088">
            <v>0</v>
          </cell>
        </row>
        <row r="1089">
          <cell r="C1089">
            <v>0</v>
          </cell>
          <cell r="AL1089">
            <v>0</v>
          </cell>
        </row>
        <row r="1090">
          <cell r="C1090">
            <v>0</v>
          </cell>
          <cell r="AL1090">
            <v>0</v>
          </cell>
        </row>
        <row r="1091">
          <cell r="C1091">
            <v>22</v>
          </cell>
          <cell r="D1091">
            <v>22</v>
          </cell>
          <cell r="E1091">
            <v>22</v>
          </cell>
          <cell r="F1091">
            <v>0</v>
          </cell>
          <cell r="G1091">
            <v>0</v>
          </cell>
          <cell r="AA1091">
            <v>4</v>
          </cell>
          <cell r="AB1091">
            <v>18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3">
          <cell r="C1093">
            <v>0</v>
          </cell>
          <cell r="D1093">
            <v>0</v>
          </cell>
        </row>
        <row r="1094">
          <cell r="C1094">
            <v>0</v>
          </cell>
          <cell r="D1094">
            <v>0</v>
          </cell>
        </row>
        <row r="1095">
          <cell r="C1095">
            <v>4</v>
          </cell>
          <cell r="D1095">
            <v>4</v>
          </cell>
          <cell r="E1095">
            <v>4</v>
          </cell>
          <cell r="G1095">
            <v>0</v>
          </cell>
          <cell r="AA1095">
            <v>3</v>
          </cell>
          <cell r="AB1095">
            <v>0</v>
          </cell>
          <cell r="AC1095">
            <v>1</v>
          </cell>
        </row>
        <row r="1096">
          <cell r="C1096">
            <v>0</v>
          </cell>
          <cell r="D1096">
            <v>0</v>
          </cell>
        </row>
        <row r="1097">
          <cell r="C1097">
            <v>0</v>
          </cell>
          <cell r="D1097">
            <v>0</v>
          </cell>
        </row>
        <row r="1098">
          <cell r="C1098">
            <v>0</v>
          </cell>
          <cell r="D1098">
            <v>0</v>
          </cell>
        </row>
        <row r="1099">
          <cell r="C1099">
            <v>0</v>
          </cell>
          <cell r="D1099">
            <v>0</v>
          </cell>
        </row>
        <row r="1100">
          <cell r="C1100">
            <v>0</v>
          </cell>
          <cell r="D1100">
            <v>0</v>
          </cell>
        </row>
        <row r="1101">
          <cell r="C1101">
            <v>0</v>
          </cell>
          <cell r="D1101">
            <v>0</v>
          </cell>
        </row>
        <row r="1102">
          <cell r="C1102">
            <v>0</v>
          </cell>
          <cell r="D1102">
            <v>0</v>
          </cell>
        </row>
        <row r="1103">
          <cell r="C1103">
            <v>0</v>
          </cell>
          <cell r="D1103">
            <v>0</v>
          </cell>
        </row>
        <row r="1104">
          <cell r="C1104">
            <v>0</v>
          </cell>
          <cell r="D1104">
            <v>0</v>
          </cell>
        </row>
        <row r="1105">
          <cell r="C1105">
            <v>0</v>
          </cell>
          <cell r="D1105">
            <v>0</v>
          </cell>
        </row>
        <row r="1106">
          <cell r="C1106">
            <v>0</v>
          </cell>
          <cell r="D1106">
            <v>0</v>
          </cell>
        </row>
        <row r="1107">
          <cell r="C1107">
            <v>0</v>
          </cell>
          <cell r="D1107">
            <v>0</v>
          </cell>
        </row>
        <row r="1108">
          <cell r="C1108">
            <v>0</v>
          </cell>
          <cell r="D1108">
            <v>0</v>
          </cell>
        </row>
        <row r="1109">
          <cell r="C1109">
            <v>0</v>
          </cell>
          <cell r="D1109">
            <v>0</v>
          </cell>
        </row>
        <row r="1110">
          <cell r="C1110">
            <v>0</v>
          </cell>
          <cell r="D1110">
            <v>0</v>
          </cell>
        </row>
        <row r="1111">
          <cell r="C1111">
            <v>0</v>
          </cell>
          <cell r="D1111">
            <v>0</v>
          </cell>
        </row>
        <row r="1112">
          <cell r="C1112">
            <v>0</v>
          </cell>
          <cell r="D1112">
            <v>0</v>
          </cell>
        </row>
        <row r="1113">
          <cell r="C1113">
            <v>0</v>
          </cell>
          <cell r="D1113">
            <v>0</v>
          </cell>
        </row>
        <row r="1114">
          <cell r="C1114">
            <v>0</v>
          </cell>
          <cell r="D1114">
            <v>0</v>
          </cell>
        </row>
        <row r="1115">
          <cell r="C1115">
            <v>0</v>
          </cell>
          <cell r="D1115">
            <v>0</v>
          </cell>
        </row>
        <row r="1116">
          <cell r="C1116">
            <v>0</v>
          </cell>
          <cell r="D1116">
            <v>0</v>
          </cell>
        </row>
        <row r="1117">
          <cell r="C1117">
            <v>0</v>
          </cell>
          <cell r="D1117">
            <v>0</v>
          </cell>
        </row>
        <row r="1118">
          <cell r="C1118">
            <v>0</v>
          </cell>
          <cell r="D1118">
            <v>0</v>
          </cell>
        </row>
        <row r="1119">
          <cell r="C1119">
            <v>0</v>
          </cell>
          <cell r="D1119">
            <v>0</v>
          </cell>
        </row>
        <row r="1120">
          <cell r="C1120">
            <v>0</v>
          </cell>
          <cell r="D1120">
            <v>0</v>
          </cell>
        </row>
        <row r="1121">
          <cell r="C1121">
            <v>0</v>
          </cell>
          <cell r="D1121">
            <v>0</v>
          </cell>
        </row>
        <row r="1122">
          <cell r="C1122">
            <v>0</v>
          </cell>
          <cell r="D1122">
            <v>0</v>
          </cell>
        </row>
        <row r="1123">
          <cell r="C1123">
            <v>0</v>
          </cell>
          <cell r="D1123">
            <v>0</v>
          </cell>
        </row>
        <row r="1124">
          <cell r="C1124">
            <v>0</v>
          </cell>
          <cell r="D1124">
            <v>0</v>
          </cell>
        </row>
        <row r="1125">
          <cell r="C1125">
            <v>0</v>
          </cell>
          <cell r="D1125">
            <v>0</v>
          </cell>
        </row>
        <row r="1126">
          <cell r="C1126">
            <v>0</v>
          </cell>
          <cell r="D1126">
            <v>0</v>
          </cell>
        </row>
        <row r="1127">
          <cell r="C1127">
            <v>0</v>
          </cell>
          <cell r="D1127">
            <v>0</v>
          </cell>
        </row>
        <row r="1128">
          <cell r="C1128">
            <v>0</v>
          </cell>
          <cell r="D1128">
            <v>0</v>
          </cell>
        </row>
        <row r="1129">
          <cell r="C1129">
            <v>0</v>
          </cell>
          <cell r="D1129">
            <v>0</v>
          </cell>
        </row>
        <row r="1130">
          <cell r="C1130">
            <v>0</v>
          </cell>
          <cell r="D1130">
            <v>0</v>
          </cell>
        </row>
        <row r="1131">
          <cell r="C1131">
            <v>0</v>
          </cell>
          <cell r="D1131">
            <v>0</v>
          </cell>
        </row>
        <row r="1132">
          <cell r="C1132">
            <v>0</v>
          </cell>
          <cell r="D1132">
            <v>0</v>
          </cell>
        </row>
        <row r="1133">
          <cell r="C1133">
            <v>0</v>
          </cell>
          <cell r="D1133">
            <v>0</v>
          </cell>
        </row>
        <row r="1134">
          <cell r="C1134">
            <v>0</v>
          </cell>
          <cell r="D1134">
            <v>0</v>
          </cell>
        </row>
        <row r="1135">
          <cell r="C1135">
            <v>0</v>
          </cell>
          <cell r="D1135">
            <v>0</v>
          </cell>
        </row>
        <row r="1136">
          <cell r="C1136">
            <v>0</v>
          </cell>
          <cell r="D1136">
            <v>0</v>
          </cell>
        </row>
        <row r="1137">
          <cell r="C1137">
            <v>0</v>
          </cell>
          <cell r="D1137">
            <v>0</v>
          </cell>
        </row>
        <row r="1138">
          <cell r="C1138">
            <v>0</v>
          </cell>
          <cell r="D1138">
            <v>0</v>
          </cell>
        </row>
        <row r="1139">
          <cell r="C1139">
            <v>0</v>
          </cell>
          <cell r="D1139">
            <v>0</v>
          </cell>
        </row>
        <row r="1140">
          <cell r="C1140">
            <v>0</v>
          </cell>
          <cell r="D1140">
            <v>0</v>
          </cell>
        </row>
        <row r="1141">
          <cell r="C1141">
            <v>0</v>
          </cell>
          <cell r="D1141">
            <v>0</v>
          </cell>
        </row>
        <row r="1142">
          <cell r="C1142">
            <v>0</v>
          </cell>
          <cell r="D1142">
            <v>0</v>
          </cell>
        </row>
        <row r="1143">
          <cell r="C1143">
            <v>0</v>
          </cell>
          <cell r="D1143">
            <v>0</v>
          </cell>
        </row>
        <row r="1144">
          <cell r="C1144">
            <v>0</v>
          </cell>
          <cell r="D1144">
            <v>0</v>
          </cell>
        </row>
        <row r="1216">
          <cell r="C1216">
            <v>1</v>
          </cell>
          <cell r="H1216">
            <v>1</v>
          </cell>
          <cell r="I1216">
            <v>0</v>
          </cell>
          <cell r="J1216">
            <v>1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P1216">
            <v>0</v>
          </cell>
          <cell r="Q1216">
            <v>0</v>
          </cell>
          <cell r="S1216">
            <v>0</v>
          </cell>
          <cell r="T1216">
            <v>1</v>
          </cell>
          <cell r="V1216">
            <v>0</v>
          </cell>
          <cell r="W1216">
            <v>0</v>
          </cell>
          <cell r="Y1216">
            <v>0</v>
          </cell>
          <cell r="Z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L1216">
            <v>0</v>
          </cell>
        </row>
        <row r="1218">
          <cell r="C1218">
            <v>0</v>
          </cell>
          <cell r="D1218">
            <v>0</v>
          </cell>
          <cell r="AI1218">
            <v>33</v>
          </cell>
        </row>
        <row r="1221">
          <cell r="C1221">
            <v>0</v>
          </cell>
          <cell r="D1221">
            <v>0</v>
          </cell>
        </row>
        <row r="1222">
          <cell r="C1222">
            <v>82</v>
          </cell>
          <cell r="D1222">
            <v>82</v>
          </cell>
          <cell r="E1222">
            <v>82</v>
          </cell>
          <cell r="G1222">
            <v>0</v>
          </cell>
          <cell r="AA1222">
            <v>0</v>
          </cell>
          <cell r="AB1222">
            <v>82</v>
          </cell>
          <cell r="AC1222">
            <v>0</v>
          </cell>
        </row>
        <row r="1223">
          <cell r="C1223">
            <v>0</v>
          </cell>
          <cell r="D1223">
            <v>0</v>
          </cell>
          <cell r="E1223">
            <v>0</v>
          </cell>
          <cell r="G1223">
            <v>0</v>
          </cell>
          <cell r="AA1223">
            <v>0</v>
          </cell>
          <cell r="AB1223">
            <v>0</v>
          </cell>
          <cell r="AC1223">
            <v>0</v>
          </cell>
        </row>
        <row r="1224">
          <cell r="C1224">
            <v>0</v>
          </cell>
          <cell r="D1224">
            <v>0</v>
          </cell>
          <cell r="E1224">
            <v>0</v>
          </cell>
          <cell r="G1224">
            <v>0</v>
          </cell>
          <cell r="AA1224">
            <v>0</v>
          </cell>
          <cell r="AB1224">
            <v>0</v>
          </cell>
          <cell r="AC1224">
            <v>0</v>
          </cell>
        </row>
        <row r="1225">
          <cell r="C1225">
            <v>0</v>
          </cell>
          <cell r="D1225">
            <v>0</v>
          </cell>
          <cell r="E1225">
            <v>0</v>
          </cell>
          <cell r="G1225">
            <v>0</v>
          </cell>
          <cell r="AA1225">
            <v>0</v>
          </cell>
          <cell r="AB1225">
            <v>0</v>
          </cell>
          <cell r="AC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G1226">
            <v>0</v>
          </cell>
          <cell r="AA1226">
            <v>0</v>
          </cell>
          <cell r="AB1226">
            <v>0</v>
          </cell>
          <cell r="AC1226">
            <v>0</v>
          </cell>
        </row>
        <row r="1227">
          <cell r="C1227">
            <v>0</v>
          </cell>
          <cell r="D1227">
            <v>0</v>
          </cell>
          <cell r="E1227">
            <v>0</v>
          </cell>
          <cell r="G1227">
            <v>0</v>
          </cell>
          <cell r="AA1227">
            <v>0</v>
          </cell>
          <cell r="AB1227">
            <v>0</v>
          </cell>
          <cell r="AC1227">
            <v>0</v>
          </cell>
        </row>
        <row r="1228">
          <cell r="C1228">
            <v>0</v>
          </cell>
          <cell r="D1228">
            <v>0</v>
          </cell>
          <cell r="E1228">
            <v>0</v>
          </cell>
          <cell r="G1228">
            <v>0</v>
          </cell>
          <cell r="AA1228">
            <v>0</v>
          </cell>
          <cell r="AB1228">
            <v>0</v>
          </cell>
          <cell r="AC1228">
            <v>0</v>
          </cell>
        </row>
        <row r="1229">
          <cell r="C1229">
            <v>0</v>
          </cell>
          <cell r="D1229">
            <v>0</v>
          </cell>
          <cell r="E1229">
            <v>0</v>
          </cell>
          <cell r="G1229">
            <v>0</v>
          </cell>
          <cell r="AA1229">
            <v>0</v>
          </cell>
          <cell r="AB1229">
            <v>0</v>
          </cell>
          <cell r="AC1229">
            <v>0</v>
          </cell>
        </row>
        <row r="1230">
          <cell r="C1230">
            <v>59</v>
          </cell>
          <cell r="D1230">
            <v>59</v>
          </cell>
          <cell r="E1230">
            <v>59</v>
          </cell>
          <cell r="G1230">
            <v>0</v>
          </cell>
          <cell r="AA1230">
            <v>0</v>
          </cell>
          <cell r="AB1230">
            <v>59</v>
          </cell>
          <cell r="AC1230">
            <v>0</v>
          </cell>
        </row>
        <row r="1231">
          <cell r="C1231">
            <v>0</v>
          </cell>
          <cell r="D1231">
            <v>0</v>
          </cell>
          <cell r="E1231">
            <v>0</v>
          </cell>
          <cell r="G1231">
            <v>0</v>
          </cell>
          <cell r="AA1231">
            <v>0</v>
          </cell>
          <cell r="AB1231">
            <v>0</v>
          </cell>
          <cell r="AC1231">
            <v>0</v>
          </cell>
        </row>
        <row r="1232">
          <cell r="C1232">
            <v>0</v>
          </cell>
          <cell r="D1232">
            <v>0</v>
          </cell>
          <cell r="E1232">
            <v>0</v>
          </cell>
          <cell r="G1232">
            <v>0</v>
          </cell>
          <cell r="AA1232">
            <v>0</v>
          </cell>
          <cell r="AB1232">
            <v>0</v>
          </cell>
          <cell r="AC1232">
            <v>0</v>
          </cell>
        </row>
        <row r="1233">
          <cell r="C1233">
            <v>0</v>
          </cell>
          <cell r="D1233">
            <v>0</v>
          </cell>
          <cell r="E1233">
            <v>0</v>
          </cell>
          <cell r="G1233">
            <v>0</v>
          </cell>
          <cell r="AA1233">
            <v>0</v>
          </cell>
          <cell r="AB1233">
            <v>0</v>
          </cell>
          <cell r="AC1233">
            <v>0</v>
          </cell>
        </row>
        <row r="1234">
          <cell r="C1234">
            <v>0</v>
          </cell>
          <cell r="D1234">
            <v>0</v>
          </cell>
          <cell r="E1234">
            <v>0</v>
          </cell>
          <cell r="G1234">
            <v>0</v>
          </cell>
          <cell r="AA1234">
            <v>0</v>
          </cell>
          <cell r="AB1234">
            <v>0</v>
          </cell>
          <cell r="AC1234">
            <v>0</v>
          </cell>
        </row>
        <row r="1235">
          <cell r="C1235">
            <v>626</v>
          </cell>
          <cell r="D1235">
            <v>626</v>
          </cell>
          <cell r="E1235">
            <v>626</v>
          </cell>
          <cell r="G1235">
            <v>0</v>
          </cell>
          <cell r="AA1235">
            <v>0</v>
          </cell>
          <cell r="AB1235">
            <v>626</v>
          </cell>
          <cell r="AC1235">
            <v>0</v>
          </cell>
        </row>
        <row r="1236">
          <cell r="C1236">
            <v>9</v>
          </cell>
          <cell r="D1236">
            <v>9</v>
          </cell>
          <cell r="E1236">
            <v>9</v>
          </cell>
          <cell r="G1236">
            <v>0</v>
          </cell>
          <cell r="AA1236">
            <v>0</v>
          </cell>
          <cell r="AB1236">
            <v>9</v>
          </cell>
          <cell r="AC1236">
            <v>0</v>
          </cell>
        </row>
        <row r="1237">
          <cell r="C1237">
            <v>52</v>
          </cell>
          <cell r="D1237">
            <v>52</v>
          </cell>
          <cell r="E1237">
            <v>52</v>
          </cell>
          <cell r="G1237">
            <v>0</v>
          </cell>
          <cell r="AA1237">
            <v>0</v>
          </cell>
          <cell r="AB1237">
            <v>52</v>
          </cell>
          <cell r="AC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G1238">
            <v>0</v>
          </cell>
          <cell r="AA1238">
            <v>0</v>
          </cell>
          <cell r="AB1238">
            <v>0</v>
          </cell>
          <cell r="AC1238">
            <v>0</v>
          </cell>
          <cell r="AI1238">
            <v>25</v>
          </cell>
        </row>
        <row r="1239">
          <cell r="C1239">
            <v>8</v>
          </cell>
          <cell r="D1239">
            <v>0</v>
          </cell>
          <cell r="E1239">
            <v>0</v>
          </cell>
          <cell r="G1239">
            <v>8</v>
          </cell>
          <cell r="AA1239">
            <v>8</v>
          </cell>
          <cell r="AB1239">
            <v>0</v>
          </cell>
          <cell r="AC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G1240">
            <v>0</v>
          </cell>
          <cell r="AA1240">
            <v>0</v>
          </cell>
          <cell r="AB1240">
            <v>0</v>
          </cell>
          <cell r="AC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G1241">
            <v>0</v>
          </cell>
          <cell r="AA1241">
            <v>0</v>
          </cell>
          <cell r="AB1241">
            <v>0</v>
          </cell>
          <cell r="AC1241">
            <v>0</v>
          </cell>
        </row>
        <row r="1242">
          <cell r="C1242">
            <v>14</v>
          </cell>
          <cell r="D1242">
            <v>14</v>
          </cell>
          <cell r="E1242">
            <v>14</v>
          </cell>
          <cell r="G1242">
            <v>0</v>
          </cell>
          <cell r="AA1242">
            <v>0</v>
          </cell>
          <cell r="AB1242">
            <v>14</v>
          </cell>
          <cell r="AC1242">
            <v>0</v>
          </cell>
        </row>
        <row r="1243">
          <cell r="C1243">
            <v>0</v>
          </cell>
          <cell r="D1243">
            <v>0</v>
          </cell>
        </row>
        <row r="1244">
          <cell r="C1244">
            <v>0</v>
          </cell>
          <cell r="D1244">
            <v>0</v>
          </cell>
        </row>
        <row r="1245">
          <cell r="C1245">
            <v>0</v>
          </cell>
          <cell r="D1245">
            <v>0</v>
          </cell>
        </row>
        <row r="1246">
          <cell r="C1246">
            <v>0</v>
          </cell>
          <cell r="D1246">
            <v>0</v>
          </cell>
        </row>
        <row r="1247">
          <cell r="C1247">
            <v>0</v>
          </cell>
          <cell r="D1247">
            <v>0</v>
          </cell>
        </row>
        <row r="1248">
          <cell r="C1248">
            <v>0</v>
          </cell>
          <cell r="D1248">
            <v>0</v>
          </cell>
        </row>
        <row r="1249">
          <cell r="C1249">
            <v>0</v>
          </cell>
          <cell r="D1249">
            <v>0</v>
          </cell>
        </row>
        <row r="1250">
          <cell r="C1250">
            <v>0</v>
          </cell>
          <cell r="D1250">
            <v>0</v>
          </cell>
        </row>
        <row r="1251">
          <cell r="C1251">
            <v>0</v>
          </cell>
          <cell r="D1251">
            <v>0</v>
          </cell>
        </row>
        <row r="1252">
          <cell r="C1252">
            <v>0</v>
          </cell>
          <cell r="D1252">
            <v>0</v>
          </cell>
        </row>
        <row r="1253">
          <cell r="C1253">
            <v>0</v>
          </cell>
          <cell r="D1253">
            <v>0</v>
          </cell>
        </row>
        <row r="1254">
          <cell r="C1254">
            <v>0</v>
          </cell>
          <cell r="D1254">
            <v>0</v>
          </cell>
        </row>
        <row r="1255">
          <cell r="C1255">
            <v>28</v>
          </cell>
          <cell r="D1255">
            <v>26</v>
          </cell>
          <cell r="E1255">
            <v>25</v>
          </cell>
          <cell r="F1255">
            <v>1</v>
          </cell>
          <cell r="G1255">
            <v>2</v>
          </cell>
          <cell r="AA1255">
            <v>28</v>
          </cell>
        </row>
        <row r="1256">
          <cell r="C1256">
            <v>0</v>
          </cell>
          <cell r="D1256">
            <v>0</v>
          </cell>
        </row>
        <row r="1257">
          <cell r="C1257">
            <v>0</v>
          </cell>
          <cell r="D1257">
            <v>0</v>
          </cell>
        </row>
        <row r="1258">
          <cell r="C1258">
            <v>0</v>
          </cell>
          <cell r="D1258">
            <v>0</v>
          </cell>
        </row>
        <row r="1259">
          <cell r="C1259">
            <v>0</v>
          </cell>
          <cell r="D1259">
            <v>0</v>
          </cell>
        </row>
        <row r="1260">
          <cell r="C1260">
            <v>108</v>
          </cell>
          <cell r="D1260">
            <v>108</v>
          </cell>
          <cell r="E1260">
            <v>108</v>
          </cell>
          <cell r="G1260">
            <v>0</v>
          </cell>
          <cell r="AA1260">
            <v>0</v>
          </cell>
          <cell r="AB1260">
            <v>108</v>
          </cell>
          <cell r="AC1260">
            <v>0</v>
          </cell>
        </row>
        <row r="1261">
          <cell r="C1261">
            <v>103</v>
          </cell>
          <cell r="D1261">
            <v>103</v>
          </cell>
          <cell r="E1261">
            <v>103</v>
          </cell>
          <cell r="G1261">
            <v>0</v>
          </cell>
          <cell r="AA1261">
            <v>0</v>
          </cell>
          <cell r="AB1261">
            <v>103</v>
          </cell>
          <cell r="AC1261">
            <v>0</v>
          </cell>
        </row>
        <row r="1262">
          <cell r="C1262">
            <v>19</v>
          </cell>
          <cell r="D1262">
            <v>19</v>
          </cell>
          <cell r="E1262">
            <v>19</v>
          </cell>
          <cell r="G1262">
            <v>0</v>
          </cell>
          <cell r="AA1262">
            <v>0</v>
          </cell>
          <cell r="AB1262">
            <v>19</v>
          </cell>
          <cell r="AC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G1263">
            <v>0</v>
          </cell>
          <cell r="AA1263">
            <v>0</v>
          </cell>
          <cell r="AB1263">
            <v>0</v>
          </cell>
          <cell r="AC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G1264">
            <v>0</v>
          </cell>
          <cell r="AA1264">
            <v>0</v>
          </cell>
          <cell r="AB1264">
            <v>0</v>
          </cell>
          <cell r="AC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G1265">
            <v>0</v>
          </cell>
          <cell r="AA1265">
            <v>0</v>
          </cell>
          <cell r="AB1265">
            <v>0</v>
          </cell>
          <cell r="AC1265">
            <v>0</v>
          </cell>
        </row>
        <row r="1266">
          <cell r="C1266">
            <v>45</v>
          </cell>
          <cell r="D1266">
            <v>45</v>
          </cell>
          <cell r="E1266">
            <v>45</v>
          </cell>
          <cell r="G1266">
            <v>0</v>
          </cell>
          <cell r="AA1266">
            <v>0</v>
          </cell>
          <cell r="AB1266">
            <v>45</v>
          </cell>
          <cell r="AC1266">
            <v>0</v>
          </cell>
        </row>
        <row r="1267">
          <cell r="C1267">
            <v>0</v>
          </cell>
          <cell r="D1267">
            <v>0</v>
          </cell>
        </row>
        <row r="1268">
          <cell r="C1268">
            <v>0</v>
          </cell>
          <cell r="D1268">
            <v>0</v>
          </cell>
        </row>
        <row r="1269">
          <cell r="C1269">
            <v>0</v>
          </cell>
          <cell r="D1269">
            <v>0</v>
          </cell>
        </row>
        <row r="1270">
          <cell r="C1270">
            <v>0</v>
          </cell>
          <cell r="D1270">
            <v>0</v>
          </cell>
        </row>
        <row r="1352">
          <cell r="C1352">
            <v>76</v>
          </cell>
          <cell r="H1352">
            <v>65</v>
          </cell>
          <cell r="I1352">
            <v>60</v>
          </cell>
          <cell r="J1352">
            <v>5</v>
          </cell>
          <cell r="K1352">
            <v>1</v>
          </cell>
          <cell r="L1352">
            <v>9</v>
          </cell>
          <cell r="M1352">
            <v>1</v>
          </cell>
          <cell r="N1352">
            <v>0</v>
          </cell>
          <cell r="P1352">
            <v>0</v>
          </cell>
          <cell r="Q1352">
            <v>5</v>
          </cell>
          <cell r="S1352">
            <v>0</v>
          </cell>
          <cell r="T1352">
            <v>27</v>
          </cell>
          <cell r="V1352">
            <v>0</v>
          </cell>
          <cell r="W1352">
            <v>0</v>
          </cell>
          <cell r="Y1352">
            <v>0</v>
          </cell>
          <cell r="Z1352">
            <v>0</v>
          </cell>
          <cell r="AD1352">
            <v>1</v>
          </cell>
          <cell r="AE1352">
            <v>17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L1352">
            <v>17369265</v>
          </cell>
        </row>
        <row r="1354">
          <cell r="C1354">
            <v>0</v>
          </cell>
          <cell r="D1354">
            <v>0</v>
          </cell>
        </row>
        <row r="1355">
          <cell r="C1355">
            <v>0</v>
          </cell>
          <cell r="D1355">
            <v>0</v>
          </cell>
        </row>
        <row r="1356">
          <cell r="C1356">
            <v>0</v>
          </cell>
          <cell r="D1356">
            <v>0</v>
          </cell>
        </row>
        <row r="1357">
          <cell r="C1357">
            <v>0</v>
          </cell>
          <cell r="D1357">
            <v>0</v>
          </cell>
        </row>
        <row r="1358">
          <cell r="C1358">
            <v>0</v>
          </cell>
          <cell r="D1358">
            <v>0</v>
          </cell>
        </row>
        <row r="1359">
          <cell r="C1359">
            <v>0</v>
          </cell>
          <cell r="D1359">
            <v>0</v>
          </cell>
        </row>
        <row r="1360">
          <cell r="C1360">
            <v>49</v>
          </cell>
          <cell r="D1360">
            <v>49</v>
          </cell>
          <cell r="E1360">
            <v>49</v>
          </cell>
          <cell r="G1360">
            <v>0</v>
          </cell>
          <cell r="AA1360">
            <v>0</v>
          </cell>
          <cell r="AB1360">
            <v>49</v>
          </cell>
          <cell r="AC1360">
            <v>0</v>
          </cell>
        </row>
        <row r="1361">
          <cell r="C1361">
            <v>1</v>
          </cell>
          <cell r="D1361">
            <v>1</v>
          </cell>
          <cell r="E1361">
            <v>1</v>
          </cell>
          <cell r="G1361">
            <v>0</v>
          </cell>
          <cell r="AA1361">
            <v>0</v>
          </cell>
          <cell r="AB1361">
            <v>1</v>
          </cell>
          <cell r="AC1361">
            <v>0</v>
          </cell>
        </row>
        <row r="1362">
          <cell r="C1362">
            <v>35</v>
          </cell>
          <cell r="D1362">
            <v>35</v>
          </cell>
          <cell r="E1362">
            <v>35</v>
          </cell>
          <cell r="G1362">
            <v>0</v>
          </cell>
          <cell r="AA1362">
            <v>0</v>
          </cell>
          <cell r="AB1362">
            <v>35</v>
          </cell>
          <cell r="AC1362">
            <v>0</v>
          </cell>
        </row>
        <row r="1363">
          <cell r="C1363">
            <v>2</v>
          </cell>
          <cell r="D1363">
            <v>2</v>
          </cell>
          <cell r="E1363">
            <v>2</v>
          </cell>
          <cell r="G1363">
            <v>0</v>
          </cell>
          <cell r="AA1363">
            <v>0</v>
          </cell>
          <cell r="AB1363">
            <v>2</v>
          </cell>
          <cell r="AC1363">
            <v>0</v>
          </cell>
        </row>
        <row r="1364">
          <cell r="C1364">
            <v>7</v>
          </cell>
          <cell r="D1364">
            <v>7</v>
          </cell>
          <cell r="E1364">
            <v>7</v>
          </cell>
          <cell r="G1364">
            <v>0</v>
          </cell>
          <cell r="AA1364">
            <v>0</v>
          </cell>
          <cell r="AB1364">
            <v>7</v>
          </cell>
          <cell r="AC1364">
            <v>0</v>
          </cell>
        </row>
        <row r="1365">
          <cell r="C1365">
            <v>0</v>
          </cell>
          <cell r="D1365">
            <v>0</v>
          </cell>
          <cell r="E1365">
            <v>0</v>
          </cell>
          <cell r="G1365">
            <v>0</v>
          </cell>
          <cell r="AA1365">
            <v>0</v>
          </cell>
          <cell r="AB1365">
            <v>0</v>
          </cell>
          <cell r="AC1365">
            <v>0</v>
          </cell>
        </row>
        <row r="1366">
          <cell r="C1366">
            <v>0</v>
          </cell>
          <cell r="D1366">
            <v>0</v>
          </cell>
          <cell r="E1366">
            <v>0</v>
          </cell>
          <cell r="G1366">
            <v>0</v>
          </cell>
          <cell r="AA1366">
            <v>0</v>
          </cell>
          <cell r="AB1366">
            <v>0</v>
          </cell>
          <cell r="AC1366">
            <v>0</v>
          </cell>
        </row>
        <row r="1367">
          <cell r="C1367">
            <v>0</v>
          </cell>
          <cell r="D1367">
            <v>0</v>
          </cell>
          <cell r="E1367">
            <v>0</v>
          </cell>
          <cell r="G1367">
            <v>0</v>
          </cell>
          <cell r="AA1367">
            <v>0</v>
          </cell>
          <cell r="AB1367">
            <v>0</v>
          </cell>
          <cell r="AC1367">
            <v>0</v>
          </cell>
        </row>
        <row r="1368">
          <cell r="C1368">
            <v>0</v>
          </cell>
          <cell r="D1368">
            <v>0</v>
          </cell>
          <cell r="E1368">
            <v>0</v>
          </cell>
          <cell r="G1368">
            <v>0</v>
          </cell>
          <cell r="AA1368">
            <v>0</v>
          </cell>
          <cell r="AB1368">
            <v>0</v>
          </cell>
          <cell r="AC1368">
            <v>0</v>
          </cell>
        </row>
        <row r="1369">
          <cell r="C1369">
            <v>0</v>
          </cell>
          <cell r="D1369">
            <v>0</v>
          </cell>
          <cell r="E1369">
            <v>0</v>
          </cell>
          <cell r="G1369">
            <v>0</v>
          </cell>
          <cell r="AA1369">
            <v>0</v>
          </cell>
          <cell r="AB1369">
            <v>0</v>
          </cell>
          <cell r="AC1369">
            <v>0</v>
          </cell>
        </row>
        <row r="1370">
          <cell r="C1370">
            <v>2</v>
          </cell>
          <cell r="D1370">
            <v>2</v>
          </cell>
          <cell r="E1370">
            <v>2</v>
          </cell>
          <cell r="G1370">
            <v>0</v>
          </cell>
          <cell r="AA1370">
            <v>0</v>
          </cell>
          <cell r="AB1370">
            <v>2</v>
          </cell>
          <cell r="AC1370">
            <v>0</v>
          </cell>
        </row>
        <row r="1371">
          <cell r="C1371">
            <v>0</v>
          </cell>
          <cell r="D1371">
            <v>0</v>
          </cell>
          <cell r="E1371">
            <v>0</v>
          </cell>
          <cell r="G1371">
            <v>0</v>
          </cell>
          <cell r="AA1371">
            <v>0</v>
          </cell>
          <cell r="AB1371">
            <v>0</v>
          </cell>
          <cell r="AC1371">
            <v>0</v>
          </cell>
        </row>
        <row r="1372">
          <cell r="C1372">
            <v>1</v>
          </cell>
          <cell r="D1372">
            <v>1</v>
          </cell>
          <cell r="E1372">
            <v>1</v>
          </cell>
          <cell r="G1372">
            <v>0</v>
          </cell>
          <cell r="AA1372">
            <v>0</v>
          </cell>
          <cell r="AB1372">
            <v>0</v>
          </cell>
          <cell r="AC1372">
            <v>1</v>
          </cell>
        </row>
        <row r="1373">
          <cell r="C1373">
            <v>0</v>
          </cell>
          <cell r="D1373">
            <v>0</v>
          </cell>
        </row>
        <row r="1374">
          <cell r="C1374">
            <v>0</v>
          </cell>
          <cell r="D1374">
            <v>0</v>
          </cell>
        </row>
        <row r="1375">
          <cell r="C1375">
            <v>1</v>
          </cell>
          <cell r="D1375">
            <v>1</v>
          </cell>
          <cell r="E1375">
            <v>1</v>
          </cell>
          <cell r="AA1375">
            <v>1</v>
          </cell>
        </row>
        <row r="1376">
          <cell r="C1376">
            <v>0</v>
          </cell>
          <cell r="D1376">
            <v>0</v>
          </cell>
        </row>
        <row r="1377">
          <cell r="C1377">
            <v>1</v>
          </cell>
          <cell r="D1377">
            <v>1</v>
          </cell>
          <cell r="E1377">
            <v>1</v>
          </cell>
          <cell r="AA1377">
            <v>1</v>
          </cell>
        </row>
        <row r="1378">
          <cell r="C1378">
            <v>0</v>
          </cell>
          <cell r="D1378">
            <v>0</v>
          </cell>
        </row>
        <row r="1379">
          <cell r="C1379">
            <v>0</v>
          </cell>
          <cell r="D1379">
            <v>0</v>
          </cell>
        </row>
        <row r="1380">
          <cell r="C1380">
            <v>0</v>
          </cell>
          <cell r="D1380">
            <v>0</v>
          </cell>
        </row>
        <row r="1381">
          <cell r="C1381">
            <v>0</v>
          </cell>
          <cell r="D1381">
            <v>0</v>
          </cell>
        </row>
        <row r="1382">
          <cell r="C1382">
            <v>0</v>
          </cell>
          <cell r="D1382">
            <v>0</v>
          </cell>
        </row>
        <row r="1383">
          <cell r="C1383">
            <v>0</v>
          </cell>
          <cell r="D1383">
            <v>0</v>
          </cell>
        </row>
        <row r="1384">
          <cell r="C1384">
            <v>0</v>
          </cell>
          <cell r="D1384">
            <v>0</v>
          </cell>
        </row>
        <row r="1385">
          <cell r="C1385">
            <v>0</v>
          </cell>
          <cell r="D1385">
            <v>0</v>
          </cell>
        </row>
        <row r="1386">
          <cell r="C1386">
            <v>0</v>
          </cell>
          <cell r="D1386">
            <v>0</v>
          </cell>
        </row>
        <row r="1387">
          <cell r="C1387">
            <v>0</v>
          </cell>
          <cell r="D1387">
            <v>0</v>
          </cell>
        </row>
        <row r="1388">
          <cell r="C1388">
            <v>120</v>
          </cell>
          <cell r="D1388">
            <v>120</v>
          </cell>
          <cell r="E1388">
            <v>120</v>
          </cell>
          <cell r="G1388">
            <v>0</v>
          </cell>
          <cell r="AA1388">
            <v>0</v>
          </cell>
          <cell r="AB1388">
            <v>120</v>
          </cell>
          <cell r="AC1388">
            <v>0</v>
          </cell>
        </row>
        <row r="1389">
          <cell r="C1389">
            <v>0</v>
          </cell>
          <cell r="D1389">
            <v>0</v>
          </cell>
          <cell r="E1389">
            <v>0</v>
          </cell>
          <cell r="G1389">
            <v>0</v>
          </cell>
          <cell r="AA1389">
            <v>0</v>
          </cell>
          <cell r="AB1389">
            <v>0</v>
          </cell>
          <cell r="AC1389">
            <v>0</v>
          </cell>
        </row>
        <row r="1390">
          <cell r="C1390">
            <v>0</v>
          </cell>
          <cell r="D1390">
            <v>0</v>
          </cell>
          <cell r="E1390">
            <v>0</v>
          </cell>
          <cell r="G1390">
            <v>0</v>
          </cell>
          <cell r="AA1390">
            <v>0</v>
          </cell>
          <cell r="AB1390">
            <v>0</v>
          </cell>
          <cell r="AC1390">
            <v>0</v>
          </cell>
        </row>
        <row r="1391">
          <cell r="C1391">
            <v>0</v>
          </cell>
          <cell r="D1391">
            <v>0</v>
          </cell>
          <cell r="E1391">
            <v>0</v>
          </cell>
          <cell r="G1391">
            <v>0</v>
          </cell>
          <cell r="AA1391">
            <v>0</v>
          </cell>
          <cell r="AB1391">
            <v>0</v>
          </cell>
          <cell r="AC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G1392">
            <v>0</v>
          </cell>
          <cell r="AA1392">
            <v>0</v>
          </cell>
          <cell r="AB1392">
            <v>0</v>
          </cell>
          <cell r="AC1392">
            <v>0</v>
          </cell>
        </row>
        <row r="1393">
          <cell r="C1393">
            <v>0</v>
          </cell>
          <cell r="D1393">
            <v>0</v>
          </cell>
          <cell r="E1393">
            <v>0</v>
          </cell>
          <cell r="G1393">
            <v>0</v>
          </cell>
          <cell r="AA1393">
            <v>0</v>
          </cell>
          <cell r="AB1393">
            <v>0</v>
          </cell>
          <cell r="AC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G1394">
            <v>0</v>
          </cell>
          <cell r="AA1394">
            <v>0</v>
          </cell>
          <cell r="AB1394">
            <v>0</v>
          </cell>
          <cell r="AC1394">
            <v>0</v>
          </cell>
        </row>
        <row r="1395">
          <cell r="C1395">
            <v>0</v>
          </cell>
          <cell r="D1395">
            <v>0</v>
          </cell>
          <cell r="E1395">
            <v>0</v>
          </cell>
          <cell r="G1395">
            <v>0</v>
          </cell>
          <cell r="AA1395">
            <v>0</v>
          </cell>
          <cell r="AB1395">
            <v>0</v>
          </cell>
          <cell r="AC1395">
            <v>0</v>
          </cell>
        </row>
        <row r="1396">
          <cell r="C1396">
            <v>25</v>
          </cell>
          <cell r="D1396">
            <v>25</v>
          </cell>
          <cell r="E1396">
            <v>25</v>
          </cell>
          <cell r="G1396">
            <v>0</v>
          </cell>
          <cell r="AA1396">
            <v>0</v>
          </cell>
          <cell r="AB1396">
            <v>25</v>
          </cell>
          <cell r="AC1396">
            <v>0</v>
          </cell>
        </row>
        <row r="1397">
          <cell r="C1397">
            <v>9</v>
          </cell>
          <cell r="D1397">
            <v>9</v>
          </cell>
          <cell r="E1397">
            <v>9</v>
          </cell>
          <cell r="G1397">
            <v>0</v>
          </cell>
          <cell r="AA1397">
            <v>0</v>
          </cell>
          <cell r="AB1397">
            <v>9</v>
          </cell>
          <cell r="AC1397">
            <v>0</v>
          </cell>
        </row>
        <row r="1398">
          <cell r="C1398">
            <v>13</v>
          </cell>
          <cell r="D1398">
            <v>13</v>
          </cell>
          <cell r="E1398">
            <v>13</v>
          </cell>
          <cell r="G1398">
            <v>0</v>
          </cell>
          <cell r="AA1398">
            <v>0</v>
          </cell>
          <cell r="AB1398">
            <v>13</v>
          </cell>
          <cell r="AC1398">
            <v>0</v>
          </cell>
        </row>
        <row r="1399">
          <cell r="C1399">
            <v>26</v>
          </cell>
          <cell r="D1399">
            <v>26</v>
          </cell>
          <cell r="E1399">
            <v>26</v>
          </cell>
          <cell r="G1399">
            <v>0</v>
          </cell>
          <cell r="AA1399">
            <v>0</v>
          </cell>
          <cell r="AB1399">
            <v>26</v>
          </cell>
          <cell r="AC1399">
            <v>0</v>
          </cell>
        </row>
        <row r="1400">
          <cell r="C1400">
            <v>31</v>
          </cell>
          <cell r="D1400">
            <v>31</v>
          </cell>
          <cell r="E1400">
            <v>31</v>
          </cell>
          <cell r="G1400">
            <v>0</v>
          </cell>
          <cell r="AA1400">
            <v>0</v>
          </cell>
          <cell r="AB1400">
            <v>31</v>
          </cell>
          <cell r="AC1400">
            <v>0</v>
          </cell>
        </row>
        <row r="1401">
          <cell r="C1401">
            <v>0</v>
          </cell>
          <cell r="D1401">
            <v>0</v>
          </cell>
          <cell r="E1401">
            <v>0</v>
          </cell>
          <cell r="G1401">
            <v>0</v>
          </cell>
          <cell r="AA1401">
            <v>0</v>
          </cell>
          <cell r="AB1401">
            <v>0</v>
          </cell>
          <cell r="AC1401">
            <v>0</v>
          </cell>
        </row>
        <row r="1402">
          <cell r="C1402">
            <v>0</v>
          </cell>
          <cell r="D1402">
            <v>0</v>
          </cell>
          <cell r="E1402">
            <v>0</v>
          </cell>
          <cell r="G1402">
            <v>0</v>
          </cell>
          <cell r="AA1402">
            <v>0</v>
          </cell>
          <cell r="AB1402">
            <v>0</v>
          </cell>
          <cell r="AC1402">
            <v>0</v>
          </cell>
        </row>
        <row r="1403">
          <cell r="C1403">
            <v>0</v>
          </cell>
          <cell r="D1403">
            <v>0</v>
          </cell>
          <cell r="E1403">
            <v>0</v>
          </cell>
          <cell r="G1403">
            <v>0</v>
          </cell>
          <cell r="AA1403">
            <v>0</v>
          </cell>
          <cell r="AB1403">
            <v>0</v>
          </cell>
          <cell r="AC1403">
            <v>0</v>
          </cell>
        </row>
        <row r="1404">
          <cell r="C1404">
            <v>0</v>
          </cell>
          <cell r="D1404">
            <v>0</v>
          </cell>
          <cell r="E1404">
            <v>0</v>
          </cell>
          <cell r="G1404">
            <v>0</v>
          </cell>
          <cell r="AA1404">
            <v>0</v>
          </cell>
          <cell r="AB1404">
            <v>0</v>
          </cell>
          <cell r="AC1404">
            <v>0</v>
          </cell>
        </row>
        <row r="1405">
          <cell r="C1405">
            <v>2</v>
          </cell>
          <cell r="D1405">
            <v>2</v>
          </cell>
          <cell r="E1405">
            <v>2</v>
          </cell>
          <cell r="G1405">
            <v>0</v>
          </cell>
          <cell r="AA1405">
            <v>2</v>
          </cell>
          <cell r="AB1405">
            <v>0</v>
          </cell>
          <cell r="AC1405">
            <v>0</v>
          </cell>
        </row>
        <row r="1406">
          <cell r="C1406">
            <v>0</v>
          </cell>
          <cell r="D1406">
            <v>0</v>
          </cell>
        </row>
        <row r="1407">
          <cell r="C1407">
            <v>0</v>
          </cell>
          <cell r="D1407">
            <v>0</v>
          </cell>
        </row>
        <row r="1408">
          <cell r="C1408">
            <v>0</v>
          </cell>
          <cell r="D1408">
            <v>0</v>
          </cell>
        </row>
        <row r="1409">
          <cell r="C1409">
            <v>1</v>
          </cell>
          <cell r="D1409">
            <v>1</v>
          </cell>
          <cell r="E1409">
            <v>1</v>
          </cell>
          <cell r="G1409">
            <v>0</v>
          </cell>
          <cell r="AA1409">
            <v>0</v>
          </cell>
          <cell r="AB1409">
            <v>1</v>
          </cell>
          <cell r="AC1409">
            <v>0</v>
          </cell>
        </row>
        <row r="1410">
          <cell r="C1410">
            <v>0</v>
          </cell>
          <cell r="D1410">
            <v>0</v>
          </cell>
          <cell r="E1410">
            <v>0</v>
          </cell>
          <cell r="G1410">
            <v>0</v>
          </cell>
          <cell r="AA1410">
            <v>0</v>
          </cell>
          <cell r="AB1410">
            <v>0</v>
          </cell>
          <cell r="AC1410">
            <v>0</v>
          </cell>
        </row>
        <row r="1411">
          <cell r="C1411">
            <v>3</v>
          </cell>
          <cell r="D1411">
            <v>3</v>
          </cell>
          <cell r="E1411">
            <v>3</v>
          </cell>
          <cell r="G1411">
            <v>0</v>
          </cell>
          <cell r="AA1411">
            <v>0</v>
          </cell>
          <cell r="AB1411">
            <v>3</v>
          </cell>
          <cell r="AC1411">
            <v>0</v>
          </cell>
        </row>
        <row r="1412">
          <cell r="C1412">
            <v>0</v>
          </cell>
          <cell r="D1412">
            <v>0</v>
          </cell>
          <cell r="E1412">
            <v>0</v>
          </cell>
          <cell r="G1412">
            <v>0</v>
          </cell>
          <cell r="AA1412">
            <v>0</v>
          </cell>
          <cell r="AB1412">
            <v>0</v>
          </cell>
          <cell r="AC1412">
            <v>0</v>
          </cell>
        </row>
        <row r="1413">
          <cell r="C1413">
            <v>2</v>
          </cell>
          <cell r="D1413">
            <v>2</v>
          </cell>
          <cell r="E1413">
            <v>2</v>
          </cell>
          <cell r="G1413">
            <v>0</v>
          </cell>
          <cell r="AA1413">
            <v>0</v>
          </cell>
          <cell r="AB1413">
            <v>2</v>
          </cell>
          <cell r="AC1413">
            <v>0</v>
          </cell>
        </row>
        <row r="1414">
          <cell r="C1414">
            <v>0</v>
          </cell>
          <cell r="D1414">
            <v>0</v>
          </cell>
        </row>
        <row r="1415">
          <cell r="C1415">
            <v>0</v>
          </cell>
          <cell r="D1415">
            <v>0</v>
          </cell>
        </row>
        <row r="1416">
          <cell r="C1416">
            <v>0</v>
          </cell>
          <cell r="D1416">
            <v>0</v>
          </cell>
        </row>
        <row r="1417">
          <cell r="C1417">
            <v>0</v>
          </cell>
          <cell r="D1417">
            <v>0</v>
          </cell>
        </row>
        <row r="1418">
          <cell r="C1418">
            <v>0</v>
          </cell>
          <cell r="D1418">
            <v>0</v>
          </cell>
        </row>
        <row r="1419">
          <cell r="C1419">
            <v>0</v>
          </cell>
          <cell r="D1419">
            <v>0</v>
          </cell>
        </row>
        <row r="1420">
          <cell r="C1420">
            <v>0</v>
          </cell>
          <cell r="D1420">
            <v>0</v>
          </cell>
        </row>
        <row r="1421">
          <cell r="C1421">
            <v>0</v>
          </cell>
          <cell r="D1421">
            <v>0</v>
          </cell>
        </row>
        <row r="1422">
          <cell r="C1422">
            <v>0</v>
          </cell>
          <cell r="D1422">
            <v>0</v>
          </cell>
        </row>
        <row r="1423">
          <cell r="C1423">
            <v>0</v>
          </cell>
          <cell r="D1423">
            <v>0</v>
          </cell>
        </row>
        <row r="1502">
          <cell r="C1502">
            <v>68</v>
          </cell>
          <cell r="H1502">
            <v>58</v>
          </cell>
          <cell r="I1502">
            <v>45</v>
          </cell>
          <cell r="J1502">
            <v>13</v>
          </cell>
          <cell r="K1502">
            <v>0</v>
          </cell>
          <cell r="L1502">
            <v>8</v>
          </cell>
          <cell r="M1502">
            <v>2</v>
          </cell>
          <cell r="N1502">
            <v>0</v>
          </cell>
          <cell r="P1502">
            <v>12</v>
          </cell>
          <cell r="Q1502">
            <v>21</v>
          </cell>
          <cell r="S1502">
            <v>0</v>
          </cell>
          <cell r="T1502">
            <v>1</v>
          </cell>
          <cell r="V1502">
            <v>0</v>
          </cell>
          <cell r="W1502">
            <v>0</v>
          </cell>
          <cell r="Y1502">
            <v>0</v>
          </cell>
          <cell r="Z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L1502">
            <v>5708465</v>
          </cell>
        </row>
        <row r="1504">
          <cell r="C1504">
            <v>2</v>
          </cell>
          <cell r="D1504">
            <v>2</v>
          </cell>
          <cell r="E1504">
            <v>2</v>
          </cell>
          <cell r="G1504">
            <v>0</v>
          </cell>
          <cell r="AA1504">
            <v>0</v>
          </cell>
          <cell r="AB1504">
            <v>2</v>
          </cell>
          <cell r="AC1504">
            <v>0</v>
          </cell>
          <cell r="AL1504">
            <v>21780</v>
          </cell>
        </row>
        <row r="1566">
          <cell r="C1566">
            <v>10</v>
          </cell>
          <cell r="H1566">
            <v>5</v>
          </cell>
          <cell r="I1566">
            <v>4</v>
          </cell>
          <cell r="J1566">
            <v>1</v>
          </cell>
          <cell r="K1566">
            <v>1</v>
          </cell>
          <cell r="L1566">
            <v>0</v>
          </cell>
          <cell r="M1566">
            <v>0</v>
          </cell>
          <cell r="N1566">
            <v>4</v>
          </cell>
          <cell r="P1566">
            <v>1</v>
          </cell>
          <cell r="Q1566">
            <v>1</v>
          </cell>
          <cell r="S1566">
            <v>1</v>
          </cell>
          <cell r="T1566">
            <v>0</v>
          </cell>
          <cell r="V1566">
            <v>0</v>
          </cell>
          <cell r="W1566">
            <v>0</v>
          </cell>
          <cell r="Y1566">
            <v>0</v>
          </cell>
          <cell r="Z1566">
            <v>4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L1566">
            <v>691150</v>
          </cell>
        </row>
        <row r="1635">
          <cell r="C1635">
            <v>22</v>
          </cell>
          <cell r="H1635">
            <v>16</v>
          </cell>
          <cell r="I1635">
            <v>14</v>
          </cell>
          <cell r="J1635">
            <v>2</v>
          </cell>
          <cell r="K1635">
            <v>0</v>
          </cell>
          <cell r="L1635">
            <v>3</v>
          </cell>
          <cell r="M1635">
            <v>3</v>
          </cell>
          <cell r="N1635">
            <v>0</v>
          </cell>
          <cell r="P1635">
            <v>2</v>
          </cell>
          <cell r="Q1635">
            <v>2</v>
          </cell>
          <cell r="S1635">
            <v>1</v>
          </cell>
          <cell r="T1635">
            <v>0</v>
          </cell>
          <cell r="V1635">
            <v>0</v>
          </cell>
          <cell r="W1635">
            <v>0</v>
          </cell>
          <cell r="Y1635">
            <v>1</v>
          </cell>
          <cell r="Z1635">
            <v>1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L1635">
            <v>1062895</v>
          </cell>
        </row>
        <row r="1653"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</row>
        <row r="1680">
          <cell r="C1680">
            <v>26</v>
          </cell>
          <cell r="H1680">
            <v>23</v>
          </cell>
          <cell r="I1680">
            <v>20</v>
          </cell>
          <cell r="J1680">
            <v>3</v>
          </cell>
          <cell r="K1680">
            <v>1</v>
          </cell>
          <cell r="L1680">
            <v>2</v>
          </cell>
          <cell r="M1680">
            <v>0</v>
          </cell>
          <cell r="N1680">
            <v>0</v>
          </cell>
          <cell r="P1680">
            <v>0</v>
          </cell>
          <cell r="Q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Y1680">
            <v>0</v>
          </cell>
          <cell r="Z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L1680">
            <v>1291970</v>
          </cell>
        </row>
        <row r="1682">
          <cell r="C1682">
            <v>0</v>
          </cell>
          <cell r="D1682">
            <v>0</v>
          </cell>
        </row>
        <row r="1683">
          <cell r="C1683">
            <v>0</v>
          </cell>
          <cell r="D1683">
            <v>0</v>
          </cell>
        </row>
        <row r="1684">
          <cell r="C1684">
            <v>4609</v>
          </cell>
          <cell r="D1684">
            <v>4609</v>
          </cell>
          <cell r="E1684">
            <v>4609</v>
          </cell>
          <cell r="G1684">
            <v>0</v>
          </cell>
          <cell r="AA1684">
            <v>4609</v>
          </cell>
          <cell r="AB1684">
            <v>0</v>
          </cell>
          <cell r="AC1684">
            <v>0</v>
          </cell>
        </row>
        <row r="1685">
          <cell r="C1685">
            <v>1</v>
          </cell>
          <cell r="D1685">
            <v>1</v>
          </cell>
          <cell r="E1685">
            <v>1</v>
          </cell>
          <cell r="G1685">
            <v>0</v>
          </cell>
          <cell r="AA1685">
            <v>1</v>
          </cell>
          <cell r="AB1685">
            <v>0</v>
          </cell>
          <cell r="AC1685">
            <v>0</v>
          </cell>
        </row>
        <row r="1686">
          <cell r="C1686">
            <v>1</v>
          </cell>
          <cell r="D1686">
            <v>1</v>
          </cell>
          <cell r="E1686">
            <v>1</v>
          </cell>
          <cell r="AA1686">
            <v>1</v>
          </cell>
        </row>
        <row r="1687">
          <cell r="C1687">
            <v>0</v>
          </cell>
          <cell r="D1687">
            <v>0</v>
          </cell>
        </row>
        <row r="1688">
          <cell r="C1688">
            <v>0</v>
          </cell>
          <cell r="D1688">
            <v>0</v>
          </cell>
        </row>
        <row r="1689">
          <cell r="C1689">
            <v>0</v>
          </cell>
          <cell r="D1689">
            <v>0</v>
          </cell>
        </row>
        <row r="1690">
          <cell r="C1690">
            <v>0</v>
          </cell>
          <cell r="D1690">
            <v>0</v>
          </cell>
        </row>
        <row r="1691">
          <cell r="C1691">
            <v>0</v>
          </cell>
          <cell r="D1691">
            <v>0</v>
          </cell>
        </row>
        <row r="1692">
          <cell r="C1692">
            <v>0</v>
          </cell>
          <cell r="D1692">
            <v>0</v>
          </cell>
        </row>
        <row r="1693">
          <cell r="C1693">
            <v>0</v>
          </cell>
          <cell r="D1693">
            <v>0</v>
          </cell>
        </row>
        <row r="1694">
          <cell r="C1694">
            <v>0</v>
          </cell>
          <cell r="D1694">
            <v>0</v>
          </cell>
        </row>
        <row r="1695">
          <cell r="C1695">
            <v>0</v>
          </cell>
          <cell r="D1695">
            <v>0</v>
          </cell>
        </row>
        <row r="1696">
          <cell r="C1696">
            <v>0</v>
          </cell>
          <cell r="D1696">
            <v>0</v>
          </cell>
        </row>
        <row r="1697">
          <cell r="C1697">
            <v>1</v>
          </cell>
          <cell r="D1697">
            <v>1</v>
          </cell>
          <cell r="E1697">
            <v>1</v>
          </cell>
          <cell r="G1697">
            <v>0</v>
          </cell>
          <cell r="AA1697">
            <v>1</v>
          </cell>
          <cell r="AB1697">
            <v>0</v>
          </cell>
          <cell r="AC1697">
            <v>0</v>
          </cell>
        </row>
        <row r="1701">
          <cell r="C1701">
            <v>0</v>
          </cell>
          <cell r="D1701">
            <v>0</v>
          </cell>
        </row>
        <row r="1702">
          <cell r="C1702">
            <v>0</v>
          </cell>
          <cell r="D1702">
            <v>0</v>
          </cell>
        </row>
        <row r="1703">
          <cell r="C1703">
            <v>0</v>
          </cell>
          <cell r="D1703">
            <v>0</v>
          </cell>
        </row>
        <row r="1704">
          <cell r="C1704">
            <v>0</v>
          </cell>
          <cell r="D1704">
            <v>0</v>
          </cell>
        </row>
        <row r="1705">
          <cell r="C1705">
            <v>0</v>
          </cell>
          <cell r="D1705">
            <v>0</v>
          </cell>
        </row>
        <row r="1706">
          <cell r="C1706">
            <v>0</v>
          </cell>
          <cell r="D1706">
            <v>0</v>
          </cell>
        </row>
        <row r="1707">
          <cell r="C1707">
            <v>0</v>
          </cell>
          <cell r="D1707">
            <v>0</v>
          </cell>
        </row>
        <row r="1708">
          <cell r="C1708">
            <v>0</v>
          </cell>
          <cell r="D1708">
            <v>0</v>
          </cell>
        </row>
        <row r="1709">
          <cell r="C1709">
            <v>0</v>
          </cell>
          <cell r="D1709">
            <v>0</v>
          </cell>
        </row>
        <row r="1710">
          <cell r="C1710">
            <v>0</v>
          </cell>
          <cell r="D1710">
            <v>0</v>
          </cell>
        </row>
        <row r="1711">
          <cell r="C1711">
            <v>0</v>
          </cell>
          <cell r="D1711">
            <v>0</v>
          </cell>
        </row>
        <row r="1712">
          <cell r="C1712">
            <v>6</v>
          </cell>
          <cell r="D1712">
            <v>6</v>
          </cell>
          <cell r="E1712">
            <v>6</v>
          </cell>
          <cell r="G1712">
            <v>0</v>
          </cell>
          <cell r="AA1712">
            <v>0</v>
          </cell>
          <cell r="AB1712">
            <v>6</v>
          </cell>
          <cell r="AC1712">
            <v>0</v>
          </cell>
        </row>
        <row r="1713">
          <cell r="C1713">
            <v>0</v>
          </cell>
          <cell r="D1713">
            <v>0</v>
          </cell>
        </row>
        <row r="1714">
          <cell r="C1714">
            <v>0</v>
          </cell>
          <cell r="D1714">
            <v>0</v>
          </cell>
        </row>
        <row r="1715">
          <cell r="C1715">
            <v>0</v>
          </cell>
          <cell r="D1715">
            <v>0</v>
          </cell>
        </row>
        <row r="1716">
          <cell r="C1716">
            <v>0</v>
          </cell>
          <cell r="D1716">
            <v>0</v>
          </cell>
        </row>
        <row r="1717">
          <cell r="C1717">
            <v>0</v>
          </cell>
          <cell r="D1717">
            <v>0</v>
          </cell>
        </row>
        <row r="1718">
          <cell r="C1718">
            <v>0</v>
          </cell>
          <cell r="D1718">
            <v>0</v>
          </cell>
        </row>
        <row r="1719">
          <cell r="C1719">
            <v>0</v>
          </cell>
          <cell r="D1719">
            <v>0</v>
          </cell>
        </row>
        <row r="1720">
          <cell r="C1720">
            <v>0</v>
          </cell>
          <cell r="D1720">
            <v>0</v>
          </cell>
        </row>
        <row r="1721">
          <cell r="C1721">
            <v>0</v>
          </cell>
          <cell r="D1721">
            <v>0</v>
          </cell>
        </row>
        <row r="1722">
          <cell r="C1722">
            <v>0</v>
          </cell>
          <cell r="D1722">
            <v>0</v>
          </cell>
        </row>
        <row r="1723">
          <cell r="C1723">
            <v>0</v>
          </cell>
          <cell r="D1723">
            <v>0</v>
          </cell>
        </row>
        <row r="1724">
          <cell r="C1724">
            <v>0</v>
          </cell>
          <cell r="D1724">
            <v>0</v>
          </cell>
        </row>
        <row r="1725">
          <cell r="C1725">
            <v>0</v>
          </cell>
          <cell r="D1725">
            <v>0</v>
          </cell>
        </row>
        <row r="1726">
          <cell r="C1726">
            <v>0</v>
          </cell>
          <cell r="D1726">
            <v>0</v>
          </cell>
        </row>
        <row r="1727">
          <cell r="C1727">
            <v>0</v>
          </cell>
          <cell r="D1727">
            <v>0</v>
          </cell>
        </row>
        <row r="1728">
          <cell r="C1728">
            <v>0</v>
          </cell>
          <cell r="D1728">
            <v>0</v>
          </cell>
        </row>
        <row r="1729">
          <cell r="C1729">
            <v>0</v>
          </cell>
          <cell r="D1729">
            <v>0</v>
          </cell>
        </row>
        <row r="1730">
          <cell r="C1730">
            <v>0</v>
          </cell>
          <cell r="D1730">
            <v>0</v>
          </cell>
        </row>
        <row r="1731">
          <cell r="C1731">
            <v>0</v>
          </cell>
          <cell r="D1731">
            <v>0</v>
          </cell>
        </row>
        <row r="1732">
          <cell r="C1732">
            <v>0</v>
          </cell>
          <cell r="D1732">
            <v>0</v>
          </cell>
        </row>
        <row r="1733">
          <cell r="C1733">
            <v>0</v>
          </cell>
          <cell r="D1733">
            <v>0</v>
          </cell>
        </row>
        <row r="1734">
          <cell r="C1734">
            <v>0</v>
          </cell>
          <cell r="D1734">
            <v>0</v>
          </cell>
        </row>
        <row r="1735">
          <cell r="C1735">
            <v>0</v>
          </cell>
          <cell r="D1735">
            <v>0</v>
          </cell>
        </row>
        <row r="1736">
          <cell r="C1736">
            <v>308</v>
          </cell>
          <cell r="D1736">
            <v>308</v>
          </cell>
          <cell r="E1736">
            <v>308</v>
          </cell>
          <cell r="G1736">
            <v>0</v>
          </cell>
          <cell r="AA1736">
            <v>305</v>
          </cell>
          <cell r="AB1736">
            <v>3</v>
          </cell>
          <cell r="AC1736">
            <v>0</v>
          </cell>
        </row>
        <row r="1737">
          <cell r="C1737">
            <v>1677</v>
          </cell>
          <cell r="D1737">
            <v>1677</v>
          </cell>
          <cell r="E1737">
            <v>1677</v>
          </cell>
          <cell r="G1737">
            <v>0</v>
          </cell>
          <cell r="AA1737">
            <v>1677</v>
          </cell>
          <cell r="AB1737">
            <v>0</v>
          </cell>
          <cell r="AC1737">
            <v>0</v>
          </cell>
        </row>
        <row r="1738">
          <cell r="C1738">
            <v>12661</v>
          </cell>
          <cell r="D1738">
            <v>12467</v>
          </cell>
          <cell r="E1738">
            <v>12467</v>
          </cell>
          <cell r="G1738">
            <v>194</v>
          </cell>
          <cell r="AA1738">
            <v>11393</v>
          </cell>
          <cell r="AB1738">
            <v>713</v>
          </cell>
          <cell r="AC1738">
            <v>555</v>
          </cell>
        </row>
        <row r="1739">
          <cell r="C1739">
            <v>5311</v>
          </cell>
          <cell r="D1739">
            <v>5311</v>
          </cell>
          <cell r="E1739">
            <v>5311</v>
          </cell>
          <cell r="G1739">
            <v>0</v>
          </cell>
          <cell r="AA1739">
            <v>5311</v>
          </cell>
          <cell r="AB1739">
            <v>0</v>
          </cell>
          <cell r="AC1739">
            <v>0</v>
          </cell>
        </row>
        <row r="1740">
          <cell r="C1740">
            <v>0</v>
          </cell>
          <cell r="D1740">
            <v>0</v>
          </cell>
          <cell r="E1740">
            <v>0</v>
          </cell>
          <cell r="G1740">
            <v>0</v>
          </cell>
          <cell r="AA1740">
            <v>0</v>
          </cell>
          <cell r="AB1740">
            <v>0</v>
          </cell>
          <cell r="AC1740">
            <v>0</v>
          </cell>
        </row>
        <row r="1741">
          <cell r="C1741">
            <v>140</v>
          </cell>
          <cell r="D1741">
            <v>140</v>
          </cell>
          <cell r="E1741">
            <v>140</v>
          </cell>
          <cell r="G1741">
            <v>0</v>
          </cell>
          <cell r="AA1741">
            <v>140</v>
          </cell>
          <cell r="AB1741">
            <v>0</v>
          </cell>
          <cell r="AC1741">
            <v>0</v>
          </cell>
        </row>
        <row r="1742">
          <cell r="C1742">
            <v>1</v>
          </cell>
          <cell r="D1742">
            <v>1</v>
          </cell>
          <cell r="E1742">
            <v>1</v>
          </cell>
          <cell r="G1742">
            <v>0</v>
          </cell>
          <cell r="AA1742">
            <v>0</v>
          </cell>
          <cell r="AB1742">
            <v>0</v>
          </cell>
          <cell r="AC1742">
            <v>1</v>
          </cell>
        </row>
        <row r="1743">
          <cell r="C1743">
            <v>2293</v>
          </cell>
          <cell r="D1743">
            <v>2293</v>
          </cell>
          <cell r="E1743">
            <v>2293</v>
          </cell>
          <cell r="G1743">
            <v>0</v>
          </cell>
          <cell r="AA1743">
            <v>1840</v>
          </cell>
          <cell r="AB1743">
            <v>2</v>
          </cell>
          <cell r="AC1743">
            <v>451</v>
          </cell>
        </row>
        <row r="1744">
          <cell r="C1744">
            <v>0</v>
          </cell>
          <cell r="D1744">
            <v>0</v>
          </cell>
        </row>
        <row r="1745">
          <cell r="C1745">
            <v>0</v>
          </cell>
          <cell r="D1745">
            <v>0</v>
          </cell>
        </row>
        <row r="1746">
          <cell r="C1746">
            <v>0</v>
          </cell>
          <cell r="D1746">
            <v>0</v>
          </cell>
        </row>
        <row r="1747">
          <cell r="C1747">
            <v>0</v>
          </cell>
          <cell r="D1747">
            <v>0</v>
          </cell>
        </row>
        <row r="1748">
          <cell r="C1748">
            <v>0</v>
          </cell>
          <cell r="D1748">
            <v>0</v>
          </cell>
        </row>
        <row r="1749">
          <cell r="C1749">
            <v>9</v>
          </cell>
          <cell r="D1749">
            <v>9</v>
          </cell>
          <cell r="E1749">
            <v>9</v>
          </cell>
          <cell r="G1749">
            <v>0</v>
          </cell>
          <cell r="AA1749">
            <v>9</v>
          </cell>
          <cell r="AB1749">
            <v>0</v>
          </cell>
          <cell r="AC1749">
            <v>0</v>
          </cell>
        </row>
        <row r="1750">
          <cell r="C1750">
            <v>0</v>
          </cell>
          <cell r="D1750">
            <v>0</v>
          </cell>
          <cell r="E1750">
            <v>0</v>
          </cell>
          <cell r="G1750">
            <v>0</v>
          </cell>
          <cell r="AA1750">
            <v>0</v>
          </cell>
          <cell r="AB1750">
            <v>0</v>
          </cell>
          <cell r="AC1750">
            <v>0</v>
          </cell>
        </row>
        <row r="1751">
          <cell r="C1751">
            <v>187</v>
          </cell>
          <cell r="D1751">
            <v>187</v>
          </cell>
          <cell r="E1751">
            <v>187</v>
          </cell>
          <cell r="G1751">
            <v>0</v>
          </cell>
          <cell r="AA1751">
            <v>187</v>
          </cell>
          <cell r="AB1751">
            <v>0</v>
          </cell>
          <cell r="AC1751">
            <v>0</v>
          </cell>
        </row>
        <row r="1752">
          <cell r="C1752">
            <v>4</v>
          </cell>
          <cell r="D1752">
            <v>4</v>
          </cell>
          <cell r="E1752">
            <v>4</v>
          </cell>
          <cell r="G1752">
            <v>0</v>
          </cell>
          <cell r="AA1752">
            <v>4</v>
          </cell>
          <cell r="AB1752">
            <v>0</v>
          </cell>
          <cell r="AC1752">
            <v>0</v>
          </cell>
        </row>
        <row r="1753">
          <cell r="C1753">
            <v>0</v>
          </cell>
          <cell r="D1753">
            <v>0</v>
          </cell>
        </row>
        <row r="1754">
          <cell r="C1754">
            <v>0</v>
          </cell>
          <cell r="D1754">
            <v>0</v>
          </cell>
        </row>
        <row r="1755">
          <cell r="C1755">
            <v>0</v>
          </cell>
          <cell r="D1755">
            <v>0</v>
          </cell>
        </row>
        <row r="1756">
          <cell r="C1756">
            <v>0</v>
          </cell>
          <cell r="D1756">
            <v>0</v>
          </cell>
        </row>
        <row r="1757">
          <cell r="C1757">
            <v>6</v>
          </cell>
          <cell r="D1757">
            <v>6</v>
          </cell>
          <cell r="E1757">
            <v>6</v>
          </cell>
          <cell r="G1757">
            <v>0</v>
          </cell>
          <cell r="AA1757">
            <v>6</v>
          </cell>
          <cell r="AB1757">
            <v>0</v>
          </cell>
          <cell r="AC1757">
            <v>0</v>
          </cell>
        </row>
        <row r="1758">
          <cell r="C1758">
            <v>0</v>
          </cell>
          <cell r="D1758">
            <v>0</v>
          </cell>
        </row>
        <row r="1759">
          <cell r="C1759">
            <v>0</v>
          </cell>
          <cell r="D1759">
            <v>0</v>
          </cell>
        </row>
        <row r="1760">
          <cell r="C1760">
            <v>0</v>
          </cell>
          <cell r="D1760">
            <v>0</v>
          </cell>
        </row>
        <row r="1761">
          <cell r="C1761">
            <v>0</v>
          </cell>
          <cell r="D1761">
            <v>0</v>
          </cell>
        </row>
        <row r="1762">
          <cell r="C1762">
            <v>0</v>
          </cell>
          <cell r="D1762">
            <v>0</v>
          </cell>
        </row>
        <row r="1763">
          <cell r="C1763">
            <v>0</v>
          </cell>
          <cell r="D1763">
            <v>0</v>
          </cell>
        </row>
        <row r="1764">
          <cell r="C1764">
            <v>0</v>
          </cell>
          <cell r="D1764">
            <v>0</v>
          </cell>
        </row>
        <row r="1765">
          <cell r="C1765">
            <v>0</v>
          </cell>
          <cell r="D1765">
            <v>0</v>
          </cell>
        </row>
        <row r="1766">
          <cell r="C1766">
            <v>0</v>
          </cell>
          <cell r="D1766">
            <v>0</v>
          </cell>
        </row>
        <row r="1767">
          <cell r="C1767">
            <v>0</v>
          </cell>
          <cell r="D1767">
            <v>0</v>
          </cell>
        </row>
        <row r="1768">
          <cell r="C1768">
            <v>0</v>
          </cell>
          <cell r="D1768">
            <v>0</v>
          </cell>
        </row>
        <row r="1769">
          <cell r="C1769">
            <v>0</v>
          </cell>
          <cell r="D1769">
            <v>0</v>
          </cell>
        </row>
        <row r="1770">
          <cell r="C1770">
            <v>0</v>
          </cell>
          <cell r="D1770">
            <v>0</v>
          </cell>
        </row>
        <row r="1771">
          <cell r="C1771">
            <v>0</v>
          </cell>
          <cell r="D1771">
            <v>0</v>
          </cell>
        </row>
        <row r="1772">
          <cell r="C1772">
            <v>0</v>
          </cell>
          <cell r="D1772">
            <v>0</v>
          </cell>
        </row>
        <row r="1773">
          <cell r="C1773">
            <v>0</v>
          </cell>
          <cell r="D1773">
            <v>0</v>
          </cell>
        </row>
        <row r="1774">
          <cell r="C1774">
            <v>0</v>
          </cell>
          <cell r="D1774">
            <v>0</v>
          </cell>
        </row>
        <row r="1775">
          <cell r="C1775">
            <v>0</v>
          </cell>
          <cell r="D1775">
            <v>0</v>
          </cell>
        </row>
        <row r="1776">
          <cell r="C1776">
            <v>0</v>
          </cell>
          <cell r="D1776">
            <v>0</v>
          </cell>
        </row>
        <row r="1777">
          <cell r="C1777">
            <v>0</v>
          </cell>
          <cell r="D1777">
            <v>0</v>
          </cell>
        </row>
        <row r="1778">
          <cell r="C1778">
            <v>0</v>
          </cell>
          <cell r="D1778">
            <v>0</v>
          </cell>
        </row>
        <row r="1779">
          <cell r="C1779">
            <v>0</v>
          </cell>
          <cell r="D1779">
            <v>0</v>
          </cell>
        </row>
        <row r="1780">
          <cell r="C1780">
            <v>0</v>
          </cell>
          <cell r="D1780">
            <v>0</v>
          </cell>
        </row>
        <row r="1781">
          <cell r="C1781">
            <v>0</v>
          </cell>
          <cell r="D1781">
            <v>0</v>
          </cell>
        </row>
        <row r="1782">
          <cell r="C1782">
            <v>0</v>
          </cell>
          <cell r="D1782">
            <v>0</v>
          </cell>
        </row>
        <row r="1783">
          <cell r="C1783">
            <v>0</v>
          </cell>
          <cell r="D1783">
            <v>0</v>
          </cell>
        </row>
        <row r="1784">
          <cell r="C1784">
            <v>0</v>
          </cell>
          <cell r="D1784">
            <v>0</v>
          </cell>
        </row>
        <row r="1785">
          <cell r="C1785">
            <v>0</v>
          </cell>
          <cell r="D1785">
            <v>0</v>
          </cell>
        </row>
        <row r="1788">
          <cell r="C1788">
            <v>799</v>
          </cell>
          <cell r="E1788">
            <v>787</v>
          </cell>
          <cell r="AL1788">
            <v>4596080</v>
          </cell>
        </row>
        <row r="1789">
          <cell r="C1789">
            <v>0</v>
          </cell>
          <cell r="E1789">
            <v>0</v>
          </cell>
          <cell r="AL1789">
            <v>0</v>
          </cell>
        </row>
        <row r="1790">
          <cell r="C1790">
            <v>34</v>
          </cell>
          <cell r="E1790">
            <v>34</v>
          </cell>
          <cell r="AL1790">
            <v>947920</v>
          </cell>
        </row>
        <row r="1791">
          <cell r="C1791">
            <v>0</v>
          </cell>
          <cell r="E1791">
            <v>0</v>
          </cell>
          <cell r="AL1791">
            <v>0</v>
          </cell>
        </row>
        <row r="1792">
          <cell r="C1792">
            <v>109</v>
          </cell>
          <cell r="E1792">
            <v>108</v>
          </cell>
          <cell r="AL1792">
            <v>6405480</v>
          </cell>
        </row>
        <row r="1793">
          <cell r="C1793">
            <v>0</v>
          </cell>
          <cell r="AL1793">
            <v>0</v>
          </cell>
        </row>
        <row r="1794">
          <cell r="C1794">
            <v>0</v>
          </cell>
          <cell r="AL1794">
            <v>0</v>
          </cell>
        </row>
        <row r="1795">
          <cell r="C1795">
            <v>0</v>
          </cell>
          <cell r="AL1795">
            <v>0</v>
          </cell>
        </row>
        <row r="1796">
          <cell r="C1796">
            <v>0</v>
          </cell>
          <cell r="AL1796">
            <v>0</v>
          </cell>
        </row>
        <row r="1797">
          <cell r="C1797">
            <v>0</v>
          </cell>
          <cell r="AL1797">
            <v>0</v>
          </cell>
        </row>
        <row r="1798">
          <cell r="C1798">
            <v>0</v>
          </cell>
          <cell r="AL1798">
            <v>0</v>
          </cell>
        </row>
        <row r="1799">
          <cell r="C1799">
            <v>0</v>
          </cell>
          <cell r="AL1799">
            <v>0</v>
          </cell>
        </row>
        <row r="1800">
          <cell r="C1800">
            <v>0</v>
          </cell>
          <cell r="AL1800">
            <v>0</v>
          </cell>
        </row>
        <row r="1801">
          <cell r="C1801">
            <v>0</v>
          </cell>
          <cell r="AL1801">
            <v>0</v>
          </cell>
        </row>
        <row r="1802">
          <cell r="C1802">
            <v>0</v>
          </cell>
          <cell r="AL1802">
            <v>0</v>
          </cell>
        </row>
        <row r="1803">
          <cell r="C1803">
            <v>0</v>
          </cell>
          <cell r="AL1803">
            <v>0</v>
          </cell>
        </row>
        <row r="1804">
          <cell r="C1804">
            <v>0</v>
          </cell>
          <cell r="AL1804">
            <v>0</v>
          </cell>
        </row>
        <row r="1805">
          <cell r="C1805">
            <v>0</v>
          </cell>
          <cell r="AL1805">
            <v>0</v>
          </cell>
        </row>
        <row r="1806">
          <cell r="C1806">
            <v>0</v>
          </cell>
          <cell r="AL1806">
            <v>0</v>
          </cell>
        </row>
        <row r="1807">
          <cell r="C1807">
            <v>0</v>
          </cell>
          <cell r="AL1807">
            <v>0</v>
          </cell>
        </row>
        <row r="1808">
          <cell r="C1808">
            <v>0</v>
          </cell>
          <cell r="AL1808">
            <v>0</v>
          </cell>
        </row>
        <row r="1809">
          <cell r="C1809">
            <v>0</v>
          </cell>
          <cell r="AL1809">
            <v>0</v>
          </cell>
        </row>
        <row r="1810">
          <cell r="C1810">
            <v>0</v>
          </cell>
          <cell r="AL1810">
            <v>0</v>
          </cell>
        </row>
        <row r="1811">
          <cell r="C1811">
            <v>0</v>
          </cell>
          <cell r="AL1811">
            <v>0</v>
          </cell>
        </row>
        <row r="1812">
          <cell r="C1812">
            <v>942</v>
          </cell>
          <cell r="D1812">
            <v>929</v>
          </cell>
          <cell r="E1812">
            <v>929</v>
          </cell>
          <cell r="F1812">
            <v>0</v>
          </cell>
          <cell r="G1812">
            <v>13</v>
          </cell>
          <cell r="AA1812">
            <v>286</v>
          </cell>
          <cell r="AB1812">
            <v>456</v>
          </cell>
          <cell r="AC1812">
            <v>200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</row>
        <row r="1815"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</row>
        <row r="1901">
          <cell r="P1901">
            <v>0</v>
          </cell>
          <cell r="Q1901">
            <v>3</v>
          </cell>
          <cell r="S1901">
            <v>0</v>
          </cell>
          <cell r="T1901">
            <v>0</v>
          </cell>
          <cell r="V1901">
            <v>0</v>
          </cell>
          <cell r="W1901">
            <v>0</v>
          </cell>
          <cell r="Y1901">
            <v>1</v>
          </cell>
          <cell r="Z1901">
            <v>10</v>
          </cell>
        </row>
        <row r="1904">
          <cell r="C1904">
            <v>0</v>
          </cell>
        </row>
        <row r="1913">
          <cell r="P1913">
            <v>0</v>
          </cell>
          <cell r="Q1913">
            <v>0</v>
          </cell>
          <cell r="S1913">
            <v>0</v>
          </cell>
          <cell r="T1913">
            <v>0</v>
          </cell>
          <cell r="V1913">
            <v>0</v>
          </cell>
          <cell r="W1913">
            <v>0</v>
          </cell>
          <cell r="Y1913">
            <v>0</v>
          </cell>
          <cell r="Z1913">
            <v>0</v>
          </cell>
        </row>
        <row r="1914">
          <cell r="C1914">
            <v>15</v>
          </cell>
          <cell r="H1914">
            <v>14</v>
          </cell>
          <cell r="I1914">
            <v>12</v>
          </cell>
          <cell r="J1914">
            <v>2</v>
          </cell>
          <cell r="K1914">
            <v>0</v>
          </cell>
          <cell r="L1914">
            <v>0</v>
          </cell>
          <cell r="M1914">
            <v>1</v>
          </cell>
          <cell r="N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19789280</v>
          </cell>
        </row>
        <row r="1983">
          <cell r="C1983">
            <v>8</v>
          </cell>
          <cell r="H1983">
            <v>6</v>
          </cell>
          <cell r="I1983">
            <v>6</v>
          </cell>
          <cell r="J1983">
            <v>0</v>
          </cell>
          <cell r="K1983">
            <v>0</v>
          </cell>
          <cell r="L1983">
            <v>2</v>
          </cell>
          <cell r="M1983">
            <v>0</v>
          </cell>
          <cell r="N1983">
            <v>0</v>
          </cell>
          <cell r="P1983">
            <v>0</v>
          </cell>
          <cell r="Q1983">
            <v>6</v>
          </cell>
          <cell r="S1983">
            <v>0</v>
          </cell>
          <cell r="T1983">
            <v>0</v>
          </cell>
          <cell r="V1983">
            <v>0</v>
          </cell>
          <cell r="W1983">
            <v>0</v>
          </cell>
          <cell r="Y1983">
            <v>0</v>
          </cell>
          <cell r="Z1983">
            <v>1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L1983">
            <v>1736230</v>
          </cell>
        </row>
        <row r="1985">
          <cell r="C1985">
            <v>54</v>
          </cell>
          <cell r="D1985">
            <v>54</v>
          </cell>
          <cell r="E1985">
            <v>54</v>
          </cell>
          <cell r="G1985">
            <v>0</v>
          </cell>
          <cell r="AA1985">
            <v>3</v>
          </cell>
          <cell r="AB1985">
            <v>51</v>
          </cell>
          <cell r="AC1985">
            <v>0</v>
          </cell>
        </row>
        <row r="1986">
          <cell r="C1986">
            <v>0</v>
          </cell>
          <cell r="D1986">
            <v>0</v>
          </cell>
          <cell r="E1986">
            <v>0</v>
          </cell>
          <cell r="G1986">
            <v>0</v>
          </cell>
          <cell r="AA1986">
            <v>0</v>
          </cell>
          <cell r="AB1986">
            <v>0</v>
          </cell>
          <cell r="AC1986">
            <v>0</v>
          </cell>
        </row>
        <row r="1987">
          <cell r="C1987">
            <v>11</v>
          </cell>
          <cell r="D1987">
            <v>11</v>
          </cell>
          <cell r="E1987">
            <v>11</v>
          </cell>
          <cell r="G1987">
            <v>0</v>
          </cell>
          <cell r="AA1987">
            <v>0</v>
          </cell>
          <cell r="AB1987">
            <v>11</v>
          </cell>
          <cell r="AC1987">
            <v>0</v>
          </cell>
        </row>
        <row r="1988">
          <cell r="C1988">
            <v>0</v>
          </cell>
          <cell r="D1988">
            <v>0</v>
          </cell>
          <cell r="E1988">
            <v>0</v>
          </cell>
          <cell r="G1988">
            <v>0</v>
          </cell>
          <cell r="AA1988">
            <v>0</v>
          </cell>
          <cell r="AB1988">
            <v>0</v>
          </cell>
          <cell r="AC1988">
            <v>0</v>
          </cell>
        </row>
        <row r="1989">
          <cell r="C1989">
            <v>0</v>
          </cell>
          <cell r="D1989">
            <v>0</v>
          </cell>
          <cell r="E1989">
            <v>0</v>
          </cell>
          <cell r="G1989">
            <v>0</v>
          </cell>
          <cell r="AA1989">
            <v>0</v>
          </cell>
          <cell r="AB1989">
            <v>0</v>
          </cell>
          <cell r="AC1989">
            <v>0</v>
          </cell>
        </row>
        <row r="1990">
          <cell r="C1990">
            <v>0</v>
          </cell>
          <cell r="D1990">
            <v>0</v>
          </cell>
          <cell r="E1990">
            <v>0</v>
          </cell>
          <cell r="G1990">
            <v>0</v>
          </cell>
          <cell r="AA1990">
            <v>0</v>
          </cell>
          <cell r="AB1990">
            <v>0</v>
          </cell>
          <cell r="AC1990">
            <v>0</v>
          </cell>
        </row>
        <row r="1991">
          <cell r="C1991">
            <v>0</v>
          </cell>
          <cell r="D1991">
            <v>0</v>
          </cell>
          <cell r="E1991">
            <v>0</v>
          </cell>
          <cell r="G1991">
            <v>0</v>
          </cell>
          <cell r="AA1991">
            <v>0</v>
          </cell>
          <cell r="AB1991">
            <v>0</v>
          </cell>
          <cell r="AC1991">
            <v>0</v>
          </cell>
        </row>
        <row r="1992">
          <cell r="C1992">
            <v>0</v>
          </cell>
          <cell r="D1992">
            <v>0</v>
          </cell>
          <cell r="E1992">
            <v>0</v>
          </cell>
          <cell r="G1992">
            <v>0</v>
          </cell>
          <cell r="AA1992">
            <v>0</v>
          </cell>
          <cell r="AB1992">
            <v>0</v>
          </cell>
          <cell r="AC1992">
            <v>0</v>
          </cell>
        </row>
        <row r="1993">
          <cell r="C1993">
            <v>0</v>
          </cell>
          <cell r="D1993">
            <v>0</v>
          </cell>
          <cell r="E1993">
            <v>0</v>
          </cell>
          <cell r="G1993">
            <v>0</v>
          </cell>
          <cell r="AA1993">
            <v>0</v>
          </cell>
          <cell r="AB1993">
            <v>0</v>
          </cell>
          <cell r="AC1993">
            <v>0</v>
          </cell>
        </row>
        <row r="1994">
          <cell r="C1994">
            <v>0</v>
          </cell>
          <cell r="D1994">
            <v>0</v>
          </cell>
          <cell r="E1994">
            <v>0</v>
          </cell>
          <cell r="G1994">
            <v>0</v>
          </cell>
          <cell r="AA1994">
            <v>0</v>
          </cell>
          <cell r="AB1994">
            <v>0</v>
          </cell>
          <cell r="AC1994">
            <v>0</v>
          </cell>
        </row>
        <row r="1995">
          <cell r="C1995">
            <v>42</v>
          </cell>
          <cell r="D1995">
            <v>42</v>
          </cell>
          <cell r="E1995">
            <v>42</v>
          </cell>
          <cell r="G1995">
            <v>0</v>
          </cell>
          <cell r="AA1995">
            <v>0</v>
          </cell>
          <cell r="AB1995">
            <v>42</v>
          </cell>
          <cell r="AC1995">
            <v>0</v>
          </cell>
        </row>
        <row r="1996">
          <cell r="C1996">
            <v>0</v>
          </cell>
          <cell r="D1996">
            <v>0</v>
          </cell>
          <cell r="E1996">
            <v>0</v>
          </cell>
          <cell r="G1996">
            <v>0</v>
          </cell>
          <cell r="AA1996">
            <v>0</v>
          </cell>
          <cell r="AB1996">
            <v>0</v>
          </cell>
          <cell r="AC1996">
            <v>0</v>
          </cell>
        </row>
        <row r="1997">
          <cell r="C1997">
            <v>0</v>
          </cell>
          <cell r="D1997">
            <v>0</v>
          </cell>
          <cell r="E1997">
            <v>0</v>
          </cell>
          <cell r="G1997">
            <v>0</v>
          </cell>
          <cell r="AA1997">
            <v>0</v>
          </cell>
          <cell r="AB1997">
            <v>0</v>
          </cell>
          <cell r="AC1997">
            <v>0</v>
          </cell>
        </row>
        <row r="1998">
          <cell r="C1998">
            <v>0</v>
          </cell>
          <cell r="D1998">
            <v>0</v>
          </cell>
          <cell r="E1998">
            <v>0</v>
          </cell>
          <cell r="G1998">
            <v>0</v>
          </cell>
          <cell r="AA1998">
            <v>0</v>
          </cell>
          <cell r="AB1998">
            <v>0</v>
          </cell>
          <cell r="AC1998">
            <v>0</v>
          </cell>
        </row>
        <row r="1999">
          <cell r="C1999">
            <v>0</v>
          </cell>
          <cell r="D1999">
            <v>0</v>
          </cell>
          <cell r="E1999">
            <v>0</v>
          </cell>
          <cell r="G1999">
            <v>0</v>
          </cell>
          <cell r="AA1999">
            <v>0</v>
          </cell>
          <cell r="AB1999">
            <v>0</v>
          </cell>
          <cell r="AC1999">
            <v>0</v>
          </cell>
        </row>
        <row r="2000">
          <cell r="C2000">
            <v>0</v>
          </cell>
          <cell r="D2000">
            <v>0</v>
          </cell>
          <cell r="E2000">
            <v>0</v>
          </cell>
          <cell r="G2000">
            <v>0</v>
          </cell>
          <cell r="AA2000">
            <v>0</v>
          </cell>
          <cell r="AB2000">
            <v>0</v>
          </cell>
          <cell r="AC2000">
            <v>0</v>
          </cell>
        </row>
        <row r="2001">
          <cell r="C2001">
            <v>0</v>
          </cell>
          <cell r="D2001">
            <v>0</v>
          </cell>
          <cell r="E2001">
            <v>0</v>
          </cell>
          <cell r="G2001">
            <v>0</v>
          </cell>
          <cell r="AA2001">
            <v>0</v>
          </cell>
          <cell r="AB2001">
            <v>0</v>
          </cell>
          <cell r="AC2001">
            <v>0</v>
          </cell>
        </row>
        <row r="2002">
          <cell r="C2002">
            <v>100</v>
          </cell>
          <cell r="D2002">
            <v>100</v>
          </cell>
          <cell r="E2002">
            <v>100</v>
          </cell>
          <cell r="G2002">
            <v>0</v>
          </cell>
          <cell r="AA2002">
            <v>98</v>
          </cell>
          <cell r="AB2002">
            <v>0</v>
          </cell>
          <cell r="AC2002">
            <v>2</v>
          </cell>
        </row>
        <row r="2003">
          <cell r="C2003">
            <v>0</v>
          </cell>
          <cell r="D2003">
            <v>0</v>
          </cell>
        </row>
        <row r="2004">
          <cell r="C2004">
            <v>0</v>
          </cell>
          <cell r="D2004">
            <v>0</v>
          </cell>
        </row>
        <row r="2005">
          <cell r="C2005">
            <v>0</v>
          </cell>
          <cell r="D2005">
            <v>0</v>
          </cell>
        </row>
        <row r="2006">
          <cell r="C2006">
            <v>0</v>
          </cell>
          <cell r="D2006">
            <v>0</v>
          </cell>
        </row>
        <row r="2007">
          <cell r="C2007">
            <v>0</v>
          </cell>
          <cell r="D2007">
            <v>0</v>
          </cell>
        </row>
        <row r="2008">
          <cell r="C2008">
            <v>0</v>
          </cell>
          <cell r="D2008">
            <v>0</v>
          </cell>
        </row>
        <row r="2009">
          <cell r="C2009">
            <v>0</v>
          </cell>
          <cell r="D2009">
            <v>0</v>
          </cell>
        </row>
        <row r="2010">
          <cell r="C2010">
            <v>11</v>
          </cell>
          <cell r="D2010">
            <v>11</v>
          </cell>
          <cell r="E2010">
            <v>11</v>
          </cell>
          <cell r="G2010">
            <v>0</v>
          </cell>
          <cell r="AA2010">
            <v>3</v>
          </cell>
          <cell r="AB2010">
            <v>8</v>
          </cell>
          <cell r="AC2010">
            <v>0</v>
          </cell>
        </row>
        <row r="2011">
          <cell r="C2011">
            <v>1</v>
          </cell>
          <cell r="D2011">
            <v>1</v>
          </cell>
          <cell r="E2011">
            <v>0</v>
          </cell>
          <cell r="F2011">
            <v>1</v>
          </cell>
          <cell r="G2011">
            <v>0</v>
          </cell>
          <cell r="AA2011">
            <v>1</v>
          </cell>
          <cell r="AB2011">
            <v>0</v>
          </cell>
          <cell r="AC2011">
            <v>0</v>
          </cell>
        </row>
        <row r="2012">
          <cell r="C2012">
            <v>0</v>
          </cell>
          <cell r="D2012">
            <v>0</v>
          </cell>
          <cell r="E2012">
            <v>0</v>
          </cell>
          <cell r="G2012">
            <v>0</v>
          </cell>
          <cell r="AA2012">
            <v>0</v>
          </cell>
          <cell r="AB2012">
            <v>0</v>
          </cell>
          <cell r="AC2012">
            <v>0</v>
          </cell>
        </row>
        <row r="2013">
          <cell r="C2013">
            <v>0</v>
          </cell>
          <cell r="D2013">
            <v>0</v>
          </cell>
          <cell r="E2013">
            <v>0</v>
          </cell>
          <cell r="G2013">
            <v>0</v>
          </cell>
          <cell r="AA2013">
            <v>0</v>
          </cell>
          <cell r="AB2013">
            <v>0</v>
          </cell>
          <cell r="AC2013">
            <v>0</v>
          </cell>
        </row>
        <row r="2014">
          <cell r="C2014">
            <v>0</v>
          </cell>
          <cell r="D2014">
            <v>0</v>
          </cell>
          <cell r="E2014">
            <v>0</v>
          </cell>
          <cell r="G2014">
            <v>0</v>
          </cell>
          <cell r="AA2014">
            <v>0</v>
          </cell>
          <cell r="AB2014">
            <v>0</v>
          </cell>
          <cell r="AC2014">
            <v>0</v>
          </cell>
        </row>
        <row r="2015">
          <cell r="C2015">
            <v>0</v>
          </cell>
          <cell r="D2015">
            <v>0</v>
          </cell>
          <cell r="E2015">
            <v>0</v>
          </cell>
          <cell r="G2015">
            <v>0</v>
          </cell>
          <cell r="AA2015">
            <v>0</v>
          </cell>
          <cell r="AB2015">
            <v>0</v>
          </cell>
          <cell r="AC2015">
            <v>0</v>
          </cell>
        </row>
        <row r="2016">
          <cell r="C2016">
            <v>0</v>
          </cell>
          <cell r="D2016">
            <v>0</v>
          </cell>
          <cell r="E2016">
            <v>0</v>
          </cell>
          <cell r="G2016">
            <v>0</v>
          </cell>
          <cell r="AA2016">
            <v>0</v>
          </cell>
          <cell r="AB2016">
            <v>0</v>
          </cell>
          <cell r="AC2016">
            <v>0</v>
          </cell>
        </row>
        <row r="2017">
          <cell r="C2017">
            <v>0</v>
          </cell>
          <cell r="D2017">
            <v>0</v>
          </cell>
          <cell r="E2017">
            <v>0</v>
          </cell>
          <cell r="G2017">
            <v>0</v>
          </cell>
          <cell r="AA2017">
            <v>0</v>
          </cell>
          <cell r="AB2017">
            <v>0</v>
          </cell>
          <cell r="AC2017">
            <v>0</v>
          </cell>
        </row>
        <row r="2018">
          <cell r="C2018">
            <v>0</v>
          </cell>
          <cell r="D2018">
            <v>0</v>
          </cell>
          <cell r="E2018">
            <v>0</v>
          </cell>
          <cell r="G2018">
            <v>0</v>
          </cell>
          <cell r="AA2018">
            <v>0</v>
          </cell>
          <cell r="AB2018">
            <v>0</v>
          </cell>
          <cell r="AC2018">
            <v>0</v>
          </cell>
        </row>
        <row r="2019">
          <cell r="C2019">
            <v>5</v>
          </cell>
          <cell r="D2019">
            <v>5</v>
          </cell>
          <cell r="E2019">
            <v>5</v>
          </cell>
          <cell r="G2019">
            <v>0</v>
          </cell>
          <cell r="AA2019">
            <v>3</v>
          </cell>
          <cell r="AB2019">
            <v>0</v>
          </cell>
          <cell r="AC2019">
            <v>2</v>
          </cell>
        </row>
        <row r="2020">
          <cell r="C2020">
            <v>0</v>
          </cell>
          <cell r="D2020">
            <v>0</v>
          </cell>
        </row>
        <row r="2021">
          <cell r="C2021">
            <v>0</v>
          </cell>
          <cell r="D2021">
            <v>0</v>
          </cell>
        </row>
        <row r="2022">
          <cell r="C2022">
            <v>0</v>
          </cell>
          <cell r="D2022">
            <v>0</v>
          </cell>
        </row>
        <row r="2023">
          <cell r="C2023">
            <v>0</v>
          </cell>
          <cell r="D2023">
            <v>0</v>
          </cell>
        </row>
        <row r="2024">
          <cell r="C2024">
            <v>0</v>
          </cell>
          <cell r="D2024">
            <v>0</v>
          </cell>
        </row>
        <row r="2025">
          <cell r="C2025">
            <v>0</v>
          </cell>
          <cell r="D2025">
            <v>0</v>
          </cell>
        </row>
        <row r="2026">
          <cell r="C2026">
            <v>0</v>
          </cell>
          <cell r="D2026">
            <v>0</v>
          </cell>
        </row>
        <row r="2027">
          <cell r="C2027">
            <v>0</v>
          </cell>
          <cell r="D2027">
            <v>0</v>
          </cell>
        </row>
        <row r="2028">
          <cell r="C2028">
            <v>0</v>
          </cell>
          <cell r="D2028">
            <v>0</v>
          </cell>
        </row>
        <row r="2029">
          <cell r="C2029">
            <v>0</v>
          </cell>
          <cell r="D2029">
            <v>0</v>
          </cell>
        </row>
        <row r="2030">
          <cell r="C2030">
            <v>0</v>
          </cell>
          <cell r="D2030">
            <v>0</v>
          </cell>
        </row>
        <row r="2031">
          <cell r="C2031">
            <v>0</v>
          </cell>
          <cell r="D2031">
            <v>0</v>
          </cell>
        </row>
        <row r="2032">
          <cell r="C2032">
            <v>0</v>
          </cell>
          <cell r="D2032">
            <v>0</v>
          </cell>
        </row>
        <row r="2033">
          <cell r="C2033">
            <v>0</v>
          </cell>
          <cell r="D2033">
            <v>0</v>
          </cell>
        </row>
        <row r="2034">
          <cell r="C2034">
            <v>0</v>
          </cell>
          <cell r="D2034">
            <v>0</v>
          </cell>
        </row>
        <row r="2035">
          <cell r="C2035">
            <v>0</v>
          </cell>
          <cell r="D2035">
            <v>0</v>
          </cell>
        </row>
        <row r="2036">
          <cell r="C2036">
            <v>0</v>
          </cell>
          <cell r="D2036">
            <v>0</v>
          </cell>
        </row>
        <row r="2037">
          <cell r="C2037">
            <v>0</v>
          </cell>
          <cell r="D2037">
            <v>0</v>
          </cell>
        </row>
        <row r="2038">
          <cell r="C2038">
            <v>0</v>
          </cell>
          <cell r="D2038">
            <v>0</v>
          </cell>
        </row>
        <row r="2039">
          <cell r="C2039">
            <v>0</v>
          </cell>
          <cell r="D2039">
            <v>0</v>
          </cell>
        </row>
        <row r="2040">
          <cell r="C2040">
            <v>0</v>
          </cell>
          <cell r="D2040">
            <v>0</v>
          </cell>
        </row>
        <row r="2041">
          <cell r="C2041">
            <v>17</v>
          </cell>
          <cell r="D2041">
            <v>17</v>
          </cell>
          <cell r="E2041">
            <v>17</v>
          </cell>
          <cell r="G2041">
            <v>0</v>
          </cell>
          <cell r="AA2041">
            <v>0</v>
          </cell>
          <cell r="AB2041">
            <v>4</v>
          </cell>
          <cell r="AC2041">
            <v>13</v>
          </cell>
        </row>
        <row r="2042">
          <cell r="C2042">
            <v>0</v>
          </cell>
          <cell r="D2042">
            <v>0</v>
          </cell>
        </row>
        <row r="2043">
          <cell r="C2043">
            <v>0</v>
          </cell>
          <cell r="D2043">
            <v>0</v>
          </cell>
        </row>
        <row r="2044">
          <cell r="C2044">
            <v>0</v>
          </cell>
          <cell r="D2044">
            <v>0</v>
          </cell>
        </row>
        <row r="2045">
          <cell r="C2045">
            <v>0</v>
          </cell>
          <cell r="D2045">
            <v>0</v>
          </cell>
        </row>
        <row r="2046">
          <cell r="C2046">
            <v>0</v>
          </cell>
          <cell r="D2046">
            <v>0</v>
          </cell>
        </row>
        <row r="2047">
          <cell r="C2047">
            <v>0</v>
          </cell>
          <cell r="D2047">
            <v>0</v>
          </cell>
        </row>
        <row r="2048">
          <cell r="C2048">
            <v>0</v>
          </cell>
          <cell r="D2048">
            <v>0</v>
          </cell>
        </row>
        <row r="2049">
          <cell r="C2049">
            <v>0</v>
          </cell>
          <cell r="D2049">
            <v>0</v>
          </cell>
        </row>
        <row r="2050">
          <cell r="C2050">
            <v>0</v>
          </cell>
          <cell r="D2050">
            <v>0</v>
          </cell>
        </row>
        <row r="2051">
          <cell r="C2051">
            <v>0</v>
          </cell>
          <cell r="D2051">
            <v>0</v>
          </cell>
        </row>
        <row r="2052">
          <cell r="C2052">
            <v>0</v>
          </cell>
          <cell r="D2052">
            <v>0</v>
          </cell>
        </row>
        <row r="2053">
          <cell r="C2053">
            <v>0</v>
          </cell>
          <cell r="D2053">
            <v>0</v>
          </cell>
        </row>
        <row r="2054">
          <cell r="C2054">
            <v>0</v>
          </cell>
          <cell r="D2054">
            <v>0</v>
          </cell>
        </row>
        <row r="2055">
          <cell r="C2055">
            <v>0</v>
          </cell>
          <cell r="D2055">
            <v>0</v>
          </cell>
        </row>
        <row r="2059">
          <cell r="C2059">
            <v>71</v>
          </cell>
          <cell r="D2059">
            <v>70</v>
          </cell>
          <cell r="E2059">
            <v>70</v>
          </cell>
          <cell r="G2059">
            <v>1</v>
          </cell>
          <cell r="AA2059">
            <v>7</v>
          </cell>
          <cell r="AB2059">
            <v>64</v>
          </cell>
          <cell r="AC2059">
            <v>0</v>
          </cell>
          <cell r="AL2059">
            <v>2818200</v>
          </cell>
        </row>
        <row r="2060">
          <cell r="C2060">
            <v>0</v>
          </cell>
          <cell r="D2060">
            <v>0</v>
          </cell>
          <cell r="E2060">
            <v>0</v>
          </cell>
          <cell r="G2060">
            <v>0</v>
          </cell>
          <cell r="AA2060">
            <v>0</v>
          </cell>
          <cell r="AB2060">
            <v>0</v>
          </cell>
          <cell r="AC2060">
            <v>0</v>
          </cell>
          <cell r="AL2060">
            <v>0</v>
          </cell>
        </row>
        <row r="2061">
          <cell r="C2061">
            <v>31</v>
          </cell>
          <cell r="D2061">
            <v>31</v>
          </cell>
          <cell r="E2061">
            <v>31</v>
          </cell>
          <cell r="G2061">
            <v>0</v>
          </cell>
          <cell r="AA2061">
            <v>5</v>
          </cell>
          <cell r="AB2061">
            <v>26</v>
          </cell>
          <cell r="AC2061">
            <v>0</v>
          </cell>
          <cell r="AI2061">
            <v>9</v>
          </cell>
          <cell r="AL2061">
            <v>1603630</v>
          </cell>
        </row>
        <row r="2110">
          <cell r="C2110">
            <v>0</v>
          </cell>
          <cell r="AL2110">
            <v>0</v>
          </cell>
        </row>
        <row r="2176">
          <cell r="C2176">
            <v>227</v>
          </cell>
          <cell r="H2176">
            <v>180</v>
          </cell>
          <cell r="I2176">
            <v>143</v>
          </cell>
          <cell r="J2176">
            <v>37</v>
          </cell>
          <cell r="K2176">
            <v>4</v>
          </cell>
          <cell r="L2176">
            <v>37</v>
          </cell>
          <cell r="M2176">
            <v>5</v>
          </cell>
          <cell r="N2176">
            <v>1</v>
          </cell>
          <cell r="P2176">
            <v>2</v>
          </cell>
          <cell r="Q2176">
            <v>47</v>
          </cell>
          <cell r="S2176">
            <v>6</v>
          </cell>
          <cell r="T2176">
            <v>46</v>
          </cell>
          <cell r="V2176">
            <v>0</v>
          </cell>
          <cell r="W2176">
            <v>2</v>
          </cell>
          <cell r="Y2176">
            <v>7</v>
          </cell>
          <cell r="Z2176">
            <v>117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L2176">
            <v>47953875</v>
          </cell>
        </row>
        <row r="2218">
          <cell r="C2218">
            <v>13</v>
          </cell>
          <cell r="H2218">
            <v>12</v>
          </cell>
          <cell r="I2218">
            <v>6</v>
          </cell>
          <cell r="J2218">
            <v>6</v>
          </cell>
          <cell r="K2218">
            <v>0</v>
          </cell>
          <cell r="L2218">
            <v>1</v>
          </cell>
          <cell r="M2218">
            <v>0</v>
          </cell>
          <cell r="N2218">
            <v>0</v>
          </cell>
          <cell r="P2218">
            <v>0</v>
          </cell>
          <cell r="Q2218">
            <v>8</v>
          </cell>
          <cell r="S2218">
            <v>0</v>
          </cell>
          <cell r="T2218">
            <v>5</v>
          </cell>
          <cell r="V2218">
            <v>0</v>
          </cell>
          <cell r="W2218">
            <v>0</v>
          </cell>
          <cell r="Y2218">
            <v>0</v>
          </cell>
          <cell r="Z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L2218">
            <v>1101930</v>
          </cell>
        </row>
        <row r="2220">
          <cell r="C2220">
            <v>0</v>
          </cell>
          <cell r="D2220">
            <v>0</v>
          </cell>
        </row>
        <row r="2221">
          <cell r="C2221">
            <v>1</v>
          </cell>
          <cell r="D2221">
            <v>1</v>
          </cell>
          <cell r="E2221">
            <v>1</v>
          </cell>
          <cell r="AA2221">
            <v>1</v>
          </cell>
        </row>
        <row r="2222">
          <cell r="C2222">
            <v>9</v>
          </cell>
          <cell r="D2222">
            <v>9</v>
          </cell>
          <cell r="E2222">
            <v>9</v>
          </cell>
          <cell r="G2222">
            <v>0</v>
          </cell>
          <cell r="AA2222">
            <v>0</v>
          </cell>
          <cell r="AB2222">
            <v>9</v>
          </cell>
          <cell r="AC2222">
            <v>0</v>
          </cell>
        </row>
        <row r="2223">
          <cell r="C2223">
            <v>4</v>
          </cell>
          <cell r="D2223">
            <v>4</v>
          </cell>
          <cell r="E2223">
            <v>4</v>
          </cell>
          <cell r="AA2223">
            <v>4</v>
          </cell>
        </row>
        <row r="2224">
          <cell r="C2224">
            <v>10</v>
          </cell>
          <cell r="D2224">
            <v>10</v>
          </cell>
          <cell r="E2224">
            <v>10</v>
          </cell>
          <cell r="AA2224">
            <v>4</v>
          </cell>
          <cell r="AB2224">
            <v>6</v>
          </cell>
        </row>
        <row r="2225">
          <cell r="C2225">
            <v>0</v>
          </cell>
          <cell r="D2225">
            <v>0</v>
          </cell>
        </row>
        <row r="2226">
          <cell r="C2226">
            <v>0</v>
          </cell>
          <cell r="D2226">
            <v>0</v>
          </cell>
        </row>
        <row r="2227">
          <cell r="C2227">
            <v>0</v>
          </cell>
          <cell r="D2227">
            <v>0</v>
          </cell>
        </row>
        <row r="2228">
          <cell r="C2228">
            <v>0</v>
          </cell>
          <cell r="D2228">
            <v>0</v>
          </cell>
        </row>
        <row r="2229">
          <cell r="C2229">
            <v>0</v>
          </cell>
          <cell r="D2229">
            <v>0</v>
          </cell>
        </row>
        <row r="2230">
          <cell r="C2230">
            <v>0</v>
          </cell>
          <cell r="D2230">
            <v>0</v>
          </cell>
        </row>
        <row r="2231">
          <cell r="C2231">
            <v>0</v>
          </cell>
          <cell r="D2231">
            <v>0</v>
          </cell>
        </row>
        <row r="2232">
          <cell r="C2232">
            <v>0</v>
          </cell>
          <cell r="D2232">
            <v>0</v>
          </cell>
        </row>
        <row r="2233">
          <cell r="C2233">
            <v>0</v>
          </cell>
          <cell r="D2233">
            <v>0</v>
          </cell>
        </row>
        <row r="2234">
          <cell r="C2234">
            <v>0</v>
          </cell>
          <cell r="D2234">
            <v>0</v>
          </cell>
        </row>
        <row r="2235">
          <cell r="C2235">
            <v>0</v>
          </cell>
          <cell r="D2235">
            <v>0</v>
          </cell>
        </row>
        <row r="2236">
          <cell r="C2236">
            <v>62</v>
          </cell>
          <cell r="D2236">
            <v>62</v>
          </cell>
          <cell r="E2236">
            <v>62</v>
          </cell>
          <cell r="G2236">
            <v>0</v>
          </cell>
          <cell r="AA2236">
            <v>58</v>
          </cell>
          <cell r="AB2236">
            <v>4</v>
          </cell>
          <cell r="AC2236">
            <v>0</v>
          </cell>
        </row>
        <row r="2237">
          <cell r="C2237">
            <v>0</v>
          </cell>
          <cell r="D2237">
            <v>0</v>
          </cell>
          <cell r="E2237">
            <v>0</v>
          </cell>
          <cell r="G2237">
            <v>0</v>
          </cell>
          <cell r="AA2237">
            <v>0</v>
          </cell>
          <cell r="AB2237">
            <v>0</v>
          </cell>
          <cell r="AC2237">
            <v>0</v>
          </cell>
        </row>
        <row r="2238">
          <cell r="C2238">
            <v>4</v>
          </cell>
          <cell r="D2238">
            <v>4</v>
          </cell>
          <cell r="E2238">
            <v>4</v>
          </cell>
          <cell r="G2238">
            <v>0</v>
          </cell>
          <cell r="AA2238">
            <v>4</v>
          </cell>
          <cell r="AB2238">
            <v>0</v>
          </cell>
          <cell r="AC2238">
            <v>0</v>
          </cell>
        </row>
        <row r="2239">
          <cell r="C2239">
            <v>56</v>
          </cell>
          <cell r="D2239">
            <v>56</v>
          </cell>
          <cell r="E2239">
            <v>56</v>
          </cell>
          <cell r="G2239">
            <v>0</v>
          </cell>
          <cell r="AA2239">
            <v>19</v>
          </cell>
          <cell r="AB2239">
            <v>1</v>
          </cell>
          <cell r="AC2239">
            <v>36</v>
          </cell>
        </row>
        <row r="2240">
          <cell r="C2240">
            <v>0</v>
          </cell>
          <cell r="D2240">
            <v>0</v>
          </cell>
          <cell r="E2240">
            <v>0</v>
          </cell>
          <cell r="G2240">
            <v>0</v>
          </cell>
          <cell r="AA2240">
            <v>0</v>
          </cell>
          <cell r="AB2240">
            <v>0</v>
          </cell>
          <cell r="AC2240">
            <v>0</v>
          </cell>
        </row>
        <row r="2241">
          <cell r="C2241">
            <v>0</v>
          </cell>
          <cell r="D2241">
            <v>0</v>
          </cell>
          <cell r="E2241">
            <v>0</v>
          </cell>
          <cell r="G2241">
            <v>0</v>
          </cell>
          <cell r="AA2241">
            <v>0</v>
          </cell>
          <cell r="AB2241">
            <v>0</v>
          </cell>
          <cell r="AC2241">
            <v>0</v>
          </cell>
        </row>
        <row r="2242">
          <cell r="C2242">
            <v>0</v>
          </cell>
          <cell r="D2242">
            <v>0</v>
          </cell>
          <cell r="E2242">
            <v>0</v>
          </cell>
          <cell r="G2242">
            <v>0</v>
          </cell>
          <cell r="AA2242">
            <v>0</v>
          </cell>
          <cell r="AB2242">
            <v>0</v>
          </cell>
          <cell r="AC2242">
            <v>0</v>
          </cell>
        </row>
        <row r="2243">
          <cell r="C2243">
            <v>193</v>
          </cell>
          <cell r="D2243">
            <v>119</v>
          </cell>
          <cell r="E2243">
            <v>119</v>
          </cell>
          <cell r="G2243">
            <v>74</v>
          </cell>
          <cell r="AA2243">
            <v>107</v>
          </cell>
          <cell r="AB2243">
            <v>11</v>
          </cell>
          <cell r="AC2243">
            <v>75</v>
          </cell>
        </row>
        <row r="2244">
          <cell r="C2244">
            <v>0</v>
          </cell>
          <cell r="D2244">
            <v>0</v>
          </cell>
        </row>
        <row r="2245">
          <cell r="C2245">
            <v>0</v>
          </cell>
          <cell r="D2245">
            <v>0</v>
          </cell>
        </row>
        <row r="2249">
          <cell r="C2249">
            <v>48</v>
          </cell>
          <cell r="D2249">
            <v>48</v>
          </cell>
          <cell r="E2249">
            <v>48</v>
          </cell>
          <cell r="G2249">
            <v>0</v>
          </cell>
          <cell r="AA2249">
            <v>48</v>
          </cell>
          <cell r="AB2249">
            <v>0</v>
          </cell>
          <cell r="AC2249">
            <v>0</v>
          </cell>
          <cell r="AL2249">
            <v>2383200</v>
          </cell>
        </row>
        <row r="2250">
          <cell r="C2250">
            <v>0</v>
          </cell>
          <cell r="D2250">
            <v>0</v>
          </cell>
          <cell r="AL2250">
            <v>0</v>
          </cell>
        </row>
        <row r="2251">
          <cell r="C2251">
            <v>0</v>
          </cell>
          <cell r="D2251">
            <v>0</v>
          </cell>
          <cell r="AL2251">
            <v>0</v>
          </cell>
        </row>
        <row r="2252">
          <cell r="C2252">
            <v>0</v>
          </cell>
          <cell r="D2252">
            <v>0</v>
          </cell>
          <cell r="AL2252">
            <v>0</v>
          </cell>
        </row>
        <row r="2253">
          <cell r="C2253">
            <v>0</v>
          </cell>
          <cell r="D2253">
            <v>0</v>
          </cell>
          <cell r="AL2253">
            <v>0</v>
          </cell>
        </row>
        <row r="2254">
          <cell r="C2254">
            <v>0</v>
          </cell>
          <cell r="D2254">
            <v>0</v>
          </cell>
          <cell r="AL2254">
            <v>0</v>
          </cell>
        </row>
        <row r="2255">
          <cell r="C2255">
            <v>0</v>
          </cell>
          <cell r="D2255">
            <v>0</v>
          </cell>
          <cell r="AL2255">
            <v>0</v>
          </cell>
        </row>
        <row r="2256">
          <cell r="C2256">
            <v>0</v>
          </cell>
          <cell r="D2256">
            <v>0</v>
          </cell>
          <cell r="AL2256">
            <v>0</v>
          </cell>
        </row>
        <row r="2257">
          <cell r="C2257">
            <v>0</v>
          </cell>
          <cell r="D2257">
            <v>0</v>
          </cell>
        </row>
        <row r="2258">
          <cell r="C2258">
            <v>0</v>
          </cell>
          <cell r="D2258">
            <v>0</v>
          </cell>
        </row>
        <row r="2259">
          <cell r="C2259">
            <v>0</v>
          </cell>
          <cell r="D2259">
            <v>0</v>
          </cell>
        </row>
        <row r="2263">
          <cell r="C2263">
            <v>0</v>
          </cell>
          <cell r="AL2263">
            <v>0</v>
          </cell>
        </row>
        <row r="2342">
          <cell r="C2342">
            <v>92</v>
          </cell>
          <cell r="H2342">
            <v>81</v>
          </cell>
          <cell r="I2342">
            <v>65</v>
          </cell>
          <cell r="J2342">
            <v>16</v>
          </cell>
          <cell r="K2342">
            <v>4</v>
          </cell>
          <cell r="L2342">
            <v>5</v>
          </cell>
          <cell r="M2342">
            <v>2</v>
          </cell>
          <cell r="N2342">
            <v>0</v>
          </cell>
          <cell r="P2342">
            <v>5</v>
          </cell>
          <cell r="Q2342">
            <v>22</v>
          </cell>
          <cell r="S2342">
            <v>29</v>
          </cell>
          <cell r="T2342">
            <v>36</v>
          </cell>
          <cell r="V2342">
            <v>0</v>
          </cell>
          <cell r="W2342">
            <v>0</v>
          </cell>
          <cell r="Y2342">
            <v>0</v>
          </cell>
          <cell r="Z2342">
            <v>0</v>
          </cell>
          <cell r="AD2342">
            <v>0</v>
          </cell>
          <cell r="AE2342">
            <v>28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L2342">
            <v>22502730</v>
          </cell>
        </row>
        <row r="2363">
          <cell r="C2363">
            <v>824</v>
          </cell>
          <cell r="D2363">
            <v>663</v>
          </cell>
          <cell r="E2363">
            <v>663</v>
          </cell>
          <cell r="F2363">
            <v>0</v>
          </cell>
          <cell r="G2363">
            <v>161</v>
          </cell>
          <cell r="AA2363">
            <v>738</v>
          </cell>
          <cell r="AB2363">
            <v>10</v>
          </cell>
          <cell r="AC2363">
            <v>76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</row>
        <row r="2369"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</row>
        <row r="2370">
          <cell r="C2370">
            <v>824</v>
          </cell>
          <cell r="E2370">
            <v>663</v>
          </cell>
          <cell r="AL2370">
            <v>10957180</v>
          </cell>
        </row>
        <row r="2377">
          <cell r="C2377">
            <v>9</v>
          </cell>
          <cell r="H2377">
            <v>9</v>
          </cell>
          <cell r="I2377">
            <v>9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P2377">
            <v>0</v>
          </cell>
          <cell r="Q2377">
            <v>5</v>
          </cell>
          <cell r="S2377">
            <v>0</v>
          </cell>
          <cell r="T2377">
            <v>4</v>
          </cell>
          <cell r="V2377">
            <v>0</v>
          </cell>
          <cell r="W2377">
            <v>0</v>
          </cell>
          <cell r="Y2377">
            <v>0</v>
          </cell>
          <cell r="Z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L2377">
            <v>1832510</v>
          </cell>
        </row>
        <row r="2414">
          <cell r="C2414">
            <v>36</v>
          </cell>
          <cell r="H2414">
            <v>30</v>
          </cell>
          <cell r="I2414">
            <v>16</v>
          </cell>
          <cell r="J2414">
            <v>14</v>
          </cell>
          <cell r="K2414">
            <v>3</v>
          </cell>
          <cell r="L2414">
            <v>3</v>
          </cell>
          <cell r="M2414">
            <v>0</v>
          </cell>
          <cell r="N2414">
            <v>0</v>
          </cell>
          <cell r="P2414">
            <v>0</v>
          </cell>
          <cell r="Q2414">
            <v>25</v>
          </cell>
          <cell r="S2414">
            <v>0</v>
          </cell>
          <cell r="T2414">
            <v>0</v>
          </cell>
          <cell r="V2414">
            <v>0</v>
          </cell>
          <cell r="W2414">
            <v>0</v>
          </cell>
          <cell r="Y2414">
            <v>0</v>
          </cell>
          <cell r="Z2414">
            <v>9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L2414">
            <v>2937515</v>
          </cell>
        </row>
        <row r="2416">
          <cell r="C2416">
            <v>0</v>
          </cell>
          <cell r="D2416">
            <v>0</v>
          </cell>
          <cell r="AL2416">
            <v>0</v>
          </cell>
        </row>
        <row r="2417">
          <cell r="C2417">
            <v>13</v>
          </cell>
          <cell r="D2417">
            <v>12</v>
          </cell>
          <cell r="E2417">
            <v>12</v>
          </cell>
          <cell r="G2417">
            <v>1</v>
          </cell>
          <cell r="AA2417">
            <v>13</v>
          </cell>
          <cell r="AL2417">
            <v>1396440</v>
          </cell>
        </row>
        <row r="2418">
          <cell r="C2418">
            <v>0</v>
          </cell>
          <cell r="D2418">
            <v>0</v>
          </cell>
          <cell r="AL2418">
            <v>0</v>
          </cell>
        </row>
        <row r="2420">
          <cell r="C2420">
            <v>88</v>
          </cell>
          <cell r="H2420">
            <v>83</v>
          </cell>
          <cell r="I2420">
            <v>30</v>
          </cell>
          <cell r="J2420">
            <v>53</v>
          </cell>
          <cell r="K2420">
            <v>5</v>
          </cell>
          <cell r="AL2420">
            <v>4619100</v>
          </cell>
        </row>
        <row r="2421">
          <cell r="C2421">
            <v>0</v>
          </cell>
          <cell r="H2421">
            <v>0</v>
          </cell>
          <cell r="AL2421">
            <v>0</v>
          </cell>
        </row>
        <row r="2422">
          <cell r="C2422">
            <v>0</v>
          </cell>
          <cell r="H2422">
            <v>0</v>
          </cell>
          <cell r="AL2422">
            <v>0</v>
          </cell>
        </row>
        <row r="2423">
          <cell r="C2423">
            <v>0</v>
          </cell>
          <cell r="H2423">
            <v>0</v>
          </cell>
          <cell r="AL2423">
            <v>0</v>
          </cell>
        </row>
        <row r="2424">
          <cell r="C2424">
            <v>0</v>
          </cell>
          <cell r="H2424">
            <v>0</v>
          </cell>
          <cell r="AL2424">
            <v>0</v>
          </cell>
        </row>
        <row r="2425">
          <cell r="C2425">
            <v>0</v>
          </cell>
          <cell r="H2425">
            <v>0</v>
          </cell>
          <cell r="AL2425">
            <v>0</v>
          </cell>
        </row>
        <row r="2426">
          <cell r="C2426">
            <v>0</v>
          </cell>
          <cell r="H2426">
            <v>0</v>
          </cell>
          <cell r="AL2426">
            <v>0</v>
          </cell>
        </row>
        <row r="2427">
          <cell r="C2427">
            <v>44</v>
          </cell>
          <cell r="E2427">
            <v>33</v>
          </cell>
          <cell r="AL2427">
            <v>5080680</v>
          </cell>
        </row>
        <row r="2428">
          <cell r="C2428">
            <v>2</v>
          </cell>
          <cell r="E2428">
            <v>1</v>
          </cell>
          <cell r="AL2428">
            <v>161980</v>
          </cell>
        </row>
        <row r="2429">
          <cell r="P2429">
            <v>0</v>
          </cell>
          <cell r="Q2429">
            <v>56</v>
          </cell>
          <cell r="S2429">
            <v>0</v>
          </cell>
          <cell r="T2429">
            <v>0</v>
          </cell>
          <cell r="V2429">
            <v>0</v>
          </cell>
          <cell r="W2429">
            <v>0</v>
          </cell>
          <cell r="Y2429">
            <v>0</v>
          </cell>
          <cell r="Z2429">
            <v>32</v>
          </cell>
        </row>
        <row r="2431">
          <cell r="C2431">
            <v>0</v>
          </cell>
          <cell r="AL2431">
            <v>0</v>
          </cell>
        </row>
        <row r="2435">
          <cell r="C2435">
            <v>0</v>
          </cell>
          <cell r="D2435">
            <v>0</v>
          </cell>
        </row>
        <row r="2436">
          <cell r="C2436">
            <v>0</v>
          </cell>
          <cell r="D2436">
            <v>0</v>
          </cell>
        </row>
        <row r="2437">
          <cell r="C2437">
            <v>0</v>
          </cell>
          <cell r="D2437">
            <v>0</v>
          </cell>
        </row>
        <row r="2438">
          <cell r="C2438">
            <v>0</v>
          </cell>
          <cell r="D2438">
            <v>0</v>
          </cell>
        </row>
        <row r="2439">
          <cell r="C2439">
            <v>0</v>
          </cell>
          <cell r="D2439">
            <v>0</v>
          </cell>
        </row>
        <row r="2440">
          <cell r="C2440">
            <v>2</v>
          </cell>
          <cell r="D2440">
            <v>2</v>
          </cell>
          <cell r="E2440">
            <v>2</v>
          </cell>
          <cell r="G2440">
            <v>0</v>
          </cell>
          <cell r="AA2440">
            <v>0</v>
          </cell>
          <cell r="AB2440">
            <v>2</v>
          </cell>
          <cell r="AC2440">
            <v>0</v>
          </cell>
        </row>
        <row r="2441">
          <cell r="C2441">
            <v>44</v>
          </cell>
          <cell r="D2441">
            <v>44</v>
          </cell>
          <cell r="E2441">
            <v>44</v>
          </cell>
          <cell r="G2441">
            <v>0</v>
          </cell>
          <cell r="AA2441">
            <v>0</v>
          </cell>
          <cell r="AB2441">
            <v>39</v>
          </cell>
          <cell r="AC2441">
            <v>5</v>
          </cell>
        </row>
        <row r="2442">
          <cell r="C2442">
            <v>0</v>
          </cell>
          <cell r="D2442">
            <v>0</v>
          </cell>
          <cell r="E2442">
            <v>0</v>
          </cell>
          <cell r="G2442">
            <v>0</v>
          </cell>
          <cell r="AA2442">
            <v>0</v>
          </cell>
          <cell r="AB2442">
            <v>0</v>
          </cell>
          <cell r="AC2442">
            <v>0</v>
          </cell>
        </row>
        <row r="2443">
          <cell r="C2443">
            <v>28</v>
          </cell>
          <cell r="D2443">
            <v>28</v>
          </cell>
          <cell r="E2443">
            <v>28</v>
          </cell>
          <cell r="G2443">
            <v>0</v>
          </cell>
          <cell r="AA2443">
            <v>0</v>
          </cell>
          <cell r="AB2443">
            <v>27</v>
          </cell>
          <cell r="AC2443">
            <v>1</v>
          </cell>
        </row>
        <row r="2444">
          <cell r="C2444">
            <v>39</v>
          </cell>
          <cell r="D2444">
            <v>39</v>
          </cell>
          <cell r="E2444">
            <v>39</v>
          </cell>
          <cell r="G2444">
            <v>0</v>
          </cell>
          <cell r="AA2444">
            <v>0</v>
          </cell>
          <cell r="AB2444">
            <v>38</v>
          </cell>
          <cell r="AC2444">
            <v>1</v>
          </cell>
        </row>
        <row r="2445">
          <cell r="C2445">
            <v>0</v>
          </cell>
          <cell r="D2445">
            <v>0</v>
          </cell>
        </row>
        <row r="2446">
          <cell r="C2446">
            <v>0</v>
          </cell>
          <cell r="D2446">
            <v>0</v>
          </cell>
        </row>
        <row r="2447">
          <cell r="C2447">
            <v>0</v>
          </cell>
          <cell r="D2447">
            <v>0</v>
          </cell>
        </row>
        <row r="2448">
          <cell r="C2448">
            <v>0</v>
          </cell>
          <cell r="D2448">
            <v>0</v>
          </cell>
        </row>
        <row r="2449">
          <cell r="C2449">
            <v>0</v>
          </cell>
          <cell r="D2449">
            <v>0</v>
          </cell>
        </row>
        <row r="2450">
          <cell r="C2450">
            <v>0</v>
          </cell>
          <cell r="D2450">
            <v>0</v>
          </cell>
        </row>
        <row r="2451">
          <cell r="C2451">
            <v>0</v>
          </cell>
          <cell r="D2451">
            <v>0</v>
          </cell>
        </row>
        <row r="2452">
          <cell r="C2452">
            <v>18</v>
          </cell>
          <cell r="D2452">
            <v>18</v>
          </cell>
          <cell r="E2452">
            <v>18</v>
          </cell>
          <cell r="G2452">
            <v>0</v>
          </cell>
          <cell r="AA2452">
            <v>0</v>
          </cell>
          <cell r="AB2452">
            <v>18</v>
          </cell>
          <cell r="AC2452">
            <v>0</v>
          </cell>
        </row>
        <row r="2660">
          <cell r="C2660">
            <v>75</v>
          </cell>
          <cell r="H2660">
            <v>68</v>
          </cell>
          <cell r="I2660">
            <v>59</v>
          </cell>
          <cell r="J2660">
            <v>9</v>
          </cell>
          <cell r="K2660">
            <v>3</v>
          </cell>
          <cell r="L2660">
            <v>4</v>
          </cell>
          <cell r="M2660">
            <v>0</v>
          </cell>
          <cell r="N2660">
            <v>0</v>
          </cell>
          <cell r="P2660">
            <v>6</v>
          </cell>
          <cell r="Q2660">
            <v>31</v>
          </cell>
          <cell r="S2660">
            <v>0</v>
          </cell>
          <cell r="T2660">
            <v>9</v>
          </cell>
          <cell r="V2660">
            <v>0</v>
          </cell>
          <cell r="W2660">
            <v>0</v>
          </cell>
          <cell r="Y2660">
            <v>1</v>
          </cell>
          <cell r="Z2660">
            <v>27</v>
          </cell>
          <cell r="AD2660">
            <v>0</v>
          </cell>
          <cell r="AE2660">
            <v>7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L2660">
            <v>32224750</v>
          </cell>
        </row>
        <row r="2663">
          <cell r="C2663">
            <v>1</v>
          </cell>
          <cell r="H2663">
            <v>1</v>
          </cell>
        </row>
        <row r="2664">
          <cell r="C2664">
            <v>1</v>
          </cell>
          <cell r="H2664">
            <v>1</v>
          </cell>
        </row>
        <row r="2665">
          <cell r="C2665">
            <v>1</v>
          </cell>
          <cell r="H2665">
            <v>1</v>
          </cell>
        </row>
        <row r="2672">
          <cell r="C2672">
            <v>8</v>
          </cell>
          <cell r="H2672">
            <v>8</v>
          </cell>
          <cell r="I2672">
            <v>8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P2672">
            <v>0</v>
          </cell>
          <cell r="Q2672">
            <v>0</v>
          </cell>
          <cell r="S2672">
            <v>5</v>
          </cell>
          <cell r="T2672">
            <v>1</v>
          </cell>
          <cell r="V2672">
            <v>0</v>
          </cell>
          <cell r="W2672">
            <v>0</v>
          </cell>
          <cell r="Y2672">
            <v>2</v>
          </cell>
          <cell r="Z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L2672">
            <v>515120</v>
          </cell>
        </row>
        <row r="2684">
          <cell r="C2684">
            <v>5</v>
          </cell>
          <cell r="D2684">
            <v>5</v>
          </cell>
          <cell r="E2684">
            <v>5</v>
          </cell>
          <cell r="F2684">
            <v>0</v>
          </cell>
          <cell r="G2684">
            <v>0</v>
          </cell>
          <cell r="AA2684">
            <v>0</v>
          </cell>
          <cell r="AB2684">
            <v>5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L2684">
            <v>383520</v>
          </cell>
        </row>
        <row r="2739">
          <cell r="C2739">
            <v>0</v>
          </cell>
          <cell r="E2739">
            <v>0</v>
          </cell>
        </row>
        <row r="2741">
          <cell r="C2741">
            <v>22</v>
          </cell>
          <cell r="E2741">
            <v>13</v>
          </cell>
          <cell r="AL2741">
            <v>434200</v>
          </cell>
        </row>
        <row r="2751">
          <cell r="C2751">
            <v>88</v>
          </cell>
          <cell r="E2751">
            <v>30</v>
          </cell>
        </row>
        <row r="2753">
          <cell r="C2753">
            <v>175</v>
          </cell>
          <cell r="E2753">
            <v>175</v>
          </cell>
          <cell r="AL2753">
            <v>3850000</v>
          </cell>
        </row>
        <row r="2754">
          <cell r="C2754">
            <v>167</v>
          </cell>
          <cell r="E2754">
            <v>167</v>
          </cell>
          <cell r="AL2754">
            <v>11559740</v>
          </cell>
        </row>
        <row r="2755">
          <cell r="C2755">
            <v>0</v>
          </cell>
          <cell r="AL2755">
            <v>0</v>
          </cell>
        </row>
        <row r="2756">
          <cell r="C2756">
            <v>216</v>
          </cell>
          <cell r="E2756">
            <v>213</v>
          </cell>
          <cell r="AL2756">
            <v>643260</v>
          </cell>
        </row>
        <row r="2757">
          <cell r="C2757">
            <v>0</v>
          </cell>
          <cell r="AL2757">
            <v>0</v>
          </cell>
        </row>
        <row r="2758">
          <cell r="C2758">
            <v>0</v>
          </cell>
          <cell r="AL2758">
            <v>0</v>
          </cell>
        </row>
        <row r="2759">
          <cell r="C2759">
            <v>0</v>
          </cell>
          <cell r="AL2759">
            <v>0</v>
          </cell>
        </row>
        <row r="2780">
          <cell r="C2780">
            <v>823</v>
          </cell>
          <cell r="E2780">
            <v>823</v>
          </cell>
          <cell r="AL2780">
            <v>3945340</v>
          </cell>
        </row>
        <row r="2806">
          <cell r="C2806">
            <v>174</v>
          </cell>
          <cell r="E2806">
            <v>174</v>
          </cell>
          <cell r="AL2806">
            <v>5033050</v>
          </cell>
        </row>
        <row r="2816">
          <cell r="C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</row>
        <row r="2839">
          <cell r="C2839">
            <v>0</v>
          </cell>
          <cell r="AL2839">
            <v>0</v>
          </cell>
        </row>
        <row r="2840">
          <cell r="C2840">
            <v>0</v>
          </cell>
          <cell r="AL2840">
            <v>0</v>
          </cell>
        </row>
        <row r="2843">
          <cell r="C2843">
            <v>38</v>
          </cell>
          <cell r="H2843">
            <v>24</v>
          </cell>
          <cell r="I2843">
            <v>24</v>
          </cell>
          <cell r="J2843">
            <v>0</v>
          </cell>
          <cell r="K2843">
            <v>0</v>
          </cell>
          <cell r="L2843">
            <v>14</v>
          </cell>
          <cell r="M2843">
            <v>0</v>
          </cell>
          <cell r="N2843">
            <v>0</v>
          </cell>
          <cell r="P2843">
            <v>0</v>
          </cell>
          <cell r="Q2843">
            <v>0</v>
          </cell>
          <cell r="S2843">
            <v>0</v>
          </cell>
          <cell r="T2843">
            <v>0</v>
          </cell>
          <cell r="V2843">
            <v>0</v>
          </cell>
          <cell r="W2843">
            <v>0</v>
          </cell>
          <cell r="Y2843">
            <v>0</v>
          </cell>
          <cell r="Z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L2843">
            <v>699040</v>
          </cell>
        </row>
        <row r="2893">
          <cell r="C2893">
            <v>0</v>
          </cell>
        </row>
        <row r="2896">
          <cell r="C2896">
            <v>324</v>
          </cell>
          <cell r="E2896">
            <v>324</v>
          </cell>
          <cell r="AL2896">
            <v>7468200</v>
          </cell>
        </row>
        <row r="2897">
          <cell r="C2897">
            <v>0</v>
          </cell>
          <cell r="AL2897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9">
          <cell r="C2909">
            <v>6</v>
          </cell>
          <cell r="E2909">
            <v>6</v>
          </cell>
          <cell r="AL2909">
            <v>49380</v>
          </cell>
        </row>
        <row r="2910">
          <cell r="C2910">
            <v>0</v>
          </cell>
          <cell r="AL2910">
            <v>0</v>
          </cell>
        </row>
        <row r="2911">
          <cell r="C2911">
            <v>0</v>
          </cell>
          <cell r="AL2911">
            <v>0</v>
          </cell>
        </row>
        <row r="2912">
          <cell r="C2912">
            <v>0</v>
          </cell>
          <cell r="AL2912">
            <v>0</v>
          </cell>
        </row>
        <row r="2913">
          <cell r="C2913">
            <v>0</v>
          </cell>
          <cell r="AL2913">
            <v>0</v>
          </cell>
        </row>
        <row r="2916">
          <cell r="C2916">
            <v>0</v>
          </cell>
        </row>
        <row r="2917">
          <cell r="C2917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"/>
      <sheetName val="B17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2021</v>
          </cell>
        </row>
      </sheetData>
      <sheetData sheetId="1">
        <row r="5">
          <cell r="C5">
            <v>0</v>
          </cell>
          <cell r="AL5">
            <v>0</v>
          </cell>
        </row>
        <row r="6">
          <cell r="C6">
            <v>0</v>
          </cell>
          <cell r="AL6">
            <v>0</v>
          </cell>
        </row>
        <row r="7">
          <cell r="C7">
            <v>3864</v>
          </cell>
          <cell r="E7">
            <v>3682</v>
          </cell>
          <cell r="AL7">
            <v>49449260</v>
          </cell>
        </row>
        <row r="8">
          <cell r="C8">
            <v>0</v>
          </cell>
          <cell r="AL8">
            <v>0</v>
          </cell>
        </row>
        <row r="9">
          <cell r="C9">
            <v>0</v>
          </cell>
          <cell r="AL9">
            <v>0</v>
          </cell>
        </row>
        <row r="10">
          <cell r="C10">
            <v>0</v>
          </cell>
          <cell r="AL10">
            <v>0</v>
          </cell>
        </row>
        <row r="11">
          <cell r="C11">
            <v>164</v>
          </cell>
          <cell r="E11">
            <v>107</v>
          </cell>
          <cell r="AL11">
            <v>1801880</v>
          </cell>
        </row>
        <row r="12">
          <cell r="C12">
            <v>0</v>
          </cell>
          <cell r="AL12">
            <v>0</v>
          </cell>
        </row>
        <row r="13">
          <cell r="C13">
            <v>0</v>
          </cell>
          <cell r="AL13">
            <v>0</v>
          </cell>
        </row>
        <row r="14">
          <cell r="C14">
            <v>0</v>
          </cell>
          <cell r="AL14">
            <v>0</v>
          </cell>
        </row>
        <row r="15">
          <cell r="C15">
            <v>1915</v>
          </cell>
          <cell r="E15">
            <v>1915</v>
          </cell>
          <cell r="AL15">
            <v>12983700</v>
          </cell>
        </row>
        <row r="16">
          <cell r="C16">
            <v>1569</v>
          </cell>
          <cell r="E16">
            <v>1569</v>
          </cell>
          <cell r="AL16">
            <v>12787350</v>
          </cell>
        </row>
        <row r="17">
          <cell r="C17">
            <v>2335</v>
          </cell>
          <cell r="E17">
            <v>2297</v>
          </cell>
          <cell r="AL17">
            <v>23199700</v>
          </cell>
        </row>
        <row r="18">
          <cell r="C18">
            <v>7</v>
          </cell>
          <cell r="E18">
            <v>7</v>
          </cell>
          <cell r="AL18">
            <v>106050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720</v>
          </cell>
        </row>
        <row r="25">
          <cell r="C25">
            <v>0</v>
          </cell>
        </row>
        <row r="29">
          <cell r="C29">
            <v>2176</v>
          </cell>
          <cell r="E29">
            <v>2173</v>
          </cell>
          <cell r="AL29">
            <v>2868360</v>
          </cell>
        </row>
        <row r="30">
          <cell r="C30">
            <v>0</v>
          </cell>
          <cell r="AL30">
            <v>0</v>
          </cell>
        </row>
        <row r="31">
          <cell r="C31">
            <v>0</v>
          </cell>
          <cell r="AL31">
            <v>0</v>
          </cell>
        </row>
        <row r="32">
          <cell r="C32">
            <v>165</v>
          </cell>
          <cell r="E32">
            <v>165</v>
          </cell>
          <cell r="AL32">
            <v>297000</v>
          </cell>
        </row>
        <row r="33">
          <cell r="C33">
            <v>3231</v>
          </cell>
          <cell r="E33">
            <v>3231</v>
          </cell>
          <cell r="AL33">
            <v>4684950</v>
          </cell>
        </row>
        <row r="34">
          <cell r="C34">
            <v>272</v>
          </cell>
          <cell r="E34">
            <v>272</v>
          </cell>
          <cell r="AL34">
            <v>359040</v>
          </cell>
        </row>
        <row r="36">
          <cell r="C36">
            <v>155</v>
          </cell>
        </row>
        <row r="37">
          <cell r="C37">
            <v>347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0</v>
          </cell>
        </row>
        <row r="44">
          <cell r="C44">
            <v>34</v>
          </cell>
          <cell r="E44">
            <v>34</v>
          </cell>
          <cell r="AL44">
            <v>147560</v>
          </cell>
        </row>
        <row r="45">
          <cell r="C45">
            <v>578</v>
          </cell>
          <cell r="E45">
            <v>578</v>
          </cell>
          <cell r="AL45">
            <v>1381420</v>
          </cell>
        </row>
        <row r="46">
          <cell r="C46">
            <v>0</v>
          </cell>
          <cell r="AL46">
            <v>0</v>
          </cell>
        </row>
        <row r="47">
          <cell r="C47">
            <v>364</v>
          </cell>
          <cell r="E47">
            <v>364</v>
          </cell>
          <cell r="AL47">
            <v>265720</v>
          </cell>
        </row>
        <row r="49">
          <cell r="C49">
            <v>0</v>
          </cell>
        </row>
        <row r="53">
          <cell r="C53">
            <v>729</v>
          </cell>
          <cell r="E53">
            <v>729</v>
          </cell>
          <cell r="AL53">
            <v>1509030</v>
          </cell>
        </row>
        <row r="54">
          <cell r="C54">
            <v>21</v>
          </cell>
          <cell r="E54">
            <v>21</v>
          </cell>
          <cell r="AL54">
            <v>43470</v>
          </cell>
        </row>
        <row r="55">
          <cell r="C55">
            <v>449</v>
          </cell>
          <cell r="E55">
            <v>449</v>
          </cell>
          <cell r="AL55">
            <v>534310</v>
          </cell>
        </row>
        <row r="57">
          <cell r="C57">
            <v>0</v>
          </cell>
        </row>
        <row r="58">
          <cell r="C58">
            <v>0</v>
          </cell>
        </row>
        <row r="62">
          <cell r="C62">
            <v>529</v>
          </cell>
          <cell r="E62">
            <v>529</v>
          </cell>
          <cell r="AL62">
            <v>476100</v>
          </cell>
        </row>
        <row r="63">
          <cell r="C63">
            <v>0</v>
          </cell>
          <cell r="AL63">
            <v>0</v>
          </cell>
        </row>
        <row r="64">
          <cell r="C64">
            <v>0</v>
          </cell>
          <cell r="AL64">
            <v>0</v>
          </cell>
        </row>
        <row r="67">
          <cell r="C67">
            <v>1626</v>
          </cell>
          <cell r="E67">
            <v>1610</v>
          </cell>
          <cell r="AL67">
            <v>1271900</v>
          </cell>
        </row>
        <row r="68">
          <cell r="C68">
            <v>526</v>
          </cell>
          <cell r="E68">
            <v>526</v>
          </cell>
          <cell r="AL68">
            <v>9436440</v>
          </cell>
        </row>
        <row r="69">
          <cell r="C69">
            <v>52</v>
          </cell>
          <cell r="E69">
            <v>48</v>
          </cell>
          <cell r="AL69">
            <v>1978080</v>
          </cell>
        </row>
        <row r="70">
          <cell r="C70">
            <v>10526</v>
          </cell>
          <cell r="E70">
            <v>10526</v>
          </cell>
          <cell r="AL70">
            <v>25157140</v>
          </cell>
        </row>
        <row r="71">
          <cell r="C71">
            <v>0</v>
          </cell>
          <cell r="AL71">
            <v>0</v>
          </cell>
        </row>
        <row r="73">
          <cell r="C73">
            <v>0</v>
          </cell>
        </row>
        <row r="103">
          <cell r="C103">
            <v>0</v>
          </cell>
        </row>
        <row r="104">
          <cell r="C104">
            <v>0</v>
          </cell>
        </row>
        <row r="105">
          <cell r="C105">
            <v>0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0</v>
          </cell>
        </row>
        <row r="109">
          <cell r="C109">
            <v>0</v>
          </cell>
        </row>
        <row r="110">
          <cell r="C110">
            <v>0</v>
          </cell>
        </row>
        <row r="111">
          <cell r="C111">
            <v>0</v>
          </cell>
        </row>
        <row r="112">
          <cell r="C112">
            <v>0</v>
          </cell>
        </row>
        <row r="113">
          <cell r="C113">
            <v>0</v>
          </cell>
        </row>
        <row r="116">
          <cell r="C116">
            <v>3939</v>
          </cell>
          <cell r="E116">
            <v>3681</v>
          </cell>
          <cell r="AL116">
            <v>145141830</v>
          </cell>
        </row>
        <row r="117">
          <cell r="C117">
            <v>0</v>
          </cell>
          <cell r="AL117">
            <v>0</v>
          </cell>
        </row>
        <row r="118">
          <cell r="C118">
            <v>0</v>
          </cell>
          <cell r="AL118">
            <v>0</v>
          </cell>
        </row>
        <row r="119">
          <cell r="C119">
            <v>414</v>
          </cell>
          <cell r="E119">
            <v>414</v>
          </cell>
          <cell r="AL119">
            <v>67858740</v>
          </cell>
        </row>
        <row r="120">
          <cell r="C120">
            <v>0</v>
          </cell>
          <cell r="AL120">
            <v>0</v>
          </cell>
        </row>
        <row r="121">
          <cell r="C121">
            <v>0</v>
          </cell>
          <cell r="AL121">
            <v>0</v>
          </cell>
        </row>
        <row r="122">
          <cell r="C122">
            <v>577</v>
          </cell>
          <cell r="E122">
            <v>577</v>
          </cell>
          <cell r="AL122">
            <v>45686860</v>
          </cell>
        </row>
        <row r="123">
          <cell r="C123">
            <v>170</v>
          </cell>
          <cell r="E123">
            <v>168</v>
          </cell>
          <cell r="AL123">
            <v>13302240</v>
          </cell>
        </row>
        <row r="124">
          <cell r="C124">
            <v>0</v>
          </cell>
          <cell r="AL124">
            <v>0</v>
          </cell>
        </row>
        <row r="125">
          <cell r="C125">
            <v>73</v>
          </cell>
          <cell r="E125">
            <v>73</v>
          </cell>
          <cell r="AL125">
            <v>5185190</v>
          </cell>
        </row>
        <row r="126">
          <cell r="C126">
            <v>0</v>
          </cell>
          <cell r="AL126">
            <v>0</v>
          </cell>
        </row>
        <row r="127">
          <cell r="C127">
            <v>0</v>
          </cell>
          <cell r="AL127">
            <v>0</v>
          </cell>
        </row>
        <row r="128">
          <cell r="C128">
            <v>0</v>
          </cell>
          <cell r="AL128">
            <v>0</v>
          </cell>
        </row>
        <row r="131">
          <cell r="C131">
            <v>0</v>
          </cell>
          <cell r="AL131">
            <v>0</v>
          </cell>
        </row>
        <row r="132">
          <cell r="C132">
            <v>0</v>
          </cell>
          <cell r="AL132">
            <v>0</v>
          </cell>
        </row>
        <row r="133">
          <cell r="C133">
            <v>0</v>
          </cell>
          <cell r="AL133">
            <v>0</v>
          </cell>
        </row>
        <row r="134">
          <cell r="C134">
            <v>703</v>
          </cell>
          <cell r="E134">
            <v>663</v>
          </cell>
          <cell r="AL134">
            <v>3878550</v>
          </cell>
        </row>
        <row r="135">
          <cell r="C135">
            <v>0</v>
          </cell>
          <cell r="AL135">
            <v>0</v>
          </cell>
        </row>
        <row r="136">
          <cell r="C136">
            <v>0</v>
          </cell>
          <cell r="AL136">
            <v>0</v>
          </cell>
        </row>
        <row r="137">
          <cell r="C137">
            <v>0</v>
          </cell>
          <cell r="AL137">
            <v>0</v>
          </cell>
        </row>
        <row r="138">
          <cell r="C138">
            <v>23</v>
          </cell>
          <cell r="E138">
            <v>21</v>
          </cell>
          <cell r="AL138">
            <v>160650</v>
          </cell>
        </row>
        <row r="139">
          <cell r="C139">
            <v>0</v>
          </cell>
          <cell r="AL139">
            <v>0</v>
          </cell>
        </row>
        <row r="140">
          <cell r="C140">
            <v>0</v>
          </cell>
          <cell r="AL140">
            <v>0</v>
          </cell>
        </row>
        <row r="142">
          <cell r="C142">
            <v>0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C145">
            <v>0</v>
          </cell>
        </row>
        <row r="146">
          <cell r="C146">
            <v>0</v>
          </cell>
        </row>
        <row r="218">
          <cell r="C218">
            <v>43367</v>
          </cell>
          <cell r="D218">
            <v>42376</v>
          </cell>
          <cell r="E218">
            <v>42376</v>
          </cell>
          <cell r="F218">
            <v>0</v>
          </cell>
          <cell r="G218">
            <v>991</v>
          </cell>
          <cell r="AA218">
            <v>18651</v>
          </cell>
          <cell r="AB218">
            <v>9164</v>
          </cell>
          <cell r="AC218">
            <v>15552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11</v>
          </cell>
          <cell r="AJ218">
            <v>0</v>
          </cell>
          <cell r="AL218">
            <v>58525350</v>
          </cell>
        </row>
        <row r="283">
          <cell r="C283">
            <v>49304</v>
          </cell>
          <cell r="D283">
            <v>48630</v>
          </cell>
          <cell r="E283">
            <v>48630</v>
          </cell>
          <cell r="F283">
            <v>0</v>
          </cell>
          <cell r="G283">
            <v>674</v>
          </cell>
          <cell r="AA283">
            <v>17139</v>
          </cell>
          <cell r="AB283">
            <v>16561</v>
          </cell>
          <cell r="AC283">
            <v>15604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101</v>
          </cell>
          <cell r="AJ283">
            <v>0</v>
          </cell>
          <cell r="AL283">
            <v>80604580</v>
          </cell>
        </row>
        <row r="327">
          <cell r="C327">
            <v>3056</v>
          </cell>
          <cell r="D327">
            <v>3023</v>
          </cell>
          <cell r="E327">
            <v>3023</v>
          </cell>
          <cell r="F327">
            <v>0</v>
          </cell>
          <cell r="G327">
            <v>33</v>
          </cell>
          <cell r="AA327">
            <v>295</v>
          </cell>
          <cell r="AB327">
            <v>2713</v>
          </cell>
          <cell r="AC327">
            <v>48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46</v>
          </cell>
          <cell r="AJ327">
            <v>0</v>
          </cell>
          <cell r="AL327">
            <v>13670340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9</v>
          </cell>
          <cell r="AJ338">
            <v>0</v>
          </cell>
          <cell r="AL338">
            <v>0</v>
          </cell>
        </row>
        <row r="413">
          <cell r="C413">
            <v>733</v>
          </cell>
          <cell r="D413">
            <v>731</v>
          </cell>
          <cell r="E413">
            <v>731</v>
          </cell>
          <cell r="F413">
            <v>0</v>
          </cell>
          <cell r="G413">
            <v>2</v>
          </cell>
          <cell r="AA413">
            <v>73</v>
          </cell>
          <cell r="AB413">
            <v>660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169</v>
          </cell>
          <cell r="AJ413">
            <v>0</v>
          </cell>
          <cell r="AL413">
            <v>4651020</v>
          </cell>
        </row>
        <row r="464">
          <cell r="C464">
            <v>3832</v>
          </cell>
          <cell r="D464">
            <v>3791</v>
          </cell>
          <cell r="E464">
            <v>3791</v>
          </cell>
          <cell r="F464">
            <v>0</v>
          </cell>
          <cell r="G464">
            <v>41</v>
          </cell>
          <cell r="AA464">
            <v>867</v>
          </cell>
          <cell r="AB464">
            <v>2598</v>
          </cell>
          <cell r="AC464">
            <v>367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5</v>
          </cell>
          <cell r="AJ464">
            <v>0</v>
          </cell>
          <cell r="AL464">
            <v>13758700</v>
          </cell>
        </row>
        <row r="483">
          <cell r="C483">
            <v>16</v>
          </cell>
          <cell r="D483">
            <v>16</v>
          </cell>
          <cell r="E483">
            <v>16</v>
          </cell>
          <cell r="F483">
            <v>0</v>
          </cell>
          <cell r="G483">
            <v>0</v>
          </cell>
          <cell r="AA483">
            <v>0</v>
          </cell>
          <cell r="AB483">
            <v>15</v>
          </cell>
          <cell r="AC483">
            <v>1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L483">
            <v>56960</v>
          </cell>
        </row>
        <row r="511">
          <cell r="C511">
            <v>22181</v>
          </cell>
          <cell r="D511">
            <v>21951</v>
          </cell>
          <cell r="E511">
            <v>21951</v>
          </cell>
          <cell r="F511">
            <v>0</v>
          </cell>
          <cell r="G511">
            <v>230</v>
          </cell>
          <cell r="AA511">
            <v>477</v>
          </cell>
          <cell r="AB511">
            <v>20466</v>
          </cell>
          <cell r="AC511">
            <v>1238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37</v>
          </cell>
          <cell r="AJ511">
            <v>0</v>
          </cell>
          <cell r="AL511">
            <v>577570210</v>
          </cell>
        </row>
        <row r="521">
          <cell r="C521">
            <v>7</v>
          </cell>
          <cell r="D521">
            <v>7</v>
          </cell>
          <cell r="E521">
            <v>7</v>
          </cell>
          <cell r="F521">
            <v>0</v>
          </cell>
          <cell r="G521">
            <v>0</v>
          </cell>
          <cell r="AA521">
            <v>0</v>
          </cell>
          <cell r="AB521">
            <v>7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85680</v>
          </cell>
        </row>
        <row r="533">
          <cell r="C533">
            <v>7619</v>
          </cell>
          <cell r="D533">
            <v>7454</v>
          </cell>
          <cell r="E533">
            <v>7454</v>
          </cell>
          <cell r="F533">
            <v>0</v>
          </cell>
          <cell r="G533">
            <v>165</v>
          </cell>
          <cell r="AA533">
            <v>4661</v>
          </cell>
          <cell r="AB533">
            <v>1244</v>
          </cell>
          <cell r="AC533">
            <v>1714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1</v>
          </cell>
          <cell r="AJ533">
            <v>0</v>
          </cell>
        </row>
        <row r="575">
          <cell r="C575">
            <v>88</v>
          </cell>
          <cell r="D575">
            <v>86</v>
          </cell>
          <cell r="E575">
            <v>86</v>
          </cell>
          <cell r="F575">
            <v>0</v>
          </cell>
          <cell r="G575">
            <v>2</v>
          </cell>
          <cell r="AA575">
            <v>24</v>
          </cell>
          <cell r="AB575">
            <v>39</v>
          </cell>
          <cell r="AC575">
            <v>25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2</v>
          </cell>
          <cell r="AJ575">
            <v>0</v>
          </cell>
          <cell r="AL575">
            <v>188130</v>
          </cell>
        </row>
        <row r="607">
          <cell r="C607">
            <v>2464</v>
          </cell>
          <cell r="D607">
            <v>2448</v>
          </cell>
          <cell r="E607">
            <v>2448</v>
          </cell>
          <cell r="F607">
            <v>0</v>
          </cell>
          <cell r="G607">
            <v>16</v>
          </cell>
          <cell r="AA607">
            <v>300</v>
          </cell>
          <cell r="AB607">
            <v>1399</v>
          </cell>
          <cell r="AC607">
            <v>765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L607">
            <v>4117330</v>
          </cell>
        </row>
        <row r="669">
          <cell r="C669">
            <v>2402</v>
          </cell>
          <cell r="D669">
            <v>2386</v>
          </cell>
          <cell r="E669">
            <v>2381</v>
          </cell>
          <cell r="F669">
            <v>5</v>
          </cell>
          <cell r="G669">
            <v>16</v>
          </cell>
          <cell r="AA669">
            <v>321</v>
          </cell>
          <cell r="AB669">
            <v>862</v>
          </cell>
          <cell r="AC669">
            <v>1219</v>
          </cell>
          <cell r="AD669">
            <v>1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21547620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L692">
            <v>0</v>
          </cell>
        </row>
        <row r="722">
          <cell r="C722">
            <v>1575</v>
          </cell>
          <cell r="D722">
            <v>1575</v>
          </cell>
          <cell r="E722">
            <v>1575</v>
          </cell>
          <cell r="F722">
            <v>0</v>
          </cell>
          <cell r="G722">
            <v>0</v>
          </cell>
          <cell r="AA722">
            <v>176</v>
          </cell>
          <cell r="AB722">
            <v>223</v>
          </cell>
          <cell r="AC722">
            <v>1176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92073570</v>
          </cell>
        </row>
        <row r="724">
          <cell r="C724">
            <v>0</v>
          </cell>
          <cell r="D724">
            <v>0</v>
          </cell>
          <cell r="AL724">
            <v>0</v>
          </cell>
        </row>
        <row r="725">
          <cell r="C725">
            <v>113</v>
          </cell>
          <cell r="D725">
            <v>113</v>
          </cell>
          <cell r="E725">
            <v>113</v>
          </cell>
          <cell r="AA725">
            <v>36</v>
          </cell>
          <cell r="AB725">
            <v>28</v>
          </cell>
          <cell r="AC725">
            <v>49</v>
          </cell>
          <cell r="AD725">
            <v>3</v>
          </cell>
          <cell r="AL725">
            <v>2513120</v>
          </cell>
        </row>
        <row r="746">
          <cell r="C746">
            <v>1174</v>
          </cell>
          <cell r="D746">
            <v>1174</v>
          </cell>
          <cell r="E746">
            <v>1174</v>
          </cell>
          <cell r="F746">
            <v>0</v>
          </cell>
          <cell r="G746">
            <v>0</v>
          </cell>
          <cell r="AA746">
            <v>546</v>
          </cell>
          <cell r="AB746">
            <v>266</v>
          </cell>
          <cell r="AC746">
            <v>362</v>
          </cell>
          <cell r="AD746">
            <v>14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18320360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5</v>
          </cell>
          <cell r="AJ779">
            <v>0</v>
          </cell>
          <cell r="AL779">
            <v>0</v>
          </cell>
        </row>
        <row r="837">
          <cell r="C837">
            <v>4</v>
          </cell>
          <cell r="D837">
            <v>4</v>
          </cell>
          <cell r="E837">
            <v>4</v>
          </cell>
          <cell r="F837">
            <v>0</v>
          </cell>
          <cell r="G837">
            <v>0</v>
          </cell>
          <cell r="AA837">
            <v>0</v>
          </cell>
          <cell r="AB837">
            <v>3</v>
          </cell>
          <cell r="AC837">
            <v>1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51"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L851">
            <v>0</v>
          </cell>
        </row>
        <row r="855"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12</v>
          </cell>
          <cell r="AJ855">
            <v>0</v>
          </cell>
          <cell r="AL855">
            <v>0</v>
          </cell>
        </row>
        <row r="862"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L862">
            <v>0</v>
          </cell>
        </row>
        <row r="871"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L871">
            <v>0</v>
          </cell>
        </row>
        <row r="875"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L875">
            <v>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L879">
            <v>0</v>
          </cell>
        </row>
        <row r="883"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L883">
            <v>0</v>
          </cell>
        </row>
        <row r="891"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L891">
            <v>0</v>
          </cell>
        </row>
        <row r="894"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>
            <v>0</v>
          </cell>
        </row>
        <row r="897"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20</v>
          </cell>
          <cell r="AJ897">
            <v>0</v>
          </cell>
          <cell r="AL897">
            <v>0</v>
          </cell>
        </row>
        <row r="905"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L905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>
            <v>0</v>
          </cell>
        </row>
        <row r="921">
          <cell r="C921">
            <v>0</v>
          </cell>
          <cell r="E921">
            <v>0</v>
          </cell>
          <cell r="AL921">
            <v>0</v>
          </cell>
        </row>
        <row r="926">
          <cell r="C926">
            <v>0</v>
          </cell>
          <cell r="E926">
            <v>0</v>
          </cell>
        </row>
        <row r="927"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47">
          <cell r="C947">
            <v>0</v>
          </cell>
          <cell r="E947">
            <v>0</v>
          </cell>
          <cell r="AL947">
            <v>0</v>
          </cell>
        </row>
        <row r="950"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</row>
        <row r="1011">
          <cell r="C1011">
            <v>5459</v>
          </cell>
          <cell r="D1011">
            <v>5459</v>
          </cell>
          <cell r="E1011">
            <v>5459</v>
          </cell>
          <cell r="F1011">
            <v>0</v>
          </cell>
          <cell r="G1011">
            <v>0</v>
          </cell>
          <cell r="AA1011">
            <v>3667</v>
          </cell>
          <cell r="AB1011">
            <v>1792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29">
          <cell r="C1029">
            <v>1142</v>
          </cell>
          <cell r="E1029">
            <v>1075</v>
          </cell>
          <cell r="AL1029">
            <v>8277060</v>
          </cell>
        </row>
        <row r="1036">
          <cell r="C1036">
            <v>0</v>
          </cell>
        </row>
        <row r="1051"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773</v>
          </cell>
          <cell r="AJ1051">
            <v>0</v>
          </cell>
          <cell r="AL1051">
            <v>0</v>
          </cell>
        </row>
        <row r="1054">
          <cell r="C1054">
            <v>0</v>
          </cell>
        </row>
        <row r="1073">
          <cell r="C1073">
            <v>245</v>
          </cell>
          <cell r="E1073">
            <v>245</v>
          </cell>
        </row>
        <row r="1075">
          <cell r="C1075">
            <v>162</v>
          </cell>
          <cell r="E1075">
            <v>162</v>
          </cell>
          <cell r="AL1075">
            <v>1334880</v>
          </cell>
        </row>
        <row r="1076">
          <cell r="C1076">
            <v>251</v>
          </cell>
          <cell r="E1076">
            <v>251</v>
          </cell>
          <cell r="AL1076">
            <v>810730</v>
          </cell>
        </row>
        <row r="1077">
          <cell r="C1077">
            <v>256</v>
          </cell>
          <cell r="E1077">
            <v>256</v>
          </cell>
          <cell r="AL1077">
            <v>826880</v>
          </cell>
        </row>
        <row r="1078">
          <cell r="C1078">
            <v>0</v>
          </cell>
          <cell r="AL1078">
            <v>0</v>
          </cell>
        </row>
        <row r="1079">
          <cell r="C1079">
            <v>0</v>
          </cell>
          <cell r="AL1079">
            <v>0</v>
          </cell>
        </row>
        <row r="1080">
          <cell r="C1080">
            <v>0</v>
          </cell>
          <cell r="AL1080">
            <v>0</v>
          </cell>
        </row>
        <row r="1081">
          <cell r="C1081">
            <v>0</v>
          </cell>
          <cell r="AL1081">
            <v>0</v>
          </cell>
        </row>
        <row r="1082">
          <cell r="C1082">
            <v>0</v>
          </cell>
          <cell r="AL1082">
            <v>0</v>
          </cell>
        </row>
        <row r="1085">
          <cell r="C1085">
            <v>11</v>
          </cell>
          <cell r="E1085">
            <v>11</v>
          </cell>
          <cell r="AL1085">
            <v>187330</v>
          </cell>
        </row>
        <row r="1086">
          <cell r="C1086">
            <v>0</v>
          </cell>
          <cell r="AL1086">
            <v>0</v>
          </cell>
        </row>
        <row r="1087">
          <cell r="C1087">
            <v>0</v>
          </cell>
          <cell r="AL1087">
            <v>0</v>
          </cell>
        </row>
        <row r="1088">
          <cell r="C1088">
            <v>0</v>
          </cell>
          <cell r="AL1088">
            <v>0</v>
          </cell>
        </row>
        <row r="1089">
          <cell r="C1089">
            <v>2</v>
          </cell>
          <cell r="E1089">
            <v>2</v>
          </cell>
          <cell r="AL1089">
            <v>532440</v>
          </cell>
        </row>
        <row r="1090">
          <cell r="C1090">
            <v>0</v>
          </cell>
          <cell r="AL1090">
            <v>0</v>
          </cell>
        </row>
        <row r="1091">
          <cell r="C1091">
            <v>13</v>
          </cell>
          <cell r="D1091">
            <v>13</v>
          </cell>
          <cell r="E1091">
            <v>13</v>
          </cell>
          <cell r="F1091">
            <v>0</v>
          </cell>
          <cell r="G1091">
            <v>0</v>
          </cell>
          <cell r="AA1091">
            <v>5</v>
          </cell>
          <cell r="AB1091">
            <v>8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3">
          <cell r="C1093">
            <v>0</v>
          </cell>
          <cell r="D1093">
            <v>0</v>
          </cell>
        </row>
        <row r="1094">
          <cell r="C1094">
            <v>0</v>
          </cell>
          <cell r="D1094">
            <v>0</v>
          </cell>
        </row>
        <row r="1095">
          <cell r="C1095">
            <v>1</v>
          </cell>
          <cell r="D1095">
            <v>1</v>
          </cell>
          <cell r="E1095">
            <v>1</v>
          </cell>
          <cell r="G1095">
            <v>0</v>
          </cell>
          <cell r="AA1095">
            <v>1</v>
          </cell>
          <cell r="AB1095">
            <v>0</v>
          </cell>
          <cell r="AC1095">
            <v>0</v>
          </cell>
        </row>
        <row r="1096">
          <cell r="C1096">
            <v>0</v>
          </cell>
          <cell r="D1096">
            <v>0</v>
          </cell>
        </row>
        <row r="1097">
          <cell r="C1097">
            <v>0</v>
          </cell>
          <cell r="D1097">
            <v>0</v>
          </cell>
        </row>
        <row r="1098">
          <cell r="C1098">
            <v>0</v>
          </cell>
          <cell r="D1098">
            <v>0</v>
          </cell>
        </row>
        <row r="1099">
          <cell r="C1099">
            <v>0</v>
          </cell>
          <cell r="D1099">
            <v>0</v>
          </cell>
        </row>
        <row r="1100">
          <cell r="C1100">
            <v>0</v>
          </cell>
          <cell r="D1100">
            <v>0</v>
          </cell>
        </row>
        <row r="1101">
          <cell r="C1101">
            <v>0</v>
          </cell>
          <cell r="D1101">
            <v>0</v>
          </cell>
        </row>
        <row r="1102">
          <cell r="C1102">
            <v>0</v>
          </cell>
          <cell r="D1102">
            <v>0</v>
          </cell>
        </row>
        <row r="1103">
          <cell r="C1103">
            <v>0</v>
          </cell>
          <cell r="D1103">
            <v>0</v>
          </cell>
        </row>
        <row r="1104">
          <cell r="C1104">
            <v>0</v>
          </cell>
          <cell r="D1104">
            <v>0</v>
          </cell>
        </row>
        <row r="1105">
          <cell r="C1105">
            <v>0</v>
          </cell>
          <cell r="D1105">
            <v>0</v>
          </cell>
        </row>
        <row r="1106">
          <cell r="C1106">
            <v>0</v>
          </cell>
          <cell r="D1106">
            <v>0</v>
          </cell>
        </row>
        <row r="1107">
          <cell r="C1107">
            <v>0</v>
          </cell>
          <cell r="D1107">
            <v>0</v>
          </cell>
        </row>
        <row r="1108">
          <cell r="C1108">
            <v>0</v>
          </cell>
          <cell r="D1108">
            <v>0</v>
          </cell>
        </row>
        <row r="1109">
          <cell r="C1109">
            <v>0</v>
          </cell>
          <cell r="D1109">
            <v>0</v>
          </cell>
        </row>
        <row r="1110">
          <cell r="C1110">
            <v>0</v>
          </cell>
          <cell r="D1110">
            <v>0</v>
          </cell>
        </row>
        <row r="1111">
          <cell r="C1111">
            <v>0</v>
          </cell>
          <cell r="D1111">
            <v>0</v>
          </cell>
        </row>
        <row r="1112">
          <cell r="C1112">
            <v>0</v>
          </cell>
          <cell r="D1112">
            <v>0</v>
          </cell>
        </row>
        <row r="1113">
          <cell r="C1113">
            <v>0</v>
          </cell>
          <cell r="D1113">
            <v>0</v>
          </cell>
        </row>
        <row r="1114">
          <cell r="C1114">
            <v>0</v>
          </cell>
          <cell r="D1114">
            <v>0</v>
          </cell>
        </row>
        <row r="1115">
          <cell r="C1115">
            <v>0</v>
          </cell>
          <cell r="D1115">
            <v>0</v>
          </cell>
        </row>
        <row r="1116">
          <cell r="C1116">
            <v>0</v>
          </cell>
          <cell r="D1116">
            <v>0</v>
          </cell>
        </row>
        <row r="1117">
          <cell r="C1117">
            <v>0</v>
          </cell>
          <cell r="D1117">
            <v>0</v>
          </cell>
        </row>
        <row r="1118">
          <cell r="C1118">
            <v>0</v>
          </cell>
          <cell r="D1118">
            <v>0</v>
          </cell>
        </row>
        <row r="1119">
          <cell r="C1119">
            <v>0</v>
          </cell>
          <cell r="D1119">
            <v>0</v>
          </cell>
        </row>
        <row r="1120">
          <cell r="C1120">
            <v>0</v>
          </cell>
          <cell r="D1120">
            <v>0</v>
          </cell>
        </row>
        <row r="1121">
          <cell r="C1121">
            <v>0</v>
          </cell>
          <cell r="D1121">
            <v>0</v>
          </cell>
        </row>
        <row r="1122">
          <cell r="C1122">
            <v>0</v>
          </cell>
          <cell r="D1122">
            <v>0</v>
          </cell>
        </row>
        <row r="1123">
          <cell r="C1123">
            <v>0</v>
          </cell>
          <cell r="D1123">
            <v>0</v>
          </cell>
        </row>
        <row r="1124">
          <cell r="C1124">
            <v>0</v>
          </cell>
          <cell r="D1124">
            <v>0</v>
          </cell>
        </row>
        <row r="1125">
          <cell r="C1125">
            <v>0</v>
          </cell>
          <cell r="D1125">
            <v>0</v>
          </cell>
        </row>
        <row r="1126">
          <cell r="C1126">
            <v>0</v>
          </cell>
          <cell r="D1126">
            <v>0</v>
          </cell>
        </row>
        <row r="1127">
          <cell r="C1127">
            <v>0</v>
          </cell>
          <cell r="D1127">
            <v>0</v>
          </cell>
        </row>
        <row r="1128">
          <cell r="C1128">
            <v>0</v>
          </cell>
          <cell r="D1128">
            <v>0</v>
          </cell>
        </row>
        <row r="1129">
          <cell r="C1129">
            <v>0</v>
          </cell>
          <cell r="D1129">
            <v>0</v>
          </cell>
        </row>
        <row r="1130">
          <cell r="C1130">
            <v>0</v>
          </cell>
          <cell r="D1130">
            <v>0</v>
          </cell>
        </row>
        <row r="1131">
          <cell r="C1131">
            <v>14</v>
          </cell>
          <cell r="D1131">
            <v>14</v>
          </cell>
          <cell r="E1131">
            <v>14</v>
          </cell>
          <cell r="AB1131">
            <v>14</v>
          </cell>
        </row>
        <row r="1132">
          <cell r="C1132">
            <v>0</v>
          </cell>
          <cell r="D1132">
            <v>0</v>
          </cell>
        </row>
        <row r="1133">
          <cell r="C1133">
            <v>0</v>
          </cell>
          <cell r="D1133">
            <v>0</v>
          </cell>
        </row>
        <row r="1134">
          <cell r="C1134">
            <v>0</v>
          </cell>
          <cell r="D1134">
            <v>0</v>
          </cell>
        </row>
        <row r="1135">
          <cell r="C1135">
            <v>0</v>
          </cell>
          <cell r="D1135">
            <v>0</v>
          </cell>
        </row>
        <row r="1136">
          <cell r="C1136">
            <v>0</v>
          </cell>
          <cell r="D1136">
            <v>0</v>
          </cell>
        </row>
        <row r="1137">
          <cell r="C1137">
            <v>1</v>
          </cell>
          <cell r="D1137">
            <v>1</v>
          </cell>
          <cell r="E1137">
            <v>1</v>
          </cell>
          <cell r="G1137">
            <v>0</v>
          </cell>
          <cell r="AA1137">
            <v>0</v>
          </cell>
          <cell r="AB1137">
            <v>1</v>
          </cell>
          <cell r="AC1137">
            <v>0</v>
          </cell>
        </row>
        <row r="1138">
          <cell r="C1138">
            <v>0</v>
          </cell>
          <cell r="D1138">
            <v>0</v>
          </cell>
        </row>
        <row r="1139">
          <cell r="C1139">
            <v>0</v>
          </cell>
          <cell r="D1139">
            <v>0</v>
          </cell>
        </row>
        <row r="1140">
          <cell r="C1140">
            <v>0</v>
          </cell>
          <cell r="D1140">
            <v>0</v>
          </cell>
        </row>
        <row r="1141">
          <cell r="C1141">
            <v>0</v>
          </cell>
          <cell r="D1141">
            <v>0</v>
          </cell>
        </row>
        <row r="1142">
          <cell r="C1142">
            <v>0</v>
          </cell>
          <cell r="D1142">
            <v>0</v>
          </cell>
        </row>
        <row r="1143">
          <cell r="C1143">
            <v>0</v>
          </cell>
          <cell r="D1143">
            <v>0</v>
          </cell>
        </row>
        <row r="1144">
          <cell r="C1144">
            <v>0</v>
          </cell>
          <cell r="D1144">
            <v>0</v>
          </cell>
        </row>
        <row r="1216">
          <cell r="C1216">
            <v>8</v>
          </cell>
          <cell r="H1216">
            <v>7</v>
          </cell>
          <cell r="I1216">
            <v>4</v>
          </cell>
          <cell r="J1216">
            <v>3</v>
          </cell>
          <cell r="K1216">
            <v>0</v>
          </cell>
          <cell r="L1216">
            <v>0</v>
          </cell>
          <cell r="M1216">
            <v>1</v>
          </cell>
          <cell r="N1216">
            <v>0</v>
          </cell>
          <cell r="P1216">
            <v>0</v>
          </cell>
          <cell r="Q1216">
            <v>2</v>
          </cell>
          <cell r="S1216">
            <v>0</v>
          </cell>
          <cell r="T1216">
            <v>6</v>
          </cell>
          <cell r="V1216">
            <v>0</v>
          </cell>
          <cell r="W1216">
            <v>0</v>
          </cell>
          <cell r="Y1216">
            <v>0</v>
          </cell>
          <cell r="Z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L1216">
            <v>713600</v>
          </cell>
        </row>
        <row r="1218">
          <cell r="C1218">
            <v>0</v>
          </cell>
          <cell r="D1218">
            <v>0</v>
          </cell>
          <cell r="AI1218">
            <v>13</v>
          </cell>
        </row>
        <row r="1221">
          <cell r="C1221">
            <v>0</v>
          </cell>
          <cell r="D1221">
            <v>0</v>
          </cell>
        </row>
        <row r="1222">
          <cell r="C1222">
            <v>148</v>
          </cell>
          <cell r="D1222">
            <v>148</v>
          </cell>
          <cell r="E1222">
            <v>148</v>
          </cell>
          <cell r="G1222">
            <v>0</v>
          </cell>
          <cell r="AA1222">
            <v>0</v>
          </cell>
          <cell r="AB1222">
            <v>148</v>
          </cell>
          <cell r="AC1222">
            <v>0</v>
          </cell>
        </row>
        <row r="1223">
          <cell r="C1223">
            <v>0</v>
          </cell>
          <cell r="D1223">
            <v>0</v>
          </cell>
          <cell r="E1223">
            <v>0</v>
          </cell>
          <cell r="G1223">
            <v>0</v>
          </cell>
          <cell r="AA1223">
            <v>0</v>
          </cell>
          <cell r="AB1223">
            <v>0</v>
          </cell>
          <cell r="AC1223">
            <v>0</v>
          </cell>
        </row>
        <row r="1224">
          <cell r="C1224">
            <v>0</v>
          </cell>
          <cell r="D1224">
            <v>0</v>
          </cell>
          <cell r="E1224">
            <v>0</v>
          </cell>
          <cell r="G1224">
            <v>0</v>
          </cell>
          <cell r="AA1224">
            <v>0</v>
          </cell>
          <cell r="AB1224">
            <v>0</v>
          </cell>
          <cell r="AC1224">
            <v>0</v>
          </cell>
        </row>
        <row r="1225">
          <cell r="C1225">
            <v>2</v>
          </cell>
          <cell r="D1225">
            <v>2</v>
          </cell>
          <cell r="E1225">
            <v>2</v>
          </cell>
          <cell r="G1225">
            <v>0</v>
          </cell>
          <cell r="AA1225">
            <v>0</v>
          </cell>
          <cell r="AB1225">
            <v>2</v>
          </cell>
          <cell r="AC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G1226">
            <v>0</v>
          </cell>
          <cell r="AA1226">
            <v>0</v>
          </cell>
          <cell r="AB1226">
            <v>0</v>
          </cell>
          <cell r="AC1226">
            <v>0</v>
          </cell>
        </row>
        <row r="1227">
          <cell r="C1227">
            <v>0</v>
          </cell>
          <cell r="D1227">
            <v>0</v>
          </cell>
          <cell r="E1227">
            <v>0</v>
          </cell>
          <cell r="G1227">
            <v>0</v>
          </cell>
          <cell r="AA1227">
            <v>0</v>
          </cell>
          <cell r="AB1227">
            <v>0</v>
          </cell>
          <cell r="AC1227">
            <v>0</v>
          </cell>
        </row>
        <row r="1228">
          <cell r="C1228">
            <v>0</v>
          </cell>
          <cell r="D1228">
            <v>0</v>
          </cell>
          <cell r="E1228">
            <v>0</v>
          </cell>
          <cell r="G1228">
            <v>0</v>
          </cell>
          <cell r="AA1228">
            <v>0</v>
          </cell>
          <cell r="AB1228">
            <v>0</v>
          </cell>
          <cell r="AC1228">
            <v>0</v>
          </cell>
        </row>
        <row r="1229">
          <cell r="C1229">
            <v>0</v>
          </cell>
          <cell r="D1229">
            <v>0</v>
          </cell>
          <cell r="E1229">
            <v>0</v>
          </cell>
          <cell r="G1229">
            <v>0</v>
          </cell>
          <cell r="AA1229">
            <v>0</v>
          </cell>
          <cell r="AB1229">
            <v>0</v>
          </cell>
          <cell r="AC1229">
            <v>0</v>
          </cell>
        </row>
        <row r="1230">
          <cell r="C1230">
            <v>33</v>
          </cell>
          <cell r="D1230">
            <v>33</v>
          </cell>
          <cell r="E1230">
            <v>33</v>
          </cell>
          <cell r="G1230">
            <v>0</v>
          </cell>
          <cell r="AA1230">
            <v>0</v>
          </cell>
          <cell r="AB1230">
            <v>33</v>
          </cell>
          <cell r="AC1230">
            <v>0</v>
          </cell>
        </row>
        <row r="1231">
          <cell r="C1231">
            <v>0</v>
          </cell>
          <cell r="D1231">
            <v>0</v>
          </cell>
          <cell r="E1231">
            <v>0</v>
          </cell>
          <cell r="G1231">
            <v>0</v>
          </cell>
          <cell r="AA1231">
            <v>0</v>
          </cell>
          <cell r="AB1231">
            <v>0</v>
          </cell>
          <cell r="AC1231">
            <v>0</v>
          </cell>
        </row>
        <row r="1232">
          <cell r="C1232">
            <v>0</v>
          </cell>
          <cell r="D1232">
            <v>0</v>
          </cell>
          <cell r="E1232">
            <v>0</v>
          </cell>
          <cell r="G1232">
            <v>0</v>
          </cell>
          <cell r="AA1232">
            <v>0</v>
          </cell>
          <cell r="AB1232">
            <v>0</v>
          </cell>
          <cell r="AC1232">
            <v>0</v>
          </cell>
        </row>
        <row r="1233">
          <cell r="C1233">
            <v>0</v>
          </cell>
          <cell r="D1233">
            <v>0</v>
          </cell>
          <cell r="E1233">
            <v>0</v>
          </cell>
          <cell r="G1233">
            <v>0</v>
          </cell>
          <cell r="AA1233">
            <v>0</v>
          </cell>
          <cell r="AB1233">
            <v>0</v>
          </cell>
          <cell r="AC1233">
            <v>0</v>
          </cell>
        </row>
        <row r="1234">
          <cell r="C1234">
            <v>0</v>
          </cell>
          <cell r="D1234">
            <v>0</v>
          </cell>
          <cell r="E1234">
            <v>0</v>
          </cell>
          <cell r="G1234">
            <v>0</v>
          </cell>
          <cell r="AA1234">
            <v>0</v>
          </cell>
          <cell r="AB1234">
            <v>0</v>
          </cell>
          <cell r="AC1234">
            <v>0</v>
          </cell>
        </row>
        <row r="1235">
          <cell r="C1235">
            <v>708</v>
          </cell>
          <cell r="D1235">
            <v>708</v>
          </cell>
          <cell r="E1235">
            <v>708</v>
          </cell>
          <cell r="G1235">
            <v>0</v>
          </cell>
          <cell r="AA1235">
            <v>0</v>
          </cell>
          <cell r="AB1235">
            <v>708</v>
          </cell>
          <cell r="AC1235">
            <v>0</v>
          </cell>
        </row>
        <row r="1236">
          <cell r="C1236">
            <v>5</v>
          </cell>
          <cell r="D1236">
            <v>5</v>
          </cell>
          <cell r="E1236">
            <v>5</v>
          </cell>
          <cell r="G1236">
            <v>0</v>
          </cell>
          <cell r="AA1236">
            <v>0</v>
          </cell>
          <cell r="AB1236">
            <v>5</v>
          </cell>
          <cell r="AC1236">
            <v>0</v>
          </cell>
        </row>
        <row r="1237">
          <cell r="C1237">
            <v>58</v>
          </cell>
          <cell r="D1237">
            <v>58</v>
          </cell>
          <cell r="E1237">
            <v>58</v>
          </cell>
          <cell r="G1237">
            <v>0</v>
          </cell>
          <cell r="AA1237">
            <v>0</v>
          </cell>
          <cell r="AB1237">
            <v>58</v>
          </cell>
          <cell r="AC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G1238">
            <v>0</v>
          </cell>
          <cell r="AA1238">
            <v>0</v>
          </cell>
          <cell r="AB1238">
            <v>0</v>
          </cell>
          <cell r="AC1238">
            <v>0</v>
          </cell>
          <cell r="AI1238">
            <v>8</v>
          </cell>
        </row>
        <row r="1239">
          <cell r="C1239">
            <v>0</v>
          </cell>
          <cell r="D1239">
            <v>0</v>
          </cell>
          <cell r="E1239">
            <v>0</v>
          </cell>
          <cell r="G1239">
            <v>0</v>
          </cell>
          <cell r="AA1239">
            <v>0</v>
          </cell>
          <cell r="AB1239">
            <v>0</v>
          </cell>
          <cell r="AC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G1240">
            <v>0</v>
          </cell>
          <cell r="AA1240">
            <v>0</v>
          </cell>
          <cell r="AB1240">
            <v>0</v>
          </cell>
          <cell r="AC1240">
            <v>0</v>
          </cell>
        </row>
        <row r="1241">
          <cell r="C1241">
            <v>40</v>
          </cell>
          <cell r="D1241">
            <v>40</v>
          </cell>
          <cell r="E1241">
            <v>40</v>
          </cell>
          <cell r="G1241">
            <v>0</v>
          </cell>
          <cell r="AA1241">
            <v>0</v>
          </cell>
          <cell r="AB1241">
            <v>40</v>
          </cell>
          <cell r="AC1241">
            <v>0</v>
          </cell>
        </row>
        <row r="1242">
          <cell r="C1242">
            <v>23</v>
          </cell>
          <cell r="D1242">
            <v>23</v>
          </cell>
          <cell r="E1242">
            <v>23</v>
          </cell>
          <cell r="G1242">
            <v>0</v>
          </cell>
          <cell r="AA1242">
            <v>0</v>
          </cell>
          <cell r="AB1242">
            <v>23</v>
          </cell>
          <cell r="AC1242">
            <v>0</v>
          </cell>
        </row>
        <row r="1243">
          <cell r="C1243">
            <v>0</v>
          </cell>
          <cell r="D1243">
            <v>0</v>
          </cell>
          <cell r="E1243">
            <v>0</v>
          </cell>
          <cell r="G1243">
            <v>0</v>
          </cell>
          <cell r="AA1243">
            <v>0</v>
          </cell>
          <cell r="AB1243">
            <v>0</v>
          </cell>
          <cell r="AC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G1244">
            <v>0</v>
          </cell>
          <cell r="AA1244">
            <v>0</v>
          </cell>
          <cell r="AB1244">
            <v>0</v>
          </cell>
          <cell r="AC1244">
            <v>0</v>
          </cell>
        </row>
        <row r="1245">
          <cell r="C1245">
            <v>0</v>
          </cell>
          <cell r="D1245">
            <v>0</v>
          </cell>
          <cell r="E1245">
            <v>0</v>
          </cell>
          <cell r="G1245">
            <v>0</v>
          </cell>
          <cell r="AA1245">
            <v>0</v>
          </cell>
          <cell r="AB1245">
            <v>0</v>
          </cell>
          <cell r="AC1245">
            <v>0</v>
          </cell>
          <cell r="AI1245">
            <v>1</v>
          </cell>
        </row>
        <row r="1246">
          <cell r="C1246">
            <v>0</v>
          </cell>
          <cell r="D1246">
            <v>0</v>
          </cell>
          <cell r="E1246">
            <v>0</v>
          </cell>
          <cell r="G1246">
            <v>0</v>
          </cell>
          <cell r="AA1246">
            <v>0</v>
          </cell>
          <cell r="AB1246">
            <v>0</v>
          </cell>
          <cell r="AC1246">
            <v>0</v>
          </cell>
        </row>
        <row r="1247">
          <cell r="C1247">
            <v>0</v>
          </cell>
          <cell r="D1247">
            <v>0</v>
          </cell>
          <cell r="E1247">
            <v>0</v>
          </cell>
          <cell r="G1247">
            <v>0</v>
          </cell>
          <cell r="AA1247">
            <v>0</v>
          </cell>
          <cell r="AB1247">
            <v>0</v>
          </cell>
          <cell r="AC1247">
            <v>0</v>
          </cell>
        </row>
        <row r="1248">
          <cell r="C1248">
            <v>0</v>
          </cell>
          <cell r="D1248">
            <v>0</v>
          </cell>
          <cell r="E1248">
            <v>0</v>
          </cell>
          <cell r="G1248">
            <v>0</v>
          </cell>
          <cell r="AA1248">
            <v>0</v>
          </cell>
          <cell r="AB1248">
            <v>0</v>
          </cell>
          <cell r="AC1248">
            <v>0</v>
          </cell>
        </row>
        <row r="1249">
          <cell r="C1249">
            <v>0</v>
          </cell>
          <cell r="D1249">
            <v>0</v>
          </cell>
          <cell r="E1249">
            <v>0</v>
          </cell>
          <cell r="G1249">
            <v>0</v>
          </cell>
          <cell r="AA1249">
            <v>0</v>
          </cell>
          <cell r="AB1249">
            <v>0</v>
          </cell>
          <cell r="AC1249">
            <v>0</v>
          </cell>
        </row>
        <row r="1250">
          <cell r="C1250">
            <v>0</v>
          </cell>
          <cell r="D1250">
            <v>0</v>
          </cell>
          <cell r="E1250">
            <v>0</v>
          </cell>
          <cell r="G1250">
            <v>0</v>
          </cell>
          <cell r="AA1250">
            <v>0</v>
          </cell>
          <cell r="AB1250">
            <v>0</v>
          </cell>
          <cell r="AC1250">
            <v>0</v>
          </cell>
        </row>
        <row r="1251">
          <cell r="C1251">
            <v>0</v>
          </cell>
          <cell r="D1251">
            <v>0</v>
          </cell>
          <cell r="E1251">
            <v>0</v>
          </cell>
          <cell r="G1251">
            <v>0</v>
          </cell>
          <cell r="AA1251">
            <v>0</v>
          </cell>
          <cell r="AB1251">
            <v>0</v>
          </cell>
          <cell r="AC1251">
            <v>0</v>
          </cell>
        </row>
        <row r="1252">
          <cell r="C1252">
            <v>0</v>
          </cell>
          <cell r="D1252">
            <v>0</v>
          </cell>
          <cell r="E1252">
            <v>0</v>
          </cell>
          <cell r="G1252">
            <v>0</v>
          </cell>
          <cell r="AA1252">
            <v>0</v>
          </cell>
          <cell r="AB1252">
            <v>0</v>
          </cell>
          <cell r="AC1252">
            <v>0</v>
          </cell>
        </row>
        <row r="1253">
          <cell r="C1253">
            <v>0</v>
          </cell>
          <cell r="D1253">
            <v>0</v>
          </cell>
          <cell r="E1253">
            <v>0</v>
          </cell>
          <cell r="G1253">
            <v>0</v>
          </cell>
          <cell r="AA1253">
            <v>0</v>
          </cell>
          <cell r="AB1253">
            <v>0</v>
          </cell>
          <cell r="AC1253">
            <v>0</v>
          </cell>
        </row>
        <row r="1254">
          <cell r="C1254">
            <v>0</v>
          </cell>
          <cell r="D1254">
            <v>0</v>
          </cell>
          <cell r="E1254">
            <v>0</v>
          </cell>
          <cell r="G1254">
            <v>0</v>
          </cell>
          <cell r="AA1254">
            <v>0</v>
          </cell>
          <cell r="AB1254">
            <v>0</v>
          </cell>
          <cell r="AC1254">
            <v>0</v>
          </cell>
        </row>
        <row r="1255">
          <cell r="C1255">
            <v>0</v>
          </cell>
          <cell r="D1255">
            <v>0</v>
          </cell>
          <cell r="E1255">
            <v>0</v>
          </cell>
          <cell r="G1255">
            <v>0</v>
          </cell>
          <cell r="AA1255">
            <v>0</v>
          </cell>
          <cell r="AB1255">
            <v>0</v>
          </cell>
          <cell r="AC1255">
            <v>0</v>
          </cell>
        </row>
        <row r="1256">
          <cell r="C1256">
            <v>0</v>
          </cell>
          <cell r="D1256">
            <v>0</v>
          </cell>
          <cell r="E1256">
            <v>0</v>
          </cell>
          <cell r="G1256">
            <v>0</v>
          </cell>
          <cell r="AA1256">
            <v>0</v>
          </cell>
          <cell r="AB1256">
            <v>0</v>
          </cell>
          <cell r="AC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G1257">
            <v>0</v>
          </cell>
          <cell r="AA1257">
            <v>0</v>
          </cell>
          <cell r="AB1257">
            <v>0</v>
          </cell>
          <cell r="AC1257">
            <v>0</v>
          </cell>
        </row>
        <row r="1258">
          <cell r="C1258">
            <v>0</v>
          </cell>
          <cell r="D1258">
            <v>0</v>
          </cell>
          <cell r="E1258">
            <v>0</v>
          </cell>
          <cell r="G1258">
            <v>0</v>
          </cell>
          <cell r="AA1258">
            <v>0</v>
          </cell>
          <cell r="AB1258">
            <v>0</v>
          </cell>
          <cell r="AC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G1259">
            <v>0</v>
          </cell>
          <cell r="AA1259">
            <v>0</v>
          </cell>
          <cell r="AB1259">
            <v>0</v>
          </cell>
          <cell r="AC1259">
            <v>0</v>
          </cell>
        </row>
        <row r="1260">
          <cell r="C1260">
            <v>0</v>
          </cell>
          <cell r="D1260">
            <v>0</v>
          </cell>
          <cell r="E1260">
            <v>0</v>
          </cell>
          <cell r="G1260">
            <v>0</v>
          </cell>
          <cell r="AA1260">
            <v>0</v>
          </cell>
          <cell r="AB1260">
            <v>0</v>
          </cell>
          <cell r="AC1260">
            <v>0</v>
          </cell>
        </row>
        <row r="1261">
          <cell r="C1261">
            <v>149</v>
          </cell>
          <cell r="D1261">
            <v>149</v>
          </cell>
          <cell r="E1261">
            <v>149</v>
          </cell>
          <cell r="G1261">
            <v>0</v>
          </cell>
          <cell r="AA1261">
            <v>0</v>
          </cell>
          <cell r="AB1261">
            <v>149</v>
          </cell>
          <cell r="AC1261">
            <v>0</v>
          </cell>
        </row>
        <row r="1262">
          <cell r="C1262">
            <v>25</v>
          </cell>
          <cell r="D1262">
            <v>25</v>
          </cell>
          <cell r="E1262">
            <v>25</v>
          </cell>
          <cell r="G1262">
            <v>0</v>
          </cell>
          <cell r="AA1262">
            <v>0</v>
          </cell>
          <cell r="AB1262">
            <v>25</v>
          </cell>
          <cell r="AC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G1263">
            <v>0</v>
          </cell>
          <cell r="AA1263">
            <v>0</v>
          </cell>
          <cell r="AB1263">
            <v>0</v>
          </cell>
          <cell r="AC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G1264">
            <v>0</v>
          </cell>
          <cell r="AA1264">
            <v>0</v>
          </cell>
          <cell r="AB1264">
            <v>0</v>
          </cell>
          <cell r="AC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G1265">
            <v>0</v>
          </cell>
          <cell r="AA1265">
            <v>0</v>
          </cell>
          <cell r="AB1265">
            <v>0</v>
          </cell>
          <cell r="AC1265">
            <v>0</v>
          </cell>
        </row>
        <row r="1266">
          <cell r="C1266">
            <v>132</v>
          </cell>
          <cell r="D1266">
            <v>132</v>
          </cell>
          <cell r="E1266">
            <v>132</v>
          </cell>
          <cell r="G1266">
            <v>0</v>
          </cell>
          <cell r="AA1266">
            <v>0</v>
          </cell>
          <cell r="AB1266">
            <v>132</v>
          </cell>
          <cell r="AC1266">
            <v>0</v>
          </cell>
        </row>
        <row r="1267">
          <cell r="C1267">
            <v>0</v>
          </cell>
          <cell r="D1267">
            <v>0</v>
          </cell>
        </row>
        <row r="1268">
          <cell r="C1268">
            <v>0</v>
          </cell>
          <cell r="D1268">
            <v>0</v>
          </cell>
        </row>
        <row r="1269">
          <cell r="C1269">
            <v>0</v>
          </cell>
          <cell r="D1269">
            <v>0</v>
          </cell>
        </row>
        <row r="1270">
          <cell r="C1270">
            <v>0</v>
          </cell>
          <cell r="D1270">
            <v>0</v>
          </cell>
        </row>
        <row r="1352">
          <cell r="C1352">
            <v>119</v>
          </cell>
          <cell r="H1352">
            <v>109</v>
          </cell>
          <cell r="I1352">
            <v>87</v>
          </cell>
          <cell r="J1352">
            <v>22</v>
          </cell>
          <cell r="K1352">
            <v>0</v>
          </cell>
          <cell r="L1352">
            <v>4</v>
          </cell>
          <cell r="M1352">
            <v>6</v>
          </cell>
          <cell r="N1352">
            <v>0</v>
          </cell>
          <cell r="P1352">
            <v>0</v>
          </cell>
          <cell r="Q1352">
            <v>6</v>
          </cell>
          <cell r="S1352">
            <v>0</v>
          </cell>
          <cell r="T1352">
            <v>80</v>
          </cell>
          <cell r="V1352">
            <v>0</v>
          </cell>
          <cell r="W1352">
            <v>0</v>
          </cell>
          <cell r="Y1352">
            <v>0</v>
          </cell>
          <cell r="Z1352">
            <v>1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L1352">
            <v>41286310</v>
          </cell>
        </row>
        <row r="1354">
          <cell r="C1354">
            <v>0</v>
          </cell>
          <cell r="D1354">
            <v>0</v>
          </cell>
        </row>
        <row r="1355">
          <cell r="C1355">
            <v>0</v>
          </cell>
          <cell r="D1355">
            <v>0</v>
          </cell>
        </row>
        <row r="1356">
          <cell r="C1356">
            <v>0</v>
          </cell>
          <cell r="D1356">
            <v>0</v>
          </cell>
        </row>
        <row r="1357">
          <cell r="C1357">
            <v>0</v>
          </cell>
          <cell r="D1357">
            <v>0</v>
          </cell>
        </row>
        <row r="1358">
          <cell r="C1358">
            <v>0</v>
          </cell>
          <cell r="D1358">
            <v>0</v>
          </cell>
        </row>
        <row r="1359">
          <cell r="C1359">
            <v>0</v>
          </cell>
          <cell r="D1359">
            <v>0</v>
          </cell>
        </row>
        <row r="1360">
          <cell r="C1360">
            <v>63</v>
          </cell>
          <cell r="D1360">
            <v>63</v>
          </cell>
          <cell r="E1360">
            <v>63</v>
          </cell>
          <cell r="G1360">
            <v>0</v>
          </cell>
          <cell r="AA1360">
            <v>0</v>
          </cell>
          <cell r="AB1360">
            <v>63</v>
          </cell>
          <cell r="AC1360">
            <v>0</v>
          </cell>
        </row>
        <row r="1361">
          <cell r="C1361">
            <v>2</v>
          </cell>
          <cell r="D1361">
            <v>2</v>
          </cell>
          <cell r="E1361">
            <v>2</v>
          </cell>
          <cell r="G1361">
            <v>0</v>
          </cell>
          <cell r="AA1361">
            <v>0</v>
          </cell>
          <cell r="AB1361">
            <v>2</v>
          </cell>
          <cell r="AC1361">
            <v>0</v>
          </cell>
        </row>
        <row r="1362">
          <cell r="C1362">
            <v>42</v>
          </cell>
          <cell r="D1362">
            <v>42</v>
          </cell>
          <cell r="E1362">
            <v>42</v>
          </cell>
          <cell r="G1362">
            <v>0</v>
          </cell>
          <cell r="AA1362">
            <v>0</v>
          </cell>
          <cell r="AB1362">
            <v>42</v>
          </cell>
          <cell r="AC1362">
            <v>0</v>
          </cell>
        </row>
        <row r="1363">
          <cell r="C1363">
            <v>3</v>
          </cell>
          <cell r="D1363">
            <v>3</v>
          </cell>
          <cell r="E1363">
            <v>3</v>
          </cell>
          <cell r="G1363">
            <v>0</v>
          </cell>
          <cell r="AA1363">
            <v>0</v>
          </cell>
          <cell r="AB1363">
            <v>3</v>
          </cell>
          <cell r="AC1363">
            <v>0</v>
          </cell>
        </row>
        <row r="1364">
          <cell r="C1364">
            <v>4</v>
          </cell>
          <cell r="D1364">
            <v>4</v>
          </cell>
          <cell r="E1364">
            <v>4</v>
          </cell>
          <cell r="G1364">
            <v>0</v>
          </cell>
          <cell r="AA1364">
            <v>0</v>
          </cell>
          <cell r="AB1364">
            <v>4</v>
          </cell>
          <cell r="AC1364">
            <v>0</v>
          </cell>
        </row>
        <row r="1365">
          <cell r="C1365">
            <v>0</v>
          </cell>
          <cell r="D1365">
            <v>0</v>
          </cell>
          <cell r="E1365">
            <v>0</v>
          </cell>
          <cell r="G1365">
            <v>0</v>
          </cell>
          <cell r="AA1365">
            <v>0</v>
          </cell>
          <cell r="AB1365">
            <v>0</v>
          </cell>
          <cell r="AC1365">
            <v>0</v>
          </cell>
        </row>
        <row r="1366">
          <cell r="C1366">
            <v>0</v>
          </cell>
          <cell r="D1366">
            <v>0</v>
          </cell>
          <cell r="E1366">
            <v>0</v>
          </cell>
          <cell r="G1366">
            <v>0</v>
          </cell>
          <cell r="AA1366">
            <v>0</v>
          </cell>
          <cell r="AB1366">
            <v>0</v>
          </cell>
          <cell r="AC1366">
            <v>0</v>
          </cell>
        </row>
        <row r="1367">
          <cell r="C1367">
            <v>0</v>
          </cell>
          <cell r="D1367">
            <v>0</v>
          </cell>
          <cell r="E1367">
            <v>0</v>
          </cell>
          <cell r="G1367">
            <v>0</v>
          </cell>
          <cell r="AA1367">
            <v>0</v>
          </cell>
          <cell r="AB1367">
            <v>0</v>
          </cell>
          <cell r="AC1367">
            <v>0</v>
          </cell>
        </row>
        <row r="1368">
          <cell r="C1368">
            <v>0</v>
          </cell>
          <cell r="D1368">
            <v>0</v>
          </cell>
          <cell r="E1368">
            <v>0</v>
          </cell>
          <cell r="G1368">
            <v>0</v>
          </cell>
          <cell r="AA1368">
            <v>0</v>
          </cell>
          <cell r="AB1368">
            <v>0</v>
          </cell>
          <cell r="AC1368">
            <v>0</v>
          </cell>
        </row>
        <row r="1369">
          <cell r="C1369">
            <v>0</v>
          </cell>
          <cell r="D1369">
            <v>0</v>
          </cell>
          <cell r="E1369">
            <v>0</v>
          </cell>
          <cell r="G1369">
            <v>0</v>
          </cell>
          <cell r="AA1369">
            <v>0</v>
          </cell>
          <cell r="AB1369">
            <v>0</v>
          </cell>
          <cell r="AC1369">
            <v>0</v>
          </cell>
        </row>
        <row r="1370">
          <cell r="C1370">
            <v>3</v>
          </cell>
          <cell r="D1370">
            <v>3</v>
          </cell>
          <cell r="E1370">
            <v>3</v>
          </cell>
          <cell r="G1370">
            <v>0</v>
          </cell>
          <cell r="AA1370">
            <v>0</v>
          </cell>
          <cell r="AB1370">
            <v>3</v>
          </cell>
          <cell r="AC1370">
            <v>0</v>
          </cell>
        </row>
        <row r="1371">
          <cell r="C1371">
            <v>0</v>
          </cell>
          <cell r="D1371">
            <v>0</v>
          </cell>
          <cell r="E1371">
            <v>0</v>
          </cell>
          <cell r="G1371">
            <v>0</v>
          </cell>
          <cell r="AA1371">
            <v>0</v>
          </cell>
          <cell r="AB1371">
            <v>0</v>
          </cell>
          <cell r="AC1371">
            <v>0</v>
          </cell>
        </row>
        <row r="1372">
          <cell r="C1372">
            <v>0</v>
          </cell>
          <cell r="D1372">
            <v>0</v>
          </cell>
          <cell r="E1372">
            <v>0</v>
          </cell>
          <cell r="G1372">
            <v>0</v>
          </cell>
          <cell r="AA1372">
            <v>0</v>
          </cell>
          <cell r="AB1372">
            <v>0</v>
          </cell>
          <cell r="AC1372">
            <v>0</v>
          </cell>
        </row>
        <row r="1373">
          <cell r="C1373">
            <v>0</v>
          </cell>
          <cell r="D1373">
            <v>0</v>
          </cell>
          <cell r="E1373">
            <v>0</v>
          </cell>
          <cell r="G1373">
            <v>0</v>
          </cell>
          <cell r="AA1373">
            <v>0</v>
          </cell>
          <cell r="AB1373">
            <v>0</v>
          </cell>
          <cell r="AC1373">
            <v>0</v>
          </cell>
        </row>
        <row r="1374">
          <cell r="C1374">
            <v>0</v>
          </cell>
          <cell r="D1374">
            <v>0</v>
          </cell>
          <cell r="E1374">
            <v>0</v>
          </cell>
          <cell r="G1374">
            <v>0</v>
          </cell>
          <cell r="AA1374">
            <v>0</v>
          </cell>
          <cell r="AB1374">
            <v>0</v>
          </cell>
          <cell r="AC1374">
            <v>0</v>
          </cell>
        </row>
        <row r="1375">
          <cell r="C1375">
            <v>0</v>
          </cell>
          <cell r="D1375">
            <v>0</v>
          </cell>
          <cell r="E1375">
            <v>0</v>
          </cell>
          <cell r="G1375">
            <v>0</v>
          </cell>
          <cell r="AA1375">
            <v>0</v>
          </cell>
          <cell r="AB1375">
            <v>0</v>
          </cell>
          <cell r="AC1375">
            <v>0</v>
          </cell>
        </row>
        <row r="1376">
          <cell r="C1376">
            <v>0</v>
          </cell>
          <cell r="D1376">
            <v>0</v>
          </cell>
          <cell r="E1376">
            <v>0</v>
          </cell>
          <cell r="G1376">
            <v>0</v>
          </cell>
          <cell r="AA1376">
            <v>0</v>
          </cell>
          <cell r="AB1376">
            <v>0</v>
          </cell>
          <cell r="AC1376">
            <v>0</v>
          </cell>
        </row>
        <row r="1377">
          <cell r="C1377">
            <v>0</v>
          </cell>
          <cell r="D1377">
            <v>0</v>
          </cell>
          <cell r="E1377">
            <v>0</v>
          </cell>
          <cell r="G1377">
            <v>0</v>
          </cell>
          <cell r="AA1377">
            <v>0</v>
          </cell>
          <cell r="AB1377">
            <v>0</v>
          </cell>
          <cell r="AC1377">
            <v>0</v>
          </cell>
        </row>
        <row r="1378">
          <cell r="C1378">
            <v>0</v>
          </cell>
          <cell r="D1378">
            <v>0</v>
          </cell>
          <cell r="E1378">
            <v>0</v>
          </cell>
          <cell r="G1378">
            <v>0</v>
          </cell>
          <cell r="AA1378">
            <v>0</v>
          </cell>
          <cell r="AB1378">
            <v>0</v>
          </cell>
          <cell r="AC1378">
            <v>0</v>
          </cell>
        </row>
        <row r="1379">
          <cell r="C1379">
            <v>0</v>
          </cell>
          <cell r="D1379">
            <v>0</v>
          </cell>
          <cell r="E1379">
            <v>0</v>
          </cell>
          <cell r="G1379">
            <v>0</v>
          </cell>
          <cell r="AA1379">
            <v>0</v>
          </cell>
          <cell r="AB1379">
            <v>0</v>
          </cell>
          <cell r="AC1379">
            <v>0</v>
          </cell>
        </row>
        <row r="1380">
          <cell r="C1380">
            <v>0</v>
          </cell>
          <cell r="D1380">
            <v>0</v>
          </cell>
          <cell r="E1380">
            <v>0</v>
          </cell>
          <cell r="G1380">
            <v>0</v>
          </cell>
          <cell r="AA1380">
            <v>0</v>
          </cell>
          <cell r="AB1380">
            <v>0</v>
          </cell>
          <cell r="AC1380">
            <v>0</v>
          </cell>
        </row>
        <row r="1381">
          <cell r="C1381">
            <v>0</v>
          </cell>
          <cell r="D1381">
            <v>0</v>
          </cell>
          <cell r="E1381">
            <v>0</v>
          </cell>
          <cell r="G1381">
            <v>0</v>
          </cell>
          <cell r="AA1381">
            <v>0</v>
          </cell>
          <cell r="AB1381">
            <v>0</v>
          </cell>
          <cell r="AC1381">
            <v>0</v>
          </cell>
        </row>
        <row r="1382">
          <cell r="C1382">
            <v>0</v>
          </cell>
          <cell r="D1382">
            <v>0</v>
          </cell>
          <cell r="E1382">
            <v>0</v>
          </cell>
          <cell r="G1382">
            <v>0</v>
          </cell>
          <cell r="AA1382">
            <v>0</v>
          </cell>
          <cell r="AB1382">
            <v>0</v>
          </cell>
          <cell r="AC1382">
            <v>0</v>
          </cell>
        </row>
        <row r="1383">
          <cell r="C1383">
            <v>0</v>
          </cell>
          <cell r="D1383">
            <v>0</v>
          </cell>
          <cell r="E1383">
            <v>0</v>
          </cell>
          <cell r="G1383">
            <v>0</v>
          </cell>
          <cell r="AA1383">
            <v>0</v>
          </cell>
          <cell r="AB1383">
            <v>0</v>
          </cell>
          <cell r="AC1383">
            <v>0</v>
          </cell>
        </row>
        <row r="1384">
          <cell r="C1384">
            <v>0</v>
          </cell>
          <cell r="D1384">
            <v>0</v>
          </cell>
          <cell r="E1384">
            <v>0</v>
          </cell>
          <cell r="G1384">
            <v>0</v>
          </cell>
          <cell r="AA1384">
            <v>0</v>
          </cell>
          <cell r="AB1384">
            <v>0</v>
          </cell>
          <cell r="AC1384">
            <v>0</v>
          </cell>
        </row>
        <row r="1385">
          <cell r="C1385">
            <v>0</v>
          </cell>
          <cell r="D1385">
            <v>0</v>
          </cell>
          <cell r="E1385">
            <v>0</v>
          </cell>
          <cell r="G1385">
            <v>0</v>
          </cell>
          <cell r="AA1385">
            <v>0</v>
          </cell>
          <cell r="AB1385">
            <v>0</v>
          </cell>
          <cell r="AC1385">
            <v>0</v>
          </cell>
        </row>
        <row r="1386">
          <cell r="C1386">
            <v>0</v>
          </cell>
          <cell r="D1386">
            <v>0</v>
          </cell>
          <cell r="E1386">
            <v>0</v>
          </cell>
          <cell r="G1386">
            <v>0</v>
          </cell>
          <cell r="AA1386">
            <v>0</v>
          </cell>
          <cell r="AB1386">
            <v>0</v>
          </cell>
          <cell r="AC1386">
            <v>0</v>
          </cell>
        </row>
        <row r="1387">
          <cell r="C1387">
            <v>0</v>
          </cell>
          <cell r="D1387">
            <v>0</v>
          </cell>
          <cell r="E1387">
            <v>0</v>
          </cell>
          <cell r="G1387">
            <v>0</v>
          </cell>
          <cell r="AA1387">
            <v>0</v>
          </cell>
          <cell r="AB1387">
            <v>0</v>
          </cell>
          <cell r="AC1387">
            <v>0</v>
          </cell>
        </row>
        <row r="1388">
          <cell r="C1388">
            <v>150</v>
          </cell>
          <cell r="D1388">
            <v>150</v>
          </cell>
          <cell r="E1388">
            <v>150</v>
          </cell>
          <cell r="G1388">
            <v>0</v>
          </cell>
          <cell r="AA1388">
            <v>0</v>
          </cell>
          <cell r="AB1388">
            <v>150</v>
          </cell>
          <cell r="AC1388">
            <v>0</v>
          </cell>
        </row>
        <row r="1389">
          <cell r="C1389">
            <v>0</v>
          </cell>
          <cell r="D1389">
            <v>0</v>
          </cell>
          <cell r="E1389">
            <v>0</v>
          </cell>
          <cell r="G1389">
            <v>0</v>
          </cell>
        </row>
        <row r="1390">
          <cell r="C1390">
            <v>0</v>
          </cell>
          <cell r="D1390">
            <v>0</v>
          </cell>
          <cell r="E1390">
            <v>0</v>
          </cell>
          <cell r="G1390">
            <v>0</v>
          </cell>
        </row>
        <row r="1391">
          <cell r="C1391">
            <v>0</v>
          </cell>
          <cell r="D1391">
            <v>0</v>
          </cell>
          <cell r="E1391">
            <v>0</v>
          </cell>
          <cell r="G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G1392">
            <v>0</v>
          </cell>
        </row>
        <row r="1393">
          <cell r="C1393">
            <v>0</v>
          </cell>
          <cell r="D1393">
            <v>0</v>
          </cell>
          <cell r="E1393">
            <v>0</v>
          </cell>
          <cell r="G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G1394">
            <v>0</v>
          </cell>
        </row>
        <row r="1395">
          <cell r="C1395">
            <v>0</v>
          </cell>
          <cell r="D1395">
            <v>0</v>
          </cell>
          <cell r="E1395">
            <v>0</v>
          </cell>
          <cell r="G1395">
            <v>0</v>
          </cell>
        </row>
        <row r="1396">
          <cell r="C1396">
            <v>11</v>
          </cell>
          <cell r="D1396">
            <v>11</v>
          </cell>
          <cell r="E1396">
            <v>11</v>
          </cell>
          <cell r="G1396">
            <v>0</v>
          </cell>
          <cell r="AA1396">
            <v>0</v>
          </cell>
          <cell r="AB1396">
            <v>11</v>
          </cell>
          <cell r="AC1396">
            <v>0</v>
          </cell>
        </row>
        <row r="1397">
          <cell r="C1397">
            <v>54</v>
          </cell>
          <cell r="D1397">
            <v>54</v>
          </cell>
          <cell r="E1397">
            <v>54</v>
          </cell>
          <cell r="G1397">
            <v>0</v>
          </cell>
          <cell r="AA1397">
            <v>0</v>
          </cell>
          <cell r="AB1397">
            <v>54</v>
          </cell>
          <cell r="AC1397">
            <v>0</v>
          </cell>
        </row>
        <row r="1398">
          <cell r="C1398">
            <v>29</v>
          </cell>
          <cell r="D1398">
            <v>29</v>
          </cell>
          <cell r="E1398">
            <v>29</v>
          </cell>
          <cell r="G1398">
            <v>0</v>
          </cell>
          <cell r="AA1398">
            <v>0</v>
          </cell>
          <cell r="AB1398">
            <v>29</v>
          </cell>
          <cell r="AC1398">
            <v>0</v>
          </cell>
        </row>
        <row r="1399">
          <cell r="C1399">
            <v>14</v>
          </cell>
          <cell r="D1399">
            <v>14</v>
          </cell>
          <cell r="E1399">
            <v>14</v>
          </cell>
          <cell r="G1399">
            <v>0</v>
          </cell>
          <cell r="AA1399">
            <v>0</v>
          </cell>
          <cell r="AB1399">
            <v>14</v>
          </cell>
          <cell r="AC1399">
            <v>0</v>
          </cell>
        </row>
        <row r="1400">
          <cell r="C1400">
            <v>47</v>
          </cell>
          <cell r="D1400">
            <v>47</v>
          </cell>
          <cell r="E1400">
            <v>47</v>
          </cell>
          <cell r="G1400">
            <v>0</v>
          </cell>
          <cell r="AA1400">
            <v>0</v>
          </cell>
          <cell r="AB1400">
            <v>47</v>
          </cell>
          <cell r="AC1400">
            <v>0</v>
          </cell>
        </row>
        <row r="1401">
          <cell r="C1401">
            <v>0</v>
          </cell>
          <cell r="D1401">
            <v>0</v>
          </cell>
          <cell r="E1401">
            <v>0</v>
          </cell>
          <cell r="G1401">
            <v>0</v>
          </cell>
        </row>
        <row r="1402">
          <cell r="C1402">
            <v>0</v>
          </cell>
          <cell r="D1402">
            <v>0</v>
          </cell>
          <cell r="E1402">
            <v>0</v>
          </cell>
          <cell r="G1402">
            <v>0</v>
          </cell>
        </row>
        <row r="1403">
          <cell r="C1403">
            <v>0</v>
          </cell>
          <cell r="D1403">
            <v>0</v>
          </cell>
          <cell r="E1403">
            <v>0</v>
          </cell>
          <cell r="G1403">
            <v>0</v>
          </cell>
        </row>
        <row r="1404">
          <cell r="C1404">
            <v>0</v>
          </cell>
          <cell r="D1404">
            <v>0</v>
          </cell>
          <cell r="E1404">
            <v>0</v>
          </cell>
          <cell r="G1404">
            <v>0</v>
          </cell>
        </row>
        <row r="1405">
          <cell r="C1405">
            <v>0</v>
          </cell>
          <cell r="D1405">
            <v>0</v>
          </cell>
          <cell r="E1405">
            <v>0</v>
          </cell>
          <cell r="G1405">
            <v>0</v>
          </cell>
        </row>
        <row r="1406">
          <cell r="C1406">
            <v>0</v>
          </cell>
          <cell r="D1406">
            <v>0</v>
          </cell>
          <cell r="E1406">
            <v>0</v>
          </cell>
          <cell r="G1406">
            <v>0</v>
          </cell>
        </row>
        <row r="1407">
          <cell r="C1407">
            <v>0</v>
          </cell>
          <cell r="D1407">
            <v>0</v>
          </cell>
          <cell r="E1407">
            <v>0</v>
          </cell>
          <cell r="G1407">
            <v>0</v>
          </cell>
        </row>
        <row r="1408">
          <cell r="C1408">
            <v>0</v>
          </cell>
          <cell r="D1408">
            <v>0</v>
          </cell>
          <cell r="E1408">
            <v>0</v>
          </cell>
          <cell r="G1408">
            <v>0</v>
          </cell>
        </row>
        <row r="1409">
          <cell r="C1409">
            <v>4</v>
          </cell>
          <cell r="D1409">
            <v>4</v>
          </cell>
          <cell r="E1409">
            <v>4</v>
          </cell>
          <cell r="AB1409">
            <v>4</v>
          </cell>
        </row>
        <row r="1410">
          <cell r="C1410">
            <v>5</v>
          </cell>
          <cell r="D1410">
            <v>5</v>
          </cell>
          <cell r="E1410">
            <v>5</v>
          </cell>
          <cell r="AB1410">
            <v>5</v>
          </cell>
        </row>
        <row r="1411">
          <cell r="C1411">
            <v>0</v>
          </cell>
          <cell r="D1411">
            <v>0</v>
          </cell>
        </row>
        <row r="1412">
          <cell r="C1412">
            <v>0</v>
          </cell>
          <cell r="D1412">
            <v>0</v>
          </cell>
          <cell r="E1412">
            <v>0</v>
          </cell>
          <cell r="AB1412">
            <v>0</v>
          </cell>
        </row>
        <row r="1413">
          <cell r="C1413">
            <v>2</v>
          </cell>
          <cell r="D1413">
            <v>2</v>
          </cell>
          <cell r="E1413">
            <v>2</v>
          </cell>
          <cell r="AB1413">
            <v>2</v>
          </cell>
        </row>
        <row r="1414">
          <cell r="C1414">
            <v>0</v>
          </cell>
          <cell r="D1414">
            <v>0</v>
          </cell>
          <cell r="E1414">
            <v>0</v>
          </cell>
          <cell r="AB1414">
            <v>0</v>
          </cell>
        </row>
        <row r="1415">
          <cell r="C1415">
            <v>0</v>
          </cell>
          <cell r="D1415">
            <v>0</v>
          </cell>
          <cell r="E1415">
            <v>0</v>
          </cell>
          <cell r="AB1415">
            <v>0</v>
          </cell>
        </row>
        <row r="1416">
          <cell r="C1416">
            <v>0</v>
          </cell>
          <cell r="D1416">
            <v>0</v>
          </cell>
          <cell r="E1416">
            <v>0</v>
          </cell>
          <cell r="AB1416">
            <v>0</v>
          </cell>
        </row>
        <row r="1417">
          <cell r="C1417">
            <v>4</v>
          </cell>
          <cell r="D1417">
            <v>4</v>
          </cell>
          <cell r="E1417">
            <v>4</v>
          </cell>
          <cell r="AB1417">
            <v>4</v>
          </cell>
        </row>
        <row r="1418">
          <cell r="C1418">
            <v>0</v>
          </cell>
          <cell r="D1418">
            <v>0</v>
          </cell>
          <cell r="E1418">
            <v>0</v>
          </cell>
          <cell r="AB1418">
            <v>0</v>
          </cell>
        </row>
        <row r="1419">
          <cell r="C1419">
            <v>0</v>
          </cell>
          <cell r="D1419">
            <v>0</v>
          </cell>
          <cell r="E1419">
            <v>0</v>
          </cell>
          <cell r="AB1419">
            <v>0</v>
          </cell>
        </row>
        <row r="1420">
          <cell r="C1420">
            <v>1</v>
          </cell>
          <cell r="D1420">
            <v>1</v>
          </cell>
          <cell r="E1420">
            <v>1</v>
          </cell>
          <cell r="AB1420">
            <v>1</v>
          </cell>
        </row>
        <row r="1421">
          <cell r="C1421">
            <v>0</v>
          </cell>
          <cell r="D1421">
            <v>0</v>
          </cell>
        </row>
        <row r="1422">
          <cell r="C1422">
            <v>0</v>
          </cell>
          <cell r="D1422">
            <v>0</v>
          </cell>
        </row>
        <row r="1423">
          <cell r="C1423">
            <v>0</v>
          </cell>
          <cell r="D1423">
            <v>0</v>
          </cell>
        </row>
        <row r="1502">
          <cell r="C1502">
            <v>57</v>
          </cell>
          <cell r="H1502">
            <v>47</v>
          </cell>
          <cell r="I1502">
            <v>37</v>
          </cell>
          <cell r="J1502">
            <v>10</v>
          </cell>
          <cell r="K1502">
            <v>1</v>
          </cell>
          <cell r="L1502">
            <v>4</v>
          </cell>
          <cell r="M1502">
            <v>5</v>
          </cell>
          <cell r="N1502">
            <v>0</v>
          </cell>
          <cell r="P1502">
            <v>12</v>
          </cell>
          <cell r="Q1502">
            <v>22</v>
          </cell>
          <cell r="S1502">
            <v>0</v>
          </cell>
          <cell r="T1502">
            <v>0</v>
          </cell>
          <cell r="V1502">
            <v>0</v>
          </cell>
          <cell r="W1502">
            <v>0</v>
          </cell>
          <cell r="Y1502">
            <v>0</v>
          </cell>
          <cell r="Z1502">
            <v>1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L1502">
            <v>4157090</v>
          </cell>
        </row>
        <row r="1504">
          <cell r="C1504">
            <v>5</v>
          </cell>
          <cell r="D1504">
            <v>5</v>
          </cell>
          <cell r="E1504">
            <v>5</v>
          </cell>
          <cell r="G1504">
            <v>0</v>
          </cell>
          <cell r="AA1504">
            <v>0</v>
          </cell>
          <cell r="AB1504">
            <v>5</v>
          </cell>
          <cell r="AC1504">
            <v>0</v>
          </cell>
          <cell r="AL1504">
            <v>54450</v>
          </cell>
        </row>
        <row r="1566">
          <cell r="C1566">
            <v>2</v>
          </cell>
          <cell r="H1566">
            <v>2</v>
          </cell>
          <cell r="I1566">
            <v>2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P1566">
            <v>0</v>
          </cell>
          <cell r="Q1566">
            <v>1</v>
          </cell>
          <cell r="S1566">
            <v>1</v>
          </cell>
          <cell r="T1566">
            <v>0</v>
          </cell>
          <cell r="V1566">
            <v>0</v>
          </cell>
          <cell r="W1566">
            <v>0</v>
          </cell>
          <cell r="Y1566">
            <v>0</v>
          </cell>
          <cell r="Z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L1566">
            <v>378140</v>
          </cell>
        </row>
        <row r="1635">
          <cell r="C1635">
            <v>30</v>
          </cell>
          <cell r="H1635">
            <v>19</v>
          </cell>
          <cell r="I1635">
            <v>19</v>
          </cell>
          <cell r="J1635">
            <v>0</v>
          </cell>
          <cell r="K1635">
            <v>0</v>
          </cell>
          <cell r="L1635">
            <v>11</v>
          </cell>
          <cell r="M1635">
            <v>0</v>
          </cell>
          <cell r="N1635">
            <v>0</v>
          </cell>
          <cell r="P1635">
            <v>0</v>
          </cell>
          <cell r="Q1635">
            <v>6</v>
          </cell>
          <cell r="S1635">
            <v>0</v>
          </cell>
          <cell r="T1635">
            <v>0</v>
          </cell>
          <cell r="V1635">
            <v>0</v>
          </cell>
          <cell r="W1635">
            <v>0</v>
          </cell>
          <cell r="Y1635">
            <v>0</v>
          </cell>
          <cell r="Z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L1635">
            <v>1448920</v>
          </cell>
        </row>
        <row r="1653"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</row>
        <row r="1680">
          <cell r="C1680">
            <v>43</v>
          </cell>
          <cell r="H1680">
            <v>38</v>
          </cell>
          <cell r="I1680">
            <v>37</v>
          </cell>
          <cell r="J1680">
            <v>1</v>
          </cell>
          <cell r="K1680">
            <v>1</v>
          </cell>
          <cell r="L1680">
            <v>3</v>
          </cell>
          <cell r="M1680">
            <v>1</v>
          </cell>
          <cell r="N1680">
            <v>0</v>
          </cell>
          <cell r="P1680">
            <v>0</v>
          </cell>
          <cell r="Q1680">
            <v>0</v>
          </cell>
          <cell r="S1680">
            <v>0</v>
          </cell>
          <cell r="T1680">
            <v>0</v>
          </cell>
          <cell r="V1680">
            <v>2</v>
          </cell>
          <cell r="W1680">
            <v>0</v>
          </cell>
          <cell r="Y1680">
            <v>0</v>
          </cell>
          <cell r="Z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L1680">
            <v>2517555</v>
          </cell>
        </row>
        <row r="1682">
          <cell r="C1682">
            <v>0</v>
          </cell>
          <cell r="D1682">
            <v>0</v>
          </cell>
        </row>
        <row r="1683">
          <cell r="C1683">
            <v>0</v>
          </cell>
          <cell r="D1683">
            <v>0</v>
          </cell>
        </row>
        <row r="1684">
          <cell r="C1684">
            <v>5795</v>
          </cell>
          <cell r="D1684">
            <v>5795</v>
          </cell>
          <cell r="E1684">
            <v>5795</v>
          </cell>
          <cell r="G1684">
            <v>0</v>
          </cell>
          <cell r="AA1684">
            <v>5795</v>
          </cell>
          <cell r="AB1684">
            <v>0</v>
          </cell>
          <cell r="AC1684">
            <v>0</v>
          </cell>
        </row>
        <row r="1685">
          <cell r="C1685">
            <v>2</v>
          </cell>
          <cell r="D1685">
            <v>2</v>
          </cell>
          <cell r="E1685">
            <v>2</v>
          </cell>
          <cell r="G1685">
            <v>0</v>
          </cell>
          <cell r="AA1685">
            <v>2</v>
          </cell>
          <cell r="AB1685">
            <v>0</v>
          </cell>
          <cell r="AC1685">
            <v>0</v>
          </cell>
        </row>
        <row r="1686">
          <cell r="C1686">
            <v>0</v>
          </cell>
          <cell r="D1686">
            <v>0</v>
          </cell>
        </row>
        <row r="1687">
          <cell r="C1687">
            <v>0</v>
          </cell>
          <cell r="D1687">
            <v>0</v>
          </cell>
        </row>
        <row r="1688">
          <cell r="C1688">
            <v>0</v>
          </cell>
          <cell r="D1688">
            <v>0</v>
          </cell>
        </row>
        <row r="1689">
          <cell r="C1689">
            <v>0</v>
          </cell>
          <cell r="D1689">
            <v>0</v>
          </cell>
        </row>
        <row r="1690">
          <cell r="C1690">
            <v>0</v>
          </cell>
          <cell r="D1690">
            <v>0</v>
          </cell>
        </row>
        <row r="1691">
          <cell r="C1691">
            <v>0</v>
          </cell>
          <cell r="D1691">
            <v>0</v>
          </cell>
        </row>
        <row r="1692">
          <cell r="C1692">
            <v>0</v>
          </cell>
          <cell r="D1692">
            <v>0</v>
          </cell>
        </row>
        <row r="1693">
          <cell r="C1693">
            <v>0</v>
          </cell>
          <cell r="D1693">
            <v>0</v>
          </cell>
        </row>
        <row r="1694">
          <cell r="C1694">
            <v>0</v>
          </cell>
          <cell r="D1694">
            <v>0</v>
          </cell>
        </row>
        <row r="1695">
          <cell r="C1695">
            <v>0</v>
          </cell>
          <cell r="D1695">
            <v>0</v>
          </cell>
        </row>
        <row r="1696">
          <cell r="C1696">
            <v>0</v>
          </cell>
          <cell r="D1696">
            <v>0</v>
          </cell>
        </row>
        <row r="1697">
          <cell r="C1697">
            <v>8</v>
          </cell>
          <cell r="D1697">
            <v>8</v>
          </cell>
          <cell r="E1697">
            <v>8</v>
          </cell>
          <cell r="G1697">
            <v>0</v>
          </cell>
          <cell r="AA1697">
            <v>8</v>
          </cell>
        </row>
        <row r="1701">
          <cell r="C1701">
            <v>0</v>
          </cell>
          <cell r="D1701">
            <v>0</v>
          </cell>
        </row>
        <row r="1702">
          <cell r="C1702">
            <v>0</v>
          </cell>
          <cell r="D1702">
            <v>0</v>
          </cell>
        </row>
        <row r="1703">
          <cell r="C1703">
            <v>0</v>
          </cell>
          <cell r="D1703">
            <v>0</v>
          </cell>
        </row>
        <row r="1704">
          <cell r="C1704">
            <v>0</v>
          </cell>
          <cell r="D1704">
            <v>0</v>
          </cell>
        </row>
        <row r="1705">
          <cell r="C1705">
            <v>0</v>
          </cell>
          <cell r="D1705">
            <v>0</v>
          </cell>
        </row>
        <row r="1706">
          <cell r="C1706">
            <v>0</v>
          </cell>
          <cell r="D1706">
            <v>0</v>
          </cell>
        </row>
        <row r="1707">
          <cell r="C1707">
            <v>0</v>
          </cell>
          <cell r="D1707">
            <v>0</v>
          </cell>
        </row>
        <row r="1708">
          <cell r="C1708">
            <v>0</v>
          </cell>
          <cell r="D1708">
            <v>0</v>
          </cell>
        </row>
        <row r="1709">
          <cell r="C1709">
            <v>0</v>
          </cell>
          <cell r="D1709">
            <v>0</v>
          </cell>
        </row>
        <row r="1710">
          <cell r="C1710">
            <v>0</v>
          </cell>
          <cell r="D1710">
            <v>0</v>
          </cell>
        </row>
        <row r="1711">
          <cell r="C1711">
            <v>0</v>
          </cell>
          <cell r="D1711">
            <v>0</v>
          </cell>
        </row>
        <row r="1712">
          <cell r="C1712">
            <v>26</v>
          </cell>
          <cell r="D1712">
            <v>26</v>
          </cell>
          <cell r="E1712">
            <v>26</v>
          </cell>
          <cell r="AB1712">
            <v>25</v>
          </cell>
          <cell r="AC1712">
            <v>1</v>
          </cell>
        </row>
        <row r="1713">
          <cell r="C1713">
            <v>0</v>
          </cell>
          <cell r="D1713">
            <v>0</v>
          </cell>
        </row>
        <row r="1714">
          <cell r="C1714">
            <v>0</v>
          </cell>
          <cell r="D1714">
            <v>0</v>
          </cell>
        </row>
        <row r="1715">
          <cell r="C1715">
            <v>0</v>
          </cell>
          <cell r="D1715">
            <v>0</v>
          </cell>
        </row>
        <row r="1716">
          <cell r="C1716">
            <v>0</v>
          </cell>
          <cell r="D1716">
            <v>0</v>
          </cell>
        </row>
        <row r="1717">
          <cell r="C1717">
            <v>0</v>
          </cell>
          <cell r="D1717">
            <v>0</v>
          </cell>
        </row>
        <row r="1718">
          <cell r="C1718">
            <v>0</v>
          </cell>
          <cell r="D1718">
            <v>0</v>
          </cell>
        </row>
        <row r="1719">
          <cell r="C1719">
            <v>0</v>
          </cell>
          <cell r="D1719">
            <v>0</v>
          </cell>
        </row>
        <row r="1720">
          <cell r="C1720">
            <v>0</v>
          </cell>
          <cell r="D1720">
            <v>0</v>
          </cell>
        </row>
        <row r="1721">
          <cell r="C1721">
            <v>0</v>
          </cell>
          <cell r="D1721">
            <v>0</v>
          </cell>
        </row>
        <row r="1722">
          <cell r="C1722">
            <v>0</v>
          </cell>
          <cell r="D1722">
            <v>0</v>
          </cell>
        </row>
        <row r="1723">
          <cell r="C1723">
            <v>0</v>
          </cell>
          <cell r="D1723">
            <v>0</v>
          </cell>
        </row>
        <row r="1724">
          <cell r="C1724">
            <v>0</v>
          </cell>
          <cell r="D1724">
            <v>0</v>
          </cell>
        </row>
        <row r="1725">
          <cell r="C1725">
            <v>0</v>
          </cell>
          <cell r="D1725">
            <v>0</v>
          </cell>
        </row>
        <row r="1726">
          <cell r="C1726">
            <v>0</v>
          </cell>
          <cell r="D1726">
            <v>0</v>
          </cell>
        </row>
        <row r="1727">
          <cell r="C1727">
            <v>0</v>
          </cell>
          <cell r="D1727">
            <v>0</v>
          </cell>
        </row>
        <row r="1728">
          <cell r="C1728">
            <v>0</v>
          </cell>
          <cell r="D1728">
            <v>0</v>
          </cell>
        </row>
        <row r="1729">
          <cell r="C1729">
            <v>0</v>
          </cell>
          <cell r="D1729">
            <v>0</v>
          </cell>
        </row>
        <row r="1730">
          <cell r="C1730">
            <v>0</v>
          </cell>
          <cell r="D1730">
            <v>0</v>
          </cell>
        </row>
        <row r="1731">
          <cell r="C1731">
            <v>0</v>
          </cell>
          <cell r="D1731">
            <v>0</v>
          </cell>
        </row>
        <row r="1732">
          <cell r="C1732">
            <v>0</v>
          </cell>
          <cell r="D1732">
            <v>0</v>
          </cell>
        </row>
        <row r="1733">
          <cell r="C1733">
            <v>0</v>
          </cell>
          <cell r="D1733">
            <v>0</v>
          </cell>
        </row>
        <row r="1734">
          <cell r="C1734">
            <v>0</v>
          </cell>
          <cell r="D1734">
            <v>0</v>
          </cell>
        </row>
        <row r="1735">
          <cell r="C1735">
            <v>0</v>
          </cell>
          <cell r="D1735">
            <v>0</v>
          </cell>
        </row>
        <row r="1736">
          <cell r="C1736">
            <v>992</v>
          </cell>
          <cell r="D1736">
            <v>992</v>
          </cell>
          <cell r="E1736">
            <v>992</v>
          </cell>
          <cell r="G1736">
            <v>0</v>
          </cell>
          <cell r="AA1736">
            <v>989</v>
          </cell>
          <cell r="AB1736">
            <v>3</v>
          </cell>
          <cell r="AC1736">
            <v>0</v>
          </cell>
        </row>
        <row r="1737">
          <cell r="C1737">
            <v>498</v>
          </cell>
          <cell r="D1737">
            <v>498</v>
          </cell>
          <cell r="E1737">
            <v>498</v>
          </cell>
          <cell r="G1737">
            <v>0</v>
          </cell>
          <cell r="AA1737">
            <v>498</v>
          </cell>
          <cell r="AB1737">
            <v>0</v>
          </cell>
          <cell r="AC1737">
            <v>0</v>
          </cell>
        </row>
        <row r="1738">
          <cell r="C1738">
            <v>16666</v>
          </cell>
          <cell r="D1738">
            <v>16464</v>
          </cell>
          <cell r="E1738">
            <v>16464</v>
          </cell>
          <cell r="G1738">
            <v>202</v>
          </cell>
          <cell r="AA1738">
            <v>15154</v>
          </cell>
          <cell r="AB1738">
            <v>848</v>
          </cell>
          <cell r="AC1738">
            <v>664</v>
          </cell>
        </row>
        <row r="1739">
          <cell r="C1739">
            <v>3064</v>
          </cell>
          <cell r="D1739">
            <v>3064</v>
          </cell>
          <cell r="E1739">
            <v>3064</v>
          </cell>
          <cell r="G1739">
            <v>0</v>
          </cell>
          <cell r="AA1739">
            <v>3064</v>
          </cell>
          <cell r="AB1739">
            <v>0</v>
          </cell>
          <cell r="AC1739">
            <v>0</v>
          </cell>
        </row>
        <row r="1740">
          <cell r="C1740">
            <v>0</v>
          </cell>
          <cell r="D1740">
            <v>0</v>
          </cell>
          <cell r="E1740">
            <v>0</v>
          </cell>
          <cell r="G1740">
            <v>0</v>
          </cell>
          <cell r="AA1740">
            <v>0</v>
          </cell>
          <cell r="AB1740">
            <v>0</v>
          </cell>
          <cell r="AC1740">
            <v>0</v>
          </cell>
        </row>
        <row r="1741">
          <cell r="C1741">
            <v>28</v>
          </cell>
          <cell r="D1741">
            <v>28</v>
          </cell>
          <cell r="E1741">
            <v>28</v>
          </cell>
          <cell r="G1741">
            <v>0</v>
          </cell>
          <cell r="AA1741">
            <v>28</v>
          </cell>
          <cell r="AB1741">
            <v>0</v>
          </cell>
          <cell r="AC1741">
            <v>0</v>
          </cell>
        </row>
        <row r="1742">
          <cell r="C1742">
            <v>7</v>
          </cell>
          <cell r="D1742">
            <v>7</v>
          </cell>
          <cell r="E1742">
            <v>7</v>
          </cell>
          <cell r="G1742">
            <v>0</v>
          </cell>
          <cell r="AA1742">
            <v>7</v>
          </cell>
          <cell r="AB1742">
            <v>0</v>
          </cell>
          <cell r="AC1742">
            <v>0</v>
          </cell>
        </row>
        <row r="1743">
          <cell r="C1743">
            <v>2529</v>
          </cell>
          <cell r="D1743">
            <v>2529</v>
          </cell>
          <cell r="E1743">
            <v>2529</v>
          </cell>
          <cell r="G1743">
            <v>0</v>
          </cell>
          <cell r="AA1743">
            <v>2026</v>
          </cell>
          <cell r="AB1743">
            <v>11</v>
          </cell>
          <cell r="AC1743">
            <v>492</v>
          </cell>
        </row>
        <row r="1744">
          <cell r="C1744">
            <v>0</v>
          </cell>
          <cell r="D1744">
            <v>0</v>
          </cell>
          <cell r="E1744">
            <v>0</v>
          </cell>
          <cell r="G1744">
            <v>0</v>
          </cell>
          <cell r="AA1744">
            <v>0</v>
          </cell>
          <cell r="AB1744">
            <v>0</v>
          </cell>
          <cell r="AC1744">
            <v>0</v>
          </cell>
        </row>
        <row r="1745">
          <cell r="C1745">
            <v>0</v>
          </cell>
          <cell r="D1745">
            <v>0</v>
          </cell>
          <cell r="E1745">
            <v>0</v>
          </cell>
          <cell r="G1745">
            <v>0</v>
          </cell>
          <cell r="AA1745">
            <v>0</v>
          </cell>
          <cell r="AB1745">
            <v>0</v>
          </cell>
          <cell r="AC1745">
            <v>0</v>
          </cell>
        </row>
        <row r="1746">
          <cell r="C1746">
            <v>2</v>
          </cell>
          <cell r="D1746">
            <v>2</v>
          </cell>
          <cell r="E1746">
            <v>2</v>
          </cell>
          <cell r="G1746">
            <v>0</v>
          </cell>
          <cell r="AA1746">
            <v>2</v>
          </cell>
          <cell r="AB1746">
            <v>0</v>
          </cell>
          <cell r="AC1746">
            <v>0</v>
          </cell>
        </row>
        <row r="1747">
          <cell r="C1747">
            <v>0</v>
          </cell>
          <cell r="D1747">
            <v>0</v>
          </cell>
          <cell r="E1747">
            <v>0</v>
          </cell>
          <cell r="G1747">
            <v>0</v>
          </cell>
          <cell r="AA1747">
            <v>0</v>
          </cell>
          <cell r="AB1747">
            <v>0</v>
          </cell>
          <cell r="AC1747">
            <v>0</v>
          </cell>
        </row>
        <row r="1748">
          <cell r="C1748">
            <v>0</v>
          </cell>
          <cell r="D1748">
            <v>0</v>
          </cell>
          <cell r="E1748">
            <v>0</v>
          </cell>
          <cell r="G1748">
            <v>0</v>
          </cell>
          <cell r="AA1748">
            <v>0</v>
          </cell>
          <cell r="AB1748">
            <v>0</v>
          </cell>
          <cell r="AC1748">
            <v>0</v>
          </cell>
        </row>
        <row r="1749">
          <cell r="C1749">
            <v>11</v>
          </cell>
          <cell r="D1749">
            <v>11</v>
          </cell>
          <cell r="E1749">
            <v>11</v>
          </cell>
          <cell r="G1749">
            <v>0</v>
          </cell>
          <cell r="AA1749">
            <v>10</v>
          </cell>
          <cell r="AB1749">
            <v>0</v>
          </cell>
          <cell r="AC1749">
            <v>1</v>
          </cell>
        </row>
        <row r="1750">
          <cell r="C1750">
            <v>1</v>
          </cell>
          <cell r="D1750">
            <v>1</v>
          </cell>
          <cell r="E1750">
            <v>1</v>
          </cell>
          <cell r="G1750">
            <v>0</v>
          </cell>
          <cell r="AA1750">
            <v>1</v>
          </cell>
          <cell r="AB1750">
            <v>0</v>
          </cell>
          <cell r="AC1750">
            <v>0</v>
          </cell>
        </row>
        <row r="1751">
          <cell r="C1751">
            <v>321</v>
          </cell>
          <cell r="D1751">
            <v>321</v>
          </cell>
          <cell r="E1751">
            <v>321</v>
          </cell>
          <cell r="G1751">
            <v>0</v>
          </cell>
          <cell r="AA1751">
            <v>321</v>
          </cell>
          <cell r="AB1751">
            <v>0</v>
          </cell>
          <cell r="AC1751">
            <v>0</v>
          </cell>
        </row>
        <row r="1752">
          <cell r="C1752">
            <v>0</v>
          </cell>
          <cell r="D1752">
            <v>0</v>
          </cell>
        </row>
        <row r="1753">
          <cell r="C1753">
            <v>0</v>
          </cell>
          <cell r="D1753">
            <v>0</v>
          </cell>
        </row>
        <row r="1754">
          <cell r="C1754">
            <v>0</v>
          </cell>
          <cell r="D1754">
            <v>0</v>
          </cell>
        </row>
        <row r="1755">
          <cell r="C1755">
            <v>0</v>
          </cell>
          <cell r="D1755">
            <v>0</v>
          </cell>
        </row>
        <row r="1756">
          <cell r="C1756">
            <v>0</v>
          </cell>
          <cell r="D1756">
            <v>0</v>
          </cell>
        </row>
        <row r="1757">
          <cell r="C1757">
            <v>3</v>
          </cell>
          <cell r="D1757">
            <v>3</v>
          </cell>
          <cell r="E1757">
            <v>3</v>
          </cell>
          <cell r="G1757">
            <v>0</v>
          </cell>
          <cell r="AA1757">
            <v>3</v>
          </cell>
          <cell r="AB1757">
            <v>0</v>
          </cell>
          <cell r="AC1757">
            <v>0</v>
          </cell>
        </row>
        <row r="1758">
          <cell r="C1758">
            <v>0</v>
          </cell>
          <cell r="D1758">
            <v>0</v>
          </cell>
        </row>
        <row r="1759">
          <cell r="C1759">
            <v>0</v>
          </cell>
          <cell r="D1759">
            <v>0</v>
          </cell>
        </row>
        <row r="1760">
          <cell r="C1760">
            <v>0</v>
          </cell>
          <cell r="D1760">
            <v>0</v>
          </cell>
        </row>
        <row r="1761">
          <cell r="C1761">
            <v>0</v>
          </cell>
          <cell r="D1761">
            <v>0</v>
          </cell>
        </row>
        <row r="1762">
          <cell r="C1762">
            <v>0</v>
          </cell>
          <cell r="D1762">
            <v>0</v>
          </cell>
        </row>
        <row r="1763">
          <cell r="C1763">
            <v>0</v>
          </cell>
          <cell r="D1763">
            <v>0</v>
          </cell>
        </row>
        <row r="1764">
          <cell r="C1764">
            <v>0</v>
          </cell>
          <cell r="D1764">
            <v>0</v>
          </cell>
        </row>
        <row r="1765">
          <cell r="C1765">
            <v>0</v>
          </cell>
          <cell r="D1765">
            <v>0</v>
          </cell>
        </row>
        <row r="1766">
          <cell r="C1766">
            <v>0</v>
          </cell>
          <cell r="D1766">
            <v>0</v>
          </cell>
        </row>
        <row r="1767">
          <cell r="C1767">
            <v>0</v>
          </cell>
          <cell r="D1767">
            <v>0</v>
          </cell>
        </row>
        <row r="1768">
          <cell r="C1768">
            <v>0</v>
          </cell>
          <cell r="D1768">
            <v>0</v>
          </cell>
        </row>
        <row r="1769">
          <cell r="C1769">
            <v>0</v>
          </cell>
          <cell r="D1769">
            <v>0</v>
          </cell>
        </row>
        <row r="1770">
          <cell r="C1770">
            <v>0</v>
          </cell>
          <cell r="D1770">
            <v>0</v>
          </cell>
        </row>
        <row r="1771">
          <cell r="C1771">
            <v>0</v>
          </cell>
          <cell r="D1771">
            <v>0</v>
          </cell>
        </row>
        <row r="1772">
          <cell r="C1772">
            <v>0</v>
          </cell>
          <cell r="D1772">
            <v>0</v>
          </cell>
        </row>
        <row r="1773">
          <cell r="C1773">
            <v>0</v>
          </cell>
          <cell r="D1773">
            <v>0</v>
          </cell>
        </row>
        <row r="1774">
          <cell r="C1774">
            <v>0</v>
          </cell>
          <cell r="D1774">
            <v>0</v>
          </cell>
        </row>
        <row r="1775">
          <cell r="C1775">
            <v>0</v>
          </cell>
          <cell r="D1775">
            <v>0</v>
          </cell>
        </row>
        <row r="1776">
          <cell r="C1776">
            <v>0</v>
          </cell>
          <cell r="D1776">
            <v>0</v>
          </cell>
        </row>
        <row r="1777">
          <cell r="C1777">
            <v>0</v>
          </cell>
          <cell r="D1777">
            <v>0</v>
          </cell>
        </row>
        <row r="1778">
          <cell r="C1778">
            <v>0</v>
          </cell>
          <cell r="D1778">
            <v>0</v>
          </cell>
        </row>
        <row r="1779">
          <cell r="C1779">
            <v>0</v>
          </cell>
          <cell r="D1779">
            <v>0</v>
          </cell>
        </row>
        <row r="1780">
          <cell r="C1780">
            <v>0</v>
          </cell>
          <cell r="D1780">
            <v>0</v>
          </cell>
        </row>
        <row r="1781">
          <cell r="C1781">
            <v>0</v>
          </cell>
          <cell r="D1781">
            <v>0</v>
          </cell>
        </row>
        <row r="1782">
          <cell r="C1782">
            <v>0</v>
          </cell>
          <cell r="D1782">
            <v>0</v>
          </cell>
        </row>
        <row r="1783">
          <cell r="C1783">
            <v>0</v>
          </cell>
          <cell r="D1783">
            <v>0</v>
          </cell>
        </row>
        <row r="1784">
          <cell r="C1784">
            <v>0</v>
          </cell>
          <cell r="D1784">
            <v>0</v>
          </cell>
        </row>
        <row r="1785">
          <cell r="C1785">
            <v>0</v>
          </cell>
          <cell r="D1785">
            <v>0</v>
          </cell>
        </row>
        <row r="1788">
          <cell r="C1788">
            <v>981</v>
          </cell>
          <cell r="E1788">
            <v>971</v>
          </cell>
          <cell r="AL1788">
            <v>5670640</v>
          </cell>
        </row>
        <row r="1789">
          <cell r="C1789">
            <v>0</v>
          </cell>
          <cell r="AL1789">
            <v>0</v>
          </cell>
        </row>
        <row r="1790">
          <cell r="C1790">
            <v>35</v>
          </cell>
          <cell r="E1790">
            <v>35</v>
          </cell>
          <cell r="AL1790">
            <v>975800</v>
          </cell>
        </row>
        <row r="1791">
          <cell r="C1791">
            <v>0</v>
          </cell>
          <cell r="AL1791">
            <v>0</v>
          </cell>
        </row>
        <row r="1792">
          <cell r="C1792">
            <v>109</v>
          </cell>
          <cell r="E1792">
            <v>109</v>
          </cell>
          <cell r="AL1792">
            <v>6464790</v>
          </cell>
        </row>
        <row r="1793">
          <cell r="C1793">
            <v>0</v>
          </cell>
          <cell r="AL1793">
            <v>0</v>
          </cell>
        </row>
        <row r="1794">
          <cell r="C1794">
            <v>0</v>
          </cell>
          <cell r="AL1794">
            <v>0</v>
          </cell>
        </row>
        <row r="1795">
          <cell r="C1795">
            <v>0</v>
          </cell>
          <cell r="AL1795">
            <v>0</v>
          </cell>
        </row>
        <row r="1796">
          <cell r="C1796">
            <v>0</v>
          </cell>
          <cell r="AL1796">
            <v>0</v>
          </cell>
        </row>
        <row r="1797">
          <cell r="C1797">
            <v>0</v>
          </cell>
          <cell r="AL1797">
            <v>0</v>
          </cell>
        </row>
        <row r="1798">
          <cell r="C1798">
            <v>0</v>
          </cell>
          <cell r="AL1798">
            <v>0</v>
          </cell>
        </row>
        <row r="1799">
          <cell r="C1799">
            <v>0</v>
          </cell>
          <cell r="AL1799">
            <v>0</v>
          </cell>
        </row>
        <row r="1800">
          <cell r="C1800">
            <v>0</v>
          </cell>
          <cell r="AL1800">
            <v>0</v>
          </cell>
        </row>
        <row r="1801">
          <cell r="C1801">
            <v>0</v>
          </cell>
          <cell r="AL1801">
            <v>0</v>
          </cell>
        </row>
        <row r="1802">
          <cell r="C1802">
            <v>0</v>
          </cell>
          <cell r="AL1802">
            <v>0</v>
          </cell>
        </row>
        <row r="1803">
          <cell r="C1803">
            <v>0</v>
          </cell>
          <cell r="AL1803">
            <v>0</v>
          </cell>
        </row>
        <row r="1804">
          <cell r="C1804">
            <v>0</v>
          </cell>
          <cell r="AL1804">
            <v>0</v>
          </cell>
        </row>
        <row r="1805">
          <cell r="C1805">
            <v>0</v>
          </cell>
          <cell r="AL1805">
            <v>0</v>
          </cell>
        </row>
        <row r="1806">
          <cell r="C1806">
            <v>0</v>
          </cell>
          <cell r="AL1806">
            <v>0</v>
          </cell>
        </row>
        <row r="1807">
          <cell r="C1807">
            <v>0</v>
          </cell>
          <cell r="AL1807">
            <v>0</v>
          </cell>
        </row>
        <row r="1808">
          <cell r="C1808">
            <v>0</v>
          </cell>
          <cell r="AL1808">
            <v>0</v>
          </cell>
        </row>
        <row r="1809">
          <cell r="C1809">
            <v>0</v>
          </cell>
          <cell r="AL1809">
            <v>0</v>
          </cell>
        </row>
        <row r="1810">
          <cell r="C1810">
            <v>0</v>
          </cell>
          <cell r="AL1810">
            <v>0</v>
          </cell>
        </row>
        <row r="1811">
          <cell r="C1811">
            <v>0</v>
          </cell>
          <cell r="AL1811">
            <v>0</v>
          </cell>
        </row>
        <row r="1812">
          <cell r="C1812">
            <v>1125</v>
          </cell>
          <cell r="D1812">
            <v>1115</v>
          </cell>
          <cell r="E1812">
            <v>1115</v>
          </cell>
          <cell r="F1812">
            <v>0</v>
          </cell>
          <cell r="G1812">
            <v>10</v>
          </cell>
          <cell r="AA1812">
            <v>284</v>
          </cell>
          <cell r="AB1812">
            <v>546</v>
          </cell>
          <cell r="AC1812">
            <v>295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</row>
        <row r="1815"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</row>
        <row r="1901">
          <cell r="P1901">
            <v>0</v>
          </cell>
          <cell r="Q1901">
            <v>3</v>
          </cell>
          <cell r="S1901">
            <v>0</v>
          </cell>
          <cell r="T1901">
            <v>0</v>
          </cell>
          <cell r="V1901">
            <v>0</v>
          </cell>
          <cell r="W1901">
            <v>0</v>
          </cell>
          <cell r="Y1901">
            <v>0</v>
          </cell>
          <cell r="Z1901">
            <v>6</v>
          </cell>
        </row>
        <row r="1904">
          <cell r="C1904">
            <v>0</v>
          </cell>
        </row>
        <row r="1913">
          <cell r="P1913">
            <v>0</v>
          </cell>
          <cell r="Q1913">
            <v>0</v>
          </cell>
          <cell r="S1913">
            <v>0</v>
          </cell>
          <cell r="T1913">
            <v>0</v>
          </cell>
          <cell r="V1913">
            <v>0</v>
          </cell>
          <cell r="W1913">
            <v>0</v>
          </cell>
          <cell r="Y1913">
            <v>0</v>
          </cell>
          <cell r="Z1913">
            <v>0</v>
          </cell>
        </row>
        <row r="1914">
          <cell r="C1914">
            <v>10</v>
          </cell>
          <cell r="H1914">
            <v>9</v>
          </cell>
          <cell r="I1914">
            <v>9</v>
          </cell>
          <cell r="J1914">
            <v>0</v>
          </cell>
          <cell r="K1914">
            <v>0</v>
          </cell>
          <cell r="L1914">
            <v>1</v>
          </cell>
          <cell r="M1914">
            <v>0</v>
          </cell>
          <cell r="N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13672155</v>
          </cell>
        </row>
        <row r="1983">
          <cell r="C1983">
            <v>11</v>
          </cell>
          <cell r="H1983">
            <v>9</v>
          </cell>
          <cell r="I1983">
            <v>9</v>
          </cell>
          <cell r="J1983">
            <v>0</v>
          </cell>
          <cell r="K1983">
            <v>0</v>
          </cell>
          <cell r="L1983">
            <v>2</v>
          </cell>
          <cell r="M1983">
            <v>0</v>
          </cell>
          <cell r="N1983">
            <v>0</v>
          </cell>
          <cell r="P1983">
            <v>0</v>
          </cell>
          <cell r="Q1983">
            <v>1</v>
          </cell>
          <cell r="S1983">
            <v>0</v>
          </cell>
          <cell r="T1983">
            <v>0</v>
          </cell>
          <cell r="V1983">
            <v>0</v>
          </cell>
          <cell r="W1983">
            <v>0</v>
          </cell>
          <cell r="Y1983">
            <v>0</v>
          </cell>
          <cell r="Z1983">
            <v>3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L1983">
            <v>1255560</v>
          </cell>
        </row>
        <row r="1985">
          <cell r="C1985">
            <v>49</v>
          </cell>
          <cell r="D1985">
            <v>49</v>
          </cell>
          <cell r="E1985">
            <v>49</v>
          </cell>
          <cell r="AA1985">
            <v>10</v>
          </cell>
          <cell r="AB1985">
            <v>39</v>
          </cell>
        </row>
        <row r="1986">
          <cell r="C1986">
            <v>0</v>
          </cell>
          <cell r="D1986">
            <v>0</v>
          </cell>
        </row>
        <row r="1987">
          <cell r="C1987">
            <v>25</v>
          </cell>
          <cell r="D1987">
            <v>25</v>
          </cell>
          <cell r="E1987">
            <v>25</v>
          </cell>
          <cell r="AA1987">
            <v>4</v>
          </cell>
          <cell r="AB1987">
            <v>21</v>
          </cell>
        </row>
        <row r="1988">
          <cell r="C1988">
            <v>0</v>
          </cell>
          <cell r="D1988">
            <v>0</v>
          </cell>
        </row>
        <row r="1989">
          <cell r="C1989">
            <v>0</v>
          </cell>
          <cell r="D1989">
            <v>0</v>
          </cell>
        </row>
        <row r="1990">
          <cell r="C1990">
            <v>0</v>
          </cell>
          <cell r="D1990">
            <v>0</v>
          </cell>
        </row>
        <row r="1991">
          <cell r="C1991">
            <v>0</v>
          </cell>
          <cell r="D1991">
            <v>0</v>
          </cell>
        </row>
        <row r="1992">
          <cell r="C1992">
            <v>0</v>
          </cell>
          <cell r="D1992">
            <v>0</v>
          </cell>
        </row>
        <row r="1993">
          <cell r="C1993">
            <v>0</v>
          </cell>
          <cell r="D1993">
            <v>0</v>
          </cell>
        </row>
        <row r="1994">
          <cell r="C1994">
            <v>0</v>
          </cell>
          <cell r="D1994">
            <v>0</v>
          </cell>
        </row>
        <row r="1995">
          <cell r="C1995">
            <v>35</v>
          </cell>
          <cell r="D1995">
            <v>34</v>
          </cell>
          <cell r="E1995">
            <v>34</v>
          </cell>
          <cell r="G1995">
            <v>1</v>
          </cell>
          <cell r="AA1995">
            <v>5</v>
          </cell>
          <cell r="AB1995">
            <v>30</v>
          </cell>
        </row>
        <row r="1996">
          <cell r="C1996">
            <v>0</v>
          </cell>
          <cell r="D1996">
            <v>0</v>
          </cell>
        </row>
        <row r="1997">
          <cell r="C1997">
            <v>0</v>
          </cell>
          <cell r="D1997">
            <v>0</v>
          </cell>
        </row>
        <row r="1998">
          <cell r="C1998">
            <v>0</v>
          </cell>
          <cell r="D1998">
            <v>0</v>
          </cell>
        </row>
        <row r="1999">
          <cell r="C1999">
            <v>0</v>
          </cell>
          <cell r="D1999">
            <v>0</v>
          </cell>
        </row>
        <row r="2000">
          <cell r="C2000">
            <v>0</v>
          </cell>
          <cell r="D2000">
            <v>0</v>
          </cell>
        </row>
        <row r="2001">
          <cell r="C2001">
            <v>0</v>
          </cell>
          <cell r="D2001">
            <v>0</v>
          </cell>
        </row>
        <row r="2002">
          <cell r="C2002">
            <v>130</v>
          </cell>
          <cell r="D2002">
            <v>130</v>
          </cell>
          <cell r="E2002">
            <v>130</v>
          </cell>
          <cell r="G2002">
            <v>0</v>
          </cell>
          <cell r="AA2002">
            <v>129</v>
          </cell>
          <cell r="AB2002">
            <v>0</v>
          </cell>
          <cell r="AC2002">
            <v>1</v>
          </cell>
        </row>
        <row r="2003">
          <cell r="C2003">
            <v>0</v>
          </cell>
          <cell r="D2003">
            <v>0</v>
          </cell>
        </row>
        <row r="2004">
          <cell r="C2004">
            <v>0</v>
          </cell>
          <cell r="D2004">
            <v>0</v>
          </cell>
        </row>
        <row r="2005">
          <cell r="C2005">
            <v>0</v>
          </cell>
          <cell r="D2005">
            <v>0</v>
          </cell>
        </row>
        <row r="2006">
          <cell r="C2006">
            <v>0</v>
          </cell>
          <cell r="D2006">
            <v>0</v>
          </cell>
        </row>
        <row r="2007">
          <cell r="C2007">
            <v>0</v>
          </cell>
          <cell r="D2007">
            <v>0</v>
          </cell>
        </row>
        <row r="2008">
          <cell r="C2008">
            <v>0</v>
          </cell>
          <cell r="D2008">
            <v>0</v>
          </cell>
        </row>
        <row r="2009">
          <cell r="C2009">
            <v>0</v>
          </cell>
          <cell r="D2009">
            <v>0</v>
          </cell>
        </row>
        <row r="2010">
          <cell r="C2010">
            <v>12</v>
          </cell>
          <cell r="D2010">
            <v>11</v>
          </cell>
          <cell r="E2010">
            <v>11</v>
          </cell>
          <cell r="G2010">
            <v>1</v>
          </cell>
          <cell r="AA2010">
            <v>2</v>
          </cell>
          <cell r="AB2010">
            <v>10</v>
          </cell>
        </row>
        <row r="2011">
          <cell r="C2011">
            <v>0</v>
          </cell>
          <cell r="D2011">
            <v>0</v>
          </cell>
        </row>
        <row r="2012">
          <cell r="C2012">
            <v>0</v>
          </cell>
          <cell r="D2012">
            <v>0</v>
          </cell>
        </row>
        <row r="2013">
          <cell r="C2013">
            <v>0</v>
          </cell>
          <cell r="D2013">
            <v>0</v>
          </cell>
        </row>
        <row r="2014">
          <cell r="C2014">
            <v>0</v>
          </cell>
          <cell r="D2014">
            <v>0</v>
          </cell>
        </row>
        <row r="2015">
          <cell r="C2015">
            <v>0</v>
          </cell>
          <cell r="D2015">
            <v>0</v>
          </cell>
        </row>
        <row r="2016">
          <cell r="C2016">
            <v>0</v>
          </cell>
          <cell r="D2016">
            <v>0</v>
          </cell>
        </row>
        <row r="2017">
          <cell r="C2017">
            <v>0</v>
          </cell>
          <cell r="D2017">
            <v>0</v>
          </cell>
        </row>
        <row r="2018">
          <cell r="C2018">
            <v>0</v>
          </cell>
          <cell r="D2018">
            <v>0</v>
          </cell>
        </row>
        <row r="2019">
          <cell r="C2019">
            <v>0</v>
          </cell>
          <cell r="D2019">
            <v>0</v>
          </cell>
        </row>
        <row r="2020">
          <cell r="C2020">
            <v>0</v>
          </cell>
          <cell r="D2020">
            <v>0</v>
          </cell>
        </row>
        <row r="2021">
          <cell r="C2021">
            <v>0</v>
          </cell>
          <cell r="D2021">
            <v>0</v>
          </cell>
        </row>
        <row r="2022">
          <cell r="C2022">
            <v>0</v>
          </cell>
          <cell r="D2022">
            <v>0</v>
          </cell>
        </row>
        <row r="2023">
          <cell r="C2023">
            <v>0</v>
          </cell>
          <cell r="D2023">
            <v>0</v>
          </cell>
        </row>
        <row r="2024">
          <cell r="C2024">
            <v>0</v>
          </cell>
          <cell r="D2024">
            <v>0</v>
          </cell>
        </row>
        <row r="2025">
          <cell r="C2025">
            <v>0</v>
          </cell>
          <cell r="D2025">
            <v>0</v>
          </cell>
        </row>
        <row r="2026">
          <cell r="C2026">
            <v>0</v>
          </cell>
          <cell r="D2026">
            <v>0</v>
          </cell>
        </row>
        <row r="2027">
          <cell r="C2027">
            <v>0</v>
          </cell>
          <cell r="D2027">
            <v>0</v>
          </cell>
        </row>
        <row r="2028">
          <cell r="C2028">
            <v>0</v>
          </cell>
          <cell r="D2028">
            <v>0</v>
          </cell>
        </row>
        <row r="2029">
          <cell r="C2029">
            <v>0</v>
          </cell>
          <cell r="D2029">
            <v>0</v>
          </cell>
        </row>
        <row r="2030">
          <cell r="C2030">
            <v>0</v>
          </cell>
          <cell r="D2030">
            <v>0</v>
          </cell>
        </row>
        <row r="2031">
          <cell r="C2031">
            <v>0</v>
          </cell>
          <cell r="D2031">
            <v>0</v>
          </cell>
        </row>
        <row r="2032">
          <cell r="C2032">
            <v>0</v>
          </cell>
          <cell r="D2032">
            <v>0</v>
          </cell>
        </row>
        <row r="2033">
          <cell r="C2033">
            <v>0</v>
          </cell>
          <cell r="D2033">
            <v>0</v>
          </cell>
        </row>
        <row r="2034">
          <cell r="C2034">
            <v>0</v>
          </cell>
          <cell r="D2034">
            <v>0</v>
          </cell>
        </row>
        <row r="2035">
          <cell r="C2035">
            <v>0</v>
          </cell>
          <cell r="D2035">
            <v>0</v>
          </cell>
        </row>
        <row r="2036">
          <cell r="C2036">
            <v>0</v>
          </cell>
          <cell r="D2036">
            <v>0</v>
          </cell>
        </row>
        <row r="2037">
          <cell r="C2037">
            <v>0</v>
          </cell>
          <cell r="D2037">
            <v>0</v>
          </cell>
        </row>
        <row r="2038">
          <cell r="C2038">
            <v>0</v>
          </cell>
          <cell r="D2038">
            <v>0</v>
          </cell>
        </row>
        <row r="2039">
          <cell r="C2039">
            <v>0</v>
          </cell>
          <cell r="D2039">
            <v>0</v>
          </cell>
        </row>
        <row r="2040">
          <cell r="C2040">
            <v>0</v>
          </cell>
          <cell r="D2040">
            <v>0</v>
          </cell>
        </row>
        <row r="2041">
          <cell r="C2041">
            <v>26</v>
          </cell>
          <cell r="D2041">
            <v>26</v>
          </cell>
          <cell r="E2041">
            <v>26</v>
          </cell>
          <cell r="G2041">
            <v>0</v>
          </cell>
          <cell r="AA2041">
            <v>0</v>
          </cell>
          <cell r="AB2041">
            <v>10</v>
          </cell>
          <cell r="AC2041">
            <v>16</v>
          </cell>
        </row>
        <row r="2042">
          <cell r="C2042">
            <v>0</v>
          </cell>
          <cell r="D2042">
            <v>0</v>
          </cell>
        </row>
        <row r="2043">
          <cell r="C2043">
            <v>0</v>
          </cell>
          <cell r="D2043">
            <v>0</v>
          </cell>
        </row>
        <row r="2044">
          <cell r="C2044">
            <v>0</v>
          </cell>
          <cell r="D2044">
            <v>0</v>
          </cell>
        </row>
        <row r="2045">
          <cell r="C2045">
            <v>0</v>
          </cell>
          <cell r="D2045">
            <v>0</v>
          </cell>
        </row>
        <row r="2046">
          <cell r="C2046">
            <v>0</v>
          </cell>
          <cell r="D2046">
            <v>0</v>
          </cell>
        </row>
        <row r="2047">
          <cell r="C2047">
            <v>0</v>
          </cell>
          <cell r="D2047">
            <v>0</v>
          </cell>
        </row>
        <row r="2048">
          <cell r="C2048">
            <v>0</v>
          </cell>
          <cell r="D2048">
            <v>0</v>
          </cell>
        </row>
        <row r="2049">
          <cell r="C2049">
            <v>0</v>
          </cell>
          <cell r="D2049">
            <v>0</v>
          </cell>
        </row>
        <row r="2050">
          <cell r="C2050">
            <v>0</v>
          </cell>
          <cell r="D2050">
            <v>0</v>
          </cell>
        </row>
        <row r="2051">
          <cell r="C2051">
            <v>0</v>
          </cell>
          <cell r="D2051">
            <v>0</v>
          </cell>
        </row>
        <row r="2052">
          <cell r="C2052">
            <v>0</v>
          </cell>
          <cell r="D2052">
            <v>0</v>
          </cell>
        </row>
        <row r="2053">
          <cell r="C2053">
            <v>0</v>
          </cell>
          <cell r="D2053">
            <v>0</v>
          </cell>
        </row>
        <row r="2054">
          <cell r="C2054">
            <v>0</v>
          </cell>
          <cell r="D2054">
            <v>0</v>
          </cell>
        </row>
        <row r="2055">
          <cell r="C2055">
            <v>0</v>
          </cell>
          <cell r="D2055">
            <v>0</v>
          </cell>
        </row>
        <row r="2059">
          <cell r="C2059">
            <v>73</v>
          </cell>
          <cell r="D2059">
            <v>71</v>
          </cell>
          <cell r="E2059">
            <v>71</v>
          </cell>
          <cell r="G2059">
            <v>2</v>
          </cell>
          <cell r="AA2059">
            <v>56</v>
          </cell>
          <cell r="AB2059">
            <v>17</v>
          </cell>
          <cell r="AL2059">
            <v>2858460</v>
          </cell>
        </row>
        <row r="2060">
          <cell r="C2060">
            <v>0</v>
          </cell>
          <cell r="D2060">
            <v>0</v>
          </cell>
          <cell r="AL2060">
            <v>0</v>
          </cell>
        </row>
        <row r="2061">
          <cell r="C2061">
            <v>25</v>
          </cell>
          <cell r="D2061">
            <v>25</v>
          </cell>
          <cell r="E2061">
            <v>25</v>
          </cell>
          <cell r="AA2061">
            <v>5</v>
          </cell>
          <cell r="AB2061">
            <v>20</v>
          </cell>
          <cell r="AL2061">
            <v>1293250</v>
          </cell>
        </row>
        <row r="2110">
          <cell r="C2110">
            <v>0</v>
          </cell>
          <cell r="AL2110">
            <v>0</v>
          </cell>
        </row>
        <row r="2176">
          <cell r="C2176">
            <v>242</v>
          </cell>
          <cell r="H2176">
            <v>183</v>
          </cell>
          <cell r="I2176">
            <v>135</v>
          </cell>
          <cell r="J2176">
            <v>48</v>
          </cell>
          <cell r="K2176">
            <v>8</v>
          </cell>
          <cell r="L2176">
            <v>42</v>
          </cell>
          <cell r="M2176">
            <v>7</v>
          </cell>
          <cell r="N2176">
            <v>2</v>
          </cell>
          <cell r="P2176">
            <v>0</v>
          </cell>
          <cell r="Q2176">
            <v>56</v>
          </cell>
          <cell r="S2176">
            <v>5</v>
          </cell>
          <cell r="T2176">
            <v>56</v>
          </cell>
          <cell r="V2176">
            <v>0</v>
          </cell>
          <cell r="W2176">
            <v>0</v>
          </cell>
          <cell r="Y2176">
            <v>8</v>
          </cell>
          <cell r="Z2176">
            <v>117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L2176">
            <v>45288525</v>
          </cell>
        </row>
        <row r="2218">
          <cell r="C2218">
            <v>19</v>
          </cell>
          <cell r="H2218">
            <v>15</v>
          </cell>
          <cell r="I2218">
            <v>8</v>
          </cell>
          <cell r="J2218">
            <v>7</v>
          </cell>
          <cell r="K2218">
            <v>1</v>
          </cell>
          <cell r="L2218">
            <v>1</v>
          </cell>
          <cell r="M2218">
            <v>2</v>
          </cell>
          <cell r="N2218">
            <v>0</v>
          </cell>
          <cell r="P2218">
            <v>0</v>
          </cell>
          <cell r="Q2218">
            <v>6</v>
          </cell>
          <cell r="S2218">
            <v>0</v>
          </cell>
          <cell r="T2218">
            <v>9</v>
          </cell>
          <cell r="V2218">
            <v>0</v>
          </cell>
          <cell r="W2218">
            <v>0</v>
          </cell>
          <cell r="Y2218">
            <v>0</v>
          </cell>
          <cell r="Z2218">
            <v>1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L2218">
            <v>1406410</v>
          </cell>
        </row>
        <row r="2220">
          <cell r="C2220">
            <v>0</v>
          </cell>
          <cell r="D2220">
            <v>0</v>
          </cell>
        </row>
        <row r="2221">
          <cell r="C2221">
            <v>0</v>
          </cell>
          <cell r="D2221">
            <v>0</v>
          </cell>
        </row>
        <row r="2222">
          <cell r="C2222">
            <v>13</v>
          </cell>
          <cell r="D2222">
            <v>13</v>
          </cell>
          <cell r="E2222">
            <v>13</v>
          </cell>
          <cell r="AA2222">
            <v>1</v>
          </cell>
          <cell r="AB2222">
            <v>12</v>
          </cell>
        </row>
        <row r="2223">
          <cell r="C2223">
            <v>2</v>
          </cell>
          <cell r="D2223">
            <v>2</v>
          </cell>
          <cell r="E2223">
            <v>1</v>
          </cell>
          <cell r="F2223">
            <v>1</v>
          </cell>
          <cell r="AA2223">
            <v>2</v>
          </cell>
        </row>
        <row r="2224">
          <cell r="C2224">
            <v>15</v>
          </cell>
          <cell r="D2224">
            <v>15</v>
          </cell>
          <cell r="E2224">
            <v>15</v>
          </cell>
          <cell r="AA2224">
            <v>1</v>
          </cell>
          <cell r="AB2224">
            <v>14</v>
          </cell>
        </row>
        <row r="2225">
          <cell r="C2225">
            <v>0</v>
          </cell>
          <cell r="D2225">
            <v>0</v>
          </cell>
        </row>
        <row r="2226">
          <cell r="C2226">
            <v>0</v>
          </cell>
          <cell r="D2226">
            <v>0</v>
          </cell>
        </row>
        <row r="2227">
          <cell r="C2227">
            <v>0</v>
          </cell>
          <cell r="D2227">
            <v>0</v>
          </cell>
        </row>
        <row r="2228">
          <cell r="C2228">
            <v>0</v>
          </cell>
          <cell r="D2228">
            <v>0</v>
          </cell>
        </row>
        <row r="2229">
          <cell r="C2229">
            <v>0</v>
          </cell>
          <cell r="D2229">
            <v>0</v>
          </cell>
        </row>
        <row r="2230">
          <cell r="C2230">
            <v>0</v>
          </cell>
          <cell r="D2230">
            <v>0</v>
          </cell>
        </row>
        <row r="2231">
          <cell r="C2231">
            <v>0</v>
          </cell>
          <cell r="D2231">
            <v>0</v>
          </cell>
        </row>
        <row r="2232">
          <cell r="C2232">
            <v>0</v>
          </cell>
          <cell r="D2232">
            <v>0</v>
          </cell>
        </row>
        <row r="2233">
          <cell r="C2233">
            <v>0</v>
          </cell>
          <cell r="D2233">
            <v>0</v>
          </cell>
        </row>
        <row r="2234">
          <cell r="C2234">
            <v>0</v>
          </cell>
          <cell r="D2234">
            <v>0</v>
          </cell>
        </row>
        <row r="2235">
          <cell r="C2235">
            <v>0</v>
          </cell>
          <cell r="D2235">
            <v>0</v>
          </cell>
        </row>
        <row r="2236">
          <cell r="C2236">
            <v>59</v>
          </cell>
          <cell r="D2236">
            <v>59</v>
          </cell>
          <cell r="E2236">
            <v>59</v>
          </cell>
          <cell r="G2236">
            <v>0</v>
          </cell>
          <cell r="AA2236">
            <v>54</v>
          </cell>
          <cell r="AB2236">
            <v>5</v>
          </cell>
          <cell r="AC2236">
            <v>0</v>
          </cell>
        </row>
        <row r="2237">
          <cell r="C2237">
            <v>0</v>
          </cell>
          <cell r="D2237">
            <v>0</v>
          </cell>
          <cell r="E2237">
            <v>0</v>
          </cell>
          <cell r="G2237">
            <v>0</v>
          </cell>
          <cell r="AA2237">
            <v>0</v>
          </cell>
          <cell r="AB2237">
            <v>0</v>
          </cell>
          <cell r="AC2237">
            <v>0</v>
          </cell>
        </row>
        <row r="2238">
          <cell r="C2238">
            <v>8</v>
          </cell>
          <cell r="D2238">
            <v>8</v>
          </cell>
          <cell r="E2238">
            <v>8</v>
          </cell>
          <cell r="G2238">
            <v>0</v>
          </cell>
          <cell r="AA2238">
            <v>8</v>
          </cell>
          <cell r="AB2238">
            <v>0</v>
          </cell>
          <cell r="AC2238">
            <v>0</v>
          </cell>
        </row>
        <row r="2239">
          <cell r="C2239">
            <v>426</v>
          </cell>
          <cell r="D2239">
            <v>424</v>
          </cell>
          <cell r="E2239">
            <v>424</v>
          </cell>
          <cell r="G2239">
            <v>2</v>
          </cell>
          <cell r="AA2239">
            <v>385</v>
          </cell>
          <cell r="AB2239">
            <v>1</v>
          </cell>
          <cell r="AC2239">
            <v>40</v>
          </cell>
        </row>
        <row r="2240">
          <cell r="C2240">
            <v>0</v>
          </cell>
          <cell r="D2240">
            <v>0</v>
          </cell>
          <cell r="E2240">
            <v>0</v>
          </cell>
          <cell r="G2240">
            <v>0</v>
          </cell>
          <cell r="AA2240">
            <v>0</v>
          </cell>
          <cell r="AB2240">
            <v>0</v>
          </cell>
          <cell r="AC2240">
            <v>0</v>
          </cell>
        </row>
        <row r="2241">
          <cell r="C2241">
            <v>0</v>
          </cell>
          <cell r="D2241">
            <v>0</v>
          </cell>
          <cell r="E2241">
            <v>0</v>
          </cell>
          <cell r="G2241">
            <v>0</v>
          </cell>
          <cell r="AA2241">
            <v>0</v>
          </cell>
          <cell r="AB2241">
            <v>0</v>
          </cell>
          <cell r="AC2241">
            <v>0</v>
          </cell>
        </row>
        <row r="2242">
          <cell r="C2242">
            <v>0</v>
          </cell>
          <cell r="D2242">
            <v>0</v>
          </cell>
          <cell r="E2242">
            <v>0</v>
          </cell>
          <cell r="G2242">
            <v>0</v>
          </cell>
          <cell r="AA2242">
            <v>0</v>
          </cell>
          <cell r="AB2242">
            <v>0</v>
          </cell>
          <cell r="AC2242">
            <v>0</v>
          </cell>
        </row>
        <row r="2243">
          <cell r="C2243">
            <v>260</v>
          </cell>
          <cell r="D2243">
            <v>191</v>
          </cell>
          <cell r="E2243">
            <v>191</v>
          </cell>
          <cell r="G2243">
            <v>69</v>
          </cell>
          <cell r="AA2243">
            <v>141</v>
          </cell>
          <cell r="AB2243">
            <v>14</v>
          </cell>
          <cell r="AC2243">
            <v>105</v>
          </cell>
        </row>
        <row r="2244">
          <cell r="C2244">
            <v>0</v>
          </cell>
          <cell r="D2244">
            <v>0</v>
          </cell>
        </row>
        <row r="2245">
          <cell r="C2245">
            <v>0</v>
          </cell>
          <cell r="D2245">
            <v>0</v>
          </cell>
        </row>
        <row r="2249">
          <cell r="C2249">
            <v>27</v>
          </cell>
          <cell r="D2249">
            <v>27</v>
          </cell>
          <cell r="E2249">
            <v>27</v>
          </cell>
          <cell r="G2249">
            <v>0</v>
          </cell>
          <cell r="AA2249">
            <v>27</v>
          </cell>
          <cell r="AB2249">
            <v>0</v>
          </cell>
          <cell r="AC2249">
            <v>0</v>
          </cell>
          <cell r="AL2249">
            <v>1340550</v>
          </cell>
        </row>
        <row r="2250">
          <cell r="C2250">
            <v>0</v>
          </cell>
          <cell r="D2250">
            <v>0</v>
          </cell>
          <cell r="AL2250">
            <v>0</v>
          </cell>
        </row>
        <row r="2251">
          <cell r="C2251">
            <v>0</v>
          </cell>
          <cell r="D2251">
            <v>0</v>
          </cell>
          <cell r="AL2251">
            <v>0</v>
          </cell>
        </row>
        <row r="2252">
          <cell r="C2252">
            <v>0</v>
          </cell>
          <cell r="D2252">
            <v>0</v>
          </cell>
          <cell r="AL2252">
            <v>0</v>
          </cell>
        </row>
        <row r="2253">
          <cell r="C2253">
            <v>0</v>
          </cell>
          <cell r="D2253">
            <v>0</v>
          </cell>
          <cell r="AL2253">
            <v>0</v>
          </cell>
        </row>
        <row r="2254">
          <cell r="C2254">
            <v>0</v>
          </cell>
          <cell r="D2254">
            <v>0</v>
          </cell>
          <cell r="AL2254">
            <v>0</v>
          </cell>
        </row>
        <row r="2255">
          <cell r="C2255">
            <v>0</v>
          </cell>
          <cell r="D2255">
            <v>0</v>
          </cell>
          <cell r="AL2255">
            <v>0</v>
          </cell>
        </row>
        <row r="2256">
          <cell r="C2256">
            <v>0</v>
          </cell>
          <cell r="D2256">
            <v>0</v>
          </cell>
          <cell r="AL2256">
            <v>0</v>
          </cell>
        </row>
        <row r="2257">
          <cell r="C2257">
            <v>0</v>
          </cell>
          <cell r="D2257">
            <v>0</v>
          </cell>
        </row>
        <row r="2258">
          <cell r="C2258">
            <v>0</v>
          </cell>
          <cell r="D2258">
            <v>0</v>
          </cell>
        </row>
        <row r="2259">
          <cell r="C2259">
            <v>0</v>
          </cell>
          <cell r="D2259">
            <v>0</v>
          </cell>
        </row>
        <row r="2263">
          <cell r="C2263">
            <v>0</v>
          </cell>
          <cell r="AL2263">
            <v>0</v>
          </cell>
        </row>
        <row r="2342">
          <cell r="C2342">
            <v>61</v>
          </cell>
          <cell r="H2342">
            <v>53</v>
          </cell>
          <cell r="I2342">
            <v>35</v>
          </cell>
          <cell r="J2342">
            <v>18</v>
          </cell>
          <cell r="K2342">
            <v>0</v>
          </cell>
          <cell r="L2342">
            <v>4</v>
          </cell>
          <cell r="M2342">
            <v>4</v>
          </cell>
          <cell r="N2342">
            <v>0</v>
          </cell>
          <cell r="P2342">
            <v>4</v>
          </cell>
          <cell r="Q2342">
            <v>21</v>
          </cell>
          <cell r="S2342">
            <v>21</v>
          </cell>
          <cell r="T2342">
            <v>9</v>
          </cell>
          <cell r="V2342">
            <v>0</v>
          </cell>
          <cell r="W2342">
            <v>0</v>
          </cell>
          <cell r="Y2342">
            <v>0</v>
          </cell>
          <cell r="Z2342">
            <v>6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L2342">
            <v>9725190</v>
          </cell>
        </row>
        <row r="2363">
          <cell r="C2363">
            <v>862</v>
          </cell>
          <cell r="D2363">
            <v>720</v>
          </cell>
          <cell r="E2363">
            <v>720</v>
          </cell>
          <cell r="F2363">
            <v>0</v>
          </cell>
          <cell r="G2363">
            <v>142</v>
          </cell>
          <cell r="AA2363">
            <v>773</v>
          </cell>
          <cell r="AB2363">
            <v>6</v>
          </cell>
          <cell r="AC2363">
            <v>83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31</v>
          </cell>
          <cell r="AJ2363">
            <v>0</v>
          </cell>
        </row>
        <row r="2369"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</row>
        <row r="2370">
          <cell r="C2370">
            <v>862</v>
          </cell>
          <cell r="E2370">
            <v>720</v>
          </cell>
          <cell r="AL2370">
            <v>9931000</v>
          </cell>
        </row>
        <row r="2377">
          <cell r="C2377">
            <v>9</v>
          </cell>
          <cell r="H2377">
            <v>9</v>
          </cell>
          <cell r="I2377">
            <v>8</v>
          </cell>
          <cell r="J2377">
            <v>1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P2377">
            <v>1</v>
          </cell>
          <cell r="Q2377">
            <v>7</v>
          </cell>
          <cell r="S2377">
            <v>0</v>
          </cell>
          <cell r="T2377">
            <v>1</v>
          </cell>
          <cell r="V2377">
            <v>0</v>
          </cell>
          <cell r="W2377">
            <v>0</v>
          </cell>
          <cell r="Y2377">
            <v>0</v>
          </cell>
          <cell r="Z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L2377">
            <v>2090540</v>
          </cell>
        </row>
        <row r="2414">
          <cell r="C2414">
            <v>70</v>
          </cell>
          <cell r="H2414">
            <v>58</v>
          </cell>
          <cell r="I2414">
            <v>32</v>
          </cell>
          <cell r="J2414">
            <v>26</v>
          </cell>
          <cell r="K2414">
            <v>4</v>
          </cell>
          <cell r="L2414">
            <v>5</v>
          </cell>
          <cell r="M2414">
            <v>2</v>
          </cell>
          <cell r="N2414">
            <v>1</v>
          </cell>
          <cell r="P2414">
            <v>1</v>
          </cell>
          <cell r="Q2414">
            <v>63</v>
          </cell>
          <cell r="S2414">
            <v>0</v>
          </cell>
          <cell r="T2414">
            <v>0</v>
          </cell>
          <cell r="V2414">
            <v>0</v>
          </cell>
          <cell r="W2414">
            <v>0</v>
          </cell>
          <cell r="Y2414">
            <v>0</v>
          </cell>
          <cell r="Z2414">
            <v>4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L2414">
            <v>7132540</v>
          </cell>
        </row>
        <row r="2416">
          <cell r="C2416">
            <v>0</v>
          </cell>
          <cell r="D2416">
            <v>0</v>
          </cell>
          <cell r="AL2416">
            <v>0</v>
          </cell>
        </row>
        <row r="2417">
          <cell r="C2417">
            <v>14</v>
          </cell>
          <cell r="D2417">
            <v>13</v>
          </cell>
          <cell r="E2417">
            <v>13</v>
          </cell>
          <cell r="G2417">
            <v>1</v>
          </cell>
          <cell r="AA2417">
            <v>13</v>
          </cell>
          <cell r="AC2417">
            <v>1</v>
          </cell>
          <cell r="AL2417">
            <v>1512810</v>
          </cell>
        </row>
        <row r="2418">
          <cell r="C2418">
            <v>0</v>
          </cell>
          <cell r="D2418">
            <v>0</v>
          </cell>
          <cell r="AL2418">
            <v>0</v>
          </cell>
        </row>
        <row r="2420">
          <cell r="C2420">
            <v>76</v>
          </cell>
          <cell r="H2420">
            <v>72</v>
          </cell>
          <cell r="I2420">
            <v>26</v>
          </cell>
          <cell r="J2420">
            <v>46</v>
          </cell>
          <cell r="K2420">
            <v>4</v>
          </cell>
          <cell r="AL2420">
            <v>4003220</v>
          </cell>
        </row>
        <row r="2421">
          <cell r="C2421">
            <v>0</v>
          </cell>
          <cell r="H2421">
            <v>0</v>
          </cell>
          <cell r="AL2421">
            <v>0</v>
          </cell>
        </row>
        <row r="2422">
          <cell r="C2422">
            <v>0</v>
          </cell>
          <cell r="H2422">
            <v>0</v>
          </cell>
          <cell r="AL2422">
            <v>0</v>
          </cell>
        </row>
        <row r="2423">
          <cell r="C2423">
            <v>0</v>
          </cell>
          <cell r="H2423">
            <v>0</v>
          </cell>
          <cell r="AL2423">
            <v>0</v>
          </cell>
        </row>
        <row r="2424">
          <cell r="C2424">
            <v>0</v>
          </cell>
          <cell r="H2424">
            <v>0</v>
          </cell>
          <cell r="AL2424">
            <v>0</v>
          </cell>
        </row>
        <row r="2425">
          <cell r="C2425">
            <v>0</v>
          </cell>
          <cell r="H2425">
            <v>0</v>
          </cell>
          <cell r="AL2425">
            <v>0</v>
          </cell>
        </row>
        <row r="2426">
          <cell r="C2426">
            <v>0</v>
          </cell>
          <cell r="H2426">
            <v>0</v>
          </cell>
          <cell r="AL2426">
            <v>0</v>
          </cell>
        </row>
        <row r="2427">
          <cell r="C2427">
            <v>58</v>
          </cell>
          <cell r="E2427">
            <v>51</v>
          </cell>
          <cell r="AL2427">
            <v>7851960</v>
          </cell>
        </row>
        <row r="2428">
          <cell r="C2428">
            <v>0</v>
          </cell>
          <cell r="AL2428">
            <v>0</v>
          </cell>
        </row>
        <row r="2429">
          <cell r="P2429">
            <v>0</v>
          </cell>
          <cell r="Q2429">
            <v>48</v>
          </cell>
          <cell r="S2429">
            <v>0</v>
          </cell>
          <cell r="T2429">
            <v>0</v>
          </cell>
          <cell r="V2429">
            <v>0</v>
          </cell>
          <cell r="W2429">
            <v>0</v>
          </cell>
          <cell r="Y2429">
            <v>0</v>
          </cell>
          <cell r="Z2429">
            <v>28</v>
          </cell>
        </row>
        <row r="2431">
          <cell r="C2431">
            <v>0</v>
          </cell>
          <cell r="AL2431">
            <v>0</v>
          </cell>
        </row>
        <row r="2435">
          <cell r="C2435">
            <v>0</v>
          </cell>
          <cell r="D2435">
            <v>0</v>
          </cell>
        </row>
        <row r="2436">
          <cell r="C2436">
            <v>0</v>
          </cell>
          <cell r="D2436">
            <v>0</v>
          </cell>
        </row>
        <row r="2437">
          <cell r="C2437">
            <v>1</v>
          </cell>
          <cell r="D2437">
            <v>1</v>
          </cell>
          <cell r="E2437">
            <v>1</v>
          </cell>
          <cell r="AA2437">
            <v>1</v>
          </cell>
        </row>
        <row r="2438">
          <cell r="C2438">
            <v>0</v>
          </cell>
          <cell r="D2438">
            <v>0</v>
          </cell>
        </row>
        <row r="2439">
          <cell r="C2439">
            <v>0</v>
          </cell>
          <cell r="D2439">
            <v>0</v>
          </cell>
        </row>
        <row r="2440">
          <cell r="C2440">
            <v>0</v>
          </cell>
          <cell r="D2440">
            <v>0</v>
          </cell>
        </row>
        <row r="2441">
          <cell r="C2441">
            <v>46</v>
          </cell>
          <cell r="D2441">
            <v>46</v>
          </cell>
          <cell r="E2441">
            <v>46</v>
          </cell>
          <cell r="G2441">
            <v>0</v>
          </cell>
          <cell r="AA2441">
            <v>0</v>
          </cell>
          <cell r="AB2441">
            <v>37</v>
          </cell>
          <cell r="AC2441">
            <v>9</v>
          </cell>
        </row>
        <row r="2442">
          <cell r="C2442">
            <v>0</v>
          </cell>
          <cell r="D2442">
            <v>0</v>
          </cell>
          <cell r="E2442">
            <v>0</v>
          </cell>
          <cell r="G2442">
            <v>0</v>
          </cell>
          <cell r="AA2442">
            <v>0</v>
          </cell>
          <cell r="AB2442">
            <v>0</v>
          </cell>
          <cell r="AC2442">
            <v>0</v>
          </cell>
        </row>
        <row r="2443">
          <cell r="C2443">
            <v>43</v>
          </cell>
          <cell r="D2443">
            <v>43</v>
          </cell>
          <cell r="E2443">
            <v>43</v>
          </cell>
          <cell r="G2443">
            <v>0</v>
          </cell>
          <cell r="AA2443">
            <v>0</v>
          </cell>
          <cell r="AB2443">
            <v>40</v>
          </cell>
          <cell r="AC2443">
            <v>3</v>
          </cell>
        </row>
        <row r="2444">
          <cell r="C2444">
            <v>30</v>
          </cell>
          <cell r="D2444">
            <v>30</v>
          </cell>
          <cell r="E2444">
            <v>30</v>
          </cell>
          <cell r="G2444">
            <v>0</v>
          </cell>
          <cell r="AA2444">
            <v>0</v>
          </cell>
          <cell r="AB2444">
            <v>28</v>
          </cell>
          <cell r="AC2444">
            <v>2</v>
          </cell>
        </row>
        <row r="2445">
          <cell r="C2445">
            <v>0</v>
          </cell>
          <cell r="D2445">
            <v>0</v>
          </cell>
        </row>
        <row r="2446">
          <cell r="C2446">
            <v>0</v>
          </cell>
          <cell r="D2446">
            <v>0</v>
          </cell>
        </row>
        <row r="2447">
          <cell r="C2447">
            <v>0</v>
          </cell>
          <cell r="D2447">
            <v>0</v>
          </cell>
        </row>
        <row r="2448">
          <cell r="C2448">
            <v>0</v>
          </cell>
          <cell r="D2448">
            <v>0</v>
          </cell>
        </row>
        <row r="2449">
          <cell r="C2449">
            <v>0</v>
          </cell>
          <cell r="D2449">
            <v>0</v>
          </cell>
        </row>
        <row r="2450">
          <cell r="C2450">
            <v>0</v>
          </cell>
          <cell r="D2450">
            <v>0</v>
          </cell>
        </row>
        <row r="2451">
          <cell r="C2451">
            <v>88</v>
          </cell>
          <cell r="D2451">
            <v>88</v>
          </cell>
          <cell r="E2451">
            <v>88</v>
          </cell>
          <cell r="AB2451">
            <v>88</v>
          </cell>
        </row>
        <row r="2452">
          <cell r="C2452">
            <v>22</v>
          </cell>
          <cell r="D2452">
            <v>22</v>
          </cell>
          <cell r="E2452">
            <v>22</v>
          </cell>
          <cell r="AB2452">
            <v>22</v>
          </cell>
        </row>
        <row r="2660">
          <cell r="C2660">
            <v>98</v>
          </cell>
          <cell r="H2660">
            <v>86</v>
          </cell>
          <cell r="I2660">
            <v>68</v>
          </cell>
          <cell r="J2660">
            <v>18</v>
          </cell>
          <cell r="K2660">
            <v>1</v>
          </cell>
          <cell r="L2660">
            <v>8</v>
          </cell>
          <cell r="M2660">
            <v>3</v>
          </cell>
          <cell r="N2660">
            <v>0</v>
          </cell>
          <cell r="P2660">
            <v>8</v>
          </cell>
          <cell r="Q2660">
            <v>21</v>
          </cell>
          <cell r="S2660">
            <v>2</v>
          </cell>
          <cell r="T2660">
            <v>21</v>
          </cell>
          <cell r="V2660">
            <v>0</v>
          </cell>
          <cell r="W2660">
            <v>0</v>
          </cell>
          <cell r="Y2660">
            <v>7</v>
          </cell>
          <cell r="Z2660">
            <v>33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L2660">
            <v>19116450</v>
          </cell>
        </row>
        <row r="2663">
          <cell r="C2663">
            <v>1</v>
          </cell>
          <cell r="H2663">
            <v>1</v>
          </cell>
        </row>
        <row r="2664">
          <cell r="C2664">
            <v>3</v>
          </cell>
          <cell r="H2664">
            <v>3</v>
          </cell>
        </row>
        <row r="2665">
          <cell r="C2665">
            <v>2</v>
          </cell>
          <cell r="H2665">
            <v>2</v>
          </cell>
        </row>
        <row r="2672">
          <cell r="C2672">
            <v>9</v>
          </cell>
          <cell r="H2672">
            <v>9</v>
          </cell>
          <cell r="I2672">
            <v>9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P2672">
            <v>0</v>
          </cell>
          <cell r="Q2672">
            <v>0</v>
          </cell>
          <cell r="S2672">
            <v>8</v>
          </cell>
          <cell r="T2672">
            <v>1</v>
          </cell>
          <cell r="V2672">
            <v>0</v>
          </cell>
          <cell r="W2672">
            <v>0</v>
          </cell>
          <cell r="Y2672">
            <v>0</v>
          </cell>
          <cell r="Z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L2672">
            <v>579510</v>
          </cell>
        </row>
        <row r="2684">
          <cell r="C2684">
            <v>5</v>
          </cell>
          <cell r="D2684">
            <v>5</v>
          </cell>
          <cell r="E2684">
            <v>5</v>
          </cell>
          <cell r="F2684">
            <v>0</v>
          </cell>
          <cell r="G2684">
            <v>0</v>
          </cell>
          <cell r="AA2684">
            <v>2</v>
          </cell>
          <cell r="AB2684">
            <v>3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L2684">
            <v>418610</v>
          </cell>
        </row>
        <row r="2739">
          <cell r="C2739">
            <v>34</v>
          </cell>
          <cell r="E2739">
            <v>34</v>
          </cell>
        </row>
        <row r="2741">
          <cell r="C2741">
            <v>32</v>
          </cell>
          <cell r="E2741">
            <v>25</v>
          </cell>
          <cell r="AL2741">
            <v>835000</v>
          </cell>
        </row>
        <row r="2751">
          <cell r="C2751">
            <v>75</v>
          </cell>
          <cell r="E2751">
            <v>26</v>
          </cell>
        </row>
        <row r="2753">
          <cell r="C2753">
            <v>164</v>
          </cell>
          <cell r="E2753">
            <v>164</v>
          </cell>
          <cell r="AL2753">
            <v>3608000</v>
          </cell>
        </row>
        <row r="2754">
          <cell r="C2754">
            <v>190</v>
          </cell>
          <cell r="E2754">
            <v>190</v>
          </cell>
          <cell r="AL2754">
            <v>13151800</v>
          </cell>
        </row>
        <row r="2755">
          <cell r="C2755">
            <v>0</v>
          </cell>
          <cell r="AL2755">
            <v>0</v>
          </cell>
        </row>
        <row r="2756">
          <cell r="C2756">
            <v>303</v>
          </cell>
          <cell r="E2756">
            <v>292</v>
          </cell>
          <cell r="AL2756">
            <v>881840</v>
          </cell>
        </row>
        <row r="2757">
          <cell r="C2757">
            <v>0</v>
          </cell>
          <cell r="AL2757">
            <v>0</v>
          </cell>
        </row>
        <row r="2758">
          <cell r="C2758">
            <v>0</v>
          </cell>
          <cell r="AL2758">
            <v>0</v>
          </cell>
        </row>
        <row r="2759">
          <cell r="C2759">
            <v>0</v>
          </cell>
          <cell r="AL2759">
            <v>0</v>
          </cell>
        </row>
        <row r="2780">
          <cell r="C2780">
            <v>981</v>
          </cell>
          <cell r="E2780">
            <v>981</v>
          </cell>
          <cell r="AL2780">
            <v>4699450</v>
          </cell>
        </row>
        <row r="2806">
          <cell r="C2806">
            <v>328</v>
          </cell>
          <cell r="E2806">
            <v>328</v>
          </cell>
          <cell r="AL2806">
            <v>7938520</v>
          </cell>
        </row>
        <row r="2816">
          <cell r="C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</row>
        <row r="2839">
          <cell r="C2839">
            <v>1</v>
          </cell>
          <cell r="E2839">
            <v>1</v>
          </cell>
          <cell r="AL2839">
            <v>36550</v>
          </cell>
        </row>
        <row r="2840">
          <cell r="C2840">
            <v>0</v>
          </cell>
          <cell r="AL2840">
            <v>0</v>
          </cell>
        </row>
        <row r="2843">
          <cell r="C2843">
            <v>106</v>
          </cell>
          <cell r="H2843">
            <v>56</v>
          </cell>
          <cell r="I2843">
            <v>56</v>
          </cell>
          <cell r="J2843">
            <v>0</v>
          </cell>
          <cell r="K2843">
            <v>0</v>
          </cell>
          <cell r="L2843">
            <v>50</v>
          </cell>
          <cell r="M2843">
            <v>0</v>
          </cell>
          <cell r="N2843">
            <v>0</v>
          </cell>
          <cell r="P2843">
            <v>1</v>
          </cell>
          <cell r="Q2843">
            <v>1</v>
          </cell>
          <cell r="S2843">
            <v>1</v>
          </cell>
          <cell r="T2843">
            <v>1</v>
          </cell>
          <cell r="V2843">
            <v>0</v>
          </cell>
          <cell r="W2843">
            <v>0</v>
          </cell>
          <cell r="Y2843">
            <v>0</v>
          </cell>
          <cell r="Z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L2843">
            <v>1837820</v>
          </cell>
        </row>
        <row r="2893">
          <cell r="C2893">
            <v>0</v>
          </cell>
        </row>
        <row r="2896">
          <cell r="C2896">
            <v>142</v>
          </cell>
          <cell r="E2896">
            <v>142</v>
          </cell>
          <cell r="AL2896">
            <v>3273100</v>
          </cell>
        </row>
        <row r="2897">
          <cell r="C2897">
            <v>0</v>
          </cell>
          <cell r="AL2897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9">
          <cell r="C2909">
            <v>7</v>
          </cell>
          <cell r="E2909">
            <v>7</v>
          </cell>
          <cell r="AL2909">
            <v>57610</v>
          </cell>
        </row>
        <row r="2910">
          <cell r="C2910">
            <v>0</v>
          </cell>
          <cell r="AL2910">
            <v>0</v>
          </cell>
        </row>
        <row r="2911">
          <cell r="C2911">
            <v>0</v>
          </cell>
          <cell r="AL2911">
            <v>0</v>
          </cell>
        </row>
        <row r="2912">
          <cell r="C2912">
            <v>0</v>
          </cell>
          <cell r="AL2912">
            <v>0</v>
          </cell>
        </row>
        <row r="2913">
          <cell r="C2913">
            <v>0</v>
          </cell>
          <cell r="AL2913">
            <v>0</v>
          </cell>
        </row>
        <row r="2916">
          <cell r="C2916">
            <v>0</v>
          </cell>
        </row>
        <row r="2917">
          <cell r="C2917">
            <v>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"/>
      <sheetName val="B17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2021</v>
          </cell>
        </row>
      </sheetData>
      <sheetData sheetId="1">
        <row r="5">
          <cell r="C5">
            <v>0</v>
          </cell>
          <cell r="E5"/>
          <cell r="AL5">
            <v>0</v>
          </cell>
        </row>
        <row r="6">
          <cell r="C6">
            <v>0</v>
          </cell>
          <cell r="E6"/>
          <cell r="AL6">
            <v>0</v>
          </cell>
        </row>
        <row r="7">
          <cell r="C7">
            <v>3617</v>
          </cell>
          <cell r="E7">
            <v>3439</v>
          </cell>
          <cell r="AL7">
            <v>46185770</v>
          </cell>
        </row>
        <row r="8">
          <cell r="C8">
            <v>0</v>
          </cell>
          <cell r="E8"/>
          <cell r="AL8">
            <v>0</v>
          </cell>
        </row>
        <row r="9">
          <cell r="C9">
            <v>0</v>
          </cell>
          <cell r="E9"/>
          <cell r="AL9">
            <v>0</v>
          </cell>
        </row>
        <row r="10">
          <cell r="C10">
            <v>0</v>
          </cell>
          <cell r="E10"/>
          <cell r="AL10">
            <v>0</v>
          </cell>
        </row>
        <row r="11">
          <cell r="C11">
            <v>194</v>
          </cell>
          <cell r="E11">
            <v>134</v>
          </cell>
          <cell r="AL11">
            <v>2256560</v>
          </cell>
        </row>
        <row r="12">
          <cell r="C12">
            <v>0</v>
          </cell>
          <cell r="E12"/>
          <cell r="AL12">
            <v>0</v>
          </cell>
        </row>
        <row r="13">
          <cell r="C13">
            <v>0</v>
          </cell>
          <cell r="E13"/>
          <cell r="AL13">
            <v>0</v>
          </cell>
        </row>
        <row r="14">
          <cell r="C14">
            <v>0</v>
          </cell>
          <cell r="E14"/>
          <cell r="AL14">
            <v>0</v>
          </cell>
        </row>
        <row r="15">
          <cell r="C15">
            <v>1527</v>
          </cell>
          <cell r="E15">
            <v>1514</v>
          </cell>
          <cell r="AL15">
            <v>10264920</v>
          </cell>
        </row>
        <row r="16">
          <cell r="C16">
            <v>983</v>
          </cell>
          <cell r="E16">
            <v>981</v>
          </cell>
          <cell r="AL16">
            <v>7995150</v>
          </cell>
        </row>
        <row r="17">
          <cell r="C17">
            <v>1735</v>
          </cell>
          <cell r="E17">
            <v>1722</v>
          </cell>
          <cell r="AL17">
            <v>17392200</v>
          </cell>
        </row>
        <row r="18">
          <cell r="C18">
            <v>8</v>
          </cell>
          <cell r="E18">
            <v>8</v>
          </cell>
          <cell r="AL18">
            <v>121200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710</v>
          </cell>
        </row>
        <row r="25">
          <cell r="C25">
            <v>0</v>
          </cell>
        </row>
        <row r="29">
          <cell r="C29">
            <v>1960</v>
          </cell>
          <cell r="E29">
            <v>1954</v>
          </cell>
          <cell r="AL29">
            <v>2579280</v>
          </cell>
        </row>
        <row r="30">
          <cell r="C30">
            <v>0</v>
          </cell>
          <cell r="E30"/>
          <cell r="AL30">
            <v>0</v>
          </cell>
        </row>
        <row r="31">
          <cell r="C31">
            <v>0</v>
          </cell>
          <cell r="E31"/>
          <cell r="AL31">
            <v>0</v>
          </cell>
        </row>
        <row r="32">
          <cell r="C32">
            <v>309</v>
          </cell>
          <cell r="E32">
            <v>309</v>
          </cell>
          <cell r="AL32">
            <v>556200</v>
          </cell>
        </row>
        <row r="33">
          <cell r="C33">
            <v>3303</v>
          </cell>
          <cell r="E33">
            <v>3303</v>
          </cell>
          <cell r="AL33">
            <v>4789350</v>
          </cell>
        </row>
        <row r="34">
          <cell r="C34">
            <v>182</v>
          </cell>
          <cell r="E34">
            <v>182</v>
          </cell>
          <cell r="AL34">
            <v>240240</v>
          </cell>
        </row>
        <row r="36">
          <cell r="C36">
            <v>236</v>
          </cell>
        </row>
        <row r="37">
          <cell r="C37">
            <v>158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0</v>
          </cell>
        </row>
        <row r="44">
          <cell r="C44">
            <v>22</v>
          </cell>
          <cell r="E44">
            <v>22</v>
          </cell>
          <cell r="AL44">
            <v>95480</v>
          </cell>
        </row>
        <row r="45">
          <cell r="C45">
            <v>744</v>
          </cell>
          <cell r="E45">
            <v>744</v>
          </cell>
          <cell r="AL45">
            <v>1778160</v>
          </cell>
        </row>
        <row r="46">
          <cell r="C46">
            <v>0</v>
          </cell>
          <cell r="E46"/>
          <cell r="AL46">
            <v>0</v>
          </cell>
        </row>
        <row r="47">
          <cell r="C47">
            <v>413</v>
          </cell>
          <cell r="E47">
            <v>413</v>
          </cell>
          <cell r="AL47">
            <v>301490</v>
          </cell>
        </row>
        <row r="49">
          <cell r="C49">
            <v>0</v>
          </cell>
        </row>
        <row r="53">
          <cell r="C53">
            <v>1092</v>
          </cell>
          <cell r="E53">
            <v>1092</v>
          </cell>
          <cell r="AL53">
            <v>2260440</v>
          </cell>
        </row>
        <row r="54">
          <cell r="C54">
            <v>8</v>
          </cell>
          <cell r="E54">
            <v>8</v>
          </cell>
          <cell r="AL54">
            <v>16560</v>
          </cell>
        </row>
        <row r="55">
          <cell r="C55">
            <v>814</v>
          </cell>
          <cell r="E55">
            <v>814</v>
          </cell>
          <cell r="AL55">
            <v>968660</v>
          </cell>
        </row>
        <row r="57">
          <cell r="C57">
            <v>0</v>
          </cell>
        </row>
        <row r="58">
          <cell r="C58">
            <v>0</v>
          </cell>
        </row>
        <row r="62">
          <cell r="C62">
            <v>308</v>
          </cell>
          <cell r="E62">
            <v>308</v>
          </cell>
          <cell r="AL62">
            <v>277200</v>
          </cell>
        </row>
        <row r="63">
          <cell r="C63">
            <v>0</v>
          </cell>
          <cell r="E63"/>
          <cell r="AL63">
            <v>0</v>
          </cell>
        </row>
        <row r="64">
          <cell r="C64">
            <v>0</v>
          </cell>
          <cell r="E64"/>
          <cell r="AL64">
            <v>0</v>
          </cell>
        </row>
        <row r="67">
          <cell r="C67">
            <v>321</v>
          </cell>
          <cell r="E67">
            <v>311</v>
          </cell>
          <cell r="AL67">
            <v>245690</v>
          </cell>
        </row>
        <row r="68">
          <cell r="C68">
            <v>515</v>
          </cell>
          <cell r="E68">
            <v>515</v>
          </cell>
          <cell r="AL68">
            <v>9239100</v>
          </cell>
        </row>
        <row r="69">
          <cell r="C69">
            <v>65</v>
          </cell>
          <cell r="E69">
            <v>61</v>
          </cell>
          <cell r="AL69">
            <v>2513810</v>
          </cell>
        </row>
        <row r="70">
          <cell r="C70">
            <v>9845</v>
          </cell>
          <cell r="E70">
            <v>9845</v>
          </cell>
          <cell r="AL70">
            <v>23529550</v>
          </cell>
        </row>
        <row r="71">
          <cell r="C71">
            <v>0</v>
          </cell>
          <cell r="E71"/>
          <cell r="AL71">
            <v>0</v>
          </cell>
        </row>
        <row r="73">
          <cell r="C73">
            <v>0</v>
          </cell>
          <cell r="E73"/>
        </row>
        <row r="103">
          <cell r="C103">
            <v>0</v>
          </cell>
        </row>
        <row r="104">
          <cell r="C104">
            <v>0</v>
          </cell>
        </row>
        <row r="105">
          <cell r="C105">
            <v>0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0</v>
          </cell>
        </row>
        <row r="109">
          <cell r="C109">
            <v>0</v>
          </cell>
        </row>
        <row r="110">
          <cell r="C110">
            <v>0</v>
          </cell>
        </row>
        <row r="111">
          <cell r="C111">
            <v>0</v>
          </cell>
        </row>
        <row r="112">
          <cell r="C112">
            <v>0</v>
          </cell>
        </row>
        <row r="113">
          <cell r="C113">
            <v>0</v>
          </cell>
        </row>
        <row r="116">
          <cell r="C116">
            <v>4483</v>
          </cell>
          <cell r="E116">
            <v>4172</v>
          </cell>
          <cell r="AL116">
            <v>164501960</v>
          </cell>
        </row>
        <row r="117">
          <cell r="C117">
            <v>0</v>
          </cell>
          <cell r="E117"/>
          <cell r="AL117">
            <v>0</v>
          </cell>
        </row>
        <row r="118">
          <cell r="C118">
            <v>0</v>
          </cell>
          <cell r="E118"/>
          <cell r="AL118">
            <v>0</v>
          </cell>
        </row>
        <row r="119">
          <cell r="C119">
            <v>524</v>
          </cell>
          <cell r="E119">
            <v>524</v>
          </cell>
          <cell r="AL119">
            <v>85888840</v>
          </cell>
        </row>
        <row r="120">
          <cell r="C120">
            <v>0</v>
          </cell>
          <cell r="E120"/>
          <cell r="AL120">
            <v>0</v>
          </cell>
        </row>
        <row r="121">
          <cell r="C121">
            <v>0</v>
          </cell>
          <cell r="E121"/>
          <cell r="AL121">
            <v>0</v>
          </cell>
        </row>
        <row r="122">
          <cell r="C122">
            <v>159</v>
          </cell>
          <cell r="E122">
            <v>158</v>
          </cell>
          <cell r="AL122">
            <v>12510440</v>
          </cell>
        </row>
        <row r="123">
          <cell r="C123">
            <v>110</v>
          </cell>
          <cell r="E123">
            <v>110</v>
          </cell>
          <cell r="AL123">
            <v>8709800</v>
          </cell>
        </row>
        <row r="124">
          <cell r="C124">
            <v>0</v>
          </cell>
          <cell r="E124"/>
          <cell r="AL124">
            <v>0</v>
          </cell>
        </row>
        <row r="125">
          <cell r="C125">
            <v>71</v>
          </cell>
          <cell r="E125">
            <v>71</v>
          </cell>
          <cell r="AL125">
            <v>5043130</v>
          </cell>
        </row>
        <row r="126">
          <cell r="C126">
            <v>0</v>
          </cell>
          <cell r="E126"/>
          <cell r="AL126">
            <v>0</v>
          </cell>
        </row>
        <row r="127">
          <cell r="C127">
            <v>0</v>
          </cell>
          <cell r="E127"/>
          <cell r="AL127">
            <v>0</v>
          </cell>
        </row>
        <row r="128">
          <cell r="C128">
            <v>0</v>
          </cell>
          <cell r="E128"/>
          <cell r="AL128">
            <v>0</v>
          </cell>
        </row>
        <row r="131">
          <cell r="C131">
            <v>0</v>
          </cell>
          <cell r="E131"/>
          <cell r="AL131">
            <v>0</v>
          </cell>
        </row>
        <row r="132">
          <cell r="C132">
            <v>0</v>
          </cell>
          <cell r="E132"/>
          <cell r="AL132">
            <v>0</v>
          </cell>
        </row>
        <row r="133">
          <cell r="C133">
            <v>0</v>
          </cell>
          <cell r="E133"/>
          <cell r="AL133">
            <v>0</v>
          </cell>
        </row>
        <row r="134">
          <cell r="C134">
            <v>760</v>
          </cell>
          <cell r="E134">
            <v>726</v>
          </cell>
          <cell r="AL134">
            <v>4247100</v>
          </cell>
        </row>
        <row r="135">
          <cell r="C135">
            <v>0</v>
          </cell>
          <cell r="E135"/>
          <cell r="AL135">
            <v>0</v>
          </cell>
        </row>
        <row r="136">
          <cell r="C136">
            <v>0</v>
          </cell>
          <cell r="E136"/>
          <cell r="AL136">
            <v>0</v>
          </cell>
        </row>
        <row r="137">
          <cell r="C137">
            <v>0</v>
          </cell>
          <cell r="E137"/>
          <cell r="AL137">
            <v>0</v>
          </cell>
        </row>
        <row r="138">
          <cell r="C138">
            <v>97</v>
          </cell>
          <cell r="E138">
            <v>44</v>
          </cell>
          <cell r="AL138">
            <v>336600</v>
          </cell>
        </row>
        <row r="139">
          <cell r="C139">
            <v>0</v>
          </cell>
          <cell r="E139"/>
          <cell r="AL139">
            <v>0</v>
          </cell>
        </row>
        <row r="140">
          <cell r="C140">
            <v>0</v>
          </cell>
          <cell r="E140"/>
          <cell r="AL140">
            <v>0</v>
          </cell>
        </row>
        <row r="142">
          <cell r="C142">
            <v>0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C145">
            <v>0</v>
          </cell>
        </row>
        <row r="146">
          <cell r="C146">
            <v>0</v>
          </cell>
        </row>
        <row r="218">
          <cell r="C218">
            <v>42774</v>
          </cell>
          <cell r="D218">
            <v>41302</v>
          </cell>
          <cell r="E218">
            <v>41302</v>
          </cell>
          <cell r="F218">
            <v>0</v>
          </cell>
          <cell r="G218">
            <v>1472</v>
          </cell>
          <cell r="AA218">
            <v>18975</v>
          </cell>
          <cell r="AB218">
            <v>8179</v>
          </cell>
          <cell r="AC218">
            <v>15620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8</v>
          </cell>
          <cell r="AJ218">
            <v>0</v>
          </cell>
          <cell r="AL218">
            <v>53241160</v>
          </cell>
        </row>
        <row r="283">
          <cell r="C283">
            <v>44548</v>
          </cell>
          <cell r="D283">
            <v>43116</v>
          </cell>
          <cell r="E283">
            <v>43116</v>
          </cell>
          <cell r="F283">
            <v>0</v>
          </cell>
          <cell r="G283">
            <v>1432</v>
          </cell>
          <cell r="AA283">
            <v>18235</v>
          </cell>
          <cell r="AB283">
            <v>11924</v>
          </cell>
          <cell r="AC283">
            <v>14389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38</v>
          </cell>
          <cell r="AJ283">
            <v>0</v>
          </cell>
          <cell r="AL283">
            <v>71359760</v>
          </cell>
        </row>
        <row r="327">
          <cell r="C327">
            <v>2387</v>
          </cell>
          <cell r="D327">
            <v>2356</v>
          </cell>
          <cell r="E327">
            <v>2356</v>
          </cell>
          <cell r="F327">
            <v>0</v>
          </cell>
          <cell r="G327">
            <v>31</v>
          </cell>
          <cell r="AA327">
            <v>204</v>
          </cell>
          <cell r="AB327">
            <v>2153</v>
          </cell>
          <cell r="AC327">
            <v>30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41</v>
          </cell>
          <cell r="AJ327">
            <v>0</v>
          </cell>
          <cell r="AL327">
            <v>10648560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2</v>
          </cell>
          <cell r="AJ338">
            <v>0</v>
          </cell>
          <cell r="AL338">
            <v>0</v>
          </cell>
        </row>
        <row r="413">
          <cell r="C413">
            <v>3242</v>
          </cell>
          <cell r="D413">
            <v>3154</v>
          </cell>
          <cell r="E413">
            <v>3154</v>
          </cell>
          <cell r="F413">
            <v>0</v>
          </cell>
          <cell r="G413">
            <v>88</v>
          </cell>
          <cell r="AA413">
            <v>1289</v>
          </cell>
          <cell r="AB413">
            <v>774</v>
          </cell>
          <cell r="AC413">
            <v>1179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162</v>
          </cell>
          <cell r="AJ413">
            <v>0</v>
          </cell>
          <cell r="AL413">
            <v>17735040</v>
          </cell>
        </row>
        <row r="464">
          <cell r="C464">
            <v>3142</v>
          </cell>
          <cell r="D464">
            <v>3081</v>
          </cell>
          <cell r="E464">
            <v>3081</v>
          </cell>
          <cell r="F464">
            <v>0</v>
          </cell>
          <cell r="G464">
            <v>61</v>
          </cell>
          <cell r="AA464">
            <v>1302</v>
          </cell>
          <cell r="AB464">
            <v>1597</v>
          </cell>
          <cell r="AC464">
            <v>243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3</v>
          </cell>
          <cell r="AJ464">
            <v>0</v>
          </cell>
          <cell r="AL464">
            <v>12862300</v>
          </cell>
        </row>
        <row r="483">
          <cell r="C483">
            <v>14</v>
          </cell>
          <cell r="D483">
            <v>14</v>
          </cell>
          <cell r="E483">
            <v>14</v>
          </cell>
          <cell r="F483">
            <v>0</v>
          </cell>
          <cell r="G483">
            <v>0</v>
          </cell>
          <cell r="AA483">
            <v>4</v>
          </cell>
          <cell r="AB483">
            <v>10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L483">
            <v>49840</v>
          </cell>
        </row>
        <row r="511">
          <cell r="C511">
            <v>19716</v>
          </cell>
          <cell r="D511">
            <v>19413</v>
          </cell>
          <cell r="E511">
            <v>19413</v>
          </cell>
          <cell r="F511">
            <v>0</v>
          </cell>
          <cell r="G511">
            <v>303</v>
          </cell>
          <cell r="AA511">
            <v>738</v>
          </cell>
          <cell r="AB511">
            <v>18249</v>
          </cell>
          <cell r="AC511">
            <v>729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34</v>
          </cell>
          <cell r="AJ511">
            <v>0</v>
          </cell>
          <cell r="AL511">
            <v>515559110</v>
          </cell>
        </row>
        <row r="521"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33">
          <cell r="C533">
            <v>7048</v>
          </cell>
          <cell r="D533">
            <v>6928</v>
          </cell>
          <cell r="E533">
            <v>6928</v>
          </cell>
          <cell r="F533">
            <v>0</v>
          </cell>
          <cell r="G533">
            <v>120</v>
          </cell>
          <cell r="AA533">
            <v>3999</v>
          </cell>
          <cell r="AB533">
            <v>1647</v>
          </cell>
          <cell r="AC533">
            <v>1402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3</v>
          </cell>
          <cell r="AJ533">
            <v>0</v>
          </cell>
        </row>
        <row r="575">
          <cell r="C575">
            <v>56</v>
          </cell>
          <cell r="D575">
            <v>56</v>
          </cell>
          <cell r="E575">
            <v>56</v>
          </cell>
          <cell r="F575">
            <v>0</v>
          </cell>
          <cell r="G575">
            <v>0</v>
          </cell>
          <cell r="AA575">
            <v>8</v>
          </cell>
          <cell r="AB575">
            <v>23</v>
          </cell>
          <cell r="AC575">
            <v>25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118240</v>
          </cell>
        </row>
        <row r="607">
          <cell r="C607">
            <v>1768</v>
          </cell>
          <cell r="D607">
            <v>1744</v>
          </cell>
          <cell r="E607">
            <v>1744</v>
          </cell>
          <cell r="F607">
            <v>0</v>
          </cell>
          <cell r="G607">
            <v>24</v>
          </cell>
          <cell r="AA607">
            <v>335</v>
          </cell>
          <cell r="AB607">
            <v>788</v>
          </cell>
          <cell r="AC607">
            <v>645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L607">
            <v>2840080</v>
          </cell>
        </row>
        <row r="669">
          <cell r="C669">
            <v>2257</v>
          </cell>
          <cell r="D669">
            <v>2251</v>
          </cell>
          <cell r="E669">
            <v>2246</v>
          </cell>
          <cell r="F669">
            <v>5</v>
          </cell>
          <cell r="G669">
            <v>6</v>
          </cell>
          <cell r="AA669">
            <v>332</v>
          </cell>
          <cell r="AB669">
            <v>627</v>
          </cell>
          <cell r="AC669">
            <v>1298</v>
          </cell>
          <cell r="AD669">
            <v>2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20381440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L692">
            <v>0</v>
          </cell>
        </row>
        <row r="722">
          <cell r="C722">
            <v>1666</v>
          </cell>
          <cell r="D722">
            <v>1664</v>
          </cell>
          <cell r="E722">
            <v>1664</v>
          </cell>
          <cell r="F722">
            <v>0</v>
          </cell>
          <cell r="G722">
            <v>2</v>
          </cell>
          <cell r="AA722">
            <v>174</v>
          </cell>
          <cell r="AB722">
            <v>120</v>
          </cell>
          <cell r="AC722">
            <v>1372</v>
          </cell>
          <cell r="AD722">
            <v>1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299</v>
          </cell>
          <cell r="AJ722">
            <v>0</v>
          </cell>
          <cell r="AL722">
            <v>97118500</v>
          </cell>
        </row>
        <row r="724">
          <cell r="C724">
            <v>0</v>
          </cell>
          <cell r="D724">
            <v>0</v>
          </cell>
          <cell r="E724"/>
          <cell r="F724"/>
          <cell r="G724"/>
          <cell r="AA724"/>
          <cell r="AB724"/>
          <cell r="AC724"/>
          <cell r="AD724"/>
          <cell r="AE724"/>
          <cell r="AF724"/>
          <cell r="AG724"/>
          <cell r="AH724"/>
          <cell r="AI724"/>
          <cell r="AJ724"/>
          <cell r="AL724">
            <v>0</v>
          </cell>
        </row>
        <row r="725">
          <cell r="C725">
            <v>91</v>
          </cell>
          <cell r="D725">
            <v>91</v>
          </cell>
          <cell r="E725">
            <v>91</v>
          </cell>
          <cell r="F725"/>
          <cell r="G725"/>
          <cell r="AA725">
            <v>48</v>
          </cell>
          <cell r="AB725">
            <v>15</v>
          </cell>
          <cell r="AC725">
            <v>28</v>
          </cell>
          <cell r="AD725"/>
          <cell r="AE725"/>
          <cell r="AF725"/>
          <cell r="AG725"/>
          <cell r="AH725"/>
          <cell r="AI725"/>
          <cell r="AJ725"/>
          <cell r="AL725">
            <v>2023840</v>
          </cell>
        </row>
        <row r="746">
          <cell r="C746">
            <v>1078</v>
          </cell>
          <cell r="D746">
            <v>1075</v>
          </cell>
          <cell r="E746">
            <v>1075</v>
          </cell>
          <cell r="F746">
            <v>0</v>
          </cell>
          <cell r="G746">
            <v>3</v>
          </cell>
          <cell r="AA746">
            <v>508</v>
          </cell>
          <cell r="AB746">
            <v>486</v>
          </cell>
          <cell r="AC746">
            <v>84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25288270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3</v>
          </cell>
          <cell r="AJ779">
            <v>0</v>
          </cell>
          <cell r="AL779">
            <v>0</v>
          </cell>
        </row>
        <row r="837">
          <cell r="C837">
            <v>7</v>
          </cell>
          <cell r="D837">
            <v>7</v>
          </cell>
          <cell r="E837">
            <v>7</v>
          </cell>
          <cell r="F837">
            <v>0</v>
          </cell>
          <cell r="G837">
            <v>0</v>
          </cell>
          <cell r="AA837">
            <v>0</v>
          </cell>
          <cell r="AB837">
            <v>7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51"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L851">
            <v>0</v>
          </cell>
        </row>
        <row r="855"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25</v>
          </cell>
          <cell r="AJ855">
            <v>0</v>
          </cell>
          <cell r="AL855">
            <v>0</v>
          </cell>
        </row>
        <row r="862"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L862">
            <v>0</v>
          </cell>
        </row>
        <row r="871"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L871">
            <v>0</v>
          </cell>
        </row>
        <row r="875"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L875">
            <v>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L879">
            <v>0</v>
          </cell>
        </row>
        <row r="883"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L883">
            <v>0</v>
          </cell>
        </row>
        <row r="891"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L891">
            <v>0</v>
          </cell>
        </row>
        <row r="894"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>
            <v>0</v>
          </cell>
        </row>
        <row r="897"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L897">
            <v>0</v>
          </cell>
        </row>
        <row r="905"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L905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>
            <v>0</v>
          </cell>
        </row>
        <row r="921">
          <cell r="C921">
            <v>0</v>
          </cell>
          <cell r="E921">
            <v>0</v>
          </cell>
          <cell r="AL921">
            <v>0</v>
          </cell>
        </row>
        <row r="926">
          <cell r="C926">
            <v>0</v>
          </cell>
          <cell r="E926">
            <v>0</v>
          </cell>
          <cell r="AL926"/>
        </row>
        <row r="927"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47">
          <cell r="C947">
            <v>0</v>
          </cell>
          <cell r="E947">
            <v>0</v>
          </cell>
          <cell r="AL947">
            <v>0</v>
          </cell>
        </row>
        <row r="950"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</row>
        <row r="1011">
          <cell r="C1011">
            <v>6339</v>
          </cell>
          <cell r="D1011">
            <v>6339</v>
          </cell>
          <cell r="E1011">
            <v>6339</v>
          </cell>
          <cell r="F1011">
            <v>0</v>
          </cell>
          <cell r="G1011">
            <v>0</v>
          </cell>
          <cell r="AA1011">
            <v>5030</v>
          </cell>
          <cell r="AB1011">
            <v>1309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29">
          <cell r="C1029">
            <v>838</v>
          </cell>
          <cell r="E1029">
            <v>809</v>
          </cell>
          <cell r="AL1029">
            <v>6249870</v>
          </cell>
        </row>
        <row r="1036">
          <cell r="C1036">
            <v>0</v>
          </cell>
        </row>
        <row r="1051"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L1051">
            <v>0</v>
          </cell>
        </row>
        <row r="1054">
          <cell r="C1054">
            <v>0</v>
          </cell>
        </row>
        <row r="1073">
          <cell r="C1073">
            <v>31</v>
          </cell>
          <cell r="E1073">
            <v>31</v>
          </cell>
        </row>
        <row r="1075">
          <cell r="C1075">
            <v>208</v>
          </cell>
          <cell r="E1075">
            <v>207</v>
          </cell>
          <cell r="AL1075">
            <v>1705680</v>
          </cell>
        </row>
        <row r="1076">
          <cell r="C1076">
            <v>205</v>
          </cell>
          <cell r="E1076">
            <v>205</v>
          </cell>
          <cell r="AL1076">
            <v>662150</v>
          </cell>
        </row>
        <row r="1077">
          <cell r="C1077">
            <v>324</v>
          </cell>
          <cell r="E1077">
            <v>324</v>
          </cell>
          <cell r="AL1077">
            <v>1046520</v>
          </cell>
        </row>
        <row r="1078">
          <cell r="C1078">
            <v>0</v>
          </cell>
          <cell r="E1078"/>
          <cell r="AL1078">
            <v>0</v>
          </cell>
        </row>
        <row r="1079">
          <cell r="C1079">
            <v>0</v>
          </cell>
          <cell r="E1079"/>
          <cell r="AL1079">
            <v>0</v>
          </cell>
        </row>
        <row r="1080">
          <cell r="C1080">
            <v>0</v>
          </cell>
          <cell r="E1080"/>
          <cell r="AL1080">
            <v>0</v>
          </cell>
        </row>
        <row r="1081">
          <cell r="C1081">
            <v>0</v>
          </cell>
          <cell r="E1081"/>
          <cell r="AL1081">
            <v>0</v>
          </cell>
        </row>
        <row r="1082">
          <cell r="C1082">
            <v>0</v>
          </cell>
          <cell r="E1082"/>
          <cell r="AL1082">
            <v>0</v>
          </cell>
        </row>
        <row r="1085">
          <cell r="C1085">
            <v>24</v>
          </cell>
          <cell r="E1085">
            <v>24</v>
          </cell>
          <cell r="AL1085">
            <v>408720</v>
          </cell>
        </row>
        <row r="1086">
          <cell r="C1086">
            <v>0</v>
          </cell>
          <cell r="E1086"/>
          <cell r="AL1086">
            <v>0</v>
          </cell>
        </row>
        <row r="1087">
          <cell r="C1087">
            <v>0</v>
          </cell>
          <cell r="E1087"/>
          <cell r="AL1087">
            <v>0</v>
          </cell>
        </row>
        <row r="1088">
          <cell r="C1088">
            <v>0</v>
          </cell>
          <cell r="E1088"/>
          <cell r="AL1088">
            <v>0</v>
          </cell>
        </row>
        <row r="1089">
          <cell r="C1089">
            <v>1</v>
          </cell>
          <cell r="E1089">
            <v>1</v>
          </cell>
          <cell r="AL1089">
            <v>266220</v>
          </cell>
        </row>
        <row r="1090">
          <cell r="C1090">
            <v>0</v>
          </cell>
          <cell r="E1090"/>
          <cell r="AL1090">
            <v>0</v>
          </cell>
        </row>
        <row r="1091">
          <cell r="C1091">
            <v>25</v>
          </cell>
          <cell r="D1091">
            <v>25</v>
          </cell>
          <cell r="E1091">
            <v>25</v>
          </cell>
          <cell r="F1091">
            <v>0</v>
          </cell>
          <cell r="G1091">
            <v>0</v>
          </cell>
          <cell r="AA1091">
            <v>4</v>
          </cell>
          <cell r="AB1091">
            <v>21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3">
          <cell r="C1093">
            <v>0</v>
          </cell>
          <cell r="D1093">
            <v>0</v>
          </cell>
          <cell r="E1093"/>
          <cell r="F1093"/>
          <cell r="G1093"/>
          <cell r="AA1093"/>
          <cell r="AB1093"/>
          <cell r="AC1093"/>
          <cell r="AD1093"/>
          <cell r="AE1093"/>
          <cell r="AF1093"/>
          <cell r="AG1093"/>
          <cell r="AH1093"/>
          <cell r="AI1093"/>
          <cell r="AJ1093"/>
        </row>
        <row r="1094">
          <cell r="C1094">
            <v>0</v>
          </cell>
          <cell r="D1094">
            <v>0</v>
          </cell>
          <cell r="E1094"/>
          <cell r="F1094"/>
          <cell r="G1094"/>
          <cell r="AA1094"/>
          <cell r="AB1094"/>
          <cell r="AC1094"/>
          <cell r="AD1094"/>
          <cell r="AE1094"/>
          <cell r="AF1094"/>
          <cell r="AG1094"/>
          <cell r="AH1094"/>
          <cell r="AI1094"/>
          <cell r="AJ1094"/>
        </row>
        <row r="1095">
          <cell r="C1095">
            <v>1</v>
          </cell>
          <cell r="D1095">
            <v>1</v>
          </cell>
          <cell r="E1095">
            <v>1</v>
          </cell>
          <cell r="F1095"/>
          <cell r="G1095">
            <v>0</v>
          </cell>
          <cell r="AA1095">
            <v>1</v>
          </cell>
          <cell r="AB1095">
            <v>0</v>
          </cell>
          <cell r="AC1095">
            <v>0</v>
          </cell>
          <cell r="AD1095"/>
          <cell r="AE1095"/>
          <cell r="AF1095"/>
          <cell r="AG1095"/>
          <cell r="AH1095"/>
          <cell r="AI1095"/>
          <cell r="AJ1095"/>
        </row>
        <row r="1096">
          <cell r="C1096">
            <v>0</v>
          </cell>
          <cell r="D1096">
            <v>0</v>
          </cell>
          <cell r="E1096"/>
          <cell r="F1096"/>
          <cell r="G1096"/>
          <cell r="AA1096"/>
          <cell r="AB1096"/>
          <cell r="AC1096"/>
          <cell r="AD1096"/>
          <cell r="AE1096"/>
          <cell r="AF1096"/>
          <cell r="AG1096"/>
          <cell r="AH1096"/>
          <cell r="AI1096"/>
          <cell r="AJ1096"/>
        </row>
        <row r="1097">
          <cell r="C1097">
            <v>0</v>
          </cell>
          <cell r="D1097">
            <v>0</v>
          </cell>
          <cell r="E1097"/>
          <cell r="F1097"/>
          <cell r="G1097"/>
          <cell r="AA1097"/>
          <cell r="AB1097"/>
          <cell r="AC1097"/>
          <cell r="AD1097"/>
          <cell r="AE1097"/>
          <cell r="AF1097"/>
          <cell r="AG1097"/>
          <cell r="AH1097"/>
          <cell r="AI1097"/>
          <cell r="AJ1097"/>
        </row>
        <row r="1098">
          <cell r="C1098">
            <v>0</v>
          </cell>
          <cell r="D1098">
            <v>0</v>
          </cell>
          <cell r="E1098"/>
          <cell r="F1098"/>
          <cell r="G1098"/>
          <cell r="AA1098"/>
          <cell r="AB1098"/>
          <cell r="AC1098"/>
          <cell r="AD1098"/>
          <cell r="AE1098"/>
          <cell r="AF1098"/>
          <cell r="AG1098"/>
          <cell r="AH1098"/>
          <cell r="AI1098"/>
          <cell r="AJ1098"/>
        </row>
        <row r="1099">
          <cell r="C1099">
            <v>0</v>
          </cell>
          <cell r="D1099">
            <v>0</v>
          </cell>
          <cell r="E1099"/>
          <cell r="F1099"/>
          <cell r="G1099"/>
          <cell r="AA1099"/>
          <cell r="AB1099"/>
          <cell r="AC1099"/>
          <cell r="AD1099"/>
          <cell r="AE1099"/>
          <cell r="AF1099"/>
          <cell r="AG1099"/>
          <cell r="AH1099"/>
          <cell r="AI1099"/>
          <cell r="AJ1099"/>
        </row>
        <row r="1100">
          <cell r="C1100">
            <v>0</v>
          </cell>
          <cell r="D1100">
            <v>0</v>
          </cell>
          <cell r="E1100"/>
          <cell r="F1100"/>
          <cell r="G1100"/>
          <cell r="AA1100"/>
          <cell r="AB1100"/>
          <cell r="AC1100"/>
          <cell r="AD1100"/>
          <cell r="AE1100"/>
          <cell r="AF1100"/>
          <cell r="AG1100"/>
          <cell r="AH1100"/>
          <cell r="AI1100"/>
          <cell r="AJ1100"/>
        </row>
        <row r="1101">
          <cell r="C1101">
            <v>0</v>
          </cell>
          <cell r="D1101">
            <v>0</v>
          </cell>
          <cell r="E1101"/>
          <cell r="F1101"/>
          <cell r="G1101"/>
          <cell r="AA1101"/>
          <cell r="AB1101"/>
          <cell r="AC1101"/>
          <cell r="AD1101"/>
          <cell r="AE1101"/>
          <cell r="AF1101"/>
          <cell r="AG1101"/>
          <cell r="AH1101"/>
          <cell r="AI1101"/>
          <cell r="AJ1101"/>
        </row>
        <row r="1102">
          <cell r="C1102">
            <v>0</v>
          </cell>
          <cell r="D1102">
            <v>0</v>
          </cell>
          <cell r="E1102"/>
          <cell r="F1102"/>
          <cell r="G1102"/>
          <cell r="AA1102"/>
          <cell r="AB1102"/>
          <cell r="AC1102"/>
          <cell r="AD1102"/>
          <cell r="AE1102"/>
          <cell r="AF1102"/>
          <cell r="AG1102"/>
          <cell r="AH1102"/>
          <cell r="AI1102"/>
          <cell r="AJ1102"/>
        </row>
        <row r="1103">
          <cell r="C1103">
            <v>0</v>
          </cell>
          <cell r="D1103">
            <v>0</v>
          </cell>
          <cell r="E1103"/>
          <cell r="F1103"/>
          <cell r="G1103"/>
          <cell r="AA1103"/>
          <cell r="AB1103"/>
          <cell r="AC1103"/>
          <cell r="AD1103"/>
          <cell r="AE1103"/>
          <cell r="AF1103"/>
          <cell r="AG1103"/>
          <cell r="AH1103"/>
          <cell r="AI1103"/>
          <cell r="AJ1103"/>
        </row>
        <row r="1104">
          <cell r="C1104">
            <v>0</v>
          </cell>
          <cell r="D1104">
            <v>0</v>
          </cell>
          <cell r="E1104"/>
          <cell r="F1104"/>
          <cell r="G1104"/>
          <cell r="AA1104"/>
          <cell r="AB1104"/>
          <cell r="AC1104"/>
          <cell r="AD1104"/>
          <cell r="AE1104"/>
          <cell r="AF1104"/>
          <cell r="AG1104"/>
          <cell r="AH1104"/>
          <cell r="AI1104"/>
          <cell r="AJ1104"/>
        </row>
        <row r="1105">
          <cell r="C1105">
            <v>0</v>
          </cell>
          <cell r="D1105">
            <v>0</v>
          </cell>
          <cell r="E1105"/>
          <cell r="F1105"/>
          <cell r="G1105"/>
          <cell r="AA1105"/>
          <cell r="AB1105"/>
          <cell r="AC1105"/>
          <cell r="AD1105"/>
          <cell r="AE1105"/>
          <cell r="AF1105"/>
          <cell r="AG1105"/>
          <cell r="AH1105"/>
          <cell r="AI1105"/>
          <cell r="AJ1105"/>
        </row>
        <row r="1106">
          <cell r="C1106">
            <v>0</v>
          </cell>
          <cell r="D1106">
            <v>0</v>
          </cell>
          <cell r="E1106"/>
          <cell r="F1106"/>
          <cell r="G1106"/>
          <cell r="AA1106"/>
          <cell r="AB1106"/>
          <cell r="AC1106"/>
          <cell r="AD1106"/>
          <cell r="AE1106"/>
          <cell r="AF1106"/>
          <cell r="AG1106"/>
          <cell r="AH1106"/>
          <cell r="AI1106"/>
          <cell r="AJ1106"/>
        </row>
        <row r="1107">
          <cell r="C1107">
            <v>0</v>
          </cell>
          <cell r="D1107">
            <v>0</v>
          </cell>
          <cell r="E1107"/>
          <cell r="F1107"/>
          <cell r="G1107"/>
          <cell r="AA1107"/>
          <cell r="AB1107"/>
          <cell r="AC1107"/>
          <cell r="AD1107"/>
          <cell r="AE1107"/>
          <cell r="AF1107"/>
          <cell r="AG1107"/>
          <cell r="AH1107"/>
          <cell r="AI1107"/>
          <cell r="AJ1107"/>
        </row>
        <row r="1108">
          <cell r="C1108">
            <v>0</v>
          </cell>
          <cell r="D1108">
            <v>0</v>
          </cell>
          <cell r="E1108"/>
          <cell r="F1108"/>
          <cell r="G1108"/>
          <cell r="AA1108"/>
          <cell r="AB1108"/>
          <cell r="AC1108"/>
          <cell r="AD1108"/>
          <cell r="AE1108"/>
          <cell r="AF1108"/>
          <cell r="AG1108"/>
          <cell r="AH1108"/>
          <cell r="AI1108"/>
          <cell r="AJ1108"/>
        </row>
        <row r="1109">
          <cell r="C1109">
            <v>0</v>
          </cell>
          <cell r="D1109">
            <v>0</v>
          </cell>
          <cell r="E1109"/>
          <cell r="F1109"/>
          <cell r="G1109"/>
          <cell r="AA1109"/>
          <cell r="AB1109"/>
          <cell r="AC1109"/>
          <cell r="AD1109"/>
          <cell r="AE1109"/>
          <cell r="AF1109"/>
          <cell r="AG1109"/>
          <cell r="AH1109"/>
          <cell r="AI1109"/>
          <cell r="AJ1109"/>
        </row>
        <row r="1110">
          <cell r="C1110">
            <v>0</v>
          </cell>
          <cell r="D1110">
            <v>0</v>
          </cell>
          <cell r="E1110"/>
          <cell r="F1110"/>
          <cell r="G1110"/>
          <cell r="AA1110"/>
          <cell r="AB1110"/>
          <cell r="AC1110"/>
          <cell r="AD1110"/>
          <cell r="AE1110"/>
          <cell r="AF1110"/>
          <cell r="AG1110"/>
          <cell r="AH1110"/>
          <cell r="AI1110"/>
          <cell r="AJ1110"/>
        </row>
        <row r="1111">
          <cell r="C1111">
            <v>0</v>
          </cell>
          <cell r="D1111">
            <v>0</v>
          </cell>
          <cell r="E1111"/>
          <cell r="F1111"/>
          <cell r="G1111"/>
          <cell r="AA1111"/>
          <cell r="AB1111"/>
          <cell r="AC1111"/>
          <cell r="AD1111"/>
          <cell r="AE1111"/>
          <cell r="AF1111"/>
          <cell r="AG1111"/>
          <cell r="AH1111"/>
          <cell r="AI1111"/>
          <cell r="AJ1111"/>
        </row>
        <row r="1112">
          <cell r="C1112">
            <v>0</v>
          </cell>
          <cell r="D1112">
            <v>0</v>
          </cell>
          <cell r="E1112"/>
          <cell r="F1112"/>
          <cell r="G1112"/>
          <cell r="AA1112"/>
          <cell r="AB1112"/>
          <cell r="AC1112"/>
          <cell r="AD1112"/>
          <cell r="AE1112"/>
          <cell r="AF1112"/>
          <cell r="AG1112"/>
          <cell r="AH1112"/>
          <cell r="AI1112"/>
          <cell r="AJ1112"/>
        </row>
        <row r="1113">
          <cell r="C1113">
            <v>0</v>
          </cell>
          <cell r="D1113">
            <v>0</v>
          </cell>
          <cell r="E1113"/>
          <cell r="F1113"/>
          <cell r="G1113"/>
          <cell r="AA1113"/>
          <cell r="AB1113"/>
          <cell r="AC1113"/>
          <cell r="AD1113"/>
          <cell r="AE1113"/>
          <cell r="AF1113"/>
          <cell r="AG1113"/>
          <cell r="AH1113"/>
          <cell r="AI1113"/>
          <cell r="AJ1113"/>
        </row>
        <row r="1114">
          <cell r="C1114">
            <v>0</v>
          </cell>
          <cell r="D1114">
            <v>0</v>
          </cell>
          <cell r="E1114"/>
          <cell r="F1114"/>
          <cell r="G1114"/>
          <cell r="AA1114"/>
          <cell r="AB1114"/>
          <cell r="AC1114"/>
          <cell r="AD1114"/>
          <cell r="AE1114"/>
          <cell r="AF1114"/>
          <cell r="AG1114"/>
          <cell r="AH1114"/>
          <cell r="AI1114"/>
          <cell r="AJ1114"/>
        </row>
        <row r="1115">
          <cell r="C1115">
            <v>0</v>
          </cell>
          <cell r="D1115">
            <v>0</v>
          </cell>
          <cell r="E1115"/>
          <cell r="F1115"/>
          <cell r="G1115"/>
          <cell r="AA1115"/>
          <cell r="AB1115"/>
          <cell r="AC1115"/>
          <cell r="AD1115"/>
          <cell r="AE1115"/>
          <cell r="AF1115"/>
          <cell r="AG1115"/>
          <cell r="AH1115"/>
          <cell r="AI1115"/>
          <cell r="AJ1115"/>
        </row>
        <row r="1116">
          <cell r="C1116">
            <v>0</v>
          </cell>
          <cell r="D1116">
            <v>0</v>
          </cell>
          <cell r="E1116"/>
          <cell r="F1116"/>
          <cell r="G1116"/>
          <cell r="AA1116"/>
          <cell r="AB1116"/>
          <cell r="AC1116"/>
          <cell r="AD1116"/>
          <cell r="AE1116"/>
          <cell r="AF1116"/>
          <cell r="AG1116"/>
          <cell r="AH1116"/>
          <cell r="AI1116"/>
          <cell r="AJ1116"/>
        </row>
        <row r="1117">
          <cell r="C1117">
            <v>0</v>
          </cell>
          <cell r="D1117">
            <v>0</v>
          </cell>
          <cell r="E1117"/>
          <cell r="F1117"/>
          <cell r="G1117"/>
          <cell r="AA1117"/>
          <cell r="AB1117"/>
          <cell r="AC1117"/>
          <cell r="AD1117"/>
          <cell r="AE1117"/>
          <cell r="AF1117"/>
          <cell r="AG1117"/>
          <cell r="AH1117"/>
          <cell r="AI1117"/>
          <cell r="AJ1117"/>
        </row>
        <row r="1118">
          <cell r="C1118">
            <v>0</v>
          </cell>
          <cell r="D1118">
            <v>0</v>
          </cell>
          <cell r="E1118"/>
          <cell r="F1118"/>
          <cell r="G1118"/>
          <cell r="AA1118"/>
          <cell r="AB1118"/>
          <cell r="AC1118"/>
          <cell r="AD1118"/>
          <cell r="AE1118"/>
          <cell r="AF1118"/>
          <cell r="AG1118"/>
          <cell r="AH1118"/>
          <cell r="AI1118"/>
          <cell r="AJ1118"/>
        </row>
        <row r="1119">
          <cell r="C1119">
            <v>0</v>
          </cell>
          <cell r="D1119">
            <v>0</v>
          </cell>
          <cell r="E1119"/>
          <cell r="F1119"/>
          <cell r="G1119"/>
          <cell r="AA1119"/>
          <cell r="AB1119"/>
          <cell r="AC1119"/>
          <cell r="AD1119"/>
          <cell r="AE1119"/>
          <cell r="AF1119"/>
          <cell r="AG1119"/>
          <cell r="AH1119"/>
          <cell r="AI1119"/>
          <cell r="AJ1119"/>
        </row>
        <row r="1120">
          <cell r="C1120">
            <v>0</v>
          </cell>
          <cell r="D1120">
            <v>0</v>
          </cell>
          <cell r="E1120"/>
          <cell r="F1120"/>
          <cell r="G1120"/>
          <cell r="AA1120"/>
          <cell r="AB1120"/>
          <cell r="AC1120"/>
          <cell r="AD1120"/>
          <cell r="AE1120"/>
          <cell r="AF1120"/>
          <cell r="AG1120"/>
          <cell r="AH1120"/>
          <cell r="AI1120"/>
          <cell r="AJ1120"/>
        </row>
        <row r="1121">
          <cell r="C1121">
            <v>0</v>
          </cell>
          <cell r="D1121">
            <v>0</v>
          </cell>
          <cell r="E1121"/>
          <cell r="F1121"/>
          <cell r="G1121"/>
          <cell r="AA1121"/>
          <cell r="AB1121"/>
          <cell r="AC1121"/>
          <cell r="AD1121"/>
          <cell r="AE1121"/>
          <cell r="AF1121"/>
          <cell r="AG1121"/>
          <cell r="AH1121"/>
          <cell r="AI1121"/>
          <cell r="AJ1121"/>
        </row>
        <row r="1122">
          <cell r="C1122">
            <v>0</v>
          </cell>
          <cell r="D1122">
            <v>0</v>
          </cell>
          <cell r="E1122"/>
          <cell r="F1122"/>
          <cell r="G1122"/>
          <cell r="AA1122"/>
          <cell r="AB1122"/>
          <cell r="AC1122"/>
          <cell r="AD1122"/>
          <cell r="AE1122"/>
          <cell r="AF1122"/>
          <cell r="AG1122"/>
          <cell r="AH1122"/>
          <cell r="AI1122"/>
          <cell r="AJ1122"/>
        </row>
        <row r="1123">
          <cell r="C1123">
            <v>0</v>
          </cell>
          <cell r="D1123">
            <v>0</v>
          </cell>
          <cell r="E1123"/>
          <cell r="F1123"/>
          <cell r="G1123"/>
          <cell r="AA1123"/>
          <cell r="AB1123"/>
          <cell r="AC1123"/>
          <cell r="AD1123"/>
          <cell r="AE1123"/>
          <cell r="AF1123"/>
          <cell r="AG1123"/>
          <cell r="AH1123"/>
          <cell r="AI1123"/>
          <cell r="AJ1123"/>
        </row>
        <row r="1124">
          <cell r="C1124">
            <v>0</v>
          </cell>
          <cell r="D1124">
            <v>0</v>
          </cell>
          <cell r="E1124"/>
          <cell r="F1124"/>
          <cell r="G1124"/>
          <cell r="AA1124"/>
          <cell r="AB1124"/>
          <cell r="AC1124"/>
          <cell r="AD1124"/>
          <cell r="AE1124"/>
          <cell r="AF1124"/>
          <cell r="AG1124"/>
          <cell r="AH1124"/>
          <cell r="AI1124"/>
          <cell r="AJ1124"/>
        </row>
        <row r="1125">
          <cell r="C1125">
            <v>0</v>
          </cell>
          <cell r="D1125">
            <v>0</v>
          </cell>
          <cell r="E1125"/>
          <cell r="F1125"/>
          <cell r="G1125"/>
          <cell r="AA1125"/>
          <cell r="AB1125"/>
          <cell r="AC1125"/>
          <cell r="AD1125"/>
          <cell r="AE1125"/>
          <cell r="AF1125"/>
          <cell r="AG1125"/>
          <cell r="AH1125"/>
          <cell r="AI1125"/>
          <cell r="AJ1125"/>
        </row>
        <row r="1126">
          <cell r="C1126">
            <v>0</v>
          </cell>
          <cell r="D1126">
            <v>0</v>
          </cell>
          <cell r="E1126"/>
          <cell r="F1126"/>
          <cell r="G1126"/>
          <cell r="AA1126"/>
          <cell r="AB1126"/>
          <cell r="AC1126"/>
          <cell r="AD1126"/>
          <cell r="AE1126"/>
          <cell r="AF1126"/>
          <cell r="AG1126"/>
          <cell r="AH1126"/>
          <cell r="AI1126"/>
          <cell r="AJ1126"/>
        </row>
        <row r="1127">
          <cell r="C1127">
            <v>0</v>
          </cell>
          <cell r="D1127">
            <v>0</v>
          </cell>
          <cell r="E1127"/>
          <cell r="F1127"/>
          <cell r="G1127"/>
          <cell r="AA1127"/>
          <cell r="AB1127"/>
          <cell r="AC1127"/>
          <cell r="AD1127"/>
          <cell r="AE1127"/>
          <cell r="AF1127"/>
          <cell r="AG1127"/>
          <cell r="AH1127"/>
          <cell r="AI1127"/>
          <cell r="AJ1127"/>
        </row>
        <row r="1128">
          <cell r="C1128">
            <v>0</v>
          </cell>
          <cell r="D1128">
            <v>0</v>
          </cell>
          <cell r="E1128"/>
          <cell r="F1128"/>
          <cell r="G1128"/>
          <cell r="AA1128"/>
          <cell r="AB1128"/>
          <cell r="AC1128"/>
          <cell r="AD1128"/>
          <cell r="AE1128"/>
          <cell r="AF1128"/>
          <cell r="AG1128"/>
          <cell r="AH1128"/>
          <cell r="AI1128"/>
          <cell r="AJ1128"/>
        </row>
        <row r="1129">
          <cell r="C1129">
            <v>0</v>
          </cell>
          <cell r="D1129">
            <v>0</v>
          </cell>
          <cell r="E1129"/>
          <cell r="F1129"/>
          <cell r="G1129"/>
          <cell r="AA1129"/>
          <cell r="AB1129"/>
          <cell r="AC1129"/>
          <cell r="AD1129"/>
          <cell r="AE1129"/>
          <cell r="AF1129"/>
          <cell r="AG1129"/>
          <cell r="AH1129"/>
          <cell r="AI1129"/>
          <cell r="AJ1129"/>
        </row>
        <row r="1130">
          <cell r="C1130">
            <v>0</v>
          </cell>
          <cell r="D1130">
            <v>0</v>
          </cell>
          <cell r="E1130"/>
          <cell r="F1130"/>
          <cell r="G1130"/>
          <cell r="AA1130"/>
          <cell r="AB1130"/>
          <cell r="AC1130"/>
          <cell r="AD1130"/>
          <cell r="AE1130"/>
          <cell r="AF1130"/>
          <cell r="AG1130"/>
          <cell r="AH1130"/>
          <cell r="AI1130"/>
          <cell r="AJ1130"/>
        </row>
        <row r="1131">
          <cell r="C1131">
            <v>0</v>
          </cell>
          <cell r="D1131">
            <v>0</v>
          </cell>
          <cell r="E1131"/>
          <cell r="F1131"/>
          <cell r="G1131"/>
          <cell r="AA1131"/>
          <cell r="AB1131"/>
          <cell r="AC1131"/>
          <cell r="AD1131"/>
          <cell r="AE1131"/>
          <cell r="AF1131"/>
          <cell r="AG1131"/>
          <cell r="AH1131"/>
          <cell r="AI1131"/>
          <cell r="AJ1131"/>
        </row>
        <row r="1132">
          <cell r="C1132">
            <v>0</v>
          </cell>
          <cell r="D1132">
            <v>0</v>
          </cell>
          <cell r="E1132"/>
          <cell r="F1132"/>
          <cell r="G1132"/>
          <cell r="AA1132"/>
          <cell r="AB1132"/>
          <cell r="AC1132"/>
          <cell r="AD1132"/>
          <cell r="AE1132"/>
          <cell r="AF1132"/>
          <cell r="AG1132"/>
          <cell r="AH1132"/>
          <cell r="AI1132"/>
          <cell r="AJ1132"/>
        </row>
        <row r="1133">
          <cell r="C1133">
            <v>0</v>
          </cell>
          <cell r="D1133">
            <v>0</v>
          </cell>
          <cell r="E1133"/>
          <cell r="F1133"/>
          <cell r="G1133"/>
          <cell r="AA1133"/>
          <cell r="AB1133"/>
          <cell r="AC1133"/>
          <cell r="AD1133"/>
          <cell r="AE1133"/>
          <cell r="AF1133"/>
          <cell r="AG1133"/>
          <cell r="AH1133"/>
          <cell r="AI1133"/>
          <cell r="AJ1133"/>
        </row>
        <row r="1134">
          <cell r="C1134">
            <v>0</v>
          </cell>
          <cell r="D1134">
            <v>0</v>
          </cell>
          <cell r="E1134"/>
          <cell r="F1134"/>
          <cell r="G1134"/>
          <cell r="AA1134"/>
          <cell r="AB1134"/>
          <cell r="AC1134"/>
          <cell r="AD1134"/>
          <cell r="AE1134"/>
          <cell r="AF1134"/>
          <cell r="AG1134"/>
          <cell r="AH1134"/>
          <cell r="AI1134"/>
          <cell r="AJ1134"/>
        </row>
        <row r="1135">
          <cell r="C1135">
            <v>0</v>
          </cell>
          <cell r="D1135">
            <v>0</v>
          </cell>
          <cell r="E1135"/>
          <cell r="F1135"/>
          <cell r="G1135"/>
          <cell r="AA1135"/>
          <cell r="AB1135"/>
          <cell r="AC1135"/>
          <cell r="AD1135"/>
          <cell r="AE1135"/>
          <cell r="AF1135"/>
          <cell r="AG1135"/>
          <cell r="AH1135"/>
          <cell r="AI1135"/>
          <cell r="AJ1135"/>
        </row>
        <row r="1136">
          <cell r="C1136">
            <v>0</v>
          </cell>
          <cell r="D1136">
            <v>0</v>
          </cell>
          <cell r="E1136"/>
          <cell r="F1136"/>
          <cell r="G1136"/>
          <cell r="AA1136"/>
          <cell r="AB1136"/>
          <cell r="AC1136"/>
          <cell r="AD1136"/>
          <cell r="AE1136"/>
          <cell r="AF1136"/>
          <cell r="AG1136"/>
          <cell r="AH1136"/>
          <cell r="AI1136"/>
          <cell r="AJ1136"/>
        </row>
        <row r="1137">
          <cell r="C1137">
            <v>0</v>
          </cell>
          <cell r="D1137">
            <v>0</v>
          </cell>
          <cell r="E1137"/>
          <cell r="F1137"/>
          <cell r="G1137"/>
          <cell r="AA1137"/>
          <cell r="AB1137"/>
          <cell r="AC1137"/>
          <cell r="AD1137"/>
          <cell r="AE1137"/>
          <cell r="AF1137"/>
          <cell r="AG1137"/>
          <cell r="AH1137"/>
          <cell r="AI1137"/>
          <cell r="AJ1137"/>
        </row>
        <row r="1138">
          <cell r="C1138">
            <v>0</v>
          </cell>
          <cell r="D1138">
            <v>0</v>
          </cell>
          <cell r="E1138"/>
          <cell r="F1138"/>
          <cell r="G1138"/>
          <cell r="AA1138"/>
          <cell r="AB1138"/>
          <cell r="AC1138"/>
          <cell r="AD1138"/>
          <cell r="AE1138"/>
          <cell r="AF1138"/>
          <cell r="AG1138"/>
          <cell r="AH1138"/>
          <cell r="AI1138"/>
          <cell r="AJ1138"/>
        </row>
        <row r="1139">
          <cell r="C1139">
            <v>0</v>
          </cell>
          <cell r="D1139">
            <v>0</v>
          </cell>
          <cell r="E1139"/>
          <cell r="F1139"/>
          <cell r="G1139"/>
          <cell r="AA1139"/>
          <cell r="AB1139"/>
          <cell r="AC1139"/>
          <cell r="AD1139"/>
          <cell r="AE1139"/>
          <cell r="AF1139"/>
          <cell r="AG1139"/>
          <cell r="AH1139"/>
          <cell r="AI1139"/>
          <cell r="AJ1139"/>
        </row>
        <row r="1140">
          <cell r="C1140">
            <v>0</v>
          </cell>
          <cell r="D1140">
            <v>0</v>
          </cell>
          <cell r="E1140"/>
          <cell r="F1140"/>
          <cell r="G1140"/>
          <cell r="AA1140"/>
          <cell r="AB1140"/>
          <cell r="AC1140"/>
          <cell r="AD1140"/>
          <cell r="AE1140"/>
          <cell r="AF1140"/>
          <cell r="AG1140"/>
          <cell r="AH1140"/>
          <cell r="AI1140"/>
          <cell r="AJ1140"/>
        </row>
        <row r="1141">
          <cell r="C1141">
            <v>0</v>
          </cell>
          <cell r="D1141">
            <v>0</v>
          </cell>
          <cell r="E1141"/>
          <cell r="F1141"/>
          <cell r="G1141"/>
          <cell r="AA1141"/>
          <cell r="AB1141"/>
          <cell r="AC1141"/>
          <cell r="AD1141"/>
          <cell r="AE1141"/>
          <cell r="AF1141"/>
          <cell r="AG1141"/>
          <cell r="AH1141"/>
          <cell r="AI1141"/>
          <cell r="AJ1141"/>
        </row>
        <row r="1142">
          <cell r="C1142">
            <v>0</v>
          </cell>
          <cell r="D1142">
            <v>0</v>
          </cell>
          <cell r="E1142"/>
          <cell r="F1142"/>
          <cell r="G1142"/>
          <cell r="AA1142"/>
          <cell r="AB1142"/>
          <cell r="AC1142"/>
          <cell r="AD1142"/>
          <cell r="AE1142"/>
          <cell r="AF1142"/>
          <cell r="AG1142"/>
          <cell r="AH1142"/>
          <cell r="AI1142"/>
          <cell r="AJ1142"/>
        </row>
        <row r="1143">
          <cell r="C1143">
            <v>0</v>
          </cell>
          <cell r="D1143">
            <v>0</v>
          </cell>
          <cell r="E1143"/>
          <cell r="F1143"/>
          <cell r="G1143"/>
          <cell r="AA1143"/>
          <cell r="AB1143"/>
          <cell r="AC1143"/>
          <cell r="AD1143"/>
          <cell r="AE1143"/>
          <cell r="AF1143"/>
          <cell r="AG1143"/>
          <cell r="AH1143"/>
          <cell r="AI1143"/>
          <cell r="AJ1143"/>
        </row>
        <row r="1144">
          <cell r="C1144">
            <v>0</v>
          </cell>
          <cell r="D1144">
            <v>0</v>
          </cell>
          <cell r="E1144"/>
          <cell r="F1144"/>
          <cell r="G1144"/>
          <cell r="AA1144"/>
          <cell r="AB1144"/>
          <cell r="AC1144"/>
          <cell r="AD1144"/>
          <cell r="AE1144"/>
          <cell r="AF1144"/>
          <cell r="AG1144"/>
          <cell r="AH1144"/>
          <cell r="AI1144"/>
          <cell r="AJ1144"/>
        </row>
        <row r="1216">
          <cell r="C1216">
            <v>1</v>
          </cell>
          <cell r="H1216">
            <v>1</v>
          </cell>
          <cell r="I1216">
            <v>1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P1216">
            <v>0</v>
          </cell>
          <cell r="Q1216">
            <v>1</v>
          </cell>
          <cell r="S1216">
            <v>0</v>
          </cell>
          <cell r="T1216">
            <v>0</v>
          </cell>
          <cell r="V1216">
            <v>0</v>
          </cell>
          <cell r="W1216">
            <v>0</v>
          </cell>
          <cell r="Y1216">
            <v>0</v>
          </cell>
          <cell r="Z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L1216">
            <v>178400</v>
          </cell>
        </row>
        <row r="1218">
          <cell r="C1218">
            <v>0</v>
          </cell>
          <cell r="D1218">
            <v>0</v>
          </cell>
          <cell r="E1218"/>
          <cell r="F1218"/>
          <cell r="G1218"/>
          <cell r="AA1218"/>
          <cell r="AB1218"/>
          <cell r="AC1218"/>
          <cell r="AD1218"/>
          <cell r="AE1218"/>
          <cell r="AF1218"/>
          <cell r="AG1218"/>
          <cell r="AH1218"/>
          <cell r="AI1218"/>
          <cell r="AJ1218"/>
        </row>
        <row r="1221">
          <cell r="C1221">
            <v>0</v>
          </cell>
          <cell r="D1221">
            <v>0</v>
          </cell>
          <cell r="E1221"/>
          <cell r="F1221"/>
          <cell r="G1221"/>
          <cell r="AA1221"/>
          <cell r="AB1221"/>
          <cell r="AC1221"/>
          <cell r="AD1221"/>
          <cell r="AE1221"/>
          <cell r="AF1221"/>
          <cell r="AG1221"/>
          <cell r="AH1221"/>
          <cell r="AI1221"/>
          <cell r="AJ1221"/>
        </row>
        <row r="1222">
          <cell r="C1222">
            <v>18</v>
          </cell>
          <cell r="D1222">
            <v>18</v>
          </cell>
          <cell r="E1222">
            <v>18</v>
          </cell>
          <cell r="F1222"/>
          <cell r="G1222">
            <v>0</v>
          </cell>
          <cell r="AA1222">
            <v>0</v>
          </cell>
          <cell r="AB1222">
            <v>18</v>
          </cell>
          <cell r="AC1222">
            <v>0</v>
          </cell>
          <cell r="AD1222"/>
          <cell r="AE1222"/>
          <cell r="AF1222"/>
          <cell r="AG1222"/>
          <cell r="AH1222"/>
          <cell r="AI1222"/>
          <cell r="AJ1222"/>
        </row>
        <row r="1223">
          <cell r="C1223">
            <v>0</v>
          </cell>
          <cell r="D1223">
            <v>0</v>
          </cell>
          <cell r="E1223"/>
          <cell r="F1223"/>
          <cell r="G1223"/>
          <cell r="AA1223"/>
          <cell r="AB1223"/>
          <cell r="AC1223"/>
          <cell r="AD1223"/>
          <cell r="AE1223"/>
          <cell r="AF1223"/>
          <cell r="AG1223"/>
          <cell r="AH1223"/>
          <cell r="AI1223"/>
          <cell r="AJ1223"/>
        </row>
        <row r="1224">
          <cell r="C1224">
            <v>0</v>
          </cell>
          <cell r="D1224">
            <v>0</v>
          </cell>
          <cell r="E1224"/>
          <cell r="F1224"/>
          <cell r="G1224"/>
          <cell r="AA1224"/>
          <cell r="AB1224"/>
          <cell r="AC1224"/>
          <cell r="AD1224"/>
          <cell r="AE1224"/>
          <cell r="AF1224"/>
          <cell r="AG1224"/>
          <cell r="AH1224"/>
          <cell r="AI1224"/>
          <cell r="AJ1224"/>
        </row>
        <row r="1225">
          <cell r="C1225">
            <v>0</v>
          </cell>
          <cell r="D1225">
            <v>0</v>
          </cell>
          <cell r="E1225"/>
          <cell r="F1225"/>
          <cell r="G1225"/>
          <cell r="AA1225"/>
          <cell r="AB1225"/>
          <cell r="AC1225"/>
          <cell r="AD1225"/>
          <cell r="AE1225"/>
          <cell r="AF1225"/>
          <cell r="AG1225"/>
          <cell r="AH1225"/>
          <cell r="AI1225"/>
          <cell r="AJ1225"/>
        </row>
        <row r="1226">
          <cell r="C1226">
            <v>0</v>
          </cell>
          <cell r="D1226">
            <v>0</v>
          </cell>
          <cell r="E1226"/>
          <cell r="F1226"/>
          <cell r="G1226"/>
          <cell r="AA1226"/>
          <cell r="AB1226"/>
          <cell r="AC1226"/>
          <cell r="AD1226"/>
          <cell r="AE1226"/>
          <cell r="AF1226"/>
          <cell r="AG1226"/>
          <cell r="AH1226"/>
          <cell r="AI1226"/>
          <cell r="AJ1226"/>
        </row>
        <row r="1227">
          <cell r="C1227">
            <v>0</v>
          </cell>
          <cell r="D1227">
            <v>0</v>
          </cell>
          <cell r="E1227"/>
          <cell r="F1227"/>
          <cell r="G1227"/>
          <cell r="AA1227"/>
          <cell r="AB1227"/>
          <cell r="AC1227"/>
          <cell r="AD1227"/>
          <cell r="AE1227"/>
          <cell r="AF1227"/>
          <cell r="AG1227"/>
          <cell r="AH1227"/>
          <cell r="AI1227"/>
          <cell r="AJ1227"/>
        </row>
        <row r="1228">
          <cell r="C1228">
            <v>0</v>
          </cell>
          <cell r="D1228">
            <v>0</v>
          </cell>
          <cell r="E1228"/>
          <cell r="F1228"/>
          <cell r="G1228"/>
          <cell r="AA1228"/>
          <cell r="AB1228"/>
          <cell r="AC1228"/>
          <cell r="AD1228"/>
          <cell r="AE1228"/>
          <cell r="AF1228"/>
          <cell r="AG1228"/>
          <cell r="AH1228"/>
          <cell r="AI1228"/>
          <cell r="AJ1228"/>
        </row>
        <row r="1229">
          <cell r="C1229">
            <v>0</v>
          </cell>
          <cell r="D1229">
            <v>0</v>
          </cell>
          <cell r="E1229"/>
          <cell r="F1229"/>
          <cell r="G1229"/>
          <cell r="AA1229"/>
          <cell r="AB1229"/>
          <cell r="AC1229"/>
          <cell r="AD1229"/>
          <cell r="AE1229"/>
          <cell r="AF1229"/>
          <cell r="AG1229"/>
          <cell r="AH1229"/>
          <cell r="AI1229"/>
          <cell r="AJ1229"/>
        </row>
        <row r="1230">
          <cell r="C1230">
            <v>35</v>
          </cell>
          <cell r="D1230">
            <v>35</v>
          </cell>
          <cell r="E1230">
            <v>35</v>
          </cell>
          <cell r="F1230"/>
          <cell r="G1230">
            <v>0</v>
          </cell>
          <cell r="AA1230">
            <v>0</v>
          </cell>
          <cell r="AB1230">
            <v>35</v>
          </cell>
          <cell r="AC1230">
            <v>0</v>
          </cell>
          <cell r="AD1230"/>
          <cell r="AE1230"/>
          <cell r="AF1230"/>
          <cell r="AG1230"/>
          <cell r="AH1230"/>
          <cell r="AI1230"/>
          <cell r="AJ1230"/>
        </row>
        <row r="1231">
          <cell r="C1231">
            <v>0</v>
          </cell>
          <cell r="D1231">
            <v>0</v>
          </cell>
          <cell r="E1231"/>
          <cell r="F1231"/>
          <cell r="G1231"/>
          <cell r="AA1231"/>
          <cell r="AB1231"/>
          <cell r="AC1231"/>
          <cell r="AD1231"/>
          <cell r="AE1231"/>
          <cell r="AF1231"/>
          <cell r="AG1231"/>
          <cell r="AH1231"/>
          <cell r="AI1231"/>
          <cell r="AJ1231"/>
        </row>
        <row r="1232">
          <cell r="C1232">
            <v>0</v>
          </cell>
          <cell r="D1232">
            <v>0</v>
          </cell>
          <cell r="E1232"/>
          <cell r="F1232"/>
          <cell r="G1232"/>
          <cell r="AA1232"/>
          <cell r="AB1232"/>
          <cell r="AC1232"/>
          <cell r="AD1232"/>
          <cell r="AE1232"/>
          <cell r="AF1232"/>
          <cell r="AG1232"/>
          <cell r="AH1232"/>
          <cell r="AI1232"/>
          <cell r="AJ1232"/>
        </row>
        <row r="1233">
          <cell r="C1233">
            <v>0</v>
          </cell>
          <cell r="D1233">
            <v>0</v>
          </cell>
          <cell r="E1233"/>
          <cell r="F1233"/>
          <cell r="G1233"/>
          <cell r="AA1233"/>
          <cell r="AB1233"/>
          <cell r="AC1233"/>
          <cell r="AD1233"/>
          <cell r="AE1233"/>
          <cell r="AF1233"/>
          <cell r="AG1233"/>
          <cell r="AH1233"/>
          <cell r="AI1233"/>
          <cell r="AJ1233"/>
        </row>
        <row r="1234">
          <cell r="C1234">
            <v>0</v>
          </cell>
          <cell r="D1234">
            <v>0</v>
          </cell>
          <cell r="E1234"/>
          <cell r="F1234"/>
          <cell r="G1234"/>
          <cell r="AA1234"/>
          <cell r="AB1234"/>
          <cell r="AC1234"/>
          <cell r="AD1234"/>
          <cell r="AE1234"/>
          <cell r="AF1234"/>
          <cell r="AG1234"/>
          <cell r="AH1234"/>
          <cell r="AI1234"/>
          <cell r="AJ1234"/>
        </row>
        <row r="1235">
          <cell r="C1235">
            <v>789</v>
          </cell>
          <cell r="D1235">
            <v>789</v>
          </cell>
          <cell r="E1235">
            <v>789</v>
          </cell>
          <cell r="F1235"/>
          <cell r="G1235">
            <v>0</v>
          </cell>
          <cell r="AA1235">
            <v>0</v>
          </cell>
          <cell r="AB1235">
            <v>789</v>
          </cell>
          <cell r="AC1235">
            <v>0</v>
          </cell>
          <cell r="AD1235"/>
          <cell r="AE1235"/>
          <cell r="AF1235"/>
          <cell r="AG1235"/>
          <cell r="AH1235"/>
          <cell r="AI1235"/>
          <cell r="AJ1235"/>
        </row>
        <row r="1236">
          <cell r="C1236">
            <v>0</v>
          </cell>
          <cell r="D1236">
            <v>0</v>
          </cell>
          <cell r="E1236"/>
          <cell r="F1236"/>
          <cell r="G1236"/>
          <cell r="AA1236"/>
          <cell r="AB1236"/>
          <cell r="AC1236"/>
          <cell r="AD1236"/>
          <cell r="AE1236"/>
          <cell r="AF1236"/>
          <cell r="AG1236"/>
          <cell r="AH1236"/>
          <cell r="AI1236"/>
          <cell r="AJ1236"/>
        </row>
        <row r="1237">
          <cell r="C1237">
            <v>93</v>
          </cell>
          <cell r="D1237">
            <v>93</v>
          </cell>
          <cell r="E1237">
            <v>93</v>
          </cell>
          <cell r="F1237"/>
          <cell r="G1237">
            <v>0</v>
          </cell>
          <cell r="AA1237">
            <v>0</v>
          </cell>
          <cell r="AB1237">
            <v>93</v>
          </cell>
          <cell r="AC1237">
            <v>0</v>
          </cell>
          <cell r="AD1237"/>
          <cell r="AE1237"/>
          <cell r="AF1237"/>
          <cell r="AG1237"/>
          <cell r="AH1237"/>
          <cell r="AI1237"/>
          <cell r="AJ1237"/>
        </row>
        <row r="1238">
          <cell r="C1238">
            <v>0</v>
          </cell>
          <cell r="D1238">
            <v>0</v>
          </cell>
          <cell r="E1238"/>
          <cell r="F1238"/>
          <cell r="G1238"/>
          <cell r="AA1238"/>
          <cell r="AB1238"/>
          <cell r="AC1238"/>
          <cell r="AD1238"/>
          <cell r="AE1238"/>
          <cell r="AF1238"/>
          <cell r="AG1238"/>
          <cell r="AH1238"/>
          <cell r="AI1238"/>
          <cell r="AJ1238"/>
        </row>
        <row r="1239">
          <cell r="C1239">
            <v>0</v>
          </cell>
          <cell r="D1239">
            <v>0</v>
          </cell>
          <cell r="E1239"/>
          <cell r="F1239"/>
          <cell r="G1239"/>
          <cell r="AA1239"/>
          <cell r="AB1239"/>
          <cell r="AC1239"/>
          <cell r="AD1239"/>
          <cell r="AE1239"/>
          <cell r="AF1239"/>
          <cell r="AG1239"/>
          <cell r="AH1239"/>
          <cell r="AI1239"/>
          <cell r="AJ1239"/>
        </row>
        <row r="1240">
          <cell r="C1240">
            <v>0</v>
          </cell>
          <cell r="D1240">
            <v>0</v>
          </cell>
          <cell r="E1240"/>
          <cell r="F1240"/>
          <cell r="G1240"/>
          <cell r="AA1240"/>
          <cell r="AB1240"/>
          <cell r="AC1240"/>
          <cell r="AD1240"/>
          <cell r="AE1240"/>
          <cell r="AF1240"/>
          <cell r="AG1240"/>
          <cell r="AH1240"/>
          <cell r="AI1240"/>
          <cell r="AJ1240"/>
        </row>
        <row r="1241">
          <cell r="C1241">
            <v>159</v>
          </cell>
          <cell r="D1241">
            <v>159</v>
          </cell>
          <cell r="E1241">
            <v>159</v>
          </cell>
          <cell r="F1241"/>
          <cell r="G1241">
            <v>0</v>
          </cell>
          <cell r="AA1241">
            <v>0</v>
          </cell>
          <cell r="AB1241">
            <v>159</v>
          </cell>
          <cell r="AC1241">
            <v>0</v>
          </cell>
          <cell r="AD1241"/>
          <cell r="AE1241"/>
          <cell r="AF1241"/>
          <cell r="AG1241"/>
          <cell r="AH1241"/>
          <cell r="AI1241"/>
          <cell r="AJ1241"/>
        </row>
        <row r="1242">
          <cell r="C1242">
            <v>17</v>
          </cell>
          <cell r="D1242">
            <v>17</v>
          </cell>
          <cell r="E1242">
            <v>17</v>
          </cell>
          <cell r="F1242"/>
          <cell r="G1242">
            <v>0</v>
          </cell>
          <cell r="AA1242">
            <v>0</v>
          </cell>
          <cell r="AB1242">
            <v>17</v>
          </cell>
          <cell r="AC1242">
            <v>0</v>
          </cell>
          <cell r="AD1242"/>
          <cell r="AE1242"/>
          <cell r="AF1242"/>
          <cell r="AG1242"/>
          <cell r="AH1242"/>
          <cell r="AI1242"/>
          <cell r="AJ1242"/>
        </row>
        <row r="1243">
          <cell r="C1243">
            <v>0</v>
          </cell>
          <cell r="D1243">
            <v>0</v>
          </cell>
          <cell r="E1243"/>
          <cell r="F1243"/>
          <cell r="G1243"/>
          <cell r="AA1243"/>
          <cell r="AB1243"/>
          <cell r="AC1243"/>
          <cell r="AD1243"/>
          <cell r="AE1243"/>
          <cell r="AF1243"/>
          <cell r="AG1243"/>
          <cell r="AH1243"/>
          <cell r="AI1243"/>
          <cell r="AJ1243"/>
        </row>
        <row r="1244">
          <cell r="C1244">
            <v>0</v>
          </cell>
          <cell r="D1244">
            <v>0</v>
          </cell>
          <cell r="E1244"/>
          <cell r="F1244"/>
          <cell r="G1244"/>
          <cell r="AA1244"/>
          <cell r="AB1244"/>
          <cell r="AC1244"/>
          <cell r="AD1244"/>
          <cell r="AE1244"/>
          <cell r="AF1244"/>
          <cell r="AG1244"/>
          <cell r="AH1244"/>
          <cell r="AI1244"/>
          <cell r="AJ1244"/>
        </row>
        <row r="1245">
          <cell r="C1245">
            <v>0</v>
          </cell>
          <cell r="D1245">
            <v>0</v>
          </cell>
          <cell r="E1245"/>
          <cell r="F1245"/>
          <cell r="G1245"/>
          <cell r="AA1245"/>
          <cell r="AB1245"/>
          <cell r="AC1245"/>
          <cell r="AD1245"/>
          <cell r="AE1245"/>
          <cell r="AF1245"/>
          <cell r="AG1245"/>
          <cell r="AH1245"/>
          <cell r="AI1245"/>
          <cell r="AJ1245"/>
        </row>
        <row r="1246">
          <cell r="C1246">
            <v>1</v>
          </cell>
          <cell r="D1246">
            <v>1</v>
          </cell>
          <cell r="E1246">
            <v>1</v>
          </cell>
          <cell r="F1246"/>
          <cell r="G1246">
            <v>0</v>
          </cell>
          <cell r="AA1246">
            <v>0</v>
          </cell>
          <cell r="AB1246">
            <v>1</v>
          </cell>
          <cell r="AC1246">
            <v>0</v>
          </cell>
          <cell r="AD1246"/>
          <cell r="AE1246"/>
          <cell r="AF1246"/>
          <cell r="AG1246"/>
          <cell r="AH1246"/>
          <cell r="AI1246"/>
          <cell r="AJ1246"/>
        </row>
        <row r="1247">
          <cell r="C1247">
            <v>0</v>
          </cell>
          <cell r="D1247">
            <v>0</v>
          </cell>
          <cell r="E1247"/>
          <cell r="F1247"/>
          <cell r="G1247"/>
          <cell r="AA1247"/>
          <cell r="AB1247"/>
          <cell r="AC1247"/>
          <cell r="AD1247"/>
          <cell r="AE1247"/>
          <cell r="AF1247"/>
          <cell r="AG1247"/>
          <cell r="AH1247"/>
          <cell r="AI1247"/>
          <cell r="AJ1247"/>
        </row>
        <row r="1248">
          <cell r="C1248">
            <v>0</v>
          </cell>
          <cell r="D1248">
            <v>0</v>
          </cell>
          <cell r="E1248"/>
          <cell r="F1248"/>
          <cell r="G1248"/>
          <cell r="AA1248"/>
          <cell r="AB1248"/>
          <cell r="AC1248"/>
          <cell r="AD1248"/>
          <cell r="AE1248"/>
          <cell r="AF1248"/>
          <cell r="AG1248"/>
          <cell r="AH1248"/>
          <cell r="AI1248"/>
          <cell r="AJ1248"/>
        </row>
        <row r="1249">
          <cell r="C1249">
            <v>0</v>
          </cell>
          <cell r="D1249">
            <v>0</v>
          </cell>
          <cell r="E1249"/>
          <cell r="F1249"/>
          <cell r="G1249"/>
          <cell r="AA1249"/>
          <cell r="AB1249"/>
          <cell r="AC1249"/>
          <cell r="AD1249"/>
          <cell r="AE1249"/>
          <cell r="AF1249"/>
          <cell r="AG1249"/>
          <cell r="AH1249"/>
          <cell r="AI1249"/>
          <cell r="AJ1249"/>
        </row>
        <row r="1250">
          <cell r="C1250">
            <v>0</v>
          </cell>
          <cell r="D1250">
            <v>0</v>
          </cell>
          <cell r="E1250"/>
          <cell r="F1250"/>
          <cell r="G1250"/>
          <cell r="AA1250"/>
          <cell r="AB1250"/>
          <cell r="AC1250"/>
          <cell r="AD1250"/>
          <cell r="AE1250"/>
          <cell r="AF1250"/>
          <cell r="AG1250"/>
          <cell r="AH1250"/>
          <cell r="AI1250"/>
          <cell r="AJ1250"/>
        </row>
        <row r="1251">
          <cell r="C1251">
            <v>0</v>
          </cell>
          <cell r="D1251">
            <v>0</v>
          </cell>
          <cell r="E1251"/>
          <cell r="F1251"/>
          <cell r="G1251"/>
          <cell r="AA1251"/>
          <cell r="AB1251"/>
          <cell r="AC1251"/>
          <cell r="AD1251"/>
          <cell r="AE1251"/>
          <cell r="AF1251"/>
          <cell r="AG1251"/>
          <cell r="AH1251"/>
          <cell r="AI1251"/>
          <cell r="AJ1251"/>
        </row>
        <row r="1252">
          <cell r="C1252">
            <v>0</v>
          </cell>
          <cell r="D1252">
            <v>0</v>
          </cell>
          <cell r="E1252"/>
          <cell r="F1252"/>
          <cell r="G1252"/>
          <cell r="AA1252"/>
          <cell r="AB1252"/>
          <cell r="AC1252"/>
          <cell r="AD1252"/>
          <cell r="AE1252"/>
          <cell r="AF1252"/>
          <cell r="AG1252"/>
          <cell r="AH1252"/>
          <cell r="AI1252"/>
          <cell r="AJ1252"/>
        </row>
        <row r="1253">
          <cell r="C1253">
            <v>0</v>
          </cell>
          <cell r="D1253">
            <v>0</v>
          </cell>
          <cell r="E1253"/>
          <cell r="F1253"/>
          <cell r="G1253"/>
          <cell r="AA1253"/>
          <cell r="AB1253"/>
          <cell r="AC1253"/>
          <cell r="AD1253"/>
          <cell r="AE1253"/>
          <cell r="AF1253"/>
          <cell r="AG1253"/>
          <cell r="AH1253"/>
          <cell r="AI1253"/>
          <cell r="AJ1253"/>
        </row>
        <row r="1254">
          <cell r="C1254">
            <v>0</v>
          </cell>
          <cell r="D1254">
            <v>0</v>
          </cell>
          <cell r="E1254"/>
          <cell r="F1254"/>
          <cell r="G1254"/>
          <cell r="AA1254"/>
          <cell r="AB1254"/>
          <cell r="AC1254"/>
          <cell r="AD1254"/>
          <cell r="AE1254"/>
          <cell r="AF1254"/>
          <cell r="AG1254"/>
          <cell r="AH1254"/>
          <cell r="AI1254"/>
          <cell r="AJ1254"/>
        </row>
        <row r="1255">
          <cell r="C1255">
            <v>32</v>
          </cell>
          <cell r="D1255">
            <v>31</v>
          </cell>
          <cell r="E1255">
            <v>31</v>
          </cell>
          <cell r="F1255"/>
          <cell r="G1255">
            <v>1</v>
          </cell>
          <cell r="AA1255">
            <v>32</v>
          </cell>
          <cell r="AB1255"/>
          <cell r="AC1255"/>
          <cell r="AD1255"/>
          <cell r="AE1255"/>
          <cell r="AF1255"/>
          <cell r="AG1255"/>
          <cell r="AH1255"/>
          <cell r="AI1255"/>
          <cell r="AJ1255"/>
        </row>
        <row r="1256">
          <cell r="C1256">
            <v>0</v>
          </cell>
          <cell r="D1256">
            <v>0</v>
          </cell>
          <cell r="E1256"/>
          <cell r="F1256"/>
          <cell r="G1256"/>
          <cell r="AA1256"/>
          <cell r="AB1256"/>
          <cell r="AC1256"/>
          <cell r="AD1256"/>
          <cell r="AE1256"/>
          <cell r="AF1256"/>
          <cell r="AG1256"/>
          <cell r="AH1256"/>
          <cell r="AI1256"/>
          <cell r="AJ1256"/>
        </row>
        <row r="1257">
          <cell r="C1257">
            <v>0</v>
          </cell>
          <cell r="D1257">
            <v>0</v>
          </cell>
          <cell r="E1257"/>
          <cell r="F1257"/>
          <cell r="G1257"/>
          <cell r="AA1257"/>
          <cell r="AB1257"/>
          <cell r="AC1257"/>
          <cell r="AD1257"/>
          <cell r="AE1257"/>
          <cell r="AF1257"/>
          <cell r="AG1257"/>
          <cell r="AH1257"/>
          <cell r="AI1257"/>
          <cell r="AJ1257"/>
        </row>
        <row r="1258">
          <cell r="C1258">
            <v>0</v>
          </cell>
          <cell r="D1258">
            <v>0</v>
          </cell>
          <cell r="E1258"/>
          <cell r="F1258"/>
          <cell r="G1258"/>
          <cell r="AA1258"/>
          <cell r="AB1258"/>
          <cell r="AC1258"/>
          <cell r="AD1258"/>
          <cell r="AE1258"/>
          <cell r="AF1258"/>
          <cell r="AG1258"/>
          <cell r="AH1258"/>
          <cell r="AI1258"/>
          <cell r="AJ1258"/>
        </row>
        <row r="1259">
          <cell r="C1259">
            <v>0</v>
          </cell>
          <cell r="D1259">
            <v>0</v>
          </cell>
          <cell r="E1259"/>
          <cell r="F1259"/>
          <cell r="G1259"/>
          <cell r="AA1259"/>
          <cell r="AB1259"/>
          <cell r="AC1259"/>
          <cell r="AD1259"/>
          <cell r="AE1259"/>
          <cell r="AF1259"/>
          <cell r="AG1259"/>
          <cell r="AH1259"/>
          <cell r="AI1259"/>
          <cell r="AJ1259"/>
        </row>
        <row r="1260">
          <cell r="C1260">
            <v>159</v>
          </cell>
          <cell r="D1260">
            <v>159</v>
          </cell>
          <cell r="E1260">
            <v>159</v>
          </cell>
          <cell r="F1260"/>
          <cell r="G1260">
            <v>0</v>
          </cell>
          <cell r="AA1260">
            <v>0</v>
          </cell>
          <cell r="AB1260">
            <v>159</v>
          </cell>
          <cell r="AC1260">
            <v>0</v>
          </cell>
          <cell r="AD1260"/>
          <cell r="AE1260"/>
          <cell r="AF1260"/>
          <cell r="AG1260"/>
          <cell r="AH1260"/>
          <cell r="AI1260"/>
          <cell r="AJ1260"/>
        </row>
        <row r="1261">
          <cell r="C1261">
            <v>159</v>
          </cell>
          <cell r="D1261">
            <v>159</v>
          </cell>
          <cell r="E1261">
            <v>159</v>
          </cell>
          <cell r="F1261"/>
          <cell r="G1261">
            <v>0</v>
          </cell>
          <cell r="AA1261">
            <v>0</v>
          </cell>
          <cell r="AB1261">
            <v>159</v>
          </cell>
          <cell r="AC1261">
            <v>0</v>
          </cell>
          <cell r="AD1261"/>
          <cell r="AE1261"/>
          <cell r="AF1261"/>
          <cell r="AG1261"/>
          <cell r="AH1261"/>
          <cell r="AI1261"/>
          <cell r="AJ1261"/>
        </row>
        <row r="1262">
          <cell r="C1262">
            <v>1</v>
          </cell>
          <cell r="D1262">
            <v>1</v>
          </cell>
          <cell r="E1262">
            <v>1</v>
          </cell>
          <cell r="F1262"/>
          <cell r="G1262">
            <v>0</v>
          </cell>
          <cell r="AA1262">
            <v>0</v>
          </cell>
          <cell r="AB1262">
            <v>1</v>
          </cell>
          <cell r="AC1262">
            <v>0</v>
          </cell>
          <cell r="AD1262"/>
          <cell r="AE1262"/>
          <cell r="AF1262"/>
          <cell r="AG1262"/>
          <cell r="AH1262"/>
          <cell r="AI1262"/>
          <cell r="AJ1262"/>
        </row>
        <row r="1263">
          <cell r="C1263">
            <v>0</v>
          </cell>
          <cell r="D1263">
            <v>0</v>
          </cell>
          <cell r="E1263"/>
          <cell r="F1263"/>
          <cell r="G1263"/>
          <cell r="AA1263"/>
          <cell r="AB1263"/>
          <cell r="AC1263"/>
          <cell r="AD1263"/>
          <cell r="AE1263"/>
          <cell r="AF1263"/>
          <cell r="AG1263"/>
          <cell r="AH1263"/>
          <cell r="AI1263"/>
          <cell r="AJ1263"/>
        </row>
        <row r="1264">
          <cell r="C1264">
            <v>0</v>
          </cell>
          <cell r="D1264">
            <v>0</v>
          </cell>
          <cell r="E1264"/>
          <cell r="F1264"/>
          <cell r="G1264"/>
          <cell r="AA1264"/>
          <cell r="AB1264"/>
          <cell r="AC1264"/>
          <cell r="AD1264"/>
          <cell r="AE1264"/>
          <cell r="AF1264"/>
          <cell r="AG1264"/>
          <cell r="AH1264"/>
          <cell r="AI1264"/>
          <cell r="AJ1264"/>
        </row>
        <row r="1265">
          <cell r="C1265">
            <v>0</v>
          </cell>
          <cell r="D1265">
            <v>0</v>
          </cell>
          <cell r="E1265"/>
          <cell r="F1265"/>
          <cell r="G1265"/>
          <cell r="AA1265"/>
          <cell r="AB1265"/>
          <cell r="AC1265"/>
          <cell r="AD1265"/>
          <cell r="AE1265"/>
          <cell r="AF1265"/>
          <cell r="AG1265"/>
          <cell r="AH1265"/>
          <cell r="AI1265"/>
          <cell r="AJ1265"/>
        </row>
        <row r="1266">
          <cell r="C1266">
            <v>0</v>
          </cell>
          <cell r="D1266">
            <v>0</v>
          </cell>
          <cell r="E1266"/>
          <cell r="F1266"/>
          <cell r="G1266"/>
          <cell r="AA1266"/>
          <cell r="AB1266"/>
          <cell r="AC1266"/>
          <cell r="AD1266"/>
          <cell r="AE1266"/>
          <cell r="AF1266"/>
          <cell r="AG1266"/>
          <cell r="AH1266"/>
          <cell r="AI1266"/>
          <cell r="AJ1266"/>
        </row>
        <row r="1267">
          <cell r="C1267">
            <v>0</v>
          </cell>
          <cell r="D1267">
            <v>0</v>
          </cell>
          <cell r="E1267"/>
          <cell r="F1267"/>
          <cell r="G1267"/>
          <cell r="AA1267"/>
          <cell r="AB1267"/>
          <cell r="AC1267"/>
          <cell r="AD1267"/>
          <cell r="AE1267"/>
          <cell r="AF1267"/>
          <cell r="AG1267"/>
          <cell r="AH1267"/>
          <cell r="AI1267"/>
          <cell r="AJ1267"/>
        </row>
        <row r="1268">
          <cell r="C1268">
            <v>0</v>
          </cell>
          <cell r="D1268">
            <v>0</v>
          </cell>
          <cell r="E1268"/>
          <cell r="F1268"/>
          <cell r="G1268"/>
          <cell r="AA1268"/>
          <cell r="AB1268"/>
          <cell r="AC1268"/>
          <cell r="AD1268"/>
          <cell r="AE1268"/>
          <cell r="AF1268"/>
          <cell r="AG1268"/>
          <cell r="AH1268"/>
          <cell r="AI1268"/>
          <cell r="AJ1268"/>
        </row>
        <row r="1269">
          <cell r="C1269">
            <v>0</v>
          </cell>
          <cell r="D1269">
            <v>0</v>
          </cell>
          <cell r="E1269"/>
          <cell r="F1269"/>
          <cell r="G1269"/>
          <cell r="AA1269"/>
          <cell r="AB1269"/>
          <cell r="AC1269"/>
          <cell r="AD1269"/>
          <cell r="AE1269"/>
          <cell r="AF1269"/>
          <cell r="AG1269"/>
          <cell r="AH1269"/>
          <cell r="AI1269"/>
          <cell r="AJ1269"/>
        </row>
        <row r="1270">
          <cell r="C1270">
            <v>0</v>
          </cell>
          <cell r="D1270">
            <v>0</v>
          </cell>
          <cell r="E1270"/>
          <cell r="F1270"/>
          <cell r="G1270"/>
          <cell r="AA1270"/>
          <cell r="AB1270"/>
          <cell r="AC1270"/>
          <cell r="AD1270"/>
          <cell r="AE1270"/>
          <cell r="AF1270"/>
          <cell r="AG1270"/>
          <cell r="AH1270"/>
          <cell r="AI1270"/>
          <cell r="AJ1270"/>
        </row>
        <row r="1352">
          <cell r="C1352">
            <v>251</v>
          </cell>
          <cell r="H1352">
            <v>237</v>
          </cell>
          <cell r="I1352">
            <v>224</v>
          </cell>
          <cell r="J1352">
            <v>13</v>
          </cell>
          <cell r="K1352">
            <v>3</v>
          </cell>
          <cell r="L1352">
            <v>8</v>
          </cell>
          <cell r="M1352">
            <v>1</v>
          </cell>
          <cell r="N1352">
            <v>2</v>
          </cell>
          <cell r="P1352">
            <v>0</v>
          </cell>
          <cell r="Q1352">
            <v>14</v>
          </cell>
          <cell r="S1352">
            <v>0</v>
          </cell>
          <cell r="T1352">
            <v>179</v>
          </cell>
          <cell r="V1352">
            <v>0</v>
          </cell>
          <cell r="W1352">
            <v>0</v>
          </cell>
          <cell r="Y1352">
            <v>0</v>
          </cell>
          <cell r="Z1352">
            <v>3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L1352">
            <v>117532780</v>
          </cell>
        </row>
        <row r="1354">
          <cell r="C1354">
            <v>0</v>
          </cell>
          <cell r="D1354">
            <v>0</v>
          </cell>
          <cell r="E1354"/>
          <cell r="F1354"/>
          <cell r="G1354"/>
          <cell r="AA1354"/>
          <cell r="AB1354"/>
          <cell r="AC1354"/>
          <cell r="AD1354"/>
          <cell r="AE1354"/>
          <cell r="AF1354"/>
          <cell r="AG1354"/>
          <cell r="AH1354"/>
          <cell r="AI1354"/>
          <cell r="AJ1354"/>
        </row>
        <row r="1355">
          <cell r="C1355">
            <v>0</v>
          </cell>
          <cell r="D1355">
            <v>0</v>
          </cell>
          <cell r="E1355"/>
          <cell r="F1355"/>
          <cell r="G1355"/>
          <cell r="AA1355"/>
          <cell r="AB1355"/>
          <cell r="AC1355"/>
          <cell r="AD1355"/>
          <cell r="AE1355"/>
          <cell r="AF1355"/>
          <cell r="AG1355"/>
          <cell r="AH1355"/>
          <cell r="AI1355"/>
          <cell r="AJ1355"/>
        </row>
        <row r="1356">
          <cell r="C1356">
            <v>2</v>
          </cell>
          <cell r="D1356">
            <v>2</v>
          </cell>
          <cell r="E1356">
            <v>2</v>
          </cell>
          <cell r="F1356"/>
          <cell r="G1356"/>
          <cell r="AA1356">
            <v>1</v>
          </cell>
          <cell r="AB1356">
            <v>1</v>
          </cell>
          <cell r="AC1356">
            <v>0</v>
          </cell>
          <cell r="AD1356"/>
          <cell r="AE1356"/>
          <cell r="AF1356"/>
          <cell r="AG1356"/>
          <cell r="AH1356"/>
          <cell r="AI1356"/>
          <cell r="AJ1356"/>
        </row>
        <row r="1357">
          <cell r="C1357">
            <v>0</v>
          </cell>
          <cell r="D1357">
            <v>0</v>
          </cell>
          <cell r="E1357"/>
          <cell r="F1357"/>
          <cell r="G1357"/>
          <cell r="AA1357"/>
          <cell r="AB1357"/>
          <cell r="AC1357"/>
          <cell r="AD1357"/>
          <cell r="AE1357"/>
          <cell r="AF1357"/>
          <cell r="AG1357"/>
          <cell r="AH1357"/>
          <cell r="AI1357"/>
          <cell r="AJ1357"/>
        </row>
        <row r="1358">
          <cell r="C1358">
            <v>0</v>
          </cell>
          <cell r="D1358">
            <v>0</v>
          </cell>
          <cell r="E1358"/>
          <cell r="F1358"/>
          <cell r="G1358"/>
          <cell r="AA1358"/>
          <cell r="AB1358"/>
          <cell r="AC1358"/>
          <cell r="AD1358"/>
          <cell r="AE1358"/>
          <cell r="AF1358"/>
          <cell r="AG1358"/>
          <cell r="AH1358"/>
          <cell r="AI1358"/>
          <cell r="AJ1358"/>
        </row>
        <row r="1359">
          <cell r="C1359">
            <v>0</v>
          </cell>
          <cell r="D1359">
            <v>0</v>
          </cell>
          <cell r="E1359"/>
          <cell r="F1359"/>
          <cell r="G1359"/>
          <cell r="AA1359"/>
          <cell r="AB1359"/>
          <cell r="AC1359"/>
          <cell r="AD1359"/>
          <cell r="AE1359"/>
          <cell r="AF1359"/>
          <cell r="AG1359"/>
          <cell r="AH1359"/>
          <cell r="AI1359"/>
          <cell r="AJ1359"/>
        </row>
        <row r="1360">
          <cell r="C1360">
            <v>31</v>
          </cell>
          <cell r="D1360">
            <v>31</v>
          </cell>
          <cell r="E1360">
            <v>31</v>
          </cell>
          <cell r="F1360"/>
          <cell r="G1360">
            <v>0</v>
          </cell>
          <cell r="AA1360">
            <v>0</v>
          </cell>
          <cell r="AB1360">
            <v>31</v>
          </cell>
          <cell r="AC1360">
            <v>0</v>
          </cell>
          <cell r="AD1360"/>
          <cell r="AE1360"/>
          <cell r="AF1360"/>
          <cell r="AG1360"/>
          <cell r="AH1360"/>
          <cell r="AI1360"/>
          <cell r="AJ1360"/>
        </row>
        <row r="1361">
          <cell r="C1361">
            <v>1</v>
          </cell>
          <cell r="D1361">
            <v>1</v>
          </cell>
          <cell r="E1361">
            <v>1</v>
          </cell>
          <cell r="F1361"/>
          <cell r="G1361">
            <v>0</v>
          </cell>
          <cell r="AA1361">
            <v>0</v>
          </cell>
          <cell r="AB1361">
            <v>1</v>
          </cell>
          <cell r="AC1361">
            <v>0</v>
          </cell>
          <cell r="AD1361"/>
          <cell r="AE1361"/>
          <cell r="AF1361"/>
          <cell r="AG1361"/>
          <cell r="AH1361"/>
          <cell r="AI1361"/>
          <cell r="AJ1361"/>
        </row>
        <row r="1362">
          <cell r="C1362">
            <v>29</v>
          </cell>
          <cell r="D1362">
            <v>29</v>
          </cell>
          <cell r="E1362">
            <v>29</v>
          </cell>
          <cell r="F1362"/>
          <cell r="G1362">
            <v>0</v>
          </cell>
          <cell r="AA1362">
            <v>0</v>
          </cell>
          <cell r="AB1362">
            <v>29</v>
          </cell>
          <cell r="AC1362">
            <v>0</v>
          </cell>
          <cell r="AD1362"/>
          <cell r="AE1362"/>
          <cell r="AF1362"/>
          <cell r="AG1362"/>
          <cell r="AH1362"/>
          <cell r="AI1362"/>
          <cell r="AJ1362"/>
        </row>
        <row r="1363">
          <cell r="C1363">
            <v>0</v>
          </cell>
          <cell r="D1363">
            <v>0</v>
          </cell>
          <cell r="E1363"/>
          <cell r="F1363"/>
          <cell r="G1363"/>
          <cell r="AA1363"/>
          <cell r="AB1363"/>
          <cell r="AC1363"/>
          <cell r="AD1363"/>
          <cell r="AE1363"/>
          <cell r="AF1363"/>
          <cell r="AG1363"/>
          <cell r="AH1363"/>
          <cell r="AI1363"/>
          <cell r="AJ1363"/>
        </row>
        <row r="1364">
          <cell r="C1364">
            <v>0</v>
          </cell>
          <cell r="D1364">
            <v>0</v>
          </cell>
          <cell r="E1364"/>
          <cell r="F1364"/>
          <cell r="G1364"/>
          <cell r="AA1364"/>
          <cell r="AB1364"/>
          <cell r="AC1364"/>
          <cell r="AD1364"/>
          <cell r="AE1364"/>
          <cell r="AF1364"/>
          <cell r="AG1364"/>
          <cell r="AH1364"/>
          <cell r="AI1364"/>
          <cell r="AJ1364"/>
        </row>
        <row r="1365">
          <cell r="C1365">
            <v>0</v>
          </cell>
          <cell r="D1365">
            <v>0</v>
          </cell>
          <cell r="E1365"/>
          <cell r="F1365"/>
          <cell r="G1365"/>
          <cell r="AA1365"/>
          <cell r="AB1365"/>
          <cell r="AC1365"/>
          <cell r="AD1365"/>
          <cell r="AE1365"/>
          <cell r="AF1365"/>
          <cell r="AG1365"/>
          <cell r="AH1365"/>
          <cell r="AI1365"/>
          <cell r="AJ1365"/>
        </row>
        <row r="1366">
          <cell r="C1366">
            <v>0</v>
          </cell>
          <cell r="D1366">
            <v>0</v>
          </cell>
          <cell r="E1366"/>
          <cell r="F1366"/>
          <cell r="G1366"/>
          <cell r="AA1366"/>
          <cell r="AB1366"/>
          <cell r="AC1366"/>
          <cell r="AD1366"/>
          <cell r="AE1366"/>
          <cell r="AF1366"/>
          <cell r="AG1366"/>
          <cell r="AH1366"/>
          <cell r="AI1366"/>
          <cell r="AJ1366"/>
        </row>
        <row r="1367">
          <cell r="C1367">
            <v>0</v>
          </cell>
          <cell r="D1367">
            <v>0</v>
          </cell>
          <cell r="E1367"/>
          <cell r="F1367"/>
          <cell r="G1367"/>
          <cell r="AA1367"/>
          <cell r="AB1367"/>
          <cell r="AC1367"/>
          <cell r="AD1367"/>
          <cell r="AE1367"/>
          <cell r="AF1367"/>
          <cell r="AG1367"/>
          <cell r="AH1367"/>
          <cell r="AI1367"/>
          <cell r="AJ1367"/>
        </row>
        <row r="1368">
          <cell r="C1368">
            <v>0</v>
          </cell>
          <cell r="D1368">
            <v>0</v>
          </cell>
          <cell r="E1368"/>
          <cell r="F1368"/>
          <cell r="G1368"/>
          <cell r="AA1368"/>
          <cell r="AB1368"/>
          <cell r="AC1368"/>
          <cell r="AD1368"/>
          <cell r="AE1368"/>
          <cell r="AF1368"/>
          <cell r="AG1368"/>
          <cell r="AH1368"/>
          <cell r="AI1368"/>
          <cell r="AJ1368"/>
        </row>
        <row r="1369">
          <cell r="C1369">
            <v>0</v>
          </cell>
          <cell r="D1369">
            <v>0</v>
          </cell>
          <cell r="E1369"/>
          <cell r="F1369"/>
          <cell r="G1369"/>
          <cell r="AA1369"/>
          <cell r="AB1369"/>
          <cell r="AC1369"/>
          <cell r="AD1369"/>
          <cell r="AE1369"/>
          <cell r="AF1369"/>
          <cell r="AG1369"/>
          <cell r="AH1369"/>
          <cell r="AI1369"/>
          <cell r="AJ1369"/>
        </row>
        <row r="1370">
          <cell r="C1370">
            <v>1</v>
          </cell>
          <cell r="D1370">
            <v>1</v>
          </cell>
          <cell r="E1370">
            <v>1</v>
          </cell>
          <cell r="F1370"/>
          <cell r="G1370">
            <v>0</v>
          </cell>
          <cell r="AA1370">
            <v>0</v>
          </cell>
          <cell r="AB1370">
            <v>1</v>
          </cell>
          <cell r="AC1370">
            <v>0</v>
          </cell>
          <cell r="AD1370"/>
          <cell r="AE1370"/>
          <cell r="AF1370"/>
          <cell r="AG1370"/>
          <cell r="AH1370"/>
          <cell r="AI1370"/>
          <cell r="AJ1370"/>
        </row>
        <row r="1371">
          <cell r="C1371">
            <v>0</v>
          </cell>
          <cell r="D1371">
            <v>0</v>
          </cell>
          <cell r="E1371">
            <v>0</v>
          </cell>
          <cell r="F1371"/>
          <cell r="G1371">
            <v>0</v>
          </cell>
          <cell r="AA1371">
            <v>0</v>
          </cell>
          <cell r="AB1371">
            <v>0</v>
          </cell>
          <cell r="AC1371">
            <v>0</v>
          </cell>
          <cell r="AD1371"/>
          <cell r="AE1371"/>
          <cell r="AF1371"/>
          <cell r="AG1371"/>
          <cell r="AH1371"/>
          <cell r="AI1371"/>
          <cell r="AJ1371"/>
        </row>
        <row r="1372">
          <cell r="C1372">
            <v>1</v>
          </cell>
          <cell r="D1372">
            <v>1</v>
          </cell>
          <cell r="E1372">
            <v>1</v>
          </cell>
          <cell r="F1372"/>
          <cell r="G1372">
            <v>0</v>
          </cell>
          <cell r="AA1372">
            <v>0</v>
          </cell>
          <cell r="AB1372">
            <v>0</v>
          </cell>
          <cell r="AC1372">
            <v>1</v>
          </cell>
          <cell r="AD1372"/>
          <cell r="AE1372"/>
          <cell r="AF1372"/>
          <cell r="AG1372"/>
          <cell r="AH1372"/>
          <cell r="AI1372"/>
          <cell r="AJ1372"/>
        </row>
        <row r="1373">
          <cell r="C1373">
            <v>0</v>
          </cell>
          <cell r="D1373">
            <v>0</v>
          </cell>
          <cell r="E1373"/>
          <cell r="F1373"/>
          <cell r="G1373"/>
          <cell r="AA1373"/>
          <cell r="AB1373"/>
          <cell r="AC1373"/>
          <cell r="AD1373"/>
          <cell r="AE1373"/>
          <cell r="AF1373"/>
          <cell r="AG1373"/>
          <cell r="AH1373"/>
          <cell r="AI1373"/>
          <cell r="AJ1373"/>
        </row>
        <row r="1374">
          <cell r="C1374">
            <v>0</v>
          </cell>
          <cell r="D1374">
            <v>0</v>
          </cell>
          <cell r="E1374"/>
          <cell r="F1374"/>
          <cell r="G1374"/>
          <cell r="AA1374"/>
          <cell r="AB1374"/>
          <cell r="AC1374"/>
          <cell r="AD1374"/>
          <cell r="AE1374"/>
          <cell r="AF1374"/>
          <cell r="AG1374"/>
          <cell r="AH1374"/>
          <cell r="AI1374"/>
          <cell r="AJ1374"/>
        </row>
        <row r="1375">
          <cell r="C1375">
            <v>0</v>
          </cell>
          <cell r="D1375">
            <v>0</v>
          </cell>
          <cell r="E1375"/>
          <cell r="F1375"/>
          <cell r="G1375"/>
          <cell r="AA1375"/>
          <cell r="AB1375"/>
          <cell r="AC1375"/>
          <cell r="AD1375"/>
          <cell r="AE1375"/>
          <cell r="AF1375"/>
          <cell r="AG1375"/>
          <cell r="AH1375"/>
          <cell r="AI1375"/>
          <cell r="AJ1375"/>
        </row>
        <row r="1376">
          <cell r="C1376">
            <v>0</v>
          </cell>
          <cell r="D1376">
            <v>0</v>
          </cell>
          <cell r="E1376"/>
          <cell r="F1376"/>
          <cell r="G1376"/>
          <cell r="AA1376"/>
          <cell r="AB1376"/>
          <cell r="AC1376"/>
          <cell r="AD1376"/>
          <cell r="AE1376"/>
          <cell r="AF1376"/>
          <cell r="AG1376"/>
          <cell r="AH1376"/>
          <cell r="AI1376"/>
          <cell r="AJ1376"/>
        </row>
        <row r="1377">
          <cell r="C1377">
            <v>1</v>
          </cell>
          <cell r="D1377">
            <v>1</v>
          </cell>
          <cell r="E1377">
            <v>1</v>
          </cell>
          <cell r="F1377"/>
          <cell r="G1377"/>
          <cell r="AA1377">
            <v>1</v>
          </cell>
          <cell r="AB1377"/>
          <cell r="AC1377"/>
          <cell r="AD1377"/>
          <cell r="AE1377"/>
          <cell r="AF1377"/>
          <cell r="AG1377"/>
          <cell r="AH1377"/>
          <cell r="AI1377"/>
          <cell r="AJ1377"/>
        </row>
        <row r="1378">
          <cell r="C1378">
            <v>0</v>
          </cell>
          <cell r="D1378">
            <v>0</v>
          </cell>
          <cell r="E1378"/>
          <cell r="F1378"/>
          <cell r="G1378"/>
          <cell r="AA1378"/>
          <cell r="AB1378"/>
          <cell r="AC1378"/>
          <cell r="AD1378"/>
          <cell r="AE1378"/>
          <cell r="AF1378"/>
          <cell r="AG1378"/>
          <cell r="AH1378"/>
          <cell r="AI1378"/>
          <cell r="AJ1378"/>
        </row>
        <row r="1379">
          <cell r="C1379">
            <v>0</v>
          </cell>
          <cell r="D1379">
            <v>0</v>
          </cell>
          <cell r="E1379"/>
          <cell r="F1379"/>
          <cell r="G1379"/>
          <cell r="AA1379"/>
          <cell r="AB1379"/>
          <cell r="AC1379"/>
          <cell r="AD1379"/>
          <cell r="AE1379"/>
          <cell r="AF1379"/>
          <cell r="AG1379"/>
          <cell r="AH1379"/>
          <cell r="AI1379"/>
          <cell r="AJ1379"/>
        </row>
        <row r="1380">
          <cell r="C1380">
            <v>0</v>
          </cell>
          <cell r="D1380">
            <v>0</v>
          </cell>
          <cell r="E1380"/>
          <cell r="F1380"/>
          <cell r="G1380"/>
          <cell r="AA1380"/>
          <cell r="AB1380"/>
          <cell r="AC1380"/>
          <cell r="AD1380"/>
          <cell r="AE1380"/>
          <cell r="AF1380"/>
          <cell r="AG1380"/>
          <cell r="AH1380"/>
          <cell r="AI1380"/>
          <cell r="AJ1380"/>
        </row>
        <row r="1381">
          <cell r="C1381">
            <v>0</v>
          </cell>
          <cell r="D1381">
            <v>0</v>
          </cell>
          <cell r="E1381"/>
          <cell r="F1381"/>
          <cell r="G1381"/>
          <cell r="AA1381"/>
          <cell r="AB1381"/>
          <cell r="AC1381"/>
          <cell r="AD1381"/>
          <cell r="AE1381"/>
          <cell r="AF1381"/>
          <cell r="AG1381"/>
          <cell r="AH1381"/>
          <cell r="AI1381"/>
          <cell r="AJ1381"/>
        </row>
        <row r="1382">
          <cell r="C1382">
            <v>0</v>
          </cell>
          <cell r="D1382">
            <v>0</v>
          </cell>
          <cell r="E1382"/>
          <cell r="F1382"/>
          <cell r="G1382"/>
          <cell r="AA1382"/>
          <cell r="AB1382"/>
          <cell r="AC1382"/>
          <cell r="AD1382"/>
          <cell r="AE1382"/>
          <cell r="AF1382"/>
          <cell r="AG1382"/>
          <cell r="AH1382"/>
          <cell r="AI1382"/>
          <cell r="AJ1382"/>
        </row>
        <row r="1383">
          <cell r="C1383">
            <v>0</v>
          </cell>
          <cell r="D1383">
            <v>0</v>
          </cell>
          <cell r="E1383"/>
          <cell r="F1383"/>
          <cell r="G1383"/>
          <cell r="AA1383"/>
          <cell r="AB1383"/>
          <cell r="AC1383"/>
          <cell r="AD1383"/>
          <cell r="AE1383"/>
          <cell r="AF1383"/>
          <cell r="AG1383"/>
          <cell r="AH1383"/>
          <cell r="AI1383"/>
          <cell r="AJ1383"/>
        </row>
        <row r="1384">
          <cell r="C1384">
            <v>0</v>
          </cell>
          <cell r="D1384">
            <v>0</v>
          </cell>
          <cell r="E1384"/>
          <cell r="F1384"/>
          <cell r="G1384"/>
          <cell r="AA1384"/>
          <cell r="AB1384"/>
          <cell r="AC1384"/>
          <cell r="AD1384"/>
          <cell r="AE1384"/>
          <cell r="AF1384"/>
          <cell r="AG1384"/>
          <cell r="AH1384"/>
          <cell r="AI1384"/>
          <cell r="AJ1384"/>
        </row>
        <row r="1385">
          <cell r="C1385">
            <v>0</v>
          </cell>
          <cell r="D1385">
            <v>0</v>
          </cell>
          <cell r="E1385"/>
          <cell r="F1385"/>
          <cell r="G1385"/>
          <cell r="AA1385"/>
          <cell r="AB1385"/>
          <cell r="AC1385"/>
          <cell r="AD1385"/>
          <cell r="AE1385"/>
          <cell r="AF1385"/>
          <cell r="AG1385"/>
          <cell r="AH1385"/>
          <cell r="AI1385"/>
          <cell r="AJ1385"/>
        </row>
        <row r="1386">
          <cell r="C1386">
            <v>0</v>
          </cell>
          <cell r="D1386">
            <v>0</v>
          </cell>
          <cell r="E1386"/>
          <cell r="F1386"/>
          <cell r="G1386"/>
          <cell r="AA1386"/>
          <cell r="AB1386"/>
          <cell r="AC1386"/>
          <cell r="AD1386"/>
          <cell r="AE1386"/>
          <cell r="AF1386"/>
          <cell r="AG1386"/>
          <cell r="AH1386"/>
          <cell r="AI1386"/>
          <cell r="AJ1386"/>
        </row>
        <row r="1387">
          <cell r="C1387">
            <v>0</v>
          </cell>
          <cell r="D1387">
            <v>0</v>
          </cell>
          <cell r="E1387"/>
          <cell r="F1387"/>
          <cell r="G1387"/>
          <cell r="AA1387"/>
          <cell r="AB1387"/>
          <cell r="AC1387"/>
          <cell r="AD1387"/>
          <cell r="AE1387"/>
          <cell r="AF1387"/>
          <cell r="AG1387"/>
          <cell r="AH1387"/>
          <cell r="AI1387"/>
          <cell r="AJ1387"/>
        </row>
        <row r="1388">
          <cell r="C1388">
            <v>156</v>
          </cell>
          <cell r="D1388">
            <v>147</v>
          </cell>
          <cell r="E1388">
            <v>147</v>
          </cell>
          <cell r="F1388"/>
          <cell r="G1388">
            <v>9</v>
          </cell>
          <cell r="AA1388">
            <v>0</v>
          </cell>
          <cell r="AB1388">
            <v>156</v>
          </cell>
          <cell r="AC1388">
            <v>0</v>
          </cell>
          <cell r="AD1388"/>
          <cell r="AE1388"/>
          <cell r="AF1388"/>
          <cell r="AG1388"/>
          <cell r="AH1388"/>
          <cell r="AI1388"/>
          <cell r="AJ1388"/>
        </row>
        <row r="1389">
          <cell r="C1389">
            <v>2</v>
          </cell>
          <cell r="D1389">
            <v>2</v>
          </cell>
          <cell r="E1389">
            <v>2</v>
          </cell>
          <cell r="F1389"/>
          <cell r="G1389">
            <v>0</v>
          </cell>
          <cell r="AA1389">
            <v>0</v>
          </cell>
          <cell r="AB1389">
            <v>2</v>
          </cell>
          <cell r="AC1389">
            <v>0</v>
          </cell>
          <cell r="AD1389"/>
          <cell r="AE1389"/>
          <cell r="AF1389"/>
          <cell r="AG1389"/>
          <cell r="AH1389"/>
          <cell r="AI1389"/>
          <cell r="AJ1389"/>
        </row>
        <row r="1390">
          <cell r="C1390">
            <v>0</v>
          </cell>
          <cell r="D1390">
            <v>0</v>
          </cell>
          <cell r="E1390"/>
          <cell r="F1390"/>
          <cell r="G1390"/>
          <cell r="AA1390"/>
          <cell r="AB1390"/>
          <cell r="AC1390"/>
          <cell r="AD1390"/>
          <cell r="AE1390"/>
          <cell r="AF1390"/>
          <cell r="AG1390"/>
          <cell r="AH1390"/>
          <cell r="AI1390"/>
          <cell r="AJ1390"/>
        </row>
        <row r="1391">
          <cell r="C1391">
            <v>0</v>
          </cell>
          <cell r="D1391">
            <v>0</v>
          </cell>
          <cell r="E1391"/>
          <cell r="F1391"/>
          <cell r="G1391"/>
          <cell r="AA1391"/>
          <cell r="AB1391"/>
          <cell r="AC1391"/>
          <cell r="AD1391"/>
          <cell r="AE1391"/>
          <cell r="AF1391"/>
          <cell r="AG1391"/>
          <cell r="AH1391"/>
          <cell r="AI1391"/>
          <cell r="AJ1391"/>
        </row>
        <row r="1392">
          <cell r="C1392">
            <v>0</v>
          </cell>
          <cell r="D1392">
            <v>0</v>
          </cell>
          <cell r="E1392"/>
          <cell r="F1392"/>
          <cell r="G1392"/>
          <cell r="AA1392"/>
          <cell r="AB1392"/>
          <cell r="AC1392"/>
          <cell r="AD1392"/>
          <cell r="AE1392"/>
          <cell r="AF1392"/>
          <cell r="AG1392"/>
          <cell r="AH1392"/>
          <cell r="AI1392"/>
          <cell r="AJ1392"/>
        </row>
        <row r="1393">
          <cell r="C1393">
            <v>0</v>
          </cell>
          <cell r="D1393">
            <v>0</v>
          </cell>
          <cell r="E1393"/>
          <cell r="F1393"/>
          <cell r="G1393"/>
          <cell r="AA1393"/>
          <cell r="AB1393"/>
          <cell r="AC1393"/>
          <cell r="AD1393"/>
          <cell r="AE1393"/>
          <cell r="AF1393"/>
          <cell r="AG1393"/>
          <cell r="AH1393"/>
          <cell r="AI1393"/>
          <cell r="AJ1393"/>
        </row>
        <row r="1394">
          <cell r="C1394">
            <v>0</v>
          </cell>
          <cell r="D1394">
            <v>0</v>
          </cell>
          <cell r="E1394"/>
          <cell r="F1394"/>
          <cell r="G1394"/>
          <cell r="AA1394"/>
          <cell r="AB1394"/>
          <cell r="AC1394"/>
          <cell r="AD1394"/>
          <cell r="AE1394"/>
          <cell r="AF1394"/>
          <cell r="AG1394"/>
          <cell r="AH1394"/>
          <cell r="AI1394"/>
          <cell r="AJ1394"/>
        </row>
        <row r="1395">
          <cell r="C1395">
            <v>0</v>
          </cell>
          <cell r="D1395">
            <v>0</v>
          </cell>
          <cell r="E1395"/>
          <cell r="F1395"/>
          <cell r="G1395"/>
          <cell r="AA1395"/>
          <cell r="AB1395"/>
          <cell r="AC1395"/>
          <cell r="AD1395"/>
          <cell r="AE1395"/>
          <cell r="AF1395"/>
          <cell r="AG1395"/>
          <cell r="AH1395"/>
          <cell r="AI1395"/>
          <cell r="AJ1395"/>
        </row>
        <row r="1396">
          <cell r="C1396">
            <v>1</v>
          </cell>
          <cell r="D1396">
            <v>1</v>
          </cell>
          <cell r="E1396">
            <v>1</v>
          </cell>
          <cell r="F1396"/>
          <cell r="G1396">
            <v>0</v>
          </cell>
          <cell r="AA1396">
            <v>0</v>
          </cell>
          <cell r="AB1396">
            <v>1</v>
          </cell>
          <cell r="AC1396">
            <v>0</v>
          </cell>
          <cell r="AD1396"/>
          <cell r="AE1396"/>
          <cell r="AF1396"/>
          <cell r="AG1396"/>
          <cell r="AH1396"/>
          <cell r="AI1396"/>
          <cell r="AJ1396"/>
        </row>
        <row r="1397">
          <cell r="C1397">
            <v>4</v>
          </cell>
          <cell r="D1397">
            <v>4</v>
          </cell>
          <cell r="E1397">
            <v>4</v>
          </cell>
          <cell r="F1397"/>
          <cell r="G1397">
            <v>0</v>
          </cell>
          <cell r="AA1397">
            <v>0</v>
          </cell>
          <cell r="AB1397">
            <v>4</v>
          </cell>
          <cell r="AC1397">
            <v>0</v>
          </cell>
          <cell r="AD1397"/>
          <cell r="AE1397"/>
          <cell r="AF1397"/>
          <cell r="AG1397"/>
          <cell r="AH1397"/>
          <cell r="AI1397"/>
          <cell r="AJ1397"/>
        </row>
        <row r="1398">
          <cell r="C1398">
            <v>1</v>
          </cell>
          <cell r="D1398">
            <v>1</v>
          </cell>
          <cell r="E1398">
            <v>1</v>
          </cell>
          <cell r="F1398"/>
          <cell r="G1398">
            <v>0</v>
          </cell>
          <cell r="AA1398">
            <v>0</v>
          </cell>
          <cell r="AB1398">
            <v>1</v>
          </cell>
          <cell r="AC1398">
            <v>0</v>
          </cell>
          <cell r="AD1398"/>
          <cell r="AE1398"/>
          <cell r="AF1398"/>
          <cell r="AG1398"/>
          <cell r="AH1398"/>
          <cell r="AI1398"/>
          <cell r="AJ1398"/>
        </row>
        <row r="1399">
          <cell r="C1399">
            <v>6</v>
          </cell>
          <cell r="D1399">
            <v>6</v>
          </cell>
          <cell r="E1399">
            <v>6</v>
          </cell>
          <cell r="F1399"/>
          <cell r="G1399">
            <v>0</v>
          </cell>
          <cell r="AA1399">
            <v>0</v>
          </cell>
          <cell r="AB1399">
            <v>6</v>
          </cell>
          <cell r="AC1399">
            <v>0</v>
          </cell>
          <cell r="AD1399"/>
          <cell r="AE1399"/>
          <cell r="AF1399"/>
          <cell r="AG1399"/>
          <cell r="AH1399"/>
          <cell r="AI1399"/>
          <cell r="AJ1399"/>
        </row>
        <row r="1400">
          <cell r="C1400">
            <v>23</v>
          </cell>
          <cell r="D1400">
            <v>23</v>
          </cell>
          <cell r="E1400">
            <v>23</v>
          </cell>
          <cell r="F1400"/>
          <cell r="G1400">
            <v>0</v>
          </cell>
          <cell r="AA1400">
            <v>0</v>
          </cell>
          <cell r="AB1400">
            <v>23</v>
          </cell>
          <cell r="AC1400">
            <v>0</v>
          </cell>
          <cell r="AD1400"/>
          <cell r="AE1400"/>
          <cell r="AF1400"/>
          <cell r="AG1400"/>
          <cell r="AH1400"/>
          <cell r="AI1400"/>
          <cell r="AJ1400"/>
        </row>
        <row r="1401">
          <cell r="C1401">
            <v>0</v>
          </cell>
          <cell r="D1401">
            <v>0</v>
          </cell>
          <cell r="E1401"/>
          <cell r="F1401"/>
          <cell r="G1401"/>
          <cell r="AA1401"/>
          <cell r="AB1401"/>
          <cell r="AC1401"/>
          <cell r="AD1401"/>
          <cell r="AE1401"/>
          <cell r="AF1401"/>
          <cell r="AG1401"/>
          <cell r="AH1401"/>
          <cell r="AI1401"/>
          <cell r="AJ1401"/>
        </row>
        <row r="1402">
          <cell r="C1402">
            <v>0</v>
          </cell>
          <cell r="D1402">
            <v>0</v>
          </cell>
          <cell r="E1402"/>
          <cell r="F1402"/>
          <cell r="G1402"/>
          <cell r="AA1402"/>
          <cell r="AB1402"/>
          <cell r="AC1402"/>
          <cell r="AD1402"/>
          <cell r="AE1402"/>
          <cell r="AF1402"/>
          <cell r="AG1402"/>
          <cell r="AH1402"/>
          <cell r="AI1402"/>
          <cell r="AJ1402"/>
        </row>
        <row r="1403">
          <cell r="C1403">
            <v>0</v>
          </cell>
          <cell r="D1403">
            <v>0</v>
          </cell>
          <cell r="E1403"/>
          <cell r="F1403"/>
          <cell r="G1403"/>
          <cell r="AA1403"/>
          <cell r="AB1403"/>
          <cell r="AC1403"/>
          <cell r="AD1403"/>
          <cell r="AE1403"/>
          <cell r="AF1403"/>
          <cell r="AG1403"/>
          <cell r="AH1403"/>
          <cell r="AI1403"/>
          <cell r="AJ1403"/>
        </row>
        <row r="1404">
          <cell r="C1404">
            <v>0</v>
          </cell>
          <cell r="D1404">
            <v>0</v>
          </cell>
          <cell r="E1404"/>
          <cell r="F1404"/>
          <cell r="G1404"/>
          <cell r="AA1404"/>
          <cell r="AB1404"/>
          <cell r="AC1404"/>
          <cell r="AD1404"/>
          <cell r="AE1404"/>
          <cell r="AF1404"/>
          <cell r="AG1404"/>
          <cell r="AH1404"/>
          <cell r="AI1404"/>
          <cell r="AJ1404"/>
        </row>
        <row r="1405">
          <cell r="C1405">
            <v>0</v>
          </cell>
          <cell r="D1405">
            <v>0</v>
          </cell>
          <cell r="E1405"/>
          <cell r="F1405"/>
          <cell r="G1405"/>
          <cell r="AA1405"/>
          <cell r="AB1405"/>
          <cell r="AC1405"/>
          <cell r="AD1405"/>
          <cell r="AE1405"/>
          <cell r="AF1405"/>
          <cell r="AG1405"/>
          <cell r="AH1405"/>
          <cell r="AI1405"/>
          <cell r="AJ1405"/>
        </row>
        <row r="1406">
          <cell r="C1406">
            <v>0</v>
          </cell>
          <cell r="D1406">
            <v>0</v>
          </cell>
          <cell r="E1406"/>
          <cell r="F1406"/>
          <cell r="G1406"/>
          <cell r="AA1406"/>
          <cell r="AB1406"/>
          <cell r="AC1406"/>
          <cell r="AD1406"/>
          <cell r="AE1406"/>
          <cell r="AF1406"/>
          <cell r="AG1406"/>
          <cell r="AH1406"/>
          <cell r="AI1406"/>
          <cell r="AJ1406"/>
        </row>
        <row r="1407">
          <cell r="C1407">
            <v>0</v>
          </cell>
          <cell r="D1407">
            <v>0</v>
          </cell>
          <cell r="E1407"/>
          <cell r="F1407"/>
          <cell r="G1407"/>
          <cell r="AA1407"/>
          <cell r="AB1407"/>
          <cell r="AC1407"/>
          <cell r="AD1407"/>
          <cell r="AE1407"/>
          <cell r="AF1407"/>
          <cell r="AG1407"/>
          <cell r="AH1407"/>
          <cell r="AI1407"/>
          <cell r="AJ1407"/>
        </row>
        <row r="1408">
          <cell r="C1408">
            <v>0</v>
          </cell>
          <cell r="D1408">
            <v>0</v>
          </cell>
          <cell r="E1408"/>
          <cell r="F1408"/>
          <cell r="G1408"/>
          <cell r="AA1408"/>
          <cell r="AB1408"/>
          <cell r="AC1408"/>
          <cell r="AD1408"/>
          <cell r="AE1408"/>
          <cell r="AF1408"/>
          <cell r="AG1408"/>
          <cell r="AH1408"/>
          <cell r="AI1408"/>
          <cell r="AJ1408"/>
        </row>
        <row r="1409">
          <cell r="C1409">
            <v>0</v>
          </cell>
          <cell r="D1409">
            <v>0</v>
          </cell>
          <cell r="E1409"/>
          <cell r="F1409"/>
          <cell r="G1409"/>
          <cell r="AA1409"/>
          <cell r="AB1409"/>
          <cell r="AC1409"/>
          <cell r="AD1409"/>
          <cell r="AE1409"/>
          <cell r="AF1409"/>
          <cell r="AG1409"/>
          <cell r="AH1409"/>
          <cell r="AI1409"/>
          <cell r="AJ1409"/>
        </row>
        <row r="1410">
          <cell r="C1410">
            <v>0</v>
          </cell>
          <cell r="D1410">
            <v>0</v>
          </cell>
          <cell r="E1410"/>
          <cell r="F1410"/>
          <cell r="G1410"/>
          <cell r="AA1410"/>
          <cell r="AB1410"/>
          <cell r="AC1410"/>
          <cell r="AD1410"/>
          <cell r="AE1410"/>
          <cell r="AF1410"/>
          <cell r="AG1410"/>
          <cell r="AH1410"/>
          <cell r="AI1410"/>
          <cell r="AJ1410"/>
        </row>
        <row r="1411">
          <cell r="C1411">
            <v>0</v>
          </cell>
          <cell r="D1411">
            <v>0</v>
          </cell>
          <cell r="E1411"/>
          <cell r="F1411"/>
          <cell r="G1411"/>
          <cell r="AA1411"/>
          <cell r="AB1411"/>
          <cell r="AC1411"/>
          <cell r="AD1411"/>
          <cell r="AE1411"/>
          <cell r="AF1411"/>
          <cell r="AG1411"/>
          <cell r="AH1411"/>
          <cell r="AI1411"/>
          <cell r="AJ1411"/>
        </row>
        <row r="1412">
          <cell r="C1412">
            <v>0</v>
          </cell>
          <cell r="D1412">
            <v>0</v>
          </cell>
          <cell r="E1412"/>
          <cell r="F1412"/>
          <cell r="G1412"/>
          <cell r="AA1412"/>
          <cell r="AB1412"/>
          <cell r="AC1412"/>
          <cell r="AD1412"/>
          <cell r="AE1412"/>
          <cell r="AF1412"/>
          <cell r="AG1412"/>
          <cell r="AH1412"/>
          <cell r="AI1412"/>
          <cell r="AJ1412"/>
        </row>
        <row r="1413">
          <cell r="C1413">
            <v>0</v>
          </cell>
          <cell r="D1413">
            <v>0</v>
          </cell>
          <cell r="E1413"/>
          <cell r="F1413"/>
          <cell r="G1413"/>
          <cell r="AA1413"/>
          <cell r="AB1413"/>
          <cell r="AC1413"/>
          <cell r="AD1413"/>
          <cell r="AE1413"/>
          <cell r="AF1413"/>
          <cell r="AG1413"/>
          <cell r="AH1413"/>
          <cell r="AI1413"/>
          <cell r="AJ1413"/>
        </row>
        <row r="1414">
          <cell r="C1414">
            <v>0</v>
          </cell>
          <cell r="D1414">
            <v>0</v>
          </cell>
          <cell r="E1414"/>
          <cell r="F1414"/>
          <cell r="G1414"/>
          <cell r="AA1414"/>
          <cell r="AB1414"/>
          <cell r="AC1414"/>
          <cell r="AD1414"/>
          <cell r="AE1414"/>
          <cell r="AF1414"/>
          <cell r="AG1414"/>
          <cell r="AH1414"/>
          <cell r="AI1414"/>
          <cell r="AJ1414"/>
        </row>
        <row r="1415">
          <cell r="C1415">
            <v>0</v>
          </cell>
          <cell r="D1415">
            <v>0</v>
          </cell>
          <cell r="E1415"/>
          <cell r="F1415"/>
          <cell r="G1415"/>
          <cell r="AA1415"/>
          <cell r="AB1415"/>
          <cell r="AC1415"/>
          <cell r="AD1415"/>
          <cell r="AE1415"/>
          <cell r="AF1415"/>
          <cell r="AG1415"/>
          <cell r="AH1415"/>
          <cell r="AI1415"/>
          <cell r="AJ1415"/>
        </row>
        <row r="1416">
          <cell r="C1416">
            <v>0</v>
          </cell>
          <cell r="D1416">
            <v>0</v>
          </cell>
          <cell r="E1416"/>
          <cell r="F1416"/>
          <cell r="G1416"/>
          <cell r="AA1416"/>
          <cell r="AB1416"/>
          <cell r="AC1416"/>
          <cell r="AD1416"/>
          <cell r="AE1416"/>
          <cell r="AF1416"/>
          <cell r="AG1416"/>
          <cell r="AH1416"/>
          <cell r="AI1416"/>
          <cell r="AJ1416"/>
        </row>
        <row r="1417">
          <cell r="C1417">
            <v>0</v>
          </cell>
          <cell r="D1417">
            <v>0</v>
          </cell>
          <cell r="E1417"/>
          <cell r="F1417"/>
          <cell r="G1417"/>
          <cell r="AA1417"/>
          <cell r="AB1417"/>
          <cell r="AC1417"/>
          <cell r="AD1417"/>
          <cell r="AE1417"/>
          <cell r="AF1417"/>
          <cell r="AG1417"/>
          <cell r="AH1417"/>
          <cell r="AI1417"/>
          <cell r="AJ1417"/>
        </row>
        <row r="1418">
          <cell r="C1418">
            <v>0</v>
          </cell>
          <cell r="D1418">
            <v>0</v>
          </cell>
          <cell r="E1418"/>
          <cell r="F1418"/>
          <cell r="G1418"/>
          <cell r="AA1418"/>
          <cell r="AB1418"/>
          <cell r="AC1418"/>
          <cell r="AD1418"/>
          <cell r="AE1418"/>
          <cell r="AF1418"/>
          <cell r="AG1418"/>
          <cell r="AH1418"/>
          <cell r="AI1418"/>
          <cell r="AJ1418"/>
        </row>
        <row r="1419">
          <cell r="C1419">
            <v>0</v>
          </cell>
          <cell r="D1419">
            <v>0</v>
          </cell>
          <cell r="E1419"/>
          <cell r="F1419"/>
          <cell r="G1419"/>
          <cell r="AA1419"/>
          <cell r="AB1419"/>
          <cell r="AC1419"/>
          <cell r="AD1419"/>
          <cell r="AE1419"/>
          <cell r="AF1419"/>
          <cell r="AG1419"/>
          <cell r="AH1419"/>
          <cell r="AI1419"/>
          <cell r="AJ1419"/>
        </row>
        <row r="1420">
          <cell r="C1420">
            <v>0</v>
          </cell>
          <cell r="D1420">
            <v>0</v>
          </cell>
          <cell r="E1420"/>
          <cell r="F1420"/>
          <cell r="G1420"/>
          <cell r="AA1420"/>
          <cell r="AB1420"/>
          <cell r="AC1420"/>
          <cell r="AD1420"/>
          <cell r="AE1420"/>
          <cell r="AF1420"/>
          <cell r="AG1420"/>
          <cell r="AH1420"/>
          <cell r="AI1420"/>
          <cell r="AJ1420"/>
        </row>
        <row r="1421">
          <cell r="C1421">
            <v>0</v>
          </cell>
          <cell r="D1421">
            <v>0</v>
          </cell>
          <cell r="E1421"/>
          <cell r="F1421"/>
          <cell r="G1421"/>
          <cell r="AA1421"/>
          <cell r="AB1421"/>
          <cell r="AC1421"/>
          <cell r="AD1421"/>
          <cell r="AE1421"/>
          <cell r="AF1421"/>
          <cell r="AG1421"/>
          <cell r="AH1421"/>
          <cell r="AI1421"/>
          <cell r="AJ1421"/>
        </row>
        <row r="1422">
          <cell r="C1422">
            <v>0</v>
          </cell>
          <cell r="D1422">
            <v>0</v>
          </cell>
          <cell r="E1422"/>
          <cell r="F1422"/>
          <cell r="G1422"/>
          <cell r="AA1422"/>
          <cell r="AB1422"/>
          <cell r="AC1422"/>
          <cell r="AD1422"/>
          <cell r="AE1422"/>
          <cell r="AF1422"/>
          <cell r="AG1422"/>
          <cell r="AH1422"/>
          <cell r="AI1422"/>
          <cell r="AJ1422"/>
        </row>
        <row r="1423">
          <cell r="C1423">
            <v>0</v>
          </cell>
          <cell r="D1423">
            <v>0</v>
          </cell>
          <cell r="E1423"/>
          <cell r="F1423"/>
          <cell r="G1423"/>
          <cell r="AA1423"/>
          <cell r="AB1423"/>
          <cell r="AC1423"/>
          <cell r="AD1423"/>
          <cell r="AE1423"/>
          <cell r="AF1423"/>
          <cell r="AG1423"/>
          <cell r="AH1423"/>
          <cell r="AI1423"/>
          <cell r="AJ1423"/>
        </row>
        <row r="1502">
          <cell r="C1502">
            <v>34</v>
          </cell>
          <cell r="H1502">
            <v>29</v>
          </cell>
          <cell r="I1502">
            <v>28</v>
          </cell>
          <cell r="J1502">
            <v>1</v>
          </cell>
          <cell r="K1502">
            <v>0</v>
          </cell>
          <cell r="L1502">
            <v>4</v>
          </cell>
          <cell r="M1502">
            <v>1</v>
          </cell>
          <cell r="N1502">
            <v>0</v>
          </cell>
          <cell r="P1502">
            <v>6</v>
          </cell>
          <cell r="Q1502">
            <v>7</v>
          </cell>
          <cell r="S1502">
            <v>0</v>
          </cell>
          <cell r="T1502">
            <v>0</v>
          </cell>
          <cell r="V1502">
            <v>0</v>
          </cell>
          <cell r="W1502">
            <v>0</v>
          </cell>
          <cell r="Y1502">
            <v>0</v>
          </cell>
          <cell r="Z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L1502">
            <v>3082560</v>
          </cell>
        </row>
        <row r="1504">
          <cell r="C1504">
            <v>0</v>
          </cell>
          <cell r="D1504">
            <v>0</v>
          </cell>
          <cell r="E1504"/>
          <cell r="F1504"/>
          <cell r="G1504"/>
          <cell r="AA1504"/>
          <cell r="AB1504"/>
          <cell r="AC1504"/>
          <cell r="AD1504"/>
          <cell r="AE1504"/>
          <cell r="AF1504"/>
          <cell r="AG1504"/>
          <cell r="AH1504"/>
          <cell r="AI1504"/>
          <cell r="AJ1504"/>
          <cell r="AL1504">
            <v>0</v>
          </cell>
        </row>
        <row r="1566">
          <cell r="C1566">
            <v>8</v>
          </cell>
          <cell r="H1566">
            <v>7</v>
          </cell>
          <cell r="I1566">
            <v>7</v>
          </cell>
          <cell r="J1566">
            <v>0</v>
          </cell>
          <cell r="K1566">
            <v>0</v>
          </cell>
          <cell r="L1566">
            <v>1</v>
          </cell>
          <cell r="M1566">
            <v>0</v>
          </cell>
          <cell r="N1566">
            <v>0</v>
          </cell>
          <cell r="P1566">
            <v>0</v>
          </cell>
          <cell r="Q1566">
            <v>2</v>
          </cell>
          <cell r="S1566">
            <v>2</v>
          </cell>
          <cell r="T1566">
            <v>2</v>
          </cell>
          <cell r="V1566">
            <v>0</v>
          </cell>
          <cell r="W1566">
            <v>0</v>
          </cell>
          <cell r="Y1566">
            <v>0</v>
          </cell>
          <cell r="Z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L1566">
            <v>1188415</v>
          </cell>
        </row>
        <row r="1635">
          <cell r="C1635">
            <v>31</v>
          </cell>
          <cell r="H1635">
            <v>26</v>
          </cell>
          <cell r="I1635">
            <v>26</v>
          </cell>
          <cell r="J1635">
            <v>0</v>
          </cell>
          <cell r="K1635">
            <v>0</v>
          </cell>
          <cell r="L1635">
            <v>5</v>
          </cell>
          <cell r="M1635">
            <v>0</v>
          </cell>
          <cell r="N1635">
            <v>0</v>
          </cell>
          <cell r="P1635">
            <v>0</v>
          </cell>
          <cell r="Q1635">
            <v>2</v>
          </cell>
          <cell r="S1635">
            <v>0</v>
          </cell>
          <cell r="T1635">
            <v>0</v>
          </cell>
          <cell r="V1635">
            <v>0</v>
          </cell>
          <cell r="W1635">
            <v>0</v>
          </cell>
          <cell r="Y1635">
            <v>0</v>
          </cell>
          <cell r="Z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L1635">
            <v>1341955</v>
          </cell>
        </row>
        <row r="1653">
          <cell r="C1653">
            <v>1</v>
          </cell>
          <cell r="D1653">
            <v>1</v>
          </cell>
          <cell r="E1653">
            <v>1</v>
          </cell>
          <cell r="F1653">
            <v>0</v>
          </cell>
          <cell r="G1653">
            <v>0</v>
          </cell>
          <cell r="AA1653">
            <v>0</v>
          </cell>
          <cell r="AB1653">
            <v>1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</row>
        <row r="1680">
          <cell r="C1680">
            <v>36</v>
          </cell>
          <cell r="H1680">
            <v>31</v>
          </cell>
          <cell r="I1680">
            <v>29</v>
          </cell>
          <cell r="J1680">
            <v>2</v>
          </cell>
          <cell r="K1680">
            <v>0</v>
          </cell>
          <cell r="L1680">
            <v>3</v>
          </cell>
          <cell r="M1680">
            <v>1</v>
          </cell>
          <cell r="N1680">
            <v>1</v>
          </cell>
          <cell r="P1680">
            <v>0</v>
          </cell>
          <cell r="Q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Y1680">
            <v>0</v>
          </cell>
          <cell r="Z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L1680">
            <v>2083470</v>
          </cell>
        </row>
        <row r="1682">
          <cell r="C1682">
            <v>0</v>
          </cell>
          <cell r="D1682">
            <v>0</v>
          </cell>
          <cell r="E1682"/>
          <cell r="F1682"/>
          <cell r="G1682"/>
          <cell r="AA1682"/>
          <cell r="AB1682"/>
          <cell r="AC1682"/>
          <cell r="AD1682"/>
          <cell r="AE1682"/>
          <cell r="AF1682"/>
          <cell r="AG1682"/>
          <cell r="AH1682"/>
          <cell r="AI1682"/>
          <cell r="AJ1682"/>
        </row>
        <row r="1683">
          <cell r="C1683">
            <v>0</v>
          </cell>
          <cell r="D1683">
            <v>0</v>
          </cell>
          <cell r="E1683"/>
          <cell r="F1683"/>
          <cell r="G1683"/>
          <cell r="AA1683"/>
          <cell r="AB1683"/>
          <cell r="AC1683"/>
          <cell r="AD1683"/>
          <cell r="AE1683"/>
          <cell r="AF1683"/>
          <cell r="AG1683"/>
          <cell r="AH1683"/>
          <cell r="AI1683"/>
          <cell r="AJ1683"/>
        </row>
        <row r="1684">
          <cell r="C1684">
            <v>7049</v>
          </cell>
          <cell r="D1684">
            <v>7049</v>
          </cell>
          <cell r="E1684">
            <v>7049</v>
          </cell>
          <cell r="F1684"/>
          <cell r="G1684">
            <v>0</v>
          </cell>
          <cell r="AA1684">
            <v>7049</v>
          </cell>
          <cell r="AB1684"/>
          <cell r="AC1684"/>
          <cell r="AD1684"/>
          <cell r="AE1684"/>
          <cell r="AF1684"/>
          <cell r="AG1684"/>
          <cell r="AH1684"/>
          <cell r="AI1684"/>
          <cell r="AJ1684"/>
        </row>
        <row r="1685">
          <cell r="C1685">
            <v>0</v>
          </cell>
          <cell r="D1685">
            <v>0</v>
          </cell>
          <cell r="E1685"/>
          <cell r="F1685"/>
          <cell r="G1685"/>
          <cell r="AA1685"/>
          <cell r="AB1685"/>
          <cell r="AC1685"/>
          <cell r="AD1685"/>
          <cell r="AE1685"/>
          <cell r="AF1685"/>
          <cell r="AG1685"/>
          <cell r="AH1685"/>
          <cell r="AI1685"/>
          <cell r="AJ1685"/>
        </row>
        <row r="1686">
          <cell r="C1686">
            <v>6</v>
          </cell>
          <cell r="D1686">
            <v>6</v>
          </cell>
          <cell r="E1686">
            <v>6</v>
          </cell>
          <cell r="F1686"/>
          <cell r="G1686">
            <v>0</v>
          </cell>
          <cell r="AA1686">
            <v>6</v>
          </cell>
          <cell r="AB1686">
            <v>0</v>
          </cell>
          <cell r="AC1686"/>
          <cell r="AD1686"/>
          <cell r="AE1686"/>
          <cell r="AF1686"/>
          <cell r="AG1686"/>
          <cell r="AH1686"/>
          <cell r="AI1686"/>
          <cell r="AJ1686"/>
        </row>
        <row r="1687">
          <cell r="C1687">
            <v>0</v>
          </cell>
          <cell r="D1687">
            <v>0</v>
          </cell>
          <cell r="E1687"/>
          <cell r="F1687"/>
          <cell r="G1687"/>
          <cell r="AA1687"/>
          <cell r="AB1687"/>
          <cell r="AC1687"/>
          <cell r="AD1687"/>
          <cell r="AE1687"/>
          <cell r="AF1687"/>
          <cell r="AG1687"/>
          <cell r="AH1687"/>
          <cell r="AI1687"/>
          <cell r="AJ1687"/>
        </row>
        <row r="1688">
          <cell r="C1688">
            <v>0</v>
          </cell>
          <cell r="D1688">
            <v>0</v>
          </cell>
          <cell r="E1688"/>
          <cell r="F1688"/>
          <cell r="G1688"/>
          <cell r="AA1688"/>
          <cell r="AB1688"/>
          <cell r="AC1688"/>
          <cell r="AD1688"/>
          <cell r="AE1688"/>
          <cell r="AF1688"/>
          <cell r="AG1688"/>
          <cell r="AH1688"/>
          <cell r="AI1688"/>
          <cell r="AJ1688"/>
        </row>
        <row r="1689">
          <cell r="C1689">
            <v>0</v>
          </cell>
          <cell r="D1689">
            <v>0</v>
          </cell>
          <cell r="E1689"/>
          <cell r="F1689"/>
          <cell r="G1689"/>
          <cell r="AA1689"/>
          <cell r="AB1689"/>
          <cell r="AC1689"/>
          <cell r="AD1689"/>
          <cell r="AE1689"/>
          <cell r="AF1689"/>
          <cell r="AG1689"/>
          <cell r="AH1689"/>
          <cell r="AI1689"/>
          <cell r="AJ1689"/>
        </row>
        <row r="1690">
          <cell r="C1690">
            <v>0</v>
          </cell>
          <cell r="D1690">
            <v>0</v>
          </cell>
          <cell r="E1690"/>
          <cell r="F1690"/>
          <cell r="G1690"/>
          <cell r="AA1690"/>
          <cell r="AB1690"/>
          <cell r="AC1690"/>
          <cell r="AD1690"/>
          <cell r="AE1690"/>
          <cell r="AF1690"/>
          <cell r="AG1690"/>
          <cell r="AH1690"/>
          <cell r="AI1690"/>
          <cell r="AJ1690"/>
        </row>
        <row r="1691">
          <cell r="C1691">
            <v>0</v>
          </cell>
          <cell r="D1691">
            <v>0</v>
          </cell>
          <cell r="E1691"/>
          <cell r="F1691"/>
          <cell r="G1691"/>
          <cell r="AA1691"/>
          <cell r="AB1691"/>
          <cell r="AC1691"/>
          <cell r="AD1691"/>
          <cell r="AE1691"/>
          <cell r="AF1691"/>
          <cell r="AG1691"/>
          <cell r="AH1691"/>
          <cell r="AI1691"/>
          <cell r="AJ1691"/>
        </row>
        <row r="1692">
          <cell r="C1692">
            <v>0</v>
          </cell>
          <cell r="D1692">
            <v>0</v>
          </cell>
          <cell r="E1692"/>
          <cell r="F1692"/>
          <cell r="G1692"/>
          <cell r="AA1692"/>
          <cell r="AB1692"/>
          <cell r="AC1692"/>
          <cell r="AD1692"/>
          <cell r="AE1692"/>
          <cell r="AF1692"/>
          <cell r="AG1692"/>
          <cell r="AH1692"/>
          <cell r="AI1692"/>
          <cell r="AJ1692"/>
        </row>
        <row r="1693">
          <cell r="C1693">
            <v>0</v>
          </cell>
          <cell r="D1693">
            <v>0</v>
          </cell>
          <cell r="E1693"/>
          <cell r="F1693"/>
          <cell r="G1693"/>
          <cell r="AA1693"/>
          <cell r="AB1693"/>
          <cell r="AC1693"/>
          <cell r="AD1693"/>
          <cell r="AE1693"/>
          <cell r="AF1693"/>
          <cell r="AG1693"/>
          <cell r="AH1693"/>
          <cell r="AI1693"/>
          <cell r="AJ1693"/>
        </row>
        <row r="1694">
          <cell r="C1694">
            <v>0</v>
          </cell>
          <cell r="D1694">
            <v>0</v>
          </cell>
          <cell r="E1694"/>
          <cell r="F1694"/>
          <cell r="G1694"/>
          <cell r="AA1694"/>
          <cell r="AB1694"/>
          <cell r="AC1694"/>
          <cell r="AD1694"/>
          <cell r="AE1694"/>
          <cell r="AF1694"/>
          <cell r="AG1694"/>
          <cell r="AH1694"/>
          <cell r="AI1694"/>
          <cell r="AJ1694"/>
        </row>
        <row r="1695">
          <cell r="C1695">
            <v>0</v>
          </cell>
          <cell r="D1695">
            <v>0</v>
          </cell>
          <cell r="E1695"/>
          <cell r="F1695"/>
          <cell r="G1695"/>
          <cell r="AA1695"/>
          <cell r="AB1695"/>
          <cell r="AC1695"/>
          <cell r="AD1695"/>
          <cell r="AE1695"/>
          <cell r="AF1695"/>
          <cell r="AG1695"/>
          <cell r="AH1695"/>
          <cell r="AI1695"/>
          <cell r="AJ1695"/>
        </row>
        <row r="1696">
          <cell r="C1696">
            <v>0</v>
          </cell>
          <cell r="D1696">
            <v>0</v>
          </cell>
          <cell r="E1696"/>
          <cell r="F1696"/>
          <cell r="G1696"/>
          <cell r="AA1696"/>
          <cell r="AB1696"/>
          <cell r="AC1696"/>
          <cell r="AD1696"/>
          <cell r="AE1696"/>
          <cell r="AF1696"/>
          <cell r="AG1696"/>
          <cell r="AH1696"/>
          <cell r="AI1696"/>
          <cell r="AJ1696"/>
        </row>
        <row r="1697">
          <cell r="C1697">
            <v>10</v>
          </cell>
          <cell r="D1697">
            <v>10</v>
          </cell>
          <cell r="E1697">
            <v>10</v>
          </cell>
          <cell r="F1697"/>
          <cell r="G1697"/>
          <cell r="AA1697">
            <v>10</v>
          </cell>
          <cell r="AB1697"/>
          <cell r="AC1697"/>
          <cell r="AD1697"/>
          <cell r="AE1697"/>
          <cell r="AF1697"/>
          <cell r="AG1697"/>
          <cell r="AH1697"/>
          <cell r="AI1697"/>
          <cell r="AJ1697"/>
        </row>
        <row r="1701">
          <cell r="C1701">
            <v>0</v>
          </cell>
          <cell r="D1701">
            <v>0</v>
          </cell>
          <cell r="E1701"/>
          <cell r="F1701"/>
          <cell r="G1701"/>
          <cell r="AA1701"/>
          <cell r="AB1701"/>
          <cell r="AC1701"/>
          <cell r="AD1701"/>
          <cell r="AE1701"/>
          <cell r="AF1701"/>
          <cell r="AG1701"/>
          <cell r="AH1701"/>
          <cell r="AI1701"/>
          <cell r="AJ1701"/>
        </row>
        <row r="1702">
          <cell r="C1702">
            <v>0</v>
          </cell>
          <cell r="D1702">
            <v>0</v>
          </cell>
          <cell r="E1702"/>
          <cell r="F1702"/>
          <cell r="G1702"/>
          <cell r="AA1702"/>
          <cell r="AB1702"/>
          <cell r="AC1702"/>
          <cell r="AD1702"/>
          <cell r="AE1702"/>
          <cell r="AF1702"/>
          <cell r="AG1702"/>
          <cell r="AH1702"/>
          <cell r="AI1702"/>
          <cell r="AJ1702"/>
        </row>
        <row r="1703">
          <cell r="C1703">
            <v>0</v>
          </cell>
          <cell r="D1703">
            <v>0</v>
          </cell>
          <cell r="E1703"/>
          <cell r="F1703"/>
          <cell r="G1703"/>
          <cell r="AA1703"/>
          <cell r="AB1703"/>
          <cell r="AC1703"/>
          <cell r="AD1703"/>
          <cell r="AE1703"/>
          <cell r="AF1703"/>
          <cell r="AG1703"/>
          <cell r="AH1703"/>
          <cell r="AI1703"/>
          <cell r="AJ1703"/>
        </row>
        <row r="1704">
          <cell r="C1704">
            <v>0</v>
          </cell>
          <cell r="D1704">
            <v>0</v>
          </cell>
          <cell r="E1704"/>
          <cell r="F1704"/>
          <cell r="G1704"/>
          <cell r="AA1704"/>
          <cell r="AB1704"/>
          <cell r="AC1704"/>
          <cell r="AD1704"/>
          <cell r="AE1704"/>
          <cell r="AF1704"/>
          <cell r="AG1704"/>
          <cell r="AH1704"/>
          <cell r="AI1704"/>
          <cell r="AJ1704"/>
        </row>
        <row r="1705">
          <cell r="C1705">
            <v>0</v>
          </cell>
          <cell r="D1705">
            <v>0</v>
          </cell>
          <cell r="E1705"/>
          <cell r="F1705"/>
          <cell r="G1705"/>
          <cell r="AA1705"/>
          <cell r="AB1705"/>
          <cell r="AC1705"/>
          <cell r="AD1705"/>
          <cell r="AE1705"/>
          <cell r="AF1705"/>
          <cell r="AG1705"/>
          <cell r="AH1705"/>
          <cell r="AI1705"/>
          <cell r="AJ1705"/>
        </row>
        <row r="1706">
          <cell r="C1706">
            <v>0</v>
          </cell>
          <cell r="D1706">
            <v>0</v>
          </cell>
          <cell r="E1706"/>
          <cell r="F1706"/>
          <cell r="G1706"/>
          <cell r="AA1706"/>
          <cell r="AB1706"/>
          <cell r="AC1706"/>
          <cell r="AD1706"/>
          <cell r="AE1706"/>
          <cell r="AF1706"/>
          <cell r="AG1706"/>
          <cell r="AH1706"/>
          <cell r="AI1706"/>
          <cell r="AJ1706"/>
        </row>
        <row r="1707">
          <cell r="C1707">
            <v>0</v>
          </cell>
          <cell r="D1707">
            <v>0</v>
          </cell>
          <cell r="E1707"/>
          <cell r="F1707"/>
          <cell r="G1707"/>
          <cell r="AA1707"/>
          <cell r="AB1707"/>
          <cell r="AC1707"/>
          <cell r="AD1707"/>
          <cell r="AE1707"/>
          <cell r="AF1707"/>
          <cell r="AG1707"/>
          <cell r="AH1707"/>
          <cell r="AI1707"/>
          <cell r="AJ1707"/>
        </row>
        <row r="1708">
          <cell r="C1708">
            <v>0</v>
          </cell>
          <cell r="D1708">
            <v>0</v>
          </cell>
          <cell r="E1708"/>
          <cell r="F1708"/>
          <cell r="G1708"/>
          <cell r="AA1708"/>
          <cell r="AB1708"/>
          <cell r="AC1708"/>
          <cell r="AD1708"/>
          <cell r="AE1708"/>
          <cell r="AF1708"/>
          <cell r="AG1708"/>
          <cell r="AH1708"/>
          <cell r="AI1708"/>
          <cell r="AJ1708"/>
        </row>
        <row r="1709">
          <cell r="C1709">
            <v>0</v>
          </cell>
          <cell r="D1709">
            <v>0</v>
          </cell>
          <cell r="E1709"/>
          <cell r="F1709"/>
          <cell r="G1709"/>
          <cell r="AA1709"/>
          <cell r="AB1709"/>
          <cell r="AC1709"/>
          <cell r="AD1709"/>
          <cell r="AE1709"/>
          <cell r="AF1709"/>
          <cell r="AG1709"/>
          <cell r="AH1709"/>
          <cell r="AI1709"/>
          <cell r="AJ1709"/>
        </row>
        <row r="1710">
          <cell r="C1710">
            <v>0</v>
          </cell>
          <cell r="D1710">
            <v>0</v>
          </cell>
          <cell r="E1710"/>
          <cell r="F1710"/>
          <cell r="G1710"/>
          <cell r="AA1710"/>
          <cell r="AB1710"/>
          <cell r="AC1710"/>
          <cell r="AD1710"/>
          <cell r="AE1710"/>
          <cell r="AF1710"/>
          <cell r="AG1710"/>
          <cell r="AH1710"/>
          <cell r="AI1710"/>
          <cell r="AJ1710"/>
        </row>
        <row r="1711">
          <cell r="C1711">
            <v>0</v>
          </cell>
          <cell r="D1711">
            <v>0</v>
          </cell>
          <cell r="E1711"/>
          <cell r="F1711"/>
          <cell r="G1711"/>
          <cell r="AA1711"/>
          <cell r="AB1711"/>
          <cell r="AC1711"/>
          <cell r="AD1711"/>
          <cell r="AE1711"/>
          <cell r="AF1711"/>
          <cell r="AG1711"/>
          <cell r="AH1711"/>
          <cell r="AI1711"/>
          <cell r="AJ1711"/>
        </row>
        <row r="1712">
          <cell r="C1712">
            <v>5</v>
          </cell>
          <cell r="D1712">
            <v>5</v>
          </cell>
          <cell r="E1712">
            <v>5</v>
          </cell>
          <cell r="F1712"/>
          <cell r="G1712"/>
          <cell r="AA1712">
            <v>0</v>
          </cell>
          <cell r="AB1712">
            <v>5</v>
          </cell>
          <cell r="AC1712">
            <v>0</v>
          </cell>
          <cell r="AD1712"/>
          <cell r="AE1712"/>
          <cell r="AF1712"/>
          <cell r="AG1712"/>
          <cell r="AH1712"/>
          <cell r="AI1712"/>
          <cell r="AJ1712"/>
        </row>
        <row r="1713">
          <cell r="C1713">
            <v>0</v>
          </cell>
          <cell r="D1713">
            <v>0</v>
          </cell>
          <cell r="E1713"/>
          <cell r="F1713"/>
          <cell r="G1713"/>
          <cell r="AA1713"/>
          <cell r="AB1713"/>
          <cell r="AC1713"/>
          <cell r="AD1713"/>
          <cell r="AE1713"/>
          <cell r="AF1713"/>
          <cell r="AG1713"/>
          <cell r="AH1713"/>
          <cell r="AI1713"/>
          <cell r="AJ1713"/>
        </row>
        <row r="1714">
          <cell r="C1714">
            <v>0</v>
          </cell>
          <cell r="D1714">
            <v>0</v>
          </cell>
          <cell r="E1714"/>
          <cell r="F1714"/>
          <cell r="G1714"/>
          <cell r="AA1714"/>
          <cell r="AB1714"/>
          <cell r="AC1714"/>
          <cell r="AD1714"/>
          <cell r="AE1714"/>
          <cell r="AF1714"/>
          <cell r="AG1714"/>
          <cell r="AH1714"/>
          <cell r="AI1714"/>
          <cell r="AJ1714"/>
        </row>
        <row r="1715">
          <cell r="C1715">
            <v>0</v>
          </cell>
          <cell r="D1715">
            <v>0</v>
          </cell>
          <cell r="E1715"/>
          <cell r="F1715"/>
          <cell r="G1715"/>
          <cell r="AA1715"/>
          <cell r="AB1715"/>
          <cell r="AC1715"/>
          <cell r="AD1715"/>
          <cell r="AE1715"/>
          <cell r="AF1715"/>
          <cell r="AG1715"/>
          <cell r="AH1715"/>
          <cell r="AI1715"/>
          <cell r="AJ1715"/>
        </row>
        <row r="1716">
          <cell r="C1716">
            <v>0</v>
          </cell>
          <cell r="D1716">
            <v>0</v>
          </cell>
          <cell r="E1716"/>
          <cell r="F1716"/>
          <cell r="G1716"/>
          <cell r="AA1716"/>
          <cell r="AB1716"/>
          <cell r="AC1716"/>
          <cell r="AD1716"/>
          <cell r="AE1716"/>
          <cell r="AF1716"/>
          <cell r="AG1716"/>
          <cell r="AH1716"/>
          <cell r="AI1716"/>
          <cell r="AJ1716"/>
        </row>
        <row r="1717">
          <cell r="C1717">
            <v>0</v>
          </cell>
          <cell r="D1717">
            <v>0</v>
          </cell>
          <cell r="E1717"/>
          <cell r="F1717"/>
          <cell r="G1717"/>
          <cell r="AA1717"/>
          <cell r="AB1717"/>
          <cell r="AC1717"/>
          <cell r="AD1717"/>
          <cell r="AE1717"/>
          <cell r="AF1717"/>
          <cell r="AG1717"/>
          <cell r="AH1717"/>
          <cell r="AI1717"/>
          <cell r="AJ1717"/>
        </row>
        <row r="1718">
          <cell r="C1718">
            <v>0</v>
          </cell>
          <cell r="D1718">
            <v>0</v>
          </cell>
          <cell r="E1718"/>
          <cell r="F1718"/>
          <cell r="G1718"/>
          <cell r="AA1718"/>
          <cell r="AB1718"/>
          <cell r="AC1718"/>
          <cell r="AD1718"/>
          <cell r="AE1718"/>
          <cell r="AF1718"/>
          <cell r="AG1718"/>
          <cell r="AH1718"/>
          <cell r="AI1718"/>
          <cell r="AJ1718"/>
        </row>
        <row r="1719">
          <cell r="C1719">
            <v>0</v>
          </cell>
          <cell r="D1719">
            <v>0</v>
          </cell>
          <cell r="E1719"/>
          <cell r="F1719"/>
          <cell r="G1719"/>
          <cell r="AA1719"/>
          <cell r="AB1719"/>
          <cell r="AC1719"/>
          <cell r="AD1719"/>
          <cell r="AE1719"/>
          <cell r="AF1719"/>
          <cell r="AG1719"/>
          <cell r="AH1719"/>
          <cell r="AI1719"/>
          <cell r="AJ1719"/>
        </row>
        <row r="1720">
          <cell r="C1720">
            <v>0</v>
          </cell>
          <cell r="D1720">
            <v>0</v>
          </cell>
          <cell r="E1720"/>
          <cell r="F1720"/>
          <cell r="G1720"/>
          <cell r="AA1720"/>
          <cell r="AB1720"/>
          <cell r="AC1720"/>
          <cell r="AD1720"/>
          <cell r="AE1720"/>
          <cell r="AF1720"/>
          <cell r="AG1720"/>
          <cell r="AH1720"/>
          <cell r="AI1720"/>
          <cell r="AJ1720"/>
        </row>
        <row r="1721">
          <cell r="C1721">
            <v>0</v>
          </cell>
          <cell r="D1721">
            <v>0</v>
          </cell>
          <cell r="E1721"/>
          <cell r="F1721"/>
          <cell r="G1721"/>
          <cell r="AA1721"/>
          <cell r="AB1721"/>
          <cell r="AC1721"/>
          <cell r="AD1721"/>
          <cell r="AE1721"/>
          <cell r="AF1721"/>
          <cell r="AG1721"/>
          <cell r="AH1721"/>
          <cell r="AI1721"/>
          <cell r="AJ1721"/>
        </row>
        <row r="1722">
          <cell r="C1722">
            <v>0</v>
          </cell>
          <cell r="D1722">
            <v>0</v>
          </cell>
          <cell r="E1722"/>
          <cell r="F1722"/>
          <cell r="G1722"/>
          <cell r="AA1722"/>
          <cell r="AB1722"/>
          <cell r="AC1722"/>
          <cell r="AD1722"/>
          <cell r="AE1722"/>
          <cell r="AF1722"/>
          <cell r="AG1722"/>
          <cell r="AH1722"/>
          <cell r="AI1722"/>
          <cell r="AJ1722"/>
        </row>
        <row r="1723">
          <cell r="C1723">
            <v>0</v>
          </cell>
          <cell r="D1723">
            <v>0</v>
          </cell>
          <cell r="E1723"/>
          <cell r="F1723"/>
          <cell r="G1723"/>
          <cell r="AA1723"/>
          <cell r="AB1723"/>
          <cell r="AC1723"/>
          <cell r="AD1723"/>
          <cell r="AE1723"/>
          <cell r="AF1723"/>
          <cell r="AG1723"/>
          <cell r="AH1723"/>
          <cell r="AI1723"/>
          <cell r="AJ1723"/>
        </row>
        <row r="1724">
          <cell r="C1724">
            <v>0</v>
          </cell>
          <cell r="D1724">
            <v>0</v>
          </cell>
          <cell r="E1724"/>
          <cell r="F1724"/>
          <cell r="G1724"/>
          <cell r="AA1724"/>
          <cell r="AB1724"/>
          <cell r="AC1724"/>
          <cell r="AD1724"/>
          <cell r="AE1724"/>
          <cell r="AF1724"/>
          <cell r="AG1724"/>
          <cell r="AH1724"/>
          <cell r="AI1724"/>
          <cell r="AJ1724"/>
        </row>
        <row r="1725">
          <cell r="C1725">
            <v>0</v>
          </cell>
          <cell r="D1725">
            <v>0</v>
          </cell>
          <cell r="E1725"/>
          <cell r="F1725"/>
          <cell r="G1725"/>
          <cell r="AA1725"/>
          <cell r="AB1725"/>
          <cell r="AC1725"/>
          <cell r="AD1725"/>
          <cell r="AE1725"/>
          <cell r="AF1725"/>
          <cell r="AG1725"/>
          <cell r="AH1725"/>
          <cell r="AI1725"/>
          <cell r="AJ1725"/>
        </row>
        <row r="1726">
          <cell r="C1726">
            <v>0</v>
          </cell>
          <cell r="D1726">
            <v>0</v>
          </cell>
          <cell r="E1726"/>
          <cell r="F1726"/>
          <cell r="G1726"/>
          <cell r="AA1726"/>
          <cell r="AB1726"/>
          <cell r="AC1726"/>
          <cell r="AD1726"/>
          <cell r="AE1726"/>
          <cell r="AF1726"/>
          <cell r="AG1726"/>
          <cell r="AH1726"/>
          <cell r="AI1726"/>
          <cell r="AJ1726"/>
        </row>
        <row r="1727">
          <cell r="C1727">
            <v>0</v>
          </cell>
          <cell r="D1727">
            <v>0</v>
          </cell>
          <cell r="E1727"/>
          <cell r="F1727"/>
          <cell r="G1727"/>
          <cell r="AA1727"/>
          <cell r="AB1727"/>
          <cell r="AC1727"/>
          <cell r="AD1727"/>
          <cell r="AE1727"/>
          <cell r="AF1727"/>
          <cell r="AG1727"/>
          <cell r="AH1727"/>
          <cell r="AI1727"/>
          <cell r="AJ1727"/>
        </row>
        <row r="1728">
          <cell r="C1728">
            <v>0</v>
          </cell>
          <cell r="D1728">
            <v>0</v>
          </cell>
          <cell r="E1728"/>
          <cell r="F1728"/>
          <cell r="G1728"/>
          <cell r="AA1728"/>
          <cell r="AB1728"/>
          <cell r="AC1728"/>
          <cell r="AD1728"/>
          <cell r="AE1728"/>
          <cell r="AF1728"/>
          <cell r="AG1728"/>
          <cell r="AH1728"/>
          <cell r="AI1728"/>
          <cell r="AJ1728"/>
        </row>
        <row r="1729">
          <cell r="C1729">
            <v>0</v>
          </cell>
          <cell r="D1729">
            <v>0</v>
          </cell>
          <cell r="E1729"/>
          <cell r="F1729"/>
          <cell r="G1729"/>
          <cell r="AA1729"/>
          <cell r="AB1729"/>
          <cell r="AC1729"/>
          <cell r="AD1729"/>
          <cell r="AE1729"/>
          <cell r="AF1729"/>
          <cell r="AG1729"/>
          <cell r="AH1729"/>
          <cell r="AI1729"/>
          <cell r="AJ1729"/>
        </row>
        <row r="1730">
          <cell r="C1730">
            <v>0</v>
          </cell>
          <cell r="D1730">
            <v>0</v>
          </cell>
          <cell r="E1730"/>
          <cell r="F1730"/>
          <cell r="G1730"/>
          <cell r="AA1730"/>
          <cell r="AB1730"/>
          <cell r="AC1730"/>
          <cell r="AD1730"/>
          <cell r="AE1730"/>
          <cell r="AF1730"/>
          <cell r="AG1730"/>
          <cell r="AH1730"/>
          <cell r="AI1730"/>
          <cell r="AJ1730"/>
        </row>
        <row r="1731">
          <cell r="C1731">
            <v>0</v>
          </cell>
          <cell r="D1731">
            <v>0</v>
          </cell>
          <cell r="E1731"/>
          <cell r="F1731"/>
          <cell r="G1731"/>
          <cell r="AA1731"/>
          <cell r="AB1731"/>
          <cell r="AC1731"/>
          <cell r="AD1731"/>
          <cell r="AE1731"/>
          <cell r="AF1731"/>
          <cell r="AG1731"/>
          <cell r="AH1731"/>
          <cell r="AI1731"/>
          <cell r="AJ1731"/>
        </row>
        <row r="1732">
          <cell r="C1732">
            <v>0</v>
          </cell>
          <cell r="D1732">
            <v>0</v>
          </cell>
          <cell r="E1732"/>
          <cell r="F1732"/>
          <cell r="G1732"/>
          <cell r="AA1732"/>
          <cell r="AB1732"/>
          <cell r="AC1732"/>
          <cell r="AD1732"/>
          <cell r="AE1732"/>
          <cell r="AF1732"/>
          <cell r="AG1732"/>
          <cell r="AH1732"/>
          <cell r="AI1732"/>
          <cell r="AJ1732"/>
        </row>
        <row r="1733">
          <cell r="C1733">
            <v>0</v>
          </cell>
          <cell r="D1733">
            <v>0</v>
          </cell>
          <cell r="E1733"/>
          <cell r="F1733"/>
          <cell r="G1733"/>
          <cell r="AA1733"/>
          <cell r="AB1733"/>
          <cell r="AC1733"/>
          <cell r="AD1733"/>
          <cell r="AE1733"/>
          <cell r="AF1733"/>
          <cell r="AG1733"/>
          <cell r="AH1733"/>
          <cell r="AI1733"/>
          <cell r="AJ1733"/>
        </row>
        <row r="1734">
          <cell r="C1734">
            <v>0</v>
          </cell>
          <cell r="D1734">
            <v>0</v>
          </cell>
          <cell r="E1734"/>
          <cell r="F1734"/>
          <cell r="G1734"/>
          <cell r="AA1734"/>
          <cell r="AB1734"/>
          <cell r="AC1734"/>
          <cell r="AD1734"/>
          <cell r="AE1734"/>
          <cell r="AF1734"/>
          <cell r="AG1734"/>
          <cell r="AH1734"/>
          <cell r="AI1734"/>
          <cell r="AJ1734"/>
        </row>
        <row r="1735">
          <cell r="C1735">
            <v>0</v>
          </cell>
          <cell r="D1735">
            <v>0</v>
          </cell>
          <cell r="E1735"/>
          <cell r="F1735"/>
          <cell r="G1735"/>
          <cell r="AA1735"/>
          <cell r="AB1735"/>
          <cell r="AC1735"/>
          <cell r="AD1735"/>
          <cell r="AE1735"/>
          <cell r="AF1735"/>
          <cell r="AG1735"/>
          <cell r="AH1735"/>
          <cell r="AI1735"/>
          <cell r="AJ1735"/>
        </row>
        <row r="1736">
          <cell r="C1736">
            <v>719</v>
          </cell>
          <cell r="D1736">
            <v>719</v>
          </cell>
          <cell r="E1736">
            <v>719</v>
          </cell>
          <cell r="F1736"/>
          <cell r="G1736">
            <v>0</v>
          </cell>
          <cell r="AA1736">
            <v>718</v>
          </cell>
          <cell r="AB1736">
            <v>1</v>
          </cell>
          <cell r="AC1736">
            <v>0</v>
          </cell>
          <cell r="AD1736"/>
          <cell r="AE1736"/>
          <cell r="AF1736"/>
          <cell r="AG1736"/>
          <cell r="AH1736"/>
          <cell r="AI1736"/>
          <cell r="AJ1736"/>
        </row>
        <row r="1737">
          <cell r="C1737">
            <v>391</v>
          </cell>
          <cell r="D1737">
            <v>391</v>
          </cell>
          <cell r="E1737">
            <v>391</v>
          </cell>
          <cell r="F1737"/>
          <cell r="G1737">
            <v>0</v>
          </cell>
          <cell r="AA1737">
            <v>391</v>
          </cell>
          <cell r="AB1737">
            <v>0</v>
          </cell>
          <cell r="AC1737">
            <v>0</v>
          </cell>
          <cell r="AD1737"/>
          <cell r="AE1737"/>
          <cell r="AF1737"/>
          <cell r="AG1737"/>
          <cell r="AH1737"/>
          <cell r="AI1737"/>
          <cell r="AJ1737"/>
        </row>
        <row r="1738">
          <cell r="C1738">
            <v>10456</v>
          </cell>
          <cell r="D1738">
            <v>10130</v>
          </cell>
          <cell r="E1738">
            <v>10130</v>
          </cell>
          <cell r="F1738"/>
          <cell r="G1738">
            <v>326</v>
          </cell>
          <cell r="AA1738">
            <v>9121</v>
          </cell>
          <cell r="AB1738">
            <v>742</v>
          </cell>
          <cell r="AC1738">
            <v>593</v>
          </cell>
          <cell r="AD1738"/>
          <cell r="AE1738"/>
          <cell r="AF1738"/>
          <cell r="AG1738"/>
          <cell r="AH1738"/>
          <cell r="AI1738"/>
          <cell r="AJ1738"/>
        </row>
        <row r="1739">
          <cell r="C1739">
            <v>6862</v>
          </cell>
          <cell r="D1739">
            <v>6862</v>
          </cell>
          <cell r="E1739">
            <v>6862</v>
          </cell>
          <cell r="F1739"/>
          <cell r="G1739">
            <v>0</v>
          </cell>
          <cell r="AA1739">
            <v>6862</v>
          </cell>
          <cell r="AB1739">
            <v>0</v>
          </cell>
          <cell r="AC1739">
            <v>0</v>
          </cell>
          <cell r="AD1739"/>
          <cell r="AE1739"/>
          <cell r="AF1739"/>
          <cell r="AG1739"/>
          <cell r="AH1739"/>
          <cell r="AI1739"/>
          <cell r="AJ1739"/>
        </row>
        <row r="1740">
          <cell r="C1740">
            <v>0</v>
          </cell>
          <cell r="D1740">
            <v>0</v>
          </cell>
          <cell r="E1740"/>
          <cell r="F1740"/>
          <cell r="G1740"/>
          <cell r="AA1740"/>
          <cell r="AB1740"/>
          <cell r="AC1740"/>
          <cell r="AD1740"/>
          <cell r="AE1740"/>
          <cell r="AF1740"/>
          <cell r="AG1740"/>
          <cell r="AH1740"/>
          <cell r="AI1740"/>
          <cell r="AJ1740"/>
        </row>
        <row r="1741">
          <cell r="C1741">
            <v>28</v>
          </cell>
          <cell r="D1741">
            <v>28</v>
          </cell>
          <cell r="E1741">
            <v>28</v>
          </cell>
          <cell r="F1741"/>
          <cell r="G1741">
            <v>0</v>
          </cell>
          <cell r="AA1741">
            <v>28</v>
          </cell>
          <cell r="AB1741"/>
          <cell r="AC1741"/>
          <cell r="AD1741"/>
          <cell r="AE1741"/>
          <cell r="AF1741"/>
          <cell r="AG1741"/>
          <cell r="AH1741"/>
          <cell r="AI1741"/>
          <cell r="AJ1741"/>
        </row>
        <row r="1742">
          <cell r="C1742">
            <v>0</v>
          </cell>
          <cell r="D1742">
            <v>0</v>
          </cell>
          <cell r="E1742"/>
          <cell r="F1742"/>
          <cell r="G1742"/>
          <cell r="AA1742"/>
          <cell r="AB1742"/>
          <cell r="AC1742"/>
          <cell r="AD1742"/>
          <cell r="AE1742"/>
          <cell r="AF1742"/>
          <cell r="AG1742"/>
          <cell r="AH1742"/>
          <cell r="AI1742"/>
          <cell r="AJ1742"/>
        </row>
        <row r="1743">
          <cell r="C1743">
            <v>2538</v>
          </cell>
          <cell r="D1743">
            <v>2528</v>
          </cell>
          <cell r="E1743">
            <v>2528</v>
          </cell>
          <cell r="F1743"/>
          <cell r="G1743">
            <v>10</v>
          </cell>
          <cell r="AA1743">
            <v>1955</v>
          </cell>
          <cell r="AB1743">
            <v>10</v>
          </cell>
          <cell r="AC1743">
            <v>573</v>
          </cell>
          <cell r="AD1743"/>
          <cell r="AE1743"/>
          <cell r="AF1743"/>
          <cell r="AG1743"/>
          <cell r="AH1743"/>
          <cell r="AI1743"/>
          <cell r="AJ1743"/>
        </row>
        <row r="1744">
          <cell r="C1744">
            <v>0</v>
          </cell>
          <cell r="D1744">
            <v>0</v>
          </cell>
          <cell r="E1744"/>
          <cell r="F1744"/>
          <cell r="G1744"/>
          <cell r="AA1744"/>
          <cell r="AB1744"/>
          <cell r="AC1744"/>
          <cell r="AD1744"/>
          <cell r="AE1744"/>
          <cell r="AF1744"/>
          <cell r="AG1744"/>
          <cell r="AH1744"/>
          <cell r="AI1744"/>
          <cell r="AJ1744"/>
        </row>
        <row r="1745">
          <cell r="C1745">
            <v>0</v>
          </cell>
          <cell r="D1745">
            <v>0</v>
          </cell>
          <cell r="E1745"/>
          <cell r="F1745"/>
          <cell r="G1745"/>
          <cell r="AA1745"/>
          <cell r="AB1745"/>
          <cell r="AC1745"/>
          <cell r="AD1745"/>
          <cell r="AE1745"/>
          <cell r="AF1745"/>
          <cell r="AG1745"/>
          <cell r="AH1745"/>
          <cell r="AI1745"/>
          <cell r="AJ1745"/>
        </row>
        <row r="1746">
          <cell r="C1746">
            <v>0</v>
          </cell>
          <cell r="D1746">
            <v>0</v>
          </cell>
          <cell r="E1746"/>
          <cell r="F1746"/>
          <cell r="G1746"/>
          <cell r="AA1746"/>
          <cell r="AB1746"/>
          <cell r="AC1746"/>
          <cell r="AD1746"/>
          <cell r="AE1746"/>
          <cell r="AF1746"/>
          <cell r="AG1746"/>
          <cell r="AH1746"/>
          <cell r="AI1746"/>
          <cell r="AJ1746"/>
        </row>
        <row r="1747">
          <cell r="C1747">
            <v>0</v>
          </cell>
          <cell r="D1747">
            <v>0</v>
          </cell>
          <cell r="E1747"/>
          <cell r="F1747"/>
          <cell r="G1747"/>
          <cell r="AA1747"/>
          <cell r="AB1747"/>
          <cell r="AC1747"/>
          <cell r="AD1747"/>
          <cell r="AE1747"/>
          <cell r="AF1747"/>
          <cell r="AG1747"/>
          <cell r="AH1747"/>
          <cell r="AI1747"/>
          <cell r="AJ1747"/>
        </row>
        <row r="1748">
          <cell r="C1748">
            <v>0</v>
          </cell>
          <cell r="D1748">
            <v>0</v>
          </cell>
          <cell r="E1748"/>
          <cell r="F1748"/>
          <cell r="G1748"/>
          <cell r="AA1748"/>
          <cell r="AB1748"/>
          <cell r="AC1748"/>
          <cell r="AD1748"/>
          <cell r="AE1748"/>
          <cell r="AF1748"/>
          <cell r="AG1748"/>
          <cell r="AH1748"/>
          <cell r="AI1748"/>
          <cell r="AJ1748"/>
        </row>
        <row r="1749">
          <cell r="C1749">
            <v>20</v>
          </cell>
          <cell r="D1749">
            <v>20</v>
          </cell>
          <cell r="E1749">
            <v>20</v>
          </cell>
          <cell r="F1749"/>
          <cell r="G1749">
            <v>0</v>
          </cell>
          <cell r="AA1749">
            <v>20</v>
          </cell>
          <cell r="AB1749"/>
          <cell r="AC1749"/>
          <cell r="AD1749"/>
          <cell r="AE1749"/>
          <cell r="AF1749"/>
          <cell r="AG1749"/>
          <cell r="AH1749"/>
          <cell r="AI1749"/>
          <cell r="AJ1749"/>
        </row>
        <row r="1750">
          <cell r="C1750">
            <v>0</v>
          </cell>
          <cell r="D1750">
            <v>0</v>
          </cell>
          <cell r="E1750"/>
          <cell r="F1750"/>
          <cell r="G1750"/>
          <cell r="AA1750"/>
          <cell r="AB1750"/>
          <cell r="AC1750"/>
          <cell r="AD1750"/>
          <cell r="AE1750"/>
          <cell r="AF1750"/>
          <cell r="AG1750"/>
          <cell r="AH1750"/>
          <cell r="AI1750"/>
          <cell r="AJ1750"/>
        </row>
        <row r="1751">
          <cell r="C1751">
            <v>211</v>
          </cell>
          <cell r="D1751">
            <v>211</v>
          </cell>
          <cell r="E1751">
            <v>211</v>
          </cell>
          <cell r="F1751"/>
          <cell r="G1751"/>
          <cell r="AA1751">
            <v>211</v>
          </cell>
          <cell r="AB1751"/>
          <cell r="AC1751"/>
          <cell r="AD1751"/>
          <cell r="AE1751"/>
          <cell r="AF1751"/>
          <cell r="AG1751"/>
          <cell r="AH1751"/>
          <cell r="AI1751"/>
          <cell r="AJ1751"/>
        </row>
        <row r="1752">
          <cell r="C1752">
            <v>0</v>
          </cell>
          <cell r="D1752">
            <v>0</v>
          </cell>
          <cell r="E1752"/>
          <cell r="F1752"/>
          <cell r="G1752"/>
          <cell r="AA1752"/>
          <cell r="AB1752"/>
          <cell r="AC1752"/>
          <cell r="AD1752"/>
          <cell r="AE1752"/>
          <cell r="AF1752"/>
          <cell r="AG1752"/>
          <cell r="AH1752"/>
          <cell r="AI1752"/>
          <cell r="AJ1752"/>
        </row>
        <row r="1753">
          <cell r="C1753">
            <v>0</v>
          </cell>
          <cell r="D1753">
            <v>0</v>
          </cell>
          <cell r="E1753"/>
          <cell r="F1753"/>
          <cell r="G1753"/>
          <cell r="AA1753"/>
          <cell r="AB1753"/>
          <cell r="AC1753"/>
          <cell r="AD1753"/>
          <cell r="AE1753"/>
          <cell r="AF1753"/>
          <cell r="AG1753"/>
          <cell r="AH1753"/>
          <cell r="AI1753"/>
          <cell r="AJ1753"/>
        </row>
        <row r="1754">
          <cell r="C1754">
            <v>0</v>
          </cell>
          <cell r="D1754">
            <v>0</v>
          </cell>
          <cell r="E1754"/>
          <cell r="F1754"/>
          <cell r="G1754"/>
          <cell r="AA1754"/>
          <cell r="AB1754"/>
          <cell r="AC1754"/>
          <cell r="AD1754"/>
          <cell r="AE1754"/>
          <cell r="AF1754"/>
          <cell r="AG1754"/>
          <cell r="AH1754"/>
          <cell r="AI1754"/>
          <cell r="AJ1754"/>
        </row>
        <row r="1755">
          <cell r="C1755">
            <v>0</v>
          </cell>
          <cell r="D1755">
            <v>0</v>
          </cell>
          <cell r="E1755"/>
          <cell r="F1755"/>
          <cell r="G1755"/>
          <cell r="AA1755"/>
          <cell r="AB1755"/>
          <cell r="AC1755"/>
          <cell r="AD1755"/>
          <cell r="AE1755"/>
          <cell r="AF1755"/>
          <cell r="AG1755"/>
          <cell r="AH1755"/>
          <cell r="AI1755"/>
          <cell r="AJ1755"/>
        </row>
        <row r="1756">
          <cell r="C1756">
            <v>0</v>
          </cell>
          <cell r="D1756">
            <v>0</v>
          </cell>
          <cell r="E1756"/>
          <cell r="F1756"/>
          <cell r="G1756"/>
          <cell r="AA1756"/>
          <cell r="AB1756"/>
          <cell r="AC1756"/>
          <cell r="AD1756"/>
          <cell r="AE1756"/>
          <cell r="AF1756"/>
          <cell r="AG1756"/>
          <cell r="AH1756"/>
          <cell r="AI1756"/>
          <cell r="AJ1756"/>
        </row>
        <row r="1757">
          <cell r="C1757">
            <v>0</v>
          </cell>
          <cell r="D1757">
            <v>0</v>
          </cell>
          <cell r="E1757"/>
          <cell r="F1757"/>
          <cell r="G1757"/>
          <cell r="AA1757"/>
          <cell r="AB1757"/>
          <cell r="AC1757"/>
          <cell r="AD1757"/>
          <cell r="AE1757"/>
          <cell r="AF1757"/>
          <cell r="AG1757"/>
          <cell r="AH1757"/>
          <cell r="AI1757"/>
          <cell r="AJ1757"/>
        </row>
        <row r="1758">
          <cell r="C1758">
            <v>0</v>
          </cell>
          <cell r="D1758">
            <v>0</v>
          </cell>
          <cell r="E1758"/>
          <cell r="F1758"/>
          <cell r="G1758"/>
          <cell r="AA1758"/>
          <cell r="AB1758"/>
          <cell r="AC1758"/>
          <cell r="AD1758"/>
          <cell r="AE1758"/>
          <cell r="AF1758"/>
          <cell r="AG1758"/>
          <cell r="AH1758"/>
          <cell r="AI1758"/>
          <cell r="AJ1758"/>
        </row>
        <row r="1759">
          <cell r="C1759">
            <v>0</v>
          </cell>
          <cell r="D1759">
            <v>0</v>
          </cell>
          <cell r="E1759"/>
          <cell r="F1759"/>
          <cell r="G1759"/>
          <cell r="AA1759"/>
          <cell r="AB1759"/>
          <cell r="AC1759"/>
          <cell r="AD1759"/>
          <cell r="AE1759"/>
          <cell r="AF1759"/>
          <cell r="AG1759"/>
          <cell r="AH1759"/>
          <cell r="AI1759"/>
          <cell r="AJ1759"/>
        </row>
        <row r="1760">
          <cell r="C1760">
            <v>0</v>
          </cell>
          <cell r="D1760">
            <v>0</v>
          </cell>
          <cell r="E1760"/>
          <cell r="F1760"/>
          <cell r="G1760"/>
          <cell r="AA1760"/>
          <cell r="AB1760"/>
          <cell r="AC1760"/>
          <cell r="AD1760"/>
          <cell r="AE1760"/>
          <cell r="AF1760"/>
          <cell r="AG1760"/>
          <cell r="AH1760"/>
          <cell r="AI1760"/>
          <cell r="AJ1760"/>
        </row>
        <row r="1761">
          <cell r="C1761">
            <v>0</v>
          </cell>
          <cell r="D1761">
            <v>0</v>
          </cell>
          <cell r="E1761"/>
          <cell r="F1761"/>
          <cell r="G1761"/>
          <cell r="AA1761"/>
          <cell r="AB1761"/>
          <cell r="AC1761"/>
          <cell r="AD1761"/>
          <cell r="AE1761"/>
          <cell r="AF1761"/>
          <cell r="AG1761"/>
          <cell r="AH1761"/>
          <cell r="AI1761"/>
          <cell r="AJ1761"/>
        </row>
        <row r="1762">
          <cell r="C1762">
            <v>0</v>
          </cell>
          <cell r="D1762">
            <v>0</v>
          </cell>
          <cell r="E1762"/>
          <cell r="F1762"/>
          <cell r="G1762"/>
          <cell r="AA1762"/>
          <cell r="AB1762"/>
          <cell r="AC1762"/>
          <cell r="AD1762"/>
          <cell r="AE1762"/>
          <cell r="AF1762"/>
          <cell r="AG1762"/>
          <cell r="AH1762"/>
          <cell r="AI1762"/>
          <cell r="AJ1762"/>
        </row>
        <row r="1763">
          <cell r="C1763">
            <v>0</v>
          </cell>
          <cell r="D1763">
            <v>0</v>
          </cell>
          <cell r="E1763"/>
          <cell r="F1763"/>
          <cell r="G1763"/>
          <cell r="AA1763"/>
          <cell r="AB1763"/>
          <cell r="AC1763"/>
          <cell r="AD1763"/>
          <cell r="AE1763"/>
          <cell r="AF1763"/>
          <cell r="AG1763"/>
          <cell r="AH1763"/>
          <cell r="AI1763"/>
          <cell r="AJ1763"/>
        </row>
        <row r="1764">
          <cell r="C1764">
            <v>0</v>
          </cell>
          <cell r="D1764">
            <v>0</v>
          </cell>
          <cell r="E1764"/>
          <cell r="F1764"/>
          <cell r="G1764"/>
          <cell r="AA1764"/>
          <cell r="AB1764"/>
          <cell r="AC1764"/>
          <cell r="AD1764"/>
          <cell r="AE1764"/>
          <cell r="AF1764"/>
          <cell r="AG1764"/>
          <cell r="AH1764"/>
          <cell r="AI1764"/>
          <cell r="AJ1764"/>
        </row>
        <row r="1765">
          <cell r="C1765">
            <v>0</v>
          </cell>
          <cell r="D1765">
            <v>0</v>
          </cell>
          <cell r="E1765"/>
          <cell r="F1765"/>
          <cell r="G1765"/>
          <cell r="AA1765"/>
          <cell r="AB1765"/>
          <cell r="AC1765"/>
          <cell r="AD1765"/>
          <cell r="AE1765"/>
          <cell r="AF1765"/>
          <cell r="AG1765"/>
          <cell r="AH1765"/>
          <cell r="AI1765"/>
          <cell r="AJ1765"/>
        </row>
        <row r="1766">
          <cell r="C1766">
            <v>0</v>
          </cell>
          <cell r="D1766">
            <v>0</v>
          </cell>
          <cell r="E1766"/>
          <cell r="F1766"/>
          <cell r="G1766"/>
          <cell r="AA1766"/>
          <cell r="AB1766"/>
          <cell r="AC1766"/>
          <cell r="AD1766"/>
          <cell r="AE1766"/>
          <cell r="AF1766"/>
          <cell r="AG1766"/>
          <cell r="AH1766"/>
          <cell r="AI1766"/>
          <cell r="AJ1766"/>
        </row>
        <row r="1767">
          <cell r="C1767">
            <v>0</v>
          </cell>
          <cell r="D1767">
            <v>0</v>
          </cell>
          <cell r="E1767"/>
          <cell r="F1767"/>
          <cell r="G1767"/>
          <cell r="AA1767"/>
          <cell r="AB1767"/>
          <cell r="AC1767"/>
          <cell r="AD1767"/>
          <cell r="AE1767"/>
          <cell r="AF1767"/>
          <cell r="AG1767"/>
          <cell r="AH1767"/>
          <cell r="AI1767"/>
          <cell r="AJ1767"/>
        </row>
        <row r="1768">
          <cell r="C1768">
            <v>0</v>
          </cell>
          <cell r="D1768">
            <v>0</v>
          </cell>
          <cell r="E1768"/>
          <cell r="F1768"/>
          <cell r="G1768"/>
          <cell r="AA1768"/>
          <cell r="AB1768"/>
          <cell r="AC1768"/>
          <cell r="AD1768"/>
          <cell r="AE1768"/>
          <cell r="AF1768"/>
          <cell r="AG1768"/>
          <cell r="AH1768"/>
          <cell r="AI1768"/>
          <cell r="AJ1768"/>
        </row>
        <row r="1769">
          <cell r="C1769">
            <v>0</v>
          </cell>
          <cell r="D1769">
            <v>0</v>
          </cell>
          <cell r="E1769"/>
          <cell r="F1769"/>
          <cell r="G1769"/>
          <cell r="AA1769"/>
          <cell r="AB1769"/>
          <cell r="AC1769"/>
          <cell r="AD1769"/>
          <cell r="AE1769"/>
          <cell r="AF1769"/>
          <cell r="AG1769"/>
          <cell r="AH1769"/>
          <cell r="AI1769"/>
          <cell r="AJ1769"/>
        </row>
        <row r="1770">
          <cell r="C1770">
            <v>0</v>
          </cell>
          <cell r="D1770">
            <v>0</v>
          </cell>
          <cell r="E1770"/>
          <cell r="F1770"/>
          <cell r="G1770"/>
          <cell r="AA1770"/>
          <cell r="AB1770"/>
          <cell r="AC1770"/>
          <cell r="AD1770"/>
          <cell r="AE1770"/>
          <cell r="AF1770"/>
          <cell r="AG1770"/>
          <cell r="AH1770"/>
          <cell r="AI1770"/>
          <cell r="AJ1770"/>
        </row>
        <row r="1771">
          <cell r="C1771">
            <v>0</v>
          </cell>
          <cell r="D1771">
            <v>0</v>
          </cell>
          <cell r="E1771"/>
          <cell r="F1771"/>
          <cell r="G1771"/>
          <cell r="AA1771"/>
          <cell r="AB1771"/>
          <cell r="AC1771"/>
          <cell r="AD1771"/>
          <cell r="AE1771"/>
          <cell r="AF1771"/>
          <cell r="AG1771"/>
          <cell r="AH1771"/>
          <cell r="AI1771"/>
          <cell r="AJ1771"/>
        </row>
        <row r="1772">
          <cell r="C1772">
            <v>0</v>
          </cell>
          <cell r="D1772">
            <v>0</v>
          </cell>
          <cell r="E1772"/>
          <cell r="F1772"/>
          <cell r="G1772"/>
          <cell r="AA1772"/>
          <cell r="AB1772"/>
          <cell r="AC1772"/>
          <cell r="AD1772"/>
          <cell r="AE1772"/>
          <cell r="AF1772"/>
          <cell r="AG1772"/>
          <cell r="AH1772"/>
          <cell r="AI1772"/>
          <cell r="AJ1772"/>
        </row>
        <row r="1773">
          <cell r="C1773">
            <v>0</v>
          </cell>
          <cell r="D1773">
            <v>0</v>
          </cell>
          <cell r="E1773"/>
          <cell r="F1773"/>
          <cell r="G1773"/>
          <cell r="AA1773"/>
          <cell r="AB1773"/>
          <cell r="AC1773"/>
          <cell r="AD1773"/>
          <cell r="AE1773"/>
          <cell r="AF1773"/>
          <cell r="AG1773"/>
          <cell r="AH1773"/>
          <cell r="AI1773"/>
          <cell r="AJ1773"/>
        </row>
        <row r="1774">
          <cell r="C1774">
            <v>0</v>
          </cell>
          <cell r="D1774">
            <v>0</v>
          </cell>
          <cell r="E1774"/>
          <cell r="F1774"/>
          <cell r="G1774"/>
          <cell r="AA1774"/>
          <cell r="AB1774"/>
          <cell r="AC1774"/>
          <cell r="AD1774"/>
          <cell r="AE1774"/>
          <cell r="AF1774"/>
          <cell r="AG1774"/>
          <cell r="AH1774"/>
          <cell r="AI1774"/>
          <cell r="AJ1774"/>
        </row>
        <row r="1775">
          <cell r="C1775">
            <v>0</v>
          </cell>
          <cell r="D1775">
            <v>0</v>
          </cell>
          <cell r="E1775"/>
          <cell r="F1775"/>
          <cell r="G1775"/>
          <cell r="AA1775"/>
          <cell r="AB1775"/>
          <cell r="AC1775"/>
          <cell r="AD1775"/>
          <cell r="AE1775"/>
          <cell r="AF1775"/>
          <cell r="AG1775"/>
          <cell r="AH1775"/>
          <cell r="AI1775"/>
          <cell r="AJ1775"/>
        </row>
        <row r="1776">
          <cell r="C1776">
            <v>0</v>
          </cell>
          <cell r="D1776">
            <v>0</v>
          </cell>
          <cell r="E1776"/>
          <cell r="F1776"/>
          <cell r="G1776"/>
          <cell r="AA1776"/>
          <cell r="AB1776"/>
          <cell r="AC1776"/>
          <cell r="AD1776"/>
          <cell r="AE1776"/>
          <cell r="AF1776"/>
          <cell r="AG1776"/>
          <cell r="AH1776"/>
          <cell r="AI1776"/>
          <cell r="AJ1776"/>
        </row>
        <row r="1777">
          <cell r="C1777">
            <v>0</v>
          </cell>
          <cell r="D1777">
            <v>0</v>
          </cell>
          <cell r="E1777"/>
          <cell r="F1777"/>
          <cell r="G1777"/>
          <cell r="AA1777"/>
          <cell r="AB1777"/>
          <cell r="AC1777"/>
          <cell r="AD1777"/>
          <cell r="AE1777"/>
          <cell r="AF1777"/>
          <cell r="AG1777"/>
          <cell r="AH1777"/>
          <cell r="AI1777"/>
          <cell r="AJ1777"/>
        </row>
        <row r="1778">
          <cell r="C1778">
            <v>0</v>
          </cell>
          <cell r="D1778">
            <v>0</v>
          </cell>
          <cell r="E1778"/>
          <cell r="F1778"/>
          <cell r="G1778"/>
          <cell r="AA1778"/>
          <cell r="AB1778"/>
          <cell r="AC1778"/>
          <cell r="AD1778"/>
          <cell r="AE1778"/>
          <cell r="AF1778"/>
          <cell r="AG1778"/>
          <cell r="AH1778"/>
          <cell r="AI1778"/>
          <cell r="AJ1778"/>
        </row>
        <row r="1779">
          <cell r="C1779">
            <v>0</v>
          </cell>
          <cell r="D1779">
            <v>0</v>
          </cell>
          <cell r="E1779"/>
          <cell r="F1779"/>
          <cell r="G1779"/>
          <cell r="AA1779"/>
          <cell r="AB1779"/>
          <cell r="AC1779"/>
          <cell r="AD1779"/>
          <cell r="AE1779"/>
          <cell r="AF1779"/>
          <cell r="AG1779"/>
          <cell r="AH1779"/>
          <cell r="AI1779"/>
          <cell r="AJ1779"/>
        </row>
        <row r="1780">
          <cell r="C1780">
            <v>0</v>
          </cell>
          <cell r="D1780">
            <v>0</v>
          </cell>
          <cell r="E1780"/>
          <cell r="F1780"/>
          <cell r="G1780"/>
          <cell r="AA1780"/>
          <cell r="AB1780"/>
          <cell r="AC1780"/>
          <cell r="AD1780"/>
          <cell r="AE1780"/>
          <cell r="AF1780"/>
          <cell r="AG1780"/>
          <cell r="AH1780"/>
          <cell r="AI1780"/>
          <cell r="AJ1780"/>
        </row>
        <row r="1781">
          <cell r="C1781">
            <v>0</v>
          </cell>
          <cell r="D1781">
            <v>0</v>
          </cell>
          <cell r="E1781"/>
          <cell r="F1781"/>
          <cell r="G1781"/>
          <cell r="AA1781"/>
          <cell r="AB1781"/>
          <cell r="AC1781"/>
          <cell r="AD1781"/>
          <cell r="AE1781"/>
          <cell r="AF1781"/>
          <cell r="AG1781"/>
          <cell r="AH1781"/>
          <cell r="AI1781"/>
          <cell r="AJ1781"/>
        </row>
        <row r="1782">
          <cell r="C1782">
            <v>0</v>
          </cell>
          <cell r="D1782">
            <v>0</v>
          </cell>
          <cell r="E1782"/>
          <cell r="F1782"/>
          <cell r="G1782"/>
          <cell r="AA1782"/>
          <cell r="AB1782"/>
          <cell r="AC1782"/>
          <cell r="AD1782"/>
          <cell r="AE1782"/>
          <cell r="AF1782"/>
          <cell r="AG1782"/>
          <cell r="AH1782"/>
          <cell r="AI1782"/>
          <cell r="AJ1782"/>
        </row>
        <row r="1783">
          <cell r="C1783">
            <v>0</v>
          </cell>
          <cell r="D1783">
            <v>0</v>
          </cell>
          <cell r="E1783"/>
          <cell r="F1783"/>
          <cell r="G1783"/>
          <cell r="AA1783"/>
          <cell r="AB1783"/>
          <cell r="AC1783"/>
          <cell r="AD1783"/>
          <cell r="AE1783"/>
          <cell r="AF1783"/>
          <cell r="AG1783"/>
          <cell r="AH1783"/>
          <cell r="AI1783"/>
          <cell r="AJ1783"/>
        </row>
        <row r="1784">
          <cell r="C1784">
            <v>0</v>
          </cell>
          <cell r="D1784">
            <v>0</v>
          </cell>
          <cell r="E1784"/>
          <cell r="F1784"/>
          <cell r="G1784"/>
          <cell r="AA1784"/>
          <cell r="AB1784"/>
          <cell r="AC1784"/>
          <cell r="AD1784"/>
          <cell r="AE1784"/>
          <cell r="AF1784"/>
          <cell r="AG1784"/>
          <cell r="AH1784"/>
          <cell r="AI1784"/>
          <cell r="AJ1784"/>
        </row>
        <row r="1785">
          <cell r="C1785">
            <v>0</v>
          </cell>
          <cell r="D1785">
            <v>0</v>
          </cell>
          <cell r="E1785"/>
          <cell r="F1785"/>
          <cell r="G1785"/>
          <cell r="AA1785"/>
          <cell r="AB1785"/>
          <cell r="AC1785"/>
          <cell r="AD1785"/>
          <cell r="AE1785"/>
          <cell r="AF1785"/>
          <cell r="AG1785"/>
          <cell r="AH1785"/>
          <cell r="AI1785"/>
          <cell r="AJ1785"/>
        </row>
        <row r="1788">
          <cell r="C1788">
            <v>1176</v>
          </cell>
          <cell r="E1788">
            <v>1161</v>
          </cell>
          <cell r="AL1788">
            <v>6780240</v>
          </cell>
        </row>
        <row r="1789">
          <cell r="C1789">
            <v>16</v>
          </cell>
          <cell r="E1789">
            <v>16</v>
          </cell>
          <cell r="AL1789">
            <v>263040</v>
          </cell>
        </row>
        <row r="1790">
          <cell r="C1790">
            <v>25</v>
          </cell>
          <cell r="E1790">
            <v>25</v>
          </cell>
          <cell r="AL1790">
            <v>697000</v>
          </cell>
        </row>
        <row r="1791">
          <cell r="C1791">
            <v>0</v>
          </cell>
          <cell r="E1791"/>
          <cell r="AL1791">
            <v>0</v>
          </cell>
        </row>
        <row r="1792">
          <cell r="C1792">
            <v>66</v>
          </cell>
          <cell r="E1792">
            <v>66</v>
          </cell>
          <cell r="AL1792">
            <v>3914460</v>
          </cell>
        </row>
        <row r="1793">
          <cell r="C1793">
            <v>0</v>
          </cell>
          <cell r="E1793"/>
          <cell r="AL1793">
            <v>0</v>
          </cell>
        </row>
        <row r="1794">
          <cell r="C1794">
            <v>0</v>
          </cell>
          <cell r="E1794"/>
          <cell r="AL1794">
            <v>0</v>
          </cell>
        </row>
        <row r="1795">
          <cell r="C1795">
            <v>0</v>
          </cell>
          <cell r="E1795"/>
          <cell r="AL1795">
            <v>0</v>
          </cell>
        </row>
        <row r="1796">
          <cell r="C1796">
            <v>0</v>
          </cell>
          <cell r="E1796"/>
          <cell r="AL1796">
            <v>0</v>
          </cell>
        </row>
        <row r="1797">
          <cell r="C1797">
            <v>0</v>
          </cell>
          <cell r="E1797"/>
          <cell r="AL1797">
            <v>0</v>
          </cell>
        </row>
        <row r="1798">
          <cell r="C1798">
            <v>0</v>
          </cell>
          <cell r="E1798"/>
          <cell r="AL1798">
            <v>0</v>
          </cell>
        </row>
        <row r="1799">
          <cell r="C1799">
            <v>0</v>
          </cell>
          <cell r="E1799"/>
          <cell r="AL1799">
            <v>0</v>
          </cell>
        </row>
        <row r="1800">
          <cell r="C1800">
            <v>0</v>
          </cell>
          <cell r="E1800"/>
          <cell r="AL1800">
            <v>0</v>
          </cell>
        </row>
        <row r="1801">
          <cell r="C1801">
            <v>0</v>
          </cell>
          <cell r="E1801"/>
          <cell r="AL1801">
            <v>0</v>
          </cell>
        </row>
        <row r="1802">
          <cell r="C1802">
            <v>0</v>
          </cell>
          <cell r="E1802"/>
          <cell r="AL1802">
            <v>0</v>
          </cell>
        </row>
        <row r="1803">
          <cell r="C1803">
            <v>0</v>
          </cell>
          <cell r="E1803"/>
          <cell r="AL1803">
            <v>0</v>
          </cell>
        </row>
        <row r="1804">
          <cell r="C1804">
            <v>0</v>
          </cell>
          <cell r="E1804"/>
          <cell r="AL1804">
            <v>0</v>
          </cell>
        </row>
        <row r="1805">
          <cell r="C1805">
            <v>0</v>
          </cell>
          <cell r="E1805"/>
          <cell r="AL1805">
            <v>0</v>
          </cell>
        </row>
        <row r="1806">
          <cell r="C1806">
            <v>0</v>
          </cell>
          <cell r="E1806"/>
          <cell r="AL1806">
            <v>0</v>
          </cell>
        </row>
        <row r="1807">
          <cell r="C1807">
            <v>0</v>
          </cell>
          <cell r="E1807"/>
          <cell r="AL1807">
            <v>0</v>
          </cell>
        </row>
        <row r="1808">
          <cell r="C1808">
            <v>0</v>
          </cell>
          <cell r="E1808"/>
          <cell r="AL1808">
            <v>0</v>
          </cell>
        </row>
        <row r="1809">
          <cell r="C1809">
            <v>0</v>
          </cell>
          <cell r="E1809"/>
          <cell r="AL1809">
            <v>0</v>
          </cell>
        </row>
        <row r="1810">
          <cell r="C1810">
            <v>0</v>
          </cell>
          <cell r="E1810"/>
          <cell r="AL1810">
            <v>0</v>
          </cell>
        </row>
        <row r="1811">
          <cell r="C1811">
            <v>0</v>
          </cell>
          <cell r="E1811"/>
          <cell r="AL1811">
            <v>0</v>
          </cell>
        </row>
        <row r="1812">
          <cell r="C1812">
            <v>1283</v>
          </cell>
          <cell r="D1812">
            <v>1268</v>
          </cell>
          <cell r="E1812">
            <v>1268</v>
          </cell>
          <cell r="F1812">
            <v>0</v>
          </cell>
          <cell r="G1812">
            <v>15</v>
          </cell>
          <cell r="AA1812">
            <v>581</v>
          </cell>
          <cell r="AB1812">
            <v>471</v>
          </cell>
          <cell r="AC1812">
            <v>231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</row>
        <row r="1815"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</row>
        <row r="1901">
          <cell r="P1901">
            <v>0</v>
          </cell>
          <cell r="Q1901">
            <v>0</v>
          </cell>
          <cell r="S1901">
            <v>0</v>
          </cell>
          <cell r="T1901">
            <v>0</v>
          </cell>
          <cell r="V1901">
            <v>0</v>
          </cell>
          <cell r="W1901">
            <v>0</v>
          </cell>
          <cell r="Y1901">
            <v>0</v>
          </cell>
          <cell r="Z1901">
            <v>3</v>
          </cell>
        </row>
        <row r="1904">
          <cell r="C1904">
            <v>0</v>
          </cell>
        </row>
        <row r="1913">
          <cell r="P1913">
            <v>0</v>
          </cell>
          <cell r="Q1913">
            <v>0</v>
          </cell>
          <cell r="S1913">
            <v>0</v>
          </cell>
          <cell r="T1913">
            <v>0</v>
          </cell>
          <cell r="V1913">
            <v>0</v>
          </cell>
          <cell r="W1913">
            <v>0</v>
          </cell>
          <cell r="Y1913">
            <v>0</v>
          </cell>
          <cell r="Z1913">
            <v>0</v>
          </cell>
        </row>
        <row r="1914">
          <cell r="C1914">
            <v>3</v>
          </cell>
          <cell r="H1914">
            <v>3</v>
          </cell>
          <cell r="I1914">
            <v>3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6300660</v>
          </cell>
        </row>
        <row r="1983">
          <cell r="C1983">
            <v>11</v>
          </cell>
          <cell r="H1983">
            <v>8</v>
          </cell>
          <cell r="I1983">
            <v>7</v>
          </cell>
          <cell r="J1983">
            <v>1</v>
          </cell>
          <cell r="K1983">
            <v>0</v>
          </cell>
          <cell r="L1983">
            <v>3</v>
          </cell>
          <cell r="M1983">
            <v>0</v>
          </cell>
          <cell r="N1983">
            <v>0</v>
          </cell>
          <cell r="P1983">
            <v>0</v>
          </cell>
          <cell r="Q1983">
            <v>2</v>
          </cell>
          <cell r="S1983">
            <v>0</v>
          </cell>
          <cell r="T1983">
            <v>0</v>
          </cell>
          <cell r="V1983">
            <v>0</v>
          </cell>
          <cell r="W1983">
            <v>0</v>
          </cell>
          <cell r="Y1983">
            <v>0</v>
          </cell>
          <cell r="Z1983">
            <v>7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L1983">
            <v>2216245</v>
          </cell>
        </row>
        <row r="1985">
          <cell r="C1985">
            <v>79</v>
          </cell>
          <cell r="D1985">
            <v>79</v>
          </cell>
          <cell r="E1985">
            <v>79</v>
          </cell>
          <cell r="F1985"/>
          <cell r="G1985">
            <v>0</v>
          </cell>
          <cell r="AA1985">
            <v>4</v>
          </cell>
          <cell r="AB1985">
            <v>75</v>
          </cell>
          <cell r="AC1985">
            <v>0</v>
          </cell>
          <cell r="AD1985"/>
          <cell r="AE1985"/>
          <cell r="AF1985"/>
          <cell r="AG1985"/>
          <cell r="AH1985"/>
          <cell r="AI1985"/>
          <cell r="AJ1985"/>
        </row>
        <row r="1986">
          <cell r="C1986">
            <v>0</v>
          </cell>
          <cell r="D1986">
            <v>0</v>
          </cell>
          <cell r="E1986">
            <v>0</v>
          </cell>
          <cell r="F1986"/>
          <cell r="G1986">
            <v>0</v>
          </cell>
          <cell r="AA1986">
            <v>0</v>
          </cell>
          <cell r="AB1986">
            <v>0</v>
          </cell>
          <cell r="AC1986">
            <v>0</v>
          </cell>
          <cell r="AD1986"/>
          <cell r="AE1986"/>
          <cell r="AF1986"/>
          <cell r="AG1986"/>
          <cell r="AH1986"/>
          <cell r="AI1986"/>
          <cell r="AJ1986"/>
        </row>
        <row r="1987">
          <cell r="C1987">
            <v>15</v>
          </cell>
          <cell r="D1987">
            <v>15</v>
          </cell>
          <cell r="E1987">
            <v>15</v>
          </cell>
          <cell r="F1987"/>
          <cell r="G1987">
            <v>0</v>
          </cell>
          <cell r="AA1987">
            <v>0</v>
          </cell>
          <cell r="AB1987">
            <v>15</v>
          </cell>
          <cell r="AC1987">
            <v>0</v>
          </cell>
          <cell r="AD1987"/>
          <cell r="AE1987"/>
          <cell r="AF1987"/>
          <cell r="AG1987"/>
          <cell r="AH1987"/>
          <cell r="AI1987"/>
          <cell r="AJ1987"/>
        </row>
        <row r="1988">
          <cell r="C1988">
            <v>0</v>
          </cell>
          <cell r="D1988">
            <v>0</v>
          </cell>
          <cell r="E1988"/>
          <cell r="F1988"/>
          <cell r="G1988"/>
          <cell r="AA1988"/>
          <cell r="AB1988"/>
          <cell r="AC1988"/>
          <cell r="AD1988"/>
          <cell r="AE1988"/>
          <cell r="AF1988"/>
          <cell r="AG1988"/>
          <cell r="AH1988"/>
          <cell r="AI1988"/>
          <cell r="AJ1988"/>
        </row>
        <row r="1989">
          <cell r="C1989">
            <v>0</v>
          </cell>
          <cell r="D1989">
            <v>0</v>
          </cell>
          <cell r="E1989"/>
          <cell r="F1989"/>
          <cell r="G1989"/>
          <cell r="AA1989"/>
          <cell r="AB1989"/>
          <cell r="AC1989"/>
          <cell r="AD1989"/>
          <cell r="AE1989"/>
          <cell r="AF1989"/>
          <cell r="AG1989"/>
          <cell r="AH1989"/>
          <cell r="AI1989"/>
          <cell r="AJ1989"/>
        </row>
        <row r="1990">
          <cell r="C1990">
            <v>0</v>
          </cell>
          <cell r="D1990">
            <v>0</v>
          </cell>
          <cell r="E1990"/>
          <cell r="F1990"/>
          <cell r="G1990"/>
          <cell r="AA1990"/>
          <cell r="AB1990"/>
          <cell r="AC1990"/>
          <cell r="AD1990"/>
          <cell r="AE1990"/>
          <cell r="AF1990"/>
          <cell r="AG1990"/>
          <cell r="AH1990"/>
          <cell r="AI1990"/>
          <cell r="AJ1990"/>
        </row>
        <row r="1991">
          <cell r="C1991">
            <v>0</v>
          </cell>
          <cell r="D1991">
            <v>0</v>
          </cell>
          <cell r="E1991"/>
          <cell r="F1991"/>
          <cell r="G1991"/>
          <cell r="AA1991"/>
          <cell r="AB1991"/>
          <cell r="AC1991"/>
          <cell r="AD1991"/>
          <cell r="AE1991"/>
          <cell r="AF1991"/>
          <cell r="AG1991"/>
          <cell r="AH1991"/>
          <cell r="AI1991"/>
          <cell r="AJ1991"/>
        </row>
        <row r="1992">
          <cell r="C1992">
            <v>0</v>
          </cell>
          <cell r="D1992">
            <v>0</v>
          </cell>
          <cell r="E1992"/>
          <cell r="F1992"/>
          <cell r="G1992"/>
          <cell r="AA1992"/>
          <cell r="AB1992"/>
          <cell r="AC1992"/>
          <cell r="AD1992"/>
          <cell r="AE1992"/>
          <cell r="AF1992"/>
          <cell r="AG1992"/>
          <cell r="AH1992"/>
          <cell r="AI1992"/>
          <cell r="AJ1992"/>
        </row>
        <row r="1993">
          <cell r="C1993">
            <v>0</v>
          </cell>
          <cell r="D1993">
            <v>0</v>
          </cell>
          <cell r="E1993"/>
          <cell r="F1993"/>
          <cell r="G1993"/>
          <cell r="AA1993"/>
          <cell r="AB1993"/>
          <cell r="AC1993"/>
          <cell r="AD1993"/>
          <cell r="AE1993"/>
          <cell r="AF1993"/>
          <cell r="AG1993"/>
          <cell r="AH1993"/>
          <cell r="AI1993"/>
          <cell r="AJ1993"/>
        </row>
        <row r="1994">
          <cell r="C1994">
            <v>0</v>
          </cell>
          <cell r="D1994">
            <v>0</v>
          </cell>
          <cell r="E1994"/>
          <cell r="F1994"/>
          <cell r="G1994"/>
          <cell r="AA1994"/>
          <cell r="AB1994"/>
          <cell r="AC1994"/>
          <cell r="AD1994"/>
          <cell r="AE1994"/>
          <cell r="AF1994"/>
          <cell r="AG1994"/>
          <cell r="AH1994"/>
          <cell r="AI1994"/>
          <cell r="AJ1994"/>
        </row>
        <row r="1995">
          <cell r="C1995">
            <v>49</v>
          </cell>
          <cell r="D1995">
            <v>49</v>
          </cell>
          <cell r="E1995">
            <v>49</v>
          </cell>
          <cell r="F1995"/>
          <cell r="G1995">
            <v>0</v>
          </cell>
          <cell r="AA1995">
            <v>4</v>
          </cell>
          <cell r="AB1995">
            <v>45</v>
          </cell>
          <cell r="AC1995">
            <v>0</v>
          </cell>
          <cell r="AD1995"/>
          <cell r="AE1995"/>
          <cell r="AF1995"/>
          <cell r="AG1995"/>
          <cell r="AH1995"/>
          <cell r="AI1995"/>
          <cell r="AJ1995"/>
        </row>
        <row r="1996">
          <cell r="C1996">
            <v>0</v>
          </cell>
          <cell r="D1996">
            <v>0</v>
          </cell>
          <cell r="E1996"/>
          <cell r="F1996"/>
          <cell r="G1996"/>
          <cell r="AA1996"/>
          <cell r="AB1996"/>
          <cell r="AC1996"/>
          <cell r="AD1996"/>
          <cell r="AE1996"/>
          <cell r="AF1996"/>
          <cell r="AG1996"/>
          <cell r="AH1996"/>
          <cell r="AI1996"/>
          <cell r="AJ1996"/>
        </row>
        <row r="1997">
          <cell r="C1997">
            <v>0</v>
          </cell>
          <cell r="D1997">
            <v>0</v>
          </cell>
          <cell r="E1997"/>
          <cell r="F1997"/>
          <cell r="G1997"/>
          <cell r="AA1997"/>
          <cell r="AB1997"/>
          <cell r="AC1997"/>
          <cell r="AD1997"/>
          <cell r="AE1997"/>
          <cell r="AF1997"/>
          <cell r="AG1997"/>
          <cell r="AH1997"/>
          <cell r="AI1997"/>
          <cell r="AJ1997"/>
        </row>
        <row r="1998">
          <cell r="C1998">
            <v>0</v>
          </cell>
          <cell r="D1998">
            <v>0</v>
          </cell>
          <cell r="E1998"/>
          <cell r="F1998"/>
          <cell r="G1998"/>
          <cell r="AA1998"/>
          <cell r="AB1998"/>
          <cell r="AC1998"/>
          <cell r="AD1998"/>
          <cell r="AE1998"/>
          <cell r="AF1998"/>
          <cell r="AG1998"/>
          <cell r="AH1998"/>
          <cell r="AI1998"/>
          <cell r="AJ1998"/>
        </row>
        <row r="1999">
          <cell r="C1999">
            <v>0</v>
          </cell>
          <cell r="D1999">
            <v>0</v>
          </cell>
          <cell r="E1999"/>
          <cell r="F1999"/>
          <cell r="G1999"/>
          <cell r="AA1999"/>
          <cell r="AB1999"/>
          <cell r="AC1999"/>
          <cell r="AD1999"/>
          <cell r="AE1999"/>
          <cell r="AF1999"/>
          <cell r="AG1999"/>
          <cell r="AH1999"/>
          <cell r="AI1999"/>
          <cell r="AJ1999"/>
        </row>
        <row r="2000">
          <cell r="C2000">
            <v>0</v>
          </cell>
          <cell r="D2000">
            <v>0</v>
          </cell>
          <cell r="E2000"/>
          <cell r="F2000"/>
          <cell r="G2000"/>
          <cell r="AA2000"/>
          <cell r="AB2000"/>
          <cell r="AC2000"/>
          <cell r="AD2000"/>
          <cell r="AE2000"/>
          <cell r="AF2000"/>
          <cell r="AG2000"/>
          <cell r="AH2000"/>
          <cell r="AI2000"/>
          <cell r="AJ2000"/>
        </row>
        <row r="2001">
          <cell r="C2001">
            <v>0</v>
          </cell>
          <cell r="D2001">
            <v>0</v>
          </cell>
          <cell r="E2001"/>
          <cell r="F2001"/>
          <cell r="G2001"/>
          <cell r="AA2001"/>
          <cell r="AB2001"/>
          <cell r="AC2001"/>
          <cell r="AD2001"/>
          <cell r="AE2001"/>
          <cell r="AF2001"/>
          <cell r="AG2001"/>
          <cell r="AH2001"/>
          <cell r="AI2001"/>
          <cell r="AJ2001"/>
        </row>
        <row r="2002">
          <cell r="C2002">
            <v>127</v>
          </cell>
          <cell r="D2002">
            <v>120</v>
          </cell>
          <cell r="E2002">
            <v>120</v>
          </cell>
          <cell r="F2002"/>
          <cell r="G2002">
            <v>7</v>
          </cell>
          <cell r="AA2002">
            <v>125</v>
          </cell>
          <cell r="AB2002">
            <v>0</v>
          </cell>
          <cell r="AC2002">
            <v>2</v>
          </cell>
          <cell r="AD2002"/>
          <cell r="AE2002"/>
          <cell r="AF2002"/>
          <cell r="AG2002"/>
          <cell r="AH2002"/>
          <cell r="AI2002"/>
          <cell r="AJ2002"/>
        </row>
        <row r="2003">
          <cell r="C2003">
            <v>0</v>
          </cell>
          <cell r="D2003">
            <v>0</v>
          </cell>
          <cell r="E2003"/>
          <cell r="F2003"/>
          <cell r="G2003"/>
          <cell r="AA2003"/>
          <cell r="AB2003"/>
          <cell r="AC2003"/>
          <cell r="AD2003"/>
          <cell r="AE2003"/>
          <cell r="AF2003"/>
          <cell r="AG2003"/>
          <cell r="AH2003"/>
          <cell r="AI2003"/>
          <cell r="AJ2003"/>
        </row>
        <row r="2004">
          <cell r="C2004">
            <v>0</v>
          </cell>
          <cell r="D2004">
            <v>0</v>
          </cell>
          <cell r="E2004"/>
          <cell r="F2004"/>
          <cell r="G2004"/>
          <cell r="AA2004"/>
          <cell r="AB2004"/>
          <cell r="AC2004"/>
          <cell r="AD2004"/>
          <cell r="AE2004"/>
          <cell r="AF2004"/>
          <cell r="AG2004"/>
          <cell r="AH2004"/>
          <cell r="AI2004"/>
          <cell r="AJ2004"/>
        </row>
        <row r="2005">
          <cell r="C2005">
            <v>0</v>
          </cell>
          <cell r="D2005">
            <v>0</v>
          </cell>
          <cell r="E2005"/>
          <cell r="F2005"/>
          <cell r="G2005"/>
          <cell r="AA2005"/>
          <cell r="AB2005"/>
          <cell r="AC2005"/>
          <cell r="AD2005"/>
          <cell r="AE2005"/>
          <cell r="AF2005"/>
          <cell r="AG2005"/>
          <cell r="AH2005"/>
          <cell r="AI2005"/>
          <cell r="AJ2005"/>
        </row>
        <row r="2006">
          <cell r="C2006">
            <v>0</v>
          </cell>
          <cell r="D2006">
            <v>0</v>
          </cell>
          <cell r="E2006"/>
          <cell r="F2006"/>
          <cell r="G2006"/>
          <cell r="AA2006"/>
          <cell r="AB2006"/>
          <cell r="AC2006"/>
          <cell r="AD2006"/>
          <cell r="AE2006"/>
          <cell r="AF2006"/>
          <cell r="AG2006"/>
          <cell r="AH2006"/>
          <cell r="AI2006"/>
          <cell r="AJ2006"/>
        </row>
        <row r="2007">
          <cell r="C2007">
            <v>0</v>
          </cell>
          <cell r="D2007">
            <v>0</v>
          </cell>
          <cell r="E2007"/>
          <cell r="F2007"/>
          <cell r="G2007"/>
          <cell r="AA2007"/>
          <cell r="AB2007"/>
          <cell r="AC2007"/>
          <cell r="AD2007"/>
          <cell r="AE2007"/>
          <cell r="AF2007"/>
          <cell r="AG2007"/>
          <cell r="AH2007"/>
          <cell r="AI2007"/>
          <cell r="AJ2007"/>
        </row>
        <row r="2008">
          <cell r="C2008">
            <v>0</v>
          </cell>
          <cell r="D2008">
            <v>0</v>
          </cell>
          <cell r="E2008"/>
          <cell r="F2008"/>
          <cell r="G2008"/>
          <cell r="AA2008"/>
          <cell r="AB2008"/>
          <cell r="AC2008"/>
          <cell r="AD2008"/>
          <cell r="AE2008"/>
          <cell r="AF2008"/>
          <cell r="AG2008"/>
          <cell r="AH2008"/>
          <cell r="AI2008"/>
          <cell r="AJ2008"/>
        </row>
        <row r="2009">
          <cell r="C2009">
            <v>0</v>
          </cell>
          <cell r="D2009">
            <v>0</v>
          </cell>
          <cell r="E2009"/>
          <cell r="F2009"/>
          <cell r="G2009"/>
          <cell r="AA2009"/>
          <cell r="AB2009"/>
          <cell r="AC2009"/>
          <cell r="AD2009"/>
          <cell r="AE2009"/>
          <cell r="AF2009"/>
          <cell r="AG2009"/>
          <cell r="AH2009"/>
          <cell r="AI2009"/>
          <cell r="AJ2009"/>
        </row>
        <row r="2010">
          <cell r="C2010">
            <v>14</v>
          </cell>
          <cell r="D2010">
            <v>14</v>
          </cell>
          <cell r="E2010">
            <v>14</v>
          </cell>
          <cell r="F2010"/>
          <cell r="G2010">
            <v>0</v>
          </cell>
          <cell r="AA2010">
            <v>1</v>
          </cell>
          <cell r="AB2010">
            <v>13</v>
          </cell>
          <cell r="AC2010">
            <v>0</v>
          </cell>
          <cell r="AD2010"/>
          <cell r="AE2010"/>
          <cell r="AF2010"/>
          <cell r="AG2010"/>
          <cell r="AH2010"/>
          <cell r="AI2010"/>
          <cell r="AJ2010"/>
        </row>
        <row r="2011">
          <cell r="C2011">
            <v>0</v>
          </cell>
          <cell r="D2011">
            <v>0</v>
          </cell>
          <cell r="E2011"/>
          <cell r="F2011"/>
          <cell r="G2011"/>
          <cell r="AA2011"/>
          <cell r="AB2011"/>
          <cell r="AC2011"/>
          <cell r="AD2011"/>
          <cell r="AE2011"/>
          <cell r="AF2011"/>
          <cell r="AG2011"/>
          <cell r="AH2011"/>
          <cell r="AI2011"/>
          <cell r="AJ2011"/>
        </row>
        <row r="2012">
          <cell r="C2012">
            <v>0</v>
          </cell>
          <cell r="D2012">
            <v>0</v>
          </cell>
          <cell r="E2012"/>
          <cell r="F2012"/>
          <cell r="G2012"/>
          <cell r="AA2012"/>
          <cell r="AB2012"/>
          <cell r="AC2012"/>
          <cell r="AD2012"/>
          <cell r="AE2012"/>
          <cell r="AF2012"/>
          <cell r="AG2012"/>
          <cell r="AH2012"/>
          <cell r="AI2012"/>
          <cell r="AJ2012"/>
        </row>
        <row r="2013">
          <cell r="C2013">
            <v>2</v>
          </cell>
          <cell r="D2013">
            <v>2</v>
          </cell>
          <cell r="E2013">
            <v>2</v>
          </cell>
          <cell r="F2013"/>
          <cell r="G2013">
            <v>0</v>
          </cell>
          <cell r="AA2013">
            <v>1</v>
          </cell>
          <cell r="AB2013">
            <v>1</v>
          </cell>
          <cell r="AC2013"/>
          <cell r="AD2013"/>
          <cell r="AE2013"/>
          <cell r="AF2013"/>
          <cell r="AG2013"/>
          <cell r="AH2013"/>
          <cell r="AI2013"/>
          <cell r="AJ2013"/>
        </row>
        <row r="2014">
          <cell r="C2014">
            <v>0</v>
          </cell>
          <cell r="D2014">
            <v>0</v>
          </cell>
          <cell r="E2014"/>
          <cell r="F2014"/>
          <cell r="G2014"/>
          <cell r="AA2014"/>
          <cell r="AB2014"/>
          <cell r="AC2014"/>
          <cell r="AD2014"/>
          <cell r="AE2014"/>
          <cell r="AF2014"/>
          <cell r="AG2014"/>
          <cell r="AH2014"/>
          <cell r="AI2014"/>
          <cell r="AJ2014"/>
        </row>
        <row r="2015">
          <cell r="C2015">
            <v>0</v>
          </cell>
          <cell r="D2015">
            <v>0</v>
          </cell>
          <cell r="E2015"/>
          <cell r="F2015"/>
          <cell r="G2015"/>
          <cell r="AA2015"/>
          <cell r="AB2015"/>
          <cell r="AC2015"/>
          <cell r="AD2015"/>
          <cell r="AE2015"/>
          <cell r="AF2015"/>
          <cell r="AG2015"/>
          <cell r="AH2015"/>
          <cell r="AI2015"/>
          <cell r="AJ2015"/>
        </row>
        <row r="2016">
          <cell r="C2016">
            <v>0</v>
          </cell>
          <cell r="D2016">
            <v>0</v>
          </cell>
          <cell r="E2016"/>
          <cell r="F2016"/>
          <cell r="G2016"/>
          <cell r="AA2016"/>
          <cell r="AB2016"/>
          <cell r="AC2016"/>
          <cell r="AD2016"/>
          <cell r="AE2016"/>
          <cell r="AF2016"/>
          <cell r="AG2016"/>
          <cell r="AH2016"/>
          <cell r="AI2016"/>
          <cell r="AJ2016"/>
        </row>
        <row r="2017">
          <cell r="C2017">
            <v>0</v>
          </cell>
          <cell r="D2017">
            <v>0</v>
          </cell>
          <cell r="E2017"/>
          <cell r="F2017"/>
          <cell r="G2017"/>
          <cell r="AA2017"/>
          <cell r="AB2017"/>
          <cell r="AC2017"/>
          <cell r="AD2017"/>
          <cell r="AE2017"/>
          <cell r="AF2017"/>
          <cell r="AG2017"/>
          <cell r="AH2017"/>
          <cell r="AI2017"/>
          <cell r="AJ2017"/>
        </row>
        <row r="2018">
          <cell r="C2018">
            <v>0</v>
          </cell>
          <cell r="D2018">
            <v>0</v>
          </cell>
          <cell r="E2018"/>
          <cell r="F2018"/>
          <cell r="G2018"/>
          <cell r="AA2018"/>
          <cell r="AB2018"/>
          <cell r="AC2018"/>
          <cell r="AD2018"/>
          <cell r="AE2018"/>
          <cell r="AF2018"/>
          <cell r="AG2018"/>
          <cell r="AH2018"/>
          <cell r="AI2018"/>
          <cell r="AJ2018"/>
        </row>
        <row r="2019">
          <cell r="C2019">
            <v>7</v>
          </cell>
          <cell r="D2019">
            <v>7</v>
          </cell>
          <cell r="E2019">
            <v>7</v>
          </cell>
          <cell r="F2019"/>
          <cell r="G2019">
            <v>0</v>
          </cell>
          <cell r="AA2019">
            <v>6</v>
          </cell>
          <cell r="AB2019">
            <v>0</v>
          </cell>
          <cell r="AC2019">
            <v>1</v>
          </cell>
          <cell r="AD2019"/>
          <cell r="AE2019"/>
          <cell r="AF2019"/>
          <cell r="AG2019"/>
          <cell r="AH2019"/>
          <cell r="AI2019"/>
          <cell r="AJ2019"/>
        </row>
        <row r="2020">
          <cell r="C2020">
            <v>0</v>
          </cell>
          <cell r="D2020">
            <v>0</v>
          </cell>
          <cell r="E2020"/>
          <cell r="F2020"/>
          <cell r="G2020"/>
          <cell r="AA2020"/>
          <cell r="AB2020"/>
          <cell r="AC2020"/>
          <cell r="AD2020"/>
          <cell r="AE2020"/>
          <cell r="AF2020"/>
          <cell r="AG2020"/>
          <cell r="AH2020"/>
          <cell r="AI2020"/>
          <cell r="AJ2020"/>
        </row>
        <row r="2021">
          <cell r="C2021">
            <v>0</v>
          </cell>
          <cell r="D2021">
            <v>0</v>
          </cell>
          <cell r="E2021"/>
          <cell r="F2021"/>
          <cell r="G2021"/>
          <cell r="AA2021"/>
          <cell r="AB2021"/>
          <cell r="AC2021"/>
          <cell r="AD2021"/>
          <cell r="AE2021"/>
          <cell r="AF2021"/>
          <cell r="AG2021"/>
          <cell r="AH2021"/>
          <cell r="AI2021"/>
          <cell r="AJ2021"/>
        </row>
        <row r="2022">
          <cell r="C2022">
            <v>0</v>
          </cell>
          <cell r="D2022">
            <v>0</v>
          </cell>
          <cell r="E2022"/>
          <cell r="F2022"/>
          <cell r="G2022"/>
          <cell r="AA2022"/>
          <cell r="AB2022"/>
          <cell r="AC2022"/>
          <cell r="AD2022"/>
          <cell r="AE2022"/>
          <cell r="AF2022"/>
          <cell r="AG2022"/>
          <cell r="AH2022"/>
          <cell r="AI2022"/>
          <cell r="AJ2022"/>
        </row>
        <row r="2023">
          <cell r="C2023">
            <v>0</v>
          </cell>
          <cell r="D2023">
            <v>0</v>
          </cell>
          <cell r="E2023"/>
          <cell r="F2023"/>
          <cell r="G2023"/>
          <cell r="AA2023"/>
          <cell r="AB2023"/>
          <cell r="AC2023"/>
          <cell r="AD2023"/>
          <cell r="AE2023"/>
          <cell r="AF2023"/>
          <cell r="AG2023"/>
          <cell r="AH2023"/>
          <cell r="AI2023"/>
          <cell r="AJ2023"/>
        </row>
        <row r="2024">
          <cell r="C2024">
            <v>0</v>
          </cell>
          <cell r="D2024">
            <v>0</v>
          </cell>
          <cell r="E2024"/>
          <cell r="F2024"/>
          <cell r="G2024"/>
          <cell r="AA2024"/>
          <cell r="AB2024"/>
          <cell r="AC2024"/>
          <cell r="AD2024"/>
          <cell r="AE2024"/>
          <cell r="AF2024"/>
          <cell r="AG2024"/>
          <cell r="AH2024"/>
          <cell r="AI2024"/>
          <cell r="AJ2024"/>
        </row>
        <row r="2025">
          <cell r="C2025">
            <v>0</v>
          </cell>
          <cell r="D2025">
            <v>0</v>
          </cell>
          <cell r="E2025"/>
          <cell r="F2025"/>
          <cell r="G2025"/>
          <cell r="AA2025"/>
          <cell r="AB2025"/>
          <cell r="AC2025"/>
          <cell r="AD2025"/>
          <cell r="AE2025"/>
          <cell r="AF2025"/>
          <cell r="AG2025"/>
          <cell r="AH2025"/>
          <cell r="AI2025"/>
          <cell r="AJ2025"/>
        </row>
        <row r="2026">
          <cell r="C2026">
            <v>0</v>
          </cell>
          <cell r="D2026">
            <v>0</v>
          </cell>
          <cell r="E2026"/>
          <cell r="F2026"/>
          <cell r="G2026"/>
          <cell r="AA2026"/>
          <cell r="AB2026"/>
          <cell r="AC2026"/>
          <cell r="AD2026"/>
          <cell r="AE2026"/>
          <cell r="AF2026"/>
          <cell r="AG2026"/>
          <cell r="AH2026"/>
          <cell r="AI2026"/>
          <cell r="AJ2026"/>
        </row>
        <row r="2027">
          <cell r="C2027">
            <v>0</v>
          </cell>
          <cell r="D2027">
            <v>0</v>
          </cell>
          <cell r="E2027"/>
          <cell r="F2027"/>
          <cell r="G2027"/>
          <cell r="AA2027"/>
          <cell r="AB2027"/>
          <cell r="AC2027"/>
          <cell r="AD2027"/>
          <cell r="AE2027"/>
          <cell r="AF2027"/>
          <cell r="AG2027"/>
          <cell r="AH2027"/>
          <cell r="AI2027"/>
          <cell r="AJ2027"/>
        </row>
        <row r="2028">
          <cell r="C2028">
            <v>0</v>
          </cell>
          <cell r="D2028">
            <v>0</v>
          </cell>
          <cell r="E2028"/>
          <cell r="F2028"/>
          <cell r="G2028"/>
          <cell r="AA2028"/>
          <cell r="AB2028"/>
          <cell r="AC2028"/>
          <cell r="AD2028"/>
          <cell r="AE2028"/>
          <cell r="AF2028"/>
          <cell r="AG2028"/>
          <cell r="AH2028"/>
          <cell r="AI2028"/>
          <cell r="AJ2028"/>
        </row>
        <row r="2029">
          <cell r="C2029">
            <v>0</v>
          </cell>
          <cell r="D2029">
            <v>0</v>
          </cell>
          <cell r="E2029"/>
          <cell r="F2029"/>
          <cell r="G2029"/>
          <cell r="AA2029"/>
          <cell r="AB2029"/>
          <cell r="AC2029"/>
          <cell r="AD2029"/>
          <cell r="AE2029"/>
          <cell r="AF2029"/>
          <cell r="AG2029"/>
          <cell r="AH2029"/>
          <cell r="AI2029"/>
          <cell r="AJ2029"/>
        </row>
        <row r="2030">
          <cell r="C2030">
            <v>0</v>
          </cell>
          <cell r="D2030">
            <v>0</v>
          </cell>
          <cell r="E2030"/>
          <cell r="F2030"/>
          <cell r="G2030"/>
          <cell r="AA2030"/>
          <cell r="AB2030"/>
          <cell r="AC2030"/>
          <cell r="AD2030"/>
          <cell r="AE2030"/>
          <cell r="AF2030"/>
          <cell r="AG2030"/>
          <cell r="AH2030"/>
          <cell r="AI2030"/>
          <cell r="AJ2030"/>
        </row>
        <row r="2031">
          <cell r="C2031">
            <v>0</v>
          </cell>
          <cell r="D2031">
            <v>0</v>
          </cell>
          <cell r="E2031"/>
          <cell r="F2031"/>
          <cell r="G2031"/>
          <cell r="AA2031"/>
          <cell r="AB2031"/>
          <cell r="AC2031"/>
          <cell r="AD2031"/>
          <cell r="AE2031"/>
          <cell r="AF2031"/>
          <cell r="AG2031"/>
          <cell r="AH2031"/>
          <cell r="AI2031"/>
          <cell r="AJ2031"/>
        </row>
        <row r="2032">
          <cell r="C2032">
            <v>0</v>
          </cell>
          <cell r="D2032">
            <v>0</v>
          </cell>
          <cell r="E2032"/>
          <cell r="F2032"/>
          <cell r="G2032"/>
          <cell r="AA2032"/>
          <cell r="AB2032"/>
          <cell r="AC2032"/>
          <cell r="AD2032"/>
          <cell r="AE2032"/>
          <cell r="AF2032"/>
          <cell r="AG2032"/>
          <cell r="AH2032"/>
          <cell r="AI2032"/>
          <cell r="AJ2032"/>
        </row>
        <row r="2033">
          <cell r="C2033">
            <v>0</v>
          </cell>
          <cell r="D2033">
            <v>0</v>
          </cell>
          <cell r="E2033"/>
          <cell r="F2033"/>
          <cell r="G2033"/>
          <cell r="AA2033"/>
          <cell r="AB2033"/>
          <cell r="AC2033"/>
          <cell r="AD2033"/>
          <cell r="AE2033"/>
          <cell r="AF2033"/>
          <cell r="AG2033"/>
          <cell r="AH2033"/>
          <cell r="AI2033"/>
          <cell r="AJ2033"/>
        </row>
        <row r="2034">
          <cell r="C2034">
            <v>0</v>
          </cell>
          <cell r="D2034">
            <v>0</v>
          </cell>
          <cell r="E2034"/>
          <cell r="F2034"/>
          <cell r="G2034"/>
          <cell r="AA2034"/>
          <cell r="AB2034"/>
          <cell r="AC2034"/>
          <cell r="AD2034"/>
          <cell r="AE2034"/>
          <cell r="AF2034"/>
          <cell r="AG2034"/>
          <cell r="AH2034"/>
          <cell r="AI2034"/>
          <cell r="AJ2034"/>
        </row>
        <row r="2035">
          <cell r="C2035">
            <v>0</v>
          </cell>
          <cell r="D2035">
            <v>0</v>
          </cell>
          <cell r="E2035"/>
          <cell r="F2035"/>
          <cell r="G2035"/>
          <cell r="AA2035"/>
          <cell r="AB2035"/>
          <cell r="AC2035"/>
          <cell r="AD2035"/>
          <cell r="AE2035"/>
          <cell r="AF2035"/>
          <cell r="AG2035"/>
          <cell r="AH2035"/>
          <cell r="AI2035"/>
          <cell r="AJ2035"/>
        </row>
        <row r="2036">
          <cell r="C2036">
            <v>0</v>
          </cell>
          <cell r="D2036">
            <v>0</v>
          </cell>
          <cell r="E2036"/>
          <cell r="F2036"/>
          <cell r="G2036"/>
          <cell r="AA2036"/>
          <cell r="AB2036"/>
          <cell r="AC2036"/>
          <cell r="AD2036"/>
          <cell r="AE2036"/>
          <cell r="AF2036"/>
          <cell r="AG2036"/>
          <cell r="AH2036"/>
          <cell r="AI2036"/>
          <cell r="AJ2036"/>
        </row>
        <row r="2037">
          <cell r="C2037">
            <v>0</v>
          </cell>
          <cell r="D2037">
            <v>0</v>
          </cell>
          <cell r="E2037"/>
          <cell r="F2037"/>
          <cell r="G2037"/>
          <cell r="AA2037"/>
          <cell r="AB2037"/>
          <cell r="AC2037"/>
          <cell r="AD2037"/>
          <cell r="AE2037"/>
          <cell r="AF2037"/>
          <cell r="AG2037"/>
          <cell r="AH2037"/>
          <cell r="AI2037"/>
          <cell r="AJ2037"/>
        </row>
        <row r="2038">
          <cell r="C2038">
            <v>0</v>
          </cell>
          <cell r="D2038">
            <v>0</v>
          </cell>
          <cell r="E2038"/>
          <cell r="F2038"/>
          <cell r="G2038"/>
          <cell r="AA2038"/>
          <cell r="AB2038"/>
          <cell r="AC2038"/>
          <cell r="AD2038"/>
          <cell r="AE2038"/>
          <cell r="AF2038"/>
          <cell r="AG2038"/>
          <cell r="AH2038"/>
          <cell r="AI2038"/>
          <cell r="AJ2038"/>
        </row>
        <row r="2039">
          <cell r="C2039">
            <v>0</v>
          </cell>
          <cell r="D2039">
            <v>0</v>
          </cell>
          <cell r="E2039"/>
          <cell r="F2039"/>
          <cell r="G2039"/>
          <cell r="AA2039"/>
          <cell r="AB2039"/>
          <cell r="AC2039"/>
          <cell r="AD2039"/>
          <cell r="AE2039"/>
          <cell r="AF2039"/>
          <cell r="AG2039"/>
          <cell r="AH2039"/>
          <cell r="AI2039"/>
          <cell r="AJ2039"/>
        </row>
        <row r="2040">
          <cell r="C2040">
            <v>0</v>
          </cell>
          <cell r="D2040">
            <v>0</v>
          </cell>
          <cell r="E2040"/>
          <cell r="F2040"/>
          <cell r="G2040"/>
          <cell r="AA2040"/>
          <cell r="AB2040"/>
          <cell r="AC2040"/>
          <cell r="AD2040"/>
          <cell r="AE2040"/>
          <cell r="AF2040"/>
          <cell r="AG2040"/>
          <cell r="AH2040"/>
          <cell r="AI2040"/>
          <cell r="AJ2040"/>
        </row>
        <row r="2041">
          <cell r="C2041">
            <v>15</v>
          </cell>
          <cell r="D2041">
            <v>15</v>
          </cell>
          <cell r="E2041">
            <v>15</v>
          </cell>
          <cell r="F2041"/>
          <cell r="G2041">
            <v>0</v>
          </cell>
          <cell r="AA2041">
            <v>0</v>
          </cell>
          <cell r="AB2041">
            <v>4</v>
          </cell>
          <cell r="AC2041">
            <v>11</v>
          </cell>
          <cell r="AD2041"/>
          <cell r="AE2041"/>
          <cell r="AF2041"/>
          <cell r="AG2041"/>
          <cell r="AH2041"/>
          <cell r="AI2041"/>
          <cell r="AJ2041"/>
        </row>
        <row r="2042">
          <cell r="C2042">
            <v>0</v>
          </cell>
          <cell r="D2042">
            <v>0</v>
          </cell>
          <cell r="E2042"/>
          <cell r="F2042"/>
          <cell r="G2042"/>
          <cell r="AA2042"/>
          <cell r="AB2042"/>
          <cell r="AC2042"/>
          <cell r="AD2042"/>
          <cell r="AE2042"/>
          <cell r="AF2042"/>
          <cell r="AG2042"/>
          <cell r="AH2042"/>
          <cell r="AI2042"/>
          <cell r="AJ2042"/>
        </row>
        <row r="2043">
          <cell r="C2043">
            <v>0</v>
          </cell>
          <cell r="D2043">
            <v>0</v>
          </cell>
          <cell r="E2043"/>
          <cell r="F2043"/>
          <cell r="G2043"/>
          <cell r="AA2043"/>
          <cell r="AB2043"/>
          <cell r="AC2043"/>
          <cell r="AD2043"/>
          <cell r="AE2043"/>
          <cell r="AF2043"/>
          <cell r="AG2043"/>
          <cell r="AH2043"/>
          <cell r="AI2043"/>
          <cell r="AJ2043"/>
        </row>
        <row r="2044">
          <cell r="C2044">
            <v>0</v>
          </cell>
          <cell r="D2044">
            <v>0</v>
          </cell>
          <cell r="E2044"/>
          <cell r="F2044"/>
          <cell r="G2044"/>
          <cell r="AA2044"/>
          <cell r="AB2044"/>
          <cell r="AC2044"/>
          <cell r="AD2044"/>
          <cell r="AE2044"/>
          <cell r="AF2044"/>
          <cell r="AG2044"/>
          <cell r="AH2044"/>
          <cell r="AI2044"/>
          <cell r="AJ2044"/>
        </row>
        <row r="2045">
          <cell r="C2045">
            <v>0</v>
          </cell>
          <cell r="D2045">
            <v>0</v>
          </cell>
          <cell r="E2045"/>
          <cell r="F2045"/>
          <cell r="G2045"/>
          <cell r="AA2045"/>
          <cell r="AB2045"/>
          <cell r="AC2045"/>
          <cell r="AD2045"/>
          <cell r="AE2045"/>
          <cell r="AF2045"/>
          <cell r="AG2045"/>
          <cell r="AH2045"/>
          <cell r="AI2045"/>
          <cell r="AJ2045"/>
        </row>
        <row r="2046">
          <cell r="C2046">
            <v>0</v>
          </cell>
          <cell r="D2046">
            <v>0</v>
          </cell>
          <cell r="E2046"/>
          <cell r="F2046"/>
          <cell r="G2046"/>
          <cell r="AA2046"/>
          <cell r="AB2046"/>
          <cell r="AC2046"/>
          <cell r="AD2046"/>
          <cell r="AE2046"/>
          <cell r="AF2046"/>
          <cell r="AG2046"/>
          <cell r="AH2046"/>
          <cell r="AI2046"/>
          <cell r="AJ2046"/>
        </row>
        <row r="2047">
          <cell r="C2047">
            <v>0</v>
          </cell>
          <cell r="D2047">
            <v>0</v>
          </cell>
          <cell r="E2047"/>
          <cell r="F2047"/>
          <cell r="G2047"/>
          <cell r="AA2047"/>
          <cell r="AB2047"/>
          <cell r="AC2047"/>
          <cell r="AD2047"/>
          <cell r="AE2047"/>
          <cell r="AF2047"/>
          <cell r="AG2047"/>
          <cell r="AH2047"/>
          <cell r="AI2047"/>
          <cell r="AJ2047"/>
        </row>
        <row r="2048">
          <cell r="C2048">
            <v>0</v>
          </cell>
          <cell r="D2048">
            <v>0</v>
          </cell>
          <cell r="E2048"/>
          <cell r="F2048"/>
          <cell r="G2048"/>
          <cell r="AA2048"/>
          <cell r="AB2048"/>
          <cell r="AC2048"/>
          <cell r="AD2048"/>
          <cell r="AE2048"/>
          <cell r="AF2048"/>
          <cell r="AG2048"/>
          <cell r="AH2048"/>
          <cell r="AI2048"/>
          <cell r="AJ2048"/>
        </row>
        <row r="2049">
          <cell r="C2049">
            <v>0</v>
          </cell>
          <cell r="D2049">
            <v>0</v>
          </cell>
          <cell r="E2049"/>
          <cell r="F2049"/>
          <cell r="G2049"/>
          <cell r="AA2049"/>
          <cell r="AB2049"/>
          <cell r="AC2049"/>
          <cell r="AD2049"/>
          <cell r="AE2049"/>
          <cell r="AF2049"/>
          <cell r="AG2049"/>
          <cell r="AH2049"/>
          <cell r="AI2049"/>
          <cell r="AJ2049"/>
        </row>
        <row r="2050">
          <cell r="C2050">
            <v>0</v>
          </cell>
          <cell r="D2050">
            <v>0</v>
          </cell>
          <cell r="E2050"/>
          <cell r="F2050"/>
          <cell r="G2050"/>
          <cell r="AA2050"/>
          <cell r="AB2050"/>
          <cell r="AC2050"/>
          <cell r="AD2050"/>
          <cell r="AE2050"/>
          <cell r="AF2050"/>
          <cell r="AG2050"/>
          <cell r="AH2050"/>
          <cell r="AI2050"/>
          <cell r="AJ2050"/>
        </row>
        <row r="2051">
          <cell r="C2051">
            <v>0</v>
          </cell>
          <cell r="D2051">
            <v>0</v>
          </cell>
          <cell r="E2051"/>
          <cell r="F2051"/>
          <cell r="G2051"/>
          <cell r="AA2051"/>
          <cell r="AB2051"/>
          <cell r="AC2051"/>
          <cell r="AD2051"/>
          <cell r="AE2051"/>
          <cell r="AF2051"/>
          <cell r="AG2051"/>
          <cell r="AH2051"/>
          <cell r="AI2051"/>
          <cell r="AJ2051"/>
        </row>
        <row r="2052">
          <cell r="C2052">
            <v>0</v>
          </cell>
          <cell r="D2052">
            <v>0</v>
          </cell>
          <cell r="E2052"/>
          <cell r="F2052"/>
          <cell r="G2052"/>
          <cell r="AA2052"/>
          <cell r="AB2052"/>
          <cell r="AC2052"/>
          <cell r="AD2052"/>
          <cell r="AE2052"/>
          <cell r="AF2052"/>
          <cell r="AG2052"/>
          <cell r="AH2052"/>
          <cell r="AI2052"/>
          <cell r="AJ2052"/>
        </row>
        <row r="2053">
          <cell r="C2053">
            <v>0</v>
          </cell>
          <cell r="D2053">
            <v>0</v>
          </cell>
          <cell r="E2053"/>
          <cell r="F2053"/>
          <cell r="G2053"/>
          <cell r="AA2053"/>
          <cell r="AB2053"/>
          <cell r="AC2053"/>
          <cell r="AD2053"/>
          <cell r="AE2053"/>
          <cell r="AF2053"/>
          <cell r="AG2053"/>
          <cell r="AH2053"/>
          <cell r="AI2053"/>
          <cell r="AJ2053"/>
        </row>
        <row r="2054">
          <cell r="C2054">
            <v>0</v>
          </cell>
          <cell r="D2054">
            <v>0</v>
          </cell>
          <cell r="E2054"/>
          <cell r="F2054"/>
          <cell r="G2054"/>
          <cell r="AA2054"/>
          <cell r="AB2054"/>
          <cell r="AC2054"/>
          <cell r="AD2054"/>
          <cell r="AE2054"/>
          <cell r="AF2054"/>
          <cell r="AG2054"/>
          <cell r="AH2054"/>
          <cell r="AI2054"/>
          <cell r="AJ2054"/>
        </row>
        <row r="2055">
          <cell r="C2055">
            <v>0</v>
          </cell>
          <cell r="D2055">
            <v>0</v>
          </cell>
          <cell r="E2055"/>
          <cell r="F2055"/>
          <cell r="G2055"/>
          <cell r="AA2055"/>
          <cell r="AB2055"/>
          <cell r="AC2055"/>
          <cell r="AD2055"/>
          <cell r="AE2055"/>
          <cell r="AF2055"/>
          <cell r="AG2055"/>
          <cell r="AH2055"/>
          <cell r="AI2055"/>
          <cell r="AJ2055"/>
        </row>
        <row r="2059">
          <cell r="C2059">
            <v>93</v>
          </cell>
          <cell r="D2059">
            <v>93</v>
          </cell>
          <cell r="E2059">
            <v>93</v>
          </cell>
          <cell r="F2059"/>
          <cell r="G2059">
            <v>0</v>
          </cell>
          <cell r="AA2059">
            <v>12</v>
          </cell>
          <cell r="AB2059">
            <v>81</v>
          </cell>
          <cell r="AC2059">
            <v>0</v>
          </cell>
          <cell r="AD2059"/>
          <cell r="AE2059"/>
          <cell r="AF2059"/>
          <cell r="AG2059"/>
          <cell r="AH2059"/>
          <cell r="AI2059"/>
          <cell r="AJ2059"/>
          <cell r="AL2059">
            <v>3744180</v>
          </cell>
        </row>
        <row r="2060">
          <cell r="C2060">
            <v>0</v>
          </cell>
          <cell r="D2060">
            <v>0</v>
          </cell>
          <cell r="E2060"/>
          <cell r="F2060"/>
          <cell r="G2060"/>
          <cell r="AA2060"/>
          <cell r="AB2060"/>
          <cell r="AC2060"/>
          <cell r="AD2060"/>
          <cell r="AE2060"/>
          <cell r="AF2060"/>
          <cell r="AG2060"/>
          <cell r="AH2060"/>
          <cell r="AI2060"/>
          <cell r="AJ2060"/>
          <cell r="AL2060">
            <v>0</v>
          </cell>
        </row>
        <row r="2061">
          <cell r="C2061">
            <v>23</v>
          </cell>
          <cell r="D2061">
            <v>23</v>
          </cell>
          <cell r="E2061">
            <v>23</v>
          </cell>
          <cell r="F2061"/>
          <cell r="G2061">
            <v>0</v>
          </cell>
          <cell r="AA2061">
            <v>4</v>
          </cell>
          <cell r="AB2061">
            <v>19</v>
          </cell>
          <cell r="AC2061">
            <v>0</v>
          </cell>
          <cell r="AD2061"/>
          <cell r="AE2061"/>
          <cell r="AF2061"/>
          <cell r="AG2061"/>
          <cell r="AH2061"/>
          <cell r="AI2061"/>
          <cell r="AJ2061"/>
          <cell r="AL2061">
            <v>1189790</v>
          </cell>
        </row>
        <row r="2110">
          <cell r="C2110">
            <v>0</v>
          </cell>
          <cell r="AL2110">
            <v>0</v>
          </cell>
        </row>
        <row r="2176">
          <cell r="C2176">
            <v>212</v>
          </cell>
          <cell r="H2176">
            <v>170</v>
          </cell>
          <cell r="I2176">
            <v>135</v>
          </cell>
          <cell r="J2176">
            <v>35</v>
          </cell>
          <cell r="K2176">
            <v>8</v>
          </cell>
          <cell r="L2176">
            <v>30</v>
          </cell>
          <cell r="M2176">
            <v>4</v>
          </cell>
          <cell r="N2176">
            <v>0</v>
          </cell>
          <cell r="P2176">
            <v>1</v>
          </cell>
          <cell r="Q2176">
            <v>33</v>
          </cell>
          <cell r="S2176">
            <v>5</v>
          </cell>
          <cell r="T2176">
            <v>49</v>
          </cell>
          <cell r="V2176">
            <v>0</v>
          </cell>
          <cell r="W2176">
            <v>1</v>
          </cell>
          <cell r="Y2176">
            <v>19</v>
          </cell>
          <cell r="Z2176">
            <v>104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L2176">
            <v>43838585</v>
          </cell>
        </row>
        <row r="2218">
          <cell r="C2218">
            <v>10</v>
          </cell>
          <cell r="H2218">
            <v>10</v>
          </cell>
          <cell r="I2218">
            <v>6</v>
          </cell>
          <cell r="J2218">
            <v>4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P2218">
            <v>0</v>
          </cell>
          <cell r="Q2218">
            <v>1</v>
          </cell>
          <cell r="S2218">
            <v>0</v>
          </cell>
          <cell r="T2218">
            <v>6</v>
          </cell>
          <cell r="V2218">
            <v>0</v>
          </cell>
          <cell r="W2218">
            <v>0</v>
          </cell>
          <cell r="Y2218">
            <v>0</v>
          </cell>
          <cell r="Z2218">
            <v>1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L2218">
            <v>741570</v>
          </cell>
        </row>
        <row r="2220">
          <cell r="C2220">
            <v>0</v>
          </cell>
          <cell r="D2220">
            <v>0</v>
          </cell>
          <cell r="E2220"/>
          <cell r="F2220"/>
          <cell r="G2220"/>
          <cell r="AA2220"/>
          <cell r="AB2220"/>
          <cell r="AC2220"/>
          <cell r="AD2220"/>
          <cell r="AE2220"/>
          <cell r="AF2220"/>
          <cell r="AG2220"/>
          <cell r="AH2220"/>
          <cell r="AI2220"/>
          <cell r="AJ2220"/>
        </row>
        <row r="2221">
          <cell r="C2221">
            <v>1</v>
          </cell>
          <cell r="D2221">
            <v>1</v>
          </cell>
          <cell r="E2221">
            <v>1</v>
          </cell>
          <cell r="F2221"/>
          <cell r="G2221"/>
          <cell r="AA2221">
            <v>1</v>
          </cell>
          <cell r="AB2221"/>
          <cell r="AC2221"/>
          <cell r="AD2221"/>
          <cell r="AE2221"/>
          <cell r="AF2221"/>
          <cell r="AG2221"/>
          <cell r="AH2221"/>
          <cell r="AI2221"/>
          <cell r="AJ2221"/>
        </row>
        <row r="2222">
          <cell r="C2222">
            <v>21</v>
          </cell>
          <cell r="D2222">
            <v>17</v>
          </cell>
          <cell r="E2222">
            <v>16</v>
          </cell>
          <cell r="F2222">
            <v>1</v>
          </cell>
          <cell r="G2222">
            <v>4</v>
          </cell>
          <cell r="AA2222">
            <v>3</v>
          </cell>
          <cell r="AB2222">
            <v>18</v>
          </cell>
          <cell r="AC2222">
            <v>0</v>
          </cell>
          <cell r="AD2222"/>
          <cell r="AE2222"/>
          <cell r="AF2222"/>
          <cell r="AG2222"/>
          <cell r="AH2222"/>
          <cell r="AI2222"/>
          <cell r="AJ2222"/>
        </row>
        <row r="2223">
          <cell r="C2223">
            <v>1</v>
          </cell>
          <cell r="D2223">
            <v>1</v>
          </cell>
          <cell r="E2223">
            <v>1</v>
          </cell>
          <cell r="F2223"/>
          <cell r="G2223"/>
          <cell r="AA2223">
            <v>1</v>
          </cell>
          <cell r="AB2223"/>
          <cell r="AC2223"/>
          <cell r="AD2223"/>
          <cell r="AE2223"/>
          <cell r="AF2223"/>
          <cell r="AG2223"/>
          <cell r="AH2223"/>
          <cell r="AI2223"/>
          <cell r="AJ2223"/>
        </row>
        <row r="2224">
          <cell r="C2224">
            <v>6</v>
          </cell>
          <cell r="D2224">
            <v>4</v>
          </cell>
          <cell r="E2224">
            <v>4</v>
          </cell>
          <cell r="F2224"/>
          <cell r="G2224">
            <v>2</v>
          </cell>
          <cell r="AA2224">
            <v>4</v>
          </cell>
          <cell r="AB2224">
            <v>2</v>
          </cell>
          <cell r="AC2224">
            <v>0</v>
          </cell>
          <cell r="AD2224"/>
          <cell r="AE2224"/>
          <cell r="AF2224"/>
          <cell r="AG2224"/>
          <cell r="AH2224"/>
          <cell r="AI2224"/>
          <cell r="AJ2224"/>
        </row>
        <row r="2225">
          <cell r="C2225">
            <v>0</v>
          </cell>
          <cell r="D2225">
            <v>0</v>
          </cell>
          <cell r="E2225"/>
          <cell r="F2225"/>
          <cell r="G2225"/>
          <cell r="AA2225"/>
          <cell r="AB2225"/>
          <cell r="AC2225"/>
          <cell r="AD2225"/>
          <cell r="AE2225"/>
          <cell r="AF2225"/>
          <cell r="AG2225"/>
          <cell r="AH2225"/>
          <cell r="AI2225"/>
          <cell r="AJ2225"/>
        </row>
        <row r="2226">
          <cell r="C2226">
            <v>0</v>
          </cell>
          <cell r="D2226">
            <v>0</v>
          </cell>
          <cell r="E2226"/>
          <cell r="F2226"/>
          <cell r="G2226"/>
          <cell r="AA2226"/>
          <cell r="AB2226"/>
          <cell r="AC2226"/>
          <cell r="AD2226"/>
          <cell r="AE2226"/>
          <cell r="AF2226"/>
          <cell r="AG2226"/>
          <cell r="AH2226"/>
          <cell r="AI2226"/>
          <cell r="AJ2226"/>
        </row>
        <row r="2227">
          <cell r="C2227">
            <v>0</v>
          </cell>
          <cell r="D2227">
            <v>0</v>
          </cell>
          <cell r="E2227"/>
          <cell r="F2227"/>
          <cell r="G2227"/>
          <cell r="AA2227"/>
          <cell r="AB2227"/>
          <cell r="AC2227"/>
          <cell r="AD2227"/>
          <cell r="AE2227"/>
          <cell r="AF2227"/>
          <cell r="AG2227"/>
          <cell r="AH2227"/>
          <cell r="AI2227"/>
          <cell r="AJ2227"/>
        </row>
        <row r="2228">
          <cell r="C2228">
            <v>0</v>
          </cell>
          <cell r="D2228">
            <v>0</v>
          </cell>
          <cell r="E2228"/>
          <cell r="F2228"/>
          <cell r="G2228"/>
          <cell r="AA2228"/>
          <cell r="AB2228"/>
          <cell r="AC2228"/>
          <cell r="AD2228"/>
          <cell r="AE2228"/>
          <cell r="AF2228"/>
          <cell r="AG2228"/>
          <cell r="AH2228"/>
          <cell r="AI2228"/>
          <cell r="AJ2228"/>
        </row>
        <row r="2229">
          <cell r="C2229">
            <v>0</v>
          </cell>
          <cell r="D2229">
            <v>0</v>
          </cell>
          <cell r="E2229"/>
          <cell r="F2229"/>
          <cell r="G2229"/>
          <cell r="AA2229"/>
          <cell r="AB2229"/>
          <cell r="AC2229"/>
          <cell r="AD2229"/>
          <cell r="AE2229"/>
          <cell r="AF2229"/>
          <cell r="AG2229"/>
          <cell r="AH2229"/>
          <cell r="AI2229"/>
          <cell r="AJ2229"/>
        </row>
        <row r="2230">
          <cell r="C2230">
            <v>0</v>
          </cell>
          <cell r="D2230">
            <v>0</v>
          </cell>
          <cell r="E2230"/>
          <cell r="F2230"/>
          <cell r="G2230"/>
          <cell r="AA2230"/>
          <cell r="AB2230"/>
          <cell r="AC2230"/>
          <cell r="AD2230"/>
          <cell r="AE2230"/>
          <cell r="AF2230"/>
          <cell r="AG2230"/>
          <cell r="AH2230"/>
          <cell r="AI2230"/>
          <cell r="AJ2230"/>
        </row>
        <row r="2231">
          <cell r="C2231">
            <v>0</v>
          </cell>
          <cell r="D2231">
            <v>0</v>
          </cell>
          <cell r="E2231"/>
          <cell r="F2231"/>
          <cell r="G2231"/>
          <cell r="AA2231"/>
          <cell r="AB2231"/>
          <cell r="AC2231"/>
          <cell r="AD2231"/>
          <cell r="AE2231"/>
          <cell r="AF2231"/>
          <cell r="AG2231"/>
          <cell r="AH2231"/>
          <cell r="AI2231"/>
          <cell r="AJ2231"/>
        </row>
        <row r="2232">
          <cell r="C2232">
            <v>0</v>
          </cell>
          <cell r="D2232">
            <v>0</v>
          </cell>
          <cell r="E2232"/>
          <cell r="F2232"/>
          <cell r="G2232"/>
          <cell r="AA2232"/>
          <cell r="AB2232"/>
          <cell r="AC2232"/>
          <cell r="AD2232"/>
          <cell r="AE2232"/>
          <cell r="AF2232"/>
          <cell r="AG2232"/>
          <cell r="AH2232"/>
          <cell r="AI2232"/>
          <cell r="AJ2232"/>
        </row>
        <row r="2233">
          <cell r="C2233">
            <v>0</v>
          </cell>
          <cell r="D2233">
            <v>0</v>
          </cell>
          <cell r="E2233"/>
          <cell r="F2233"/>
          <cell r="G2233"/>
          <cell r="AA2233"/>
          <cell r="AB2233"/>
          <cell r="AC2233"/>
          <cell r="AD2233"/>
          <cell r="AE2233"/>
          <cell r="AF2233"/>
          <cell r="AG2233"/>
          <cell r="AH2233"/>
          <cell r="AI2233"/>
          <cell r="AJ2233"/>
        </row>
        <row r="2234">
          <cell r="C2234">
            <v>0</v>
          </cell>
          <cell r="D2234">
            <v>0</v>
          </cell>
          <cell r="E2234"/>
          <cell r="F2234"/>
          <cell r="G2234"/>
          <cell r="AA2234"/>
          <cell r="AB2234"/>
          <cell r="AC2234"/>
          <cell r="AD2234"/>
          <cell r="AE2234"/>
          <cell r="AF2234"/>
          <cell r="AG2234"/>
          <cell r="AH2234"/>
          <cell r="AI2234"/>
          <cell r="AJ2234"/>
        </row>
        <row r="2235">
          <cell r="C2235">
            <v>0</v>
          </cell>
          <cell r="D2235">
            <v>0</v>
          </cell>
          <cell r="E2235"/>
          <cell r="F2235"/>
          <cell r="G2235"/>
          <cell r="AA2235"/>
          <cell r="AB2235"/>
          <cell r="AC2235"/>
          <cell r="AD2235"/>
          <cell r="AE2235"/>
          <cell r="AF2235"/>
          <cell r="AG2235"/>
          <cell r="AH2235"/>
          <cell r="AI2235"/>
          <cell r="AJ2235"/>
        </row>
        <row r="2236">
          <cell r="C2236">
            <v>79</v>
          </cell>
          <cell r="D2236">
            <v>70</v>
          </cell>
          <cell r="E2236">
            <v>70</v>
          </cell>
          <cell r="F2236"/>
          <cell r="G2236">
            <v>9</v>
          </cell>
          <cell r="AA2236">
            <v>68</v>
          </cell>
          <cell r="AB2236">
            <v>11</v>
          </cell>
          <cell r="AC2236">
            <v>0</v>
          </cell>
          <cell r="AD2236"/>
          <cell r="AE2236"/>
          <cell r="AF2236"/>
          <cell r="AG2236"/>
          <cell r="AH2236"/>
          <cell r="AI2236"/>
          <cell r="AJ2236"/>
        </row>
        <row r="2237">
          <cell r="C2237">
            <v>0</v>
          </cell>
          <cell r="D2237">
            <v>0</v>
          </cell>
          <cell r="E2237"/>
          <cell r="F2237"/>
          <cell r="G2237"/>
          <cell r="AA2237"/>
          <cell r="AB2237"/>
          <cell r="AC2237"/>
          <cell r="AD2237"/>
          <cell r="AE2237"/>
          <cell r="AF2237"/>
          <cell r="AG2237"/>
          <cell r="AH2237"/>
          <cell r="AI2237"/>
          <cell r="AJ2237"/>
        </row>
        <row r="2238">
          <cell r="C2238">
            <v>0</v>
          </cell>
          <cell r="D2238">
            <v>0</v>
          </cell>
          <cell r="E2238"/>
          <cell r="F2238"/>
          <cell r="G2238"/>
          <cell r="AA2238"/>
          <cell r="AB2238"/>
          <cell r="AC2238"/>
          <cell r="AD2238"/>
          <cell r="AE2238"/>
          <cell r="AF2238"/>
          <cell r="AG2238"/>
          <cell r="AH2238"/>
          <cell r="AI2238"/>
          <cell r="AJ2238"/>
        </row>
        <row r="2239">
          <cell r="C2239">
            <v>107</v>
          </cell>
          <cell r="D2239">
            <v>95</v>
          </cell>
          <cell r="E2239">
            <v>95</v>
          </cell>
          <cell r="F2239"/>
          <cell r="G2239">
            <v>12</v>
          </cell>
          <cell r="AA2239">
            <v>76</v>
          </cell>
          <cell r="AB2239">
            <v>3</v>
          </cell>
          <cell r="AC2239">
            <v>28</v>
          </cell>
          <cell r="AD2239"/>
          <cell r="AE2239"/>
          <cell r="AF2239"/>
          <cell r="AG2239"/>
          <cell r="AH2239"/>
          <cell r="AI2239"/>
          <cell r="AJ2239"/>
        </row>
        <row r="2240">
          <cell r="C2240">
            <v>0</v>
          </cell>
          <cell r="D2240">
            <v>0</v>
          </cell>
          <cell r="E2240"/>
          <cell r="F2240"/>
          <cell r="G2240"/>
          <cell r="AA2240"/>
          <cell r="AB2240"/>
          <cell r="AC2240"/>
          <cell r="AD2240"/>
          <cell r="AE2240"/>
          <cell r="AF2240"/>
          <cell r="AG2240"/>
          <cell r="AH2240"/>
          <cell r="AI2240"/>
          <cell r="AJ2240"/>
        </row>
        <row r="2241">
          <cell r="C2241">
            <v>0</v>
          </cell>
          <cell r="D2241">
            <v>0</v>
          </cell>
          <cell r="E2241"/>
          <cell r="F2241"/>
          <cell r="G2241"/>
          <cell r="AA2241"/>
          <cell r="AB2241"/>
          <cell r="AC2241"/>
          <cell r="AD2241"/>
          <cell r="AE2241"/>
          <cell r="AF2241"/>
          <cell r="AG2241"/>
          <cell r="AH2241"/>
          <cell r="AI2241"/>
          <cell r="AJ2241"/>
        </row>
        <row r="2242">
          <cell r="C2242">
            <v>0</v>
          </cell>
          <cell r="D2242">
            <v>0</v>
          </cell>
          <cell r="E2242"/>
          <cell r="F2242"/>
          <cell r="G2242"/>
          <cell r="AA2242"/>
          <cell r="AB2242"/>
          <cell r="AC2242"/>
          <cell r="AD2242"/>
          <cell r="AE2242"/>
          <cell r="AF2242"/>
          <cell r="AG2242"/>
          <cell r="AH2242"/>
          <cell r="AI2242"/>
          <cell r="AJ2242"/>
        </row>
        <row r="2243">
          <cell r="C2243">
            <v>211</v>
          </cell>
          <cell r="D2243">
            <v>144</v>
          </cell>
          <cell r="E2243">
            <v>144</v>
          </cell>
          <cell r="F2243"/>
          <cell r="G2243">
            <v>67</v>
          </cell>
          <cell r="AA2243">
            <v>112</v>
          </cell>
          <cell r="AB2243">
            <v>8</v>
          </cell>
          <cell r="AC2243">
            <v>91</v>
          </cell>
          <cell r="AD2243"/>
          <cell r="AE2243"/>
          <cell r="AF2243"/>
          <cell r="AG2243"/>
          <cell r="AH2243"/>
          <cell r="AI2243"/>
          <cell r="AJ2243"/>
        </row>
        <row r="2244">
          <cell r="C2244">
            <v>0</v>
          </cell>
          <cell r="D2244">
            <v>0</v>
          </cell>
          <cell r="E2244"/>
          <cell r="F2244"/>
          <cell r="G2244"/>
          <cell r="AA2244"/>
          <cell r="AB2244"/>
          <cell r="AC2244"/>
          <cell r="AD2244"/>
          <cell r="AE2244"/>
          <cell r="AF2244"/>
          <cell r="AG2244"/>
          <cell r="AH2244"/>
          <cell r="AI2244"/>
          <cell r="AJ2244"/>
        </row>
        <row r="2245">
          <cell r="C2245">
            <v>0</v>
          </cell>
          <cell r="D2245">
            <v>0</v>
          </cell>
          <cell r="E2245"/>
          <cell r="F2245"/>
          <cell r="G2245"/>
          <cell r="AA2245"/>
          <cell r="AB2245"/>
          <cell r="AC2245"/>
          <cell r="AD2245"/>
          <cell r="AE2245"/>
          <cell r="AF2245"/>
          <cell r="AG2245"/>
          <cell r="AH2245"/>
          <cell r="AI2245"/>
          <cell r="AJ2245"/>
        </row>
        <row r="2249">
          <cell r="C2249">
            <v>59</v>
          </cell>
          <cell r="D2249">
            <v>59</v>
          </cell>
          <cell r="E2249">
            <v>59</v>
          </cell>
          <cell r="F2249"/>
          <cell r="G2249"/>
          <cell r="AA2249">
            <v>59</v>
          </cell>
          <cell r="AB2249"/>
          <cell r="AC2249"/>
          <cell r="AD2249"/>
          <cell r="AE2249"/>
          <cell r="AF2249"/>
          <cell r="AG2249"/>
          <cell r="AH2249"/>
          <cell r="AI2249"/>
          <cell r="AJ2249"/>
          <cell r="AL2249">
            <v>2929350</v>
          </cell>
        </row>
        <row r="2250">
          <cell r="C2250">
            <v>0</v>
          </cell>
          <cell r="D2250">
            <v>0</v>
          </cell>
          <cell r="E2250"/>
          <cell r="F2250"/>
          <cell r="G2250"/>
          <cell r="AA2250"/>
          <cell r="AB2250"/>
          <cell r="AC2250"/>
          <cell r="AD2250"/>
          <cell r="AE2250"/>
          <cell r="AF2250"/>
          <cell r="AG2250"/>
          <cell r="AH2250"/>
          <cell r="AI2250"/>
          <cell r="AJ2250"/>
          <cell r="AL2250">
            <v>0</v>
          </cell>
        </row>
        <row r="2251">
          <cell r="C2251">
            <v>0</v>
          </cell>
          <cell r="D2251">
            <v>0</v>
          </cell>
          <cell r="E2251"/>
          <cell r="F2251"/>
          <cell r="G2251"/>
          <cell r="AA2251"/>
          <cell r="AB2251"/>
          <cell r="AC2251"/>
          <cell r="AD2251"/>
          <cell r="AE2251"/>
          <cell r="AF2251"/>
          <cell r="AG2251"/>
          <cell r="AH2251"/>
          <cell r="AI2251"/>
          <cell r="AJ2251"/>
          <cell r="AL2251">
            <v>0</v>
          </cell>
        </row>
        <row r="2252">
          <cell r="C2252">
            <v>0</v>
          </cell>
          <cell r="D2252">
            <v>0</v>
          </cell>
          <cell r="E2252"/>
          <cell r="F2252"/>
          <cell r="G2252"/>
          <cell r="AA2252"/>
          <cell r="AB2252"/>
          <cell r="AC2252"/>
          <cell r="AD2252"/>
          <cell r="AE2252"/>
          <cell r="AF2252"/>
          <cell r="AG2252"/>
          <cell r="AH2252"/>
          <cell r="AI2252"/>
          <cell r="AJ2252"/>
          <cell r="AL2252">
            <v>0</v>
          </cell>
        </row>
        <row r="2253">
          <cell r="C2253">
            <v>0</v>
          </cell>
          <cell r="D2253">
            <v>0</v>
          </cell>
          <cell r="E2253"/>
          <cell r="F2253"/>
          <cell r="G2253"/>
          <cell r="AA2253"/>
          <cell r="AB2253"/>
          <cell r="AC2253"/>
          <cell r="AD2253"/>
          <cell r="AE2253"/>
          <cell r="AF2253"/>
          <cell r="AG2253"/>
          <cell r="AH2253"/>
          <cell r="AI2253"/>
          <cell r="AJ2253"/>
          <cell r="AL2253">
            <v>0</v>
          </cell>
        </row>
        <row r="2254">
          <cell r="C2254">
            <v>0</v>
          </cell>
          <cell r="D2254">
            <v>0</v>
          </cell>
          <cell r="E2254"/>
          <cell r="F2254"/>
          <cell r="G2254"/>
          <cell r="AA2254"/>
          <cell r="AB2254"/>
          <cell r="AC2254"/>
          <cell r="AD2254"/>
          <cell r="AE2254"/>
          <cell r="AF2254"/>
          <cell r="AG2254"/>
          <cell r="AH2254"/>
          <cell r="AI2254"/>
          <cell r="AJ2254"/>
          <cell r="AL2254">
            <v>0</v>
          </cell>
        </row>
        <row r="2255">
          <cell r="C2255">
            <v>0</v>
          </cell>
          <cell r="D2255">
            <v>0</v>
          </cell>
          <cell r="E2255"/>
          <cell r="F2255"/>
          <cell r="G2255"/>
          <cell r="AA2255"/>
          <cell r="AB2255"/>
          <cell r="AC2255"/>
          <cell r="AD2255"/>
          <cell r="AE2255"/>
          <cell r="AF2255"/>
          <cell r="AG2255"/>
          <cell r="AH2255"/>
          <cell r="AI2255"/>
          <cell r="AJ2255"/>
          <cell r="AL2255">
            <v>0</v>
          </cell>
        </row>
        <row r="2256">
          <cell r="C2256">
            <v>0</v>
          </cell>
          <cell r="D2256">
            <v>0</v>
          </cell>
          <cell r="E2256"/>
          <cell r="F2256"/>
          <cell r="G2256"/>
          <cell r="AA2256"/>
          <cell r="AB2256"/>
          <cell r="AC2256"/>
          <cell r="AD2256"/>
          <cell r="AE2256"/>
          <cell r="AF2256"/>
          <cell r="AG2256"/>
          <cell r="AH2256"/>
          <cell r="AI2256"/>
          <cell r="AJ2256"/>
          <cell r="AL2256">
            <v>0</v>
          </cell>
        </row>
        <row r="2257">
          <cell r="C2257">
            <v>0</v>
          </cell>
          <cell r="D2257">
            <v>0</v>
          </cell>
          <cell r="E2257"/>
          <cell r="F2257"/>
          <cell r="G2257"/>
          <cell r="AA2257"/>
          <cell r="AB2257"/>
          <cell r="AC2257"/>
          <cell r="AD2257"/>
          <cell r="AE2257"/>
          <cell r="AF2257"/>
          <cell r="AG2257"/>
          <cell r="AH2257"/>
          <cell r="AI2257"/>
          <cell r="AJ2257"/>
        </row>
        <row r="2258">
          <cell r="C2258">
            <v>0</v>
          </cell>
          <cell r="D2258">
            <v>0</v>
          </cell>
          <cell r="E2258"/>
          <cell r="F2258"/>
          <cell r="G2258"/>
          <cell r="AA2258"/>
          <cell r="AB2258"/>
          <cell r="AC2258"/>
          <cell r="AD2258"/>
          <cell r="AE2258"/>
          <cell r="AF2258"/>
          <cell r="AG2258"/>
          <cell r="AH2258"/>
          <cell r="AI2258"/>
          <cell r="AJ2258"/>
        </row>
        <row r="2259">
          <cell r="C2259">
            <v>0</v>
          </cell>
          <cell r="D2259">
            <v>0</v>
          </cell>
          <cell r="E2259"/>
          <cell r="F2259"/>
          <cell r="G2259"/>
          <cell r="AA2259"/>
          <cell r="AB2259"/>
          <cell r="AC2259"/>
          <cell r="AD2259"/>
          <cell r="AE2259"/>
          <cell r="AF2259"/>
          <cell r="AG2259"/>
          <cell r="AH2259"/>
          <cell r="AI2259"/>
          <cell r="AJ2259"/>
        </row>
        <row r="2263">
          <cell r="C2263">
            <v>0</v>
          </cell>
          <cell r="AL2263">
            <v>0</v>
          </cell>
        </row>
        <row r="2342">
          <cell r="C2342">
            <v>54</v>
          </cell>
          <cell r="H2342">
            <v>42</v>
          </cell>
          <cell r="I2342">
            <v>28</v>
          </cell>
          <cell r="J2342">
            <v>14</v>
          </cell>
          <cell r="K2342">
            <v>3</v>
          </cell>
          <cell r="L2342">
            <v>6</v>
          </cell>
          <cell r="M2342">
            <v>1</v>
          </cell>
          <cell r="N2342">
            <v>2</v>
          </cell>
          <cell r="P2342">
            <v>1</v>
          </cell>
          <cell r="Q2342">
            <v>22</v>
          </cell>
          <cell r="S2342">
            <v>7</v>
          </cell>
          <cell r="T2342">
            <v>11</v>
          </cell>
          <cell r="V2342">
            <v>0</v>
          </cell>
          <cell r="W2342">
            <v>0</v>
          </cell>
          <cell r="Y2342">
            <v>0</v>
          </cell>
          <cell r="Z2342">
            <v>13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L2342">
            <v>11460990</v>
          </cell>
        </row>
        <row r="2363">
          <cell r="C2363">
            <v>1181</v>
          </cell>
          <cell r="D2363">
            <v>947</v>
          </cell>
          <cell r="E2363">
            <v>946</v>
          </cell>
          <cell r="F2363">
            <v>1</v>
          </cell>
          <cell r="G2363">
            <v>234</v>
          </cell>
          <cell r="AA2363">
            <v>1089</v>
          </cell>
          <cell r="AB2363">
            <v>59</v>
          </cell>
          <cell r="AC2363">
            <v>33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</row>
        <row r="2369"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</row>
        <row r="2370">
          <cell r="C2370">
            <v>1181</v>
          </cell>
          <cell r="E2370">
            <v>946</v>
          </cell>
          <cell r="AL2370">
            <v>12646460</v>
          </cell>
        </row>
        <row r="2377">
          <cell r="C2377">
            <v>14</v>
          </cell>
          <cell r="H2377">
            <v>11</v>
          </cell>
          <cell r="I2377">
            <v>11</v>
          </cell>
          <cell r="J2377">
            <v>0</v>
          </cell>
          <cell r="K2377">
            <v>0</v>
          </cell>
          <cell r="L2377">
            <v>3</v>
          </cell>
          <cell r="M2377">
            <v>0</v>
          </cell>
          <cell r="N2377">
            <v>0</v>
          </cell>
          <cell r="P2377">
            <v>0</v>
          </cell>
          <cell r="Q2377">
            <v>11</v>
          </cell>
          <cell r="S2377">
            <v>0</v>
          </cell>
          <cell r="T2377">
            <v>1</v>
          </cell>
          <cell r="V2377">
            <v>0</v>
          </cell>
          <cell r="W2377">
            <v>0</v>
          </cell>
          <cell r="Y2377">
            <v>0</v>
          </cell>
          <cell r="Z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L2377">
            <v>3125435</v>
          </cell>
        </row>
        <row r="2414">
          <cell r="C2414">
            <v>37</v>
          </cell>
          <cell r="H2414">
            <v>32</v>
          </cell>
          <cell r="I2414">
            <v>17</v>
          </cell>
          <cell r="J2414">
            <v>15</v>
          </cell>
          <cell r="K2414">
            <v>0</v>
          </cell>
          <cell r="L2414">
            <v>3</v>
          </cell>
          <cell r="M2414">
            <v>2</v>
          </cell>
          <cell r="N2414">
            <v>0</v>
          </cell>
          <cell r="P2414">
            <v>0</v>
          </cell>
          <cell r="Q2414">
            <v>28</v>
          </cell>
          <cell r="S2414">
            <v>0</v>
          </cell>
          <cell r="T2414">
            <v>0</v>
          </cell>
          <cell r="V2414">
            <v>0</v>
          </cell>
          <cell r="W2414">
            <v>0</v>
          </cell>
          <cell r="Y2414">
            <v>0</v>
          </cell>
          <cell r="Z2414">
            <v>8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L2414">
            <v>3552425</v>
          </cell>
        </row>
        <row r="2416">
          <cell r="C2416">
            <v>9</v>
          </cell>
          <cell r="D2416">
            <v>8</v>
          </cell>
          <cell r="E2416">
            <v>8</v>
          </cell>
          <cell r="F2416"/>
          <cell r="G2416">
            <v>1</v>
          </cell>
          <cell r="AA2416">
            <v>9</v>
          </cell>
          <cell r="AB2416"/>
          <cell r="AC2416"/>
          <cell r="AD2416"/>
          <cell r="AE2416"/>
          <cell r="AF2416"/>
          <cell r="AG2416"/>
          <cell r="AH2416"/>
          <cell r="AI2416"/>
          <cell r="AJ2416"/>
          <cell r="AL2416">
            <v>969600</v>
          </cell>
        </row>
        <row r="2417">
          <cell r="C2417">
            <v>12</v>
          </cell>
          <cell r="D2417">
            <v>11</v>
          </cell>
          <cell r="E2417">
            <v>8</v>
          </cell>
          <cell r="F2417">
            <v>3</v>
          </cell>
          <cell r="G2417">
            <v>1</v>
          </cell>
          <cell r="AA2417">
            <v>12</v>
          </cell>
          <cell r="AB2417"/>
          <cell r="AC2417"/>
          <cell r="AD2417"/>
          <cell r="AE2417"/>
          <cell r="AF2417"/>
          <cell r="AG2417"/>
          <cell r="AH2417"/>
          <cell r="AI2417"/>
          <cell r="AJ2417"/>
          <cell r="AL2417">
            <v>930960</v>
          </cell>
        </row>
        <row r="2418">
          <cell r="C2418">
            <v>2</v>
          </cell>
          <cell r="D2418">
            <v>2</v>
          </cell>
          <cell r="E2418">
            <v>2</v>
          </cell>
          <cell r="F2418"/>
          <cell r="G2418"/>
          <cell r="AA2418">
            <v>2</v>
          </cell>
          <cell r="AB2418"/>
          <cell r="AC2418"/>
          <cell r="AD2418"/>
          <cell r="AE2418"/>
          <cell r="AF2418"/>
          <cell r="AG2418"/>
          <cell r="AH2418"/>
          <cell r="AI2418"/>
          <cell r="AJ2418"/>
          <cell r="AL2418">
            <v>100640</v>
          </cell>
        </row>
        <row r="2420">
          <cell r="C2420">
            <v>88</v>
          </cell>
          <cell r="H2420">
            <v>81</v>
          </cell>
          <cell r="I2420">
            <v>35</v>
          </cell>
          <cell r="J2420">
            <v>46</v>
          </cell>
          <cell r="K2420">
            <v>7</v>
          </cell>
          <cell r="L2420"/>
          <cell r="M2420"/>
          <cell r="N2420"/>
          <cell r="AD2420"/>
          <cell r="AE2420"/>
          <cell r="AF2420"/>
          <cell r="AG2420"/>
          <cell r="AH2420"/>
          <cell r="AI2420"/>
          <cell r="AJ2420"/>
          <cell r="AL2420">
            <v>5388950</v>
          </cell>
        </row>
        <row r="2421">
          <cell r="C2421">
            <v>0</v>
          </cell>
          <cell r="H2421">
            <v>0</v>
          </cell>
          <cell r="I2421"/>
          <cell r="J2421"/>
          <cell r="K2421"/>
          <cell r="L2421"/>
          <cell r="M2421"/>
          <cell r="N2421"/>
          <cell r="AD2421"/>
          <cell r="AE2421"/>
          <cell r="AF2421"/>
          <cell r="AG2421"/>
          <cell r="AH2421"/>
          <cell r="AI2421"/>
          <cell r="AJ2421"/>
          <cell r="AL2421">
            <v>0</v>
          </cell>
        </row>
        <row r="2422">
          <cell r="C2422">
            <v>0</v>
          </cell>
          <cell r="H2422">
            <v>0</v>
          </cell>
          <cell r="I2422"/>
          <cell r="J2422"/>
          <cell r="K2422"/>
          <cell r="L2422"/>
          <cell r="M2422"/>
          <cell r="N2422"/>
          <cell r="AD2422"/>
          <cell r="AE2422"/>
          <cell r="AF2422"/>
          <cell r="AG2422"/>
          <cell r="AH2422"/>
          <cell r="AI2422"/>
          <cell r="AJ2422"/>
          <cell r="AL2422">
            <v>0</v>
          </cell>
        </row>
        <row r="2423">
          <cell r="C2423">
            <v>0</v>
          </cell>
          <cell r="H2423">
            <v>0</v>
          </cell>
          <cell r="I2423"/>
          <cell r="J2423"/>
          <cell r="K2423"/>
          <cell r="L2423"/>
          <cell r="M2423"/>
          <cell r="N2423"/>
          <cell r="AD2423"/>
          <cell r="AE2423"/>
          <cell r="AF2423"/>
          <cell r="AG2423"/>
          <cell r="AH2423"/>
          <cell r="AI2423"/>
          <cell r="AJ2423"/>
          <cell r="AL2423">
            <v>0</v>
          </cell>
        </row>
        <row r="2424">
          <cell r="C2424">
            <v>0</v>
          </cell>
          <cell r="H2424">
            <v>0</v>
          </cell>
          <cell r="I2424"/>
          <cell r="J2424"/>
          <cell r="K2424"/>
          <cell r="L2424"/>
          <cell r="M2424"/>
          <cell r="N2424"/>
          <cell r="AD2424"/>
          <cell r="AE2424"/>
          <cell r="AF2424"/>
          <cell r="AG2424"/>
          <cell r="AH2424"/>
          <cell r="AI2424"/>
          <cell r="AJ2424"/>
          <cell r="AL2424">
            <v>0</v>
          </cell>
        </row>
        <row r="2425">
          <cell r="C2425">
            <v>0</v>
          </cell>
          <cell r="H2425">
            <v>0</v>
          </cell>
          <cell r="I2425"/>
          <cell r="J2425"/>
          <cell r="K2425"/>
          <cell r="L2425"/>
          <cell r="M2425"/>
          <cell r="N2425"/>
          <cell r="AD2425"/>
          <cell r="AE2425"/>
          <cell r="AF2425"/>
          <cell r="AG2425"/>
          <cell r="AH2425"/>
          <cell r="AI2425"/>
          <cell r="AJ2425"/>
          <cell r="AL2425">
            <v>0</v>
          </cell>
        </row>
        <row r="2426">
          <cell r="C2426">
            <v>0</v>
          </cell>
          <cell r="H2426">
            <v>0</v>
          </cell>
          <cell r="I2426"/>
          <cell r="J2426"/>
          <cell r="K2426"/>
          <cell r="L2426"/>
          <cell r="M2426"/>
          <cell r="N2426"/>
          <cell r="AD2426"/>
          <cell r="AE2426"/>
          <cell r="AF2426"/>
          <cell r="AG2426"/>
          <cell r="AH2426"/>
          <cell r="AI2426"/>
          <cell r="AJ2426"/>
          <cell r="AL2426">
            <v>0</v>
          </cell>
        </row>
        <row r="2427">
          <cell r="C2427">
            <v>57</v>
          </cell>
          <cell r="E2427">
            <v>45</v>
          </cell>
          <cell r="AL2427">
            <v>6928200</v>
          </cell>
        </row>
        <row r="2428">
          <cell r="C2428">
            <v>2</v>
          </cell>
          <cell r="E2428">
            <v>1</v>
          </cell>
          <cell r="AL2428">
            <v>161980</v>
          </cell>
        </row>
        <row r="2429">
          <cell r="P2429">
            <v>0</v>
          </cell>
          <cell r="Q2429">
            <v>53</v>
          </cell>
          <cell r="S2429">
            <v>0</v>
          </cell>
          <cell r="T2429">
            <v>0</v>
          </cell>
          <cell r="V2429">
            <v>0</v>
          </cell>
          <cell r="W2429">
            <v>0</v>
          </cell>
          <cell r="Y2429">
            <v>0</v>
          </cell>
          <cell r="Z2429">
            <v>35</v>
          </cell>
        </row>
        <row r="2431">
          <cell r="C2431">
            <v>0</v>
          </cell>
          <cell r="E2431"/>
          <cell r="AL2431">
            <v>0</v>
          </cell>
        </row>
        <row r="2435">
          <cell r="C2435">
            <v>1</v>
          </cell>
          <cell r="D2435">
            <v>1</v>
          </cell>
          <cell r="E2435">
            <v>1</v>
          </cell>
          <cell r="F2435"/>
          <cell r="G2435">
            <v>0</v>
          </cell>
          <cell r="AA2435">
            <v>0</v>
          </cell>
          <cell r="AB2435">
            <v>1</v>
          </cell>
          <cell r="AC2435">
            <v>0</v>
          </cell>
          <cell r="AD2435"/>
          <cell r="AE2435"/>
          <cell r="AF2435"/>
          <cell r="AG2435"/>
          <cell r="AH2435"/>
          <cell r="AI2435"/>
          <cell r="AJ2435"/>
        </row>
        <row r="2436">
          <cell r="C2436">
            <v>0</v>
          </cell>
          <cell r="D2436">
            <v>0</v>
          </cell>
          <cell r="E2436"/>
          <cell r="F2436"/>
          <cell r="G2436"/>
          <cell r="AA2436"/>
          <cell r="AB2436"/>
          <cell r="AC2436"/>
          <cell r="AD2436"/>
          <cell r="AE2436"/>
          <cell r="AF2436"/>
          <cell r="AG2436"/>
          <cell r="AH2436"/>
          <cell r="AI2436"/>
          <cell r="AJ2436"/>
        </row>
        <row r="2437">
          <cell r="C2437">
            <v>0</v>
          </cell>
          <cell r="D2437">
            <v>0</v>
          </cell>
          <cell r="E2437"/>
          <cell r="F2437"/>
          <cell r="G2437"/>
          <cell r="AA2437"/>
          <cell r="AB2437"/>
          <cell r="AC2437"/>
          <cell r="AD2437"/>
          <cell r="AE2437"/>
          <cell r="AF2437"/>
          <cell r="AG2437"/>
          <cell r="AH2437"/>
          <cell r="AI2437"/>
          <cell r="AJ2437"/>
        </row>
        <row r="2438">
          <cell r="C2438">
            <v>0</v>
          </cell>
          <cell r="D2438">
            <v>0</v>
          </cell>
          <cell r="E2438"/>
          <cell r="F2438"/>
          <cell r="G2438"/>
          <cell r="AA2438"/>
          <cell r="AB2438"/>
          <cell r="AC2438"/>
          <cell r="AD2438"/>
          <cell r="AE2438"/>
          <cell r="AF2438"/>
          <cell r="AG2438"/>
          <cell r="AH2438"/>
          <cell r="AI2438"/>
          <cell r="AJ2438"/>
        </row>
        <row r="2439">
          <cell r="C2439">
            <v>0</v>
          </cell>
          <cell r="D2439">
            <v>0</v>
          </cell>
          <cell r="E2439"/>
          <cell r="F2439"/>
          <cell r="G2439"/>
          <cell r="AA2439"/>
          <cell r="AB2439"/>
          <cell r="AC2439"/>
          <cell r="AD2439"/>
          <cell r="AE2439"/>
          <cell r="AF2439"/>
          <cell r="AG2439"/>
          <cell r="AH2439"/>
          <cell r="AI2439"/>
          <cell r="AJ2439"/>
        </row>
        <row r="2440">
          <cell r="C2440">
            <v>3</v>
          </cell>
          <cell r="D2440">
            <v>3</v>
          </cell>
          <cell r="E2440">
            <v>3</v>
          </cell>
          <cell r="F2440"/>
          <cell r="G2440">
            <v>0</v>
          </cell>
          <cell r="AA2440">
            <v>0</v>
          </cell>
          <cell r="AB2440">
            <v>3</v>
          </cell>
          <cell r="AC2440">
            <v>0</v>
          </cell>
          <cell r="AD2440"/>
          <cell r="AE2440"/>
          <cell r="AF2440"/>
          <cell r="AG2440"/>
          <cell r="AH2440"/>
          <cell r="AI2440"/>
          <cell r="AJ2440"/>
        </row>
        <row r="2441">
          <cell r="C2441">
            <v>56</v>
          </cell>
          <cell r="D2441">
            <v>56</v>
          </cell>
          <cell r="E2441">
            <v>56</v>
          </cell>
          <cell r="F2441"/>
          <cell r="G2441">
            <v>0</v>
          </cell>
          <cell r="AA2441">
            <v>0</v>
          </cell>
          <cell r="AB2441">
            <v>45</v>
          </cell>
          <cell r="AC2441">
            <v>11</v>
          </cell>
          <cell r="AD2441"/>
          <cell r="AE2441"/>
          <cell r="AF2441"/>
          <cell r="AG2441"/>
          <cell r="AH2441"/>
          <cell r="AI2441"/>
          <cell r="AJ2441"/>
        </row>
        <row r="2442">
          <cell r="C2442">
            <v>0</v>
          </cell>
          <cell r="D2442">
            <v>0</v>
          </cell>
          <cell r="E2442">
            <v>0</v>
          </cell>
          <cell r="F2442"/>
          <cell r="G2442">
            <v>0</v>
          </cell>
          <cell r="AA2442">
            <v>0</v>
          </cell>
          <cell r="AB2442">
            <v>0</v>
          </cell>
          <cell r="AC2442">
            <v>0</v>
          </cell>
          <cell r="AD2442"/>
          <cell r="AE2442"/>
          <cell r="AF2442"/>
          <cell r="AG2442"/>
          <cell r="AH2442"/>
          <cell r="AI2442"/>
          <cell r="AJ2442"/>
        </row>
        <row r="2443">
          <cell r="C2443">
            <v>38</v>
          </cell>
          <cell r="D2443">
            <v>38</v>
          </cell>
          <cell r="E2443">
            <v>38</v>
          </cell>
          <cell r="F2443"/>
          <cell r="G2443">
            <v>0</v>
          </cell>
          <cell r="AA2443">
            <v>0</v>
          </cell>
          <cell r="AB2443">
            <v>34</v>
          </cell>
          <cell r="AC2443">
            <v>4</v>
          </cell>
          <cell r="AD2443"/>
          <cell r="AE2443"/>
          <cell r="AF2443"/>
          <cell r="AG2443"/>
          <cell r="AH2443"/>
          <cell r="AI2443"/>
          <cell r="AJ2443"/>
        </row>
        <row r="2444">
          <cell r="C2444">
            <v>45</v>
          </cell>
          <cell r="D2444">
            <v>45</v>
          </cell>
          <cell r="E2444">
            <v>45</v>
          </cell>
          <cell r="F2444"/>
          <cell r="G2444">
            <v>0</v>
          </cell>
          <cell r="AA2444">
            <v>0</v>
          </cell>
          <cell r="AB2444">
            <v>44</v>
          </cell>
          <cell r="AC2444">
            <v>1</v>
          </cell>
          <cell r="AD2444"/>
          <cell r="AE2444"/>
          <cell r="AF2444"/>
          <cell r="AG2444"/>
          <cell r="AH2444"/>
          <cell r="AI2444"/>
          <cell r="AJ2444"/>
        </row>
        <row r="2445">
          <cell r="C2445">
            <v>0</v>
          </cell>
          <cell r="D2445">
            <v>0</v>
          </cell>
          <cell r="E2445"/>
          <cell r="F2445"/>
          <cell r="G2445"/>
          <cell r="AA2445"/>
          <cell r="AB2445"/>
          <cell r="AC2445"/>
          <cell r="AD2445"/>
          <cell r="AE2445"/>
          <cell r="AF2445"/>
          <cell r="AG2445"/>
          <cell r="AH2445"/>
          <cell r="AI2445"/>
          <cell r="AJ2445"/>
        </row>
        <row r="2446">
          <cell r="C2446">
            <v>0</v>
          </cell>
          <cell r="D2446">
            <v>0</v>
          </cell>
          <cell r="E2446"/>
          <cell r="F2446"/>
          <cell r="G2446"/>
          <cell r="AA2446"/>
          <cell r="AB2446"/>
          <cell r="AC2446"/>
          <cell r="AD2446"/>
          <cell r="AE2446"/>
          <cell r="AF2446"/>
          <cell r="AG2446"/>
          <cell r="AH2446"/>
          <cell r="AI2446"/>
          <cell r="AJ2446"/>
        </row>
        <row r="2447">
          <cell r="C2447">
            <v>0</v>
          </cell>
          <cell r="D2447">
            <v>0</v>
          </cell>
          <cell r="E2447"/>
          <cell r="F2447"/>
          <cell r="G2447"/>
          <cell r="AA2447"/>
          <cell r="AB2447"/>
          <cell r="AC2447"/>
          <cell r="AD2447"/>
          <cell r="AE2447"/>
          <cell r="AF2447"/>
          <cell r="AG2447"/>
          <cell r="AH2447"/>
          <cell r="AI2447"/>
          <cell r="AJ2447"/>
        </row>
        <row r="2448">
          <cell r="C2448">
            <v>0</v>
          </cell>
          <cell r="D2448">
            <v>0</v>
          </cell>
          <cell r="E2448"/>
          <cell r="F2448"/>
          <cell r="G2448"/>
          <cell r="AA2448"/>
          <cell r="AB2448"/>
          <cell r="AC2448"/>
          <cell r="AD2448"/>
          <cell r="AE2448"/>
          <cell r="AF2448"/>
          <cell r="AG2448"/>
          <cell r="AH2448"/>
          <cell r="AI2448"/>
          <cell r="AJ2448"/>
        </row>
        <row r="2449">
          <cell r="C2449">
            <v>0</v>
          </cell>
          <cell r="D2449">
            <v>0</v>
          </cell>
          <cell r="E2449"/>
          <cell r="F2449"/>
          <cell r="G2449"/>
          <cell r="AA2449"/>
          <cell r="AB2449"/>
          <cell r="AC2449"/>
          <cell r="AD2449"/>
          <cell r="AE2449"/>
          <cell r="AF2449"/>
          <cell r="AG2449"/>
          <cell r="AH2449"/>
          <cell r="AI2449"/>
          <cell r="AJ2449"/>
        </row>
        <row r="2450">
          <cell r="C2450">
            <v>0</v>
          </cell>
          <cell r="D2450">
            <v>0</v>
          </cell>
          <cell r="E2450"/>
          <cell r="F2450"/>
          <cell r="G2450"/>
          <cell r="AA2450"/>
          <cell r="AB2450"/>
          <cell r="AC2450"/>
          <cell r="AD2450"/>
          <cell r="AE2450"/>
          <cell r="AF2450"/>
          <cell r="AG2450"/>
          <cell r="AH2450"/>
          <cell r="AI2450"/>
          <cell r="AJ2450"/>
        </row>
        <row r="2451">
          <cell r="C2451">
            <v>114</v>
          </cell>
          <cell r="D2451">
            <v>114</v>
          </cell>
          <cell r="E2451">
            <v>114</v>
          </cell>
          <cell r="F2451"/>
          <cell r="G2451">
            <v>0</v>
          </cell>
          <cell r="AA2451">
            <v>0</v>
          </cell>
          <cell r="AB2451">
            <v>114</v>
          </cell>
          <cell r="AC2451">
            <v>0</v>
          </cell>
          <cell r="AD2451"/>
          <cell r="AE2451"/>
          <cell r="AF2451"/>
          <cell r="AG2451"/>
          <cell r="AH2451"/>
          <cell r="AI2451"/>
          <cell r="AJ2451"/>
        </row>
        <row r="2452">
          <cell r="C2452">
            <v>24</v>
          </cell>
          <cell r="D2452">
            <v>24</v>
          </cell>
          <cell r="E2452">
            <v>24</v>
          </cell>
          <cell r="F2452"/>
          <cell r="G2452">
            <v>0</v>
          </cell>
          <cell r="AA2452">
            <v>0</v>
          </cell>
          <cell r="AB2452">
            <v>24</v>
          </cell>
          <cell r="AC2452">
            <v>0</v>
          </cell>
          <cell r="AD2452"/>
          <cell r="AE2452"/>
          <cell r="AF2452"/>
          <cell r="AG2452"/>
          <cell r="AH2452"/>
          <cell r="AI2452"/>
          <cell r="AJ2452"/>
        </row>
        <row r="2660">
          <cell r="C2660">
            <v>90</v>
          </cell>
          <cell r="H2660">
            <v>81</v>
          </cell>
          <cell r="I2660">
            <v>73</v>
          </cell>
          <cell r="J2660">
            <v>8</v>
          </cell>
          <cell r="K2660">
            <v>3</v>
          </cell>
          <cell r="L2660">
            <v>6</v>
          </cell>
          <cell r="M2660">
            <v>0</v>
          </cell>
          <cell r="N2660">
            <v>0</v>
          </cell>
          <cell r="P2660">
            <v>5</v>
          </cell>
          <cell r="Q2660">
            <v>32</v>
          </cell>
          <cell r="S2660">
            <v>0</v>
          </cell>
          <cell r="T2660">
            <v>5</v>
          </cell>
          <cell r="V2660">
            <v>0</v>
          </cell>
          <cell r="W2660">
            <v>1</v>
          </cell>
          <cell r="Y2660">
            <v>6</v>
          </cell>
          <cell r="Z2660">
            <v>38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L2660">
            <v>30428410</v>
          </cell>
        </row>
        <row r="2663">
          <cell r="C2663">
            <v>1</v>
          </cell>
          <cell r="H2663">
            <v>1</v>
          </cell>
        </row>
        <row r="2664">
          <cell r="C2664">
            <v>10</v>
          </cell>
          <cell r="H2664">
            <v>10</v>
          </cell>
        </row>
        <row r="2665">
          <cell r="C2665">
            <v>4</v>
          </cell>
          <cell r="H2665">
            <v>4</v>
          </cell>
        </row>
        <row r="2672">
          <cell r="C2672">
            <v>10</v>
          </cell>
          <cell r="H2672">
            <v>7</v>
          </cell>
          <cell r="I2672">
            <v>7</v>
          </cell>
          <cell r="J2672">
            <v>0</v>
          </cell>
          <cell r="K2672">
            <v>0</v>
          </cell>
          <cell r="L2672">
            <v>3</v>
          </cell>
          <cell r="M2672">
            <v>0</v>
          </cell>
          <cell r="N2672">
            <v>0</v>
          </cell>
          <cell r="P2672">
            <v>0</v>
          </cell>
          <cell r="Q2672">
            <v>2</v>
          </cell>
          <cell r="S2672">
            <v>2</v>
          </cell>
          <cell r="T2672">
            <v>4</v>
          </cell>
          <cell r="V2672">
            <v>0</v>
          </cell>
          <cell r="W2672">
            <v>0</v>
          </cell>
          <cell r="Y2672">
            <v>0</v>
          </cell>
          <cell r="Z2672">
            <v>2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L2672">
            <v>514900</v>
          </cell>
        </row>
        <row r="2676">
          <cell r="Q2676"/>
        </row>
        <row r="2684">
          <cell r="C2684">
            <v>14</v>
          </cell>
          <cell r="D2684">
            <v>14</v>
          </cell>
          <cell r="E2684">
            <v>14</v>
          </cell>
          <cell r="F2684">
            <v>0</v>
          </cell>
          <cell r="G2684">
            <v>0</v>
          </cell>
          <cell r="AA2684">
            <v>4</v>
          </cell>
          <cell r="AB2684">
            <v>10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L2684">
            <v>1230850</v>
          </cell>
        </row>
        <row r="2702">
          <cell r="Q2702"/>
        </row>
        <row r="2739">
          <cell r="C2739">
            <v>19</v>
          </cell>
          <cell r="E2739">
            <v>19</v>
          </cell>
        </row>
        <row r="2741">
          <cell r="C2741">
            <v>25</v>
          </cell>
          <cell r="E2741">
            <v>20</v>
          </cell>
          <cell r="AL2741">
            <v>668000</v>
          </cell>
        </row>
        <row r="2751">
          <cell r="C2751">
            <v>98</v>
          </cell>
          <cell r="E2751">
            <v>40</v>
          </cell>
        </row>
        <row r="2753">
          <cell r="C2753">
            <v>205</v>
          </cell>
          <cell r="E2753">
            <v>205</v>
          </cell>
          <cell r="AL2753">
            <v>4510000</v>
          </cell>
        </row>
        <row r="2754">
          <cell r="C2754">
            <v>172</v>
          </cell>
          <cell r="E2754">
            <v>172</v>
          </cell>
          <cell r="AL2754">
            <v>11905840</v>
          </cell>
        </row>
        <row r="2755">
          <cell r="C2755">
            <v>0</v>
          </cell>
          <cell r="E2755"/>
          <cell r="AL2755">
            <v>0</v>
          </cell>
        </row>
        <row r="2756">
          <cell r="C2756">
            <v>317</v>
          </cell>
          <cell r="E2756">
            <v>311</v>
          </cell>
          <cell r="AL2756">
            <v>939220</v>
          </cell>
        </row>
        <row r="2757">
          <cell r="C2757">
            <v>0</v>
          </cell>
          <cell r="E2757"/>
          <cell r="AL2757">
            <v>0</v>
          </cell>
        </row>
        <row r="2758">
          <cell r="C2758">
            <v>0</v>
          </cell>
          <cell r="E2758"/>
          <cell r="AL2758">
            <v>0</v>
          </cell>
        </row>
        <row r="2759">
          <cell r="C2759">
            <v>0</v>
          </cell>
          <cell r="E2759"/>
          <cell r="AL2759">
            <v>0</v>
          </cell>
        </row>
        <row r="2780">
          <cell r="C2780">
            <v>540</v>
          </cell>
          <cell r="E2780">
            <v>540</v>
          </cell>
          <cell r="AL2780">
            <v>2841960</v>
          </cell>
        </row>
        <row r="2806">
          <cell r="C2806">
            <v>231</v>
          </cell>
          <cell r="E2806">
            <v>231</v>
          </cell>
          <cell r="AL2806">
            <v>4998640</v>
          </cell>
        </row>
        <row r="2816">
          <cell r="C2816">
            <v>1</v>
          </cell>
          <cell r="H2816">
            <v>1</v>
          </cell>
          <cell r="I2816">
            <v>1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</row>
        <row r="2839">
          <cell r="C2839">
            <v>0</v>
          </cell>
          <cell r="E2839"/>
          <cell r="AL2839">
            <v>0</v>
          </cell>
        </row>
        <row r="2840">
          <cell r="C2840">
            <v>0</v>
          </cell>
          <cell r="E2840"/>
          <cell r="AL2840">
            <v>0</v>
          </cell>
        </row>
        <row r="2843">
          <cell r="C2843">
            <v>56</v>
          </cell>
          <cell r="H2843">
            <v>28</v>
          </cell>
          <cell r="I2843">
            <v>28</v>
          </cell>
          <cell r="J2843">
            <v>0</v>
          </cell>
          <cell r="K2843">
            <v>0</v>
          </cell>
          <cell r="L2843">
            <v>28</v>
          </cell>
          <cell r="M2843">
            <v>0</v>
          </cell>
          <cell r="N2843">
            <v>0</v>
          </cell>
          <cell r="P2843">
            <v>0</v>
          </cell>
          <cell r="Q2843">
            <v>2</v>
          </cell>
          <cell r="S2843">
            <v>0</v>
          </cell>
          <cell r="T2843">
            <v>0</v>
          </cell>
          <cell r="V2843">
            <v>0</v>
          </cell>
          <cell r="W2843">
            <v>0</v>
          </cell>
          <cell r="Y2843">
            <v>0</v>
          </cell>
          <cell r="Z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L2843">
            <v>808260</v>
          </cell>
        </row>
        <row r="2893">
          <cell r="C2893">
            <v>6</v>
          </cell>
        </row>
        <row r="2896">
          <cell r="C2896">
            <v>378</v>
          </cell>
          <cell r="E2896">
            <v>378</v>
          </cell>
          <cell r="AL2896">
            <v>8712900</v>
          </cell>
        </row>
        <row r="2897">
          <cell r="C2897">
            <v>0</v>
          </cell>
          <cell r="E2897"/>
          <cell r="AL2897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9">
          <cell r="C2909">
            <v>4</v>
          </cell>
          <cell r="E2909">
            <v>4</v>
          </cell>
          <cell r="AL2909">
            <v>32920</v>
          </cell>
        </row>
        <row r="2910">
          <cell r="C2910">
            <v>0</v>
          </cell>
          <cell r="E2910"/>
          <cell r="AL2910">
            <v>0</v>
          </cell>
        </row>
        <row r="2911">
          <cell r="C2911">
            <v>0</v>
          </cell>
          <cell r="E2911"/>
          <cell r="AL2911">
            <v>0</v>
          </cell>
        </row>
        <row r="2912">
          <cell r="C2912">
            <v>0</v>
          </cell>
          <cell r="E2912"/>
          <cell r="AL2912">
            <v>0</v>
          </cell>
        </row>
        <row r="2913">
          <cell r="C2913">
            <v>0</v>
          </cell>
          <cell r="E2913"/>
          <cell r="AL2913">
            <v>0</v>
          </cell>
        </row>
        <row r="2916">
          <cell r="C2916">
            <v>0</v>
          </cell>
        </row>
        <row r="2917">
          <cell r="C2917">
            <v>0</v>
          </cell>
        </row>
      </sheetData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"/>
      <sheetName val="B17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2021</v>
          </cell>
        </row>
      </sheetData>
      <sheetData sheetId="1">
        <row r="5">
          <cell r="C5">
            <v>0</v>
          </cell>
          <cell r="E5"/>
          <cell r="AL5">
            <v>0</v>
          </cell>
        </row>
        <row r="6">
          <cell r="C6">
            <v>0</v>
          </cell>
          <cell r="E6"/>
          <cell r="AL6">
            <v>0</v>
          </cell>
        </row>
        <row r="7">
          <cell r="C7">
            <v>3682</v>
          </cell>
          <cell r="E7">
            <v>3492</v>
          </cell>
          <cell r="AL7">
            <v>46897560</v>
          </cell>
        </row>
        <row r="8">
          <cell r="C8">
            <v>0</v>
          </cell>
          <cell r="E8"/>
          <cell r="AL8">
            <v>0</v>
          </cell>
        </row>
        <row r="9">
          <cell r="C9">
            <v>0</v>
          </cell>
          <cell r="E9"/>
          <cell r="AL9">
            <v>0</v>
          </cell>
        </row>
        <row r="10">
          <cell r="C10">
            <v>0</v>
          </cell>
          <cell r="E10"/>
          <cell r="AL10">
            <v>0</v>
          </cell>
        </row>
        <row r="11">
          <cell r="C11">
            <v>182</v>
          </cell>
          <cell r="E11">
            <v>113</v>
          </cell>
          <cell r="AL11">
            <v>1902920</v>
          </cell>
        </row>
        <row r="12">
          <cell r="C12">
            <v>0</v>
          </cell>
          <cell r="E12"/>
          <cell r="AL12">
            <v>0</v>
          </cell>
        </row>
        <row r="13">
          <cell r="C13">
            <v>0</v>
          </cell>
          <cell r="E13"/>
          <cell r="AL13">
            <v>0</v>
          </cell>
        </row>
        <row r="14">
          <cell r="C14">
            <v>0</v>
          </cell>
          <cell r="E14"/>
          <cell r="AL14">
            <v>0</v>
          </cell>
        </row>
        <row r="15">
          <cell r="C15">
            <v>1526</v>
          </cell>
          <cell r="E15">
            <v>1514</v>
          </cell>
          <cell r="AL15">
            <v>10264920</v>
          </cell>
        </row>
        <row r="16">
          <cell r="C16">
            <v>1135</v>
          </cell>
          <cell r="E16">
            <v>1131</v>
          </cell>
          <cell r="AL16">
            <v>9217650</v>
          </cell>
        </row>
        <row r="17">
          <cell r="C17">
            <v>2017</v>
          </cell>
          <cell r="E17">
            <v>1986</v>
          </cell>
          <cell r="AL17">
            <v>20058600</v>
          </cell>
        </row>
        <row r="18">
          <cell r="C18">
            <v>8</v>
          </cell>
          <cell r="E18">
            <v>8</v>
          </cell>
          <cell r="AL18">
            <v>121200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802</v>
          </cell>
        </row>
        <row r="25">
          <cell r="C25">
            <v>0</v>
          </cell>
        </row>
        <row r="29">
          <cell r="C29">
            <v>1976</v>
          </cell>
          <cell r="E29">
            <v>1975</v>
          </cell>
          <cell r="AL29">
            <v>2607000</v>
          </cell>
        </row>
        <row r="30">
          <cell r="C30">
            <v>0</v>
          </cell>
          <cell r="E30"/>
          <cell r="AL30">
            <v>0</v>
          </cell>
        </row>
        <row r="31">
          <cell r="C31">
            <v>0</v>
          </cell>
          <cell r="E31"/>
          <cell r="AL31">
            <v>0</v>
          </cell>
        </row>
        <row r="32">
          <cell r="C32">
            <v>373</v>
          </cell>
          <cell r="E32">
            <v>373</v>
          </cell>
          <cell r="AL32">
            <v>671400</v>
          </cell>
        </row>
        <row r="33">
          <cell r="C33">
            <v>3046</v>
          </cell>
          <cell r="E33">
            <v>3046</v>
          </cell>
          <cell r="AL33">
            <v>4416700</v>
          </cell>
        </row>
        <row r="34">
          <cell r="C34">
            <v>236</v>
          </cell>
          <cell r="E34">
            <v>236</v>
          </cell>
          <cell r="AL34">
            <v>311520</v>
          </cell>
        </row>
        <row r="36">
          <cell r="C36">
            <v>73</v>
          </cell>
        </row>
        <row r="37">
          <cell r="C37">
            <v>232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0</v>
          </cell>
        </row>
        <row r="44">
          <cell r="C44">
            <v>29</v>
          </cell>
          <cell r="E44">
            <v>29</v>
          </cell>
          <cell r="AL44">
            <v>125860</v>
          </cell>
        </row>
        <row r="45">
          <cell r="C45">
            <v>936</v>
          </cell>
          <cell r="E45">
            <v>936</v>
          </cell>
          <cell r="AL45">
            <v>2237040</v>
          </cell>
        </row>
        <row r="46">
          <cell r="C46">
            <v>0</v>
          </cell>
          <cell r="E46"/>
          <cell r="AL46">
            <v>0</v>
          </cell>
        </row>
        <row r="47">
          <cell r="C47">
            <v>510</v>
          </cell>
          <cell r="E47">
            <v>510</v>
          </cell>
          <cell r="AL47">
            <v>372300</v>
          </cell>
        </row>
        <row r="49">
          <cell r="C49">
            <v>0</v>
          </cell>
        </row>
        <row r="53">
          <cell r="C53">
            <v>1324</v>
          </cell>
          <cell r="E53">
            <v>1324</v>
          </cell>
          <cell r="AL53">
            <v>2740680</v>
          </cell>
        </row>
        <row r="54">
          <cell r="C54">
            <v>1</v>
          </cell>
          <cell r="E54">
            <v>1</v>
          </cell>
          <cell r="AL54">
            <v>2070</v>
          </cell>
        </row>
        <row r="55">
          <cell r="C55">
            <v>718</v>
          </cell>
          <cell r="E55">
            <v>718</v>
          </cell>
          <cell r="AL55">
            <v>854420</v>
          </cell>
        </row>
        <row r="57">
          <cell r="C57">
            <v>2</v>
          </cell>
        </row>
        <row r="58">
          <cell r="C58">
            <v>0</v>
          </cell>
        </row>
        <row r="62">
          <cell r="C62">
            <v>288</v>
          </cell>
          <cell r="E62">
            <v>152</v>
          </cell>
          <cell r="AL62">
            <v>136800</v>
          </cell>
        </row>
        <row r="63">
          <cell r="C63">
            <v>0</v>
          </cell>
          <cell r="E63"/>
          <cell r="AL63">
            <v>0</v>
          </cell>
        </row>
        <row r="64">
          <cell r="C64">
            <v>0</v>
          </cell>
          <cell r="E64"/>
          <cell r="AL64">
            <v>0</v>
          </cell>
        </row>
        <row r="67">
          <cell r="C67">
            <v>1672</v>
          </cell>
          <cell r="E67">
            <v>1660</v>
          </cell>
          <cell r="AL67">
            <v>1311400</v>
          </cell>
        </row>
        <row r="68">
          <cell r="C68">
            <v>524</v>
          </cell>
          <cell r="E68">
            <v>524</v>
          </cell>
          <cell r="AL68">
            <v>9400560</v>
          </cell>
        </row>
        <row r="69">
          <cell r="C69">
            <v>62</v>
          </cell>
          <cell r="E69">
            <v>58</v>
          </cell>
          <cell r="AL69">
            <v>2390180</v>
          </cell>
        </row>
        <row r="70">
          <cell r="C70">
            <v>9579</v>
          </cell>
          <cell r="E70">
            <v>9579</v>
          </cell>
          <cell r="AL70">
            <v>22893810</v>
          </cell>
        </row>
        <row r="71">
          <cell r="C71">
            <v>0</v>
          </cell>
          <cell r="E71"/>
          <cell r="AL71">
            <v>0</v>
          </cell>
        </row>
        <row r="73">
          <cell r="C73">
            <v>0</v>
          </cell>
          <cell r="E73"/>
        </row>
        <row r="103">
          <cell r="C103">
            <v>0</v>
          </cell>
        </row>
        <row r="104">
          <cell r="C104">
            <v>0</v>
          </cell>
        </row>
        <row r="105">
          <cell r="C105">
            <v>0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0</v>
          </cell>
        </row>
        <row r="109">
          <cell r="C109">
            <v>0</v>
          </cell>
        </row>
        <row r="110">
          <cell r="C110">
            <v>0</v>
          </cell>
        </row>
        <row r="111">
          <cell r="C111">
            <v>0</v>
          </cell>
        </row>
        <row r="112">
          <cell r="C112">
            <v>0</v>
          </cell>
        </row>
        <row r="113">
          <cell r="C113">
            <v>0</v>
          </cell>
        </row>
        <row r="116">
          <cell r="C116">
            <v>3877</v>
          </cell>
          <cell r="E116">
            <v>3697</v>
          </cell>
          <cell r="AL116">
            <v>145772710</v>
          </cell>
        </row>
        <row r="117">
          <cell r="C117">
            <v>0</v>
          </cell>
          <cell r="E117"/>
          <cell r="AL117">
            <v>0</v>
          </cell>
        </row>
        <row r="118">
          <cell r="C118">
            <v>0</v>
          </cell>
          <cell r="E118"/>
          <cell r="AL118">
            <v>0</v>
          </cell>
        </row>
        <row r="119">
          <cell r="C119">
            <v>599</v>
          </cell>
          <cell r="E119">
            <v>596</v>
          </cell>
          <cell r="AL119">
            <v>97690360</v>
          </cell>
        </row>
        <row r="120">
          <cell r="C120">
            <v>0</v>
          </cell>
          <cell r="E120"/>
          <cell r="AL120">
            <v>0</v>
          </cell>
        </row>
        <row r="121">
          <cell r="C121">
            <v>0</v>
          </cell>
          <cell r="E121"/>
          <cell r="AL121">
            <v>0</v>
          </cell>
        </row>
        <row r="122">
          <cell r="C122">
            <v>69</v>
          </cell>
          <cell r="E122">
            <v>69</v>
          </cell>
          <cell r="AL122">
            <v>5463420</v>
          </cell>
        </row>
        <row r="123">
          <cell r="C123">
            <v>74</v>
          </cell>
          <cell r="E123">
            <v>74</v>
          </cell>
          <cell r="AL123">
            <v>5859320</v>
          </cell>
        </row>
        <row r="124">
          <cell r="C124">
            <v>0</v>
          </cell>
          <cell r="E124"/>
          <cell r="AL124">
            <v>0</v>
          </cell>
        </row>
        <row r="125">
          <cell r="C125">
            <v>109</v>
          </cell>
          <cell r="E125">
            <v>108</v>
          </cell>
          <cell r="AL125">
            <v>7671240</v>
          </cell>
        </row>
        <row r="126">
          <cell r="C126">
            <v>0</v>
          </cell>
          <cell r="E126"/>
          <cell r="AL126">
            <v>0</v>
          </cell>
        </row>
        <row r="127">
          <cell r="C127">
            <v>0</v>
          </cell>
          <cell r="E127"/>
          <cell r="AL127">
            <v>0</v>
          </cell>
        </row>
        <row r="128">
          <cell r="C128">
            <v>0</v>
          </cell>
          <cell r="E128"/>
          <cell r="AL128">
            <v>0</v>
          </cell>
        </row>
        <row r="131">
          <cell r="C131">
            <v>0</v>
          </cell>
          <cell r="E131"/>
          <cell r="AL131">
            <v>0</v>
          </cell>
        </row>
        <row r="132">
          <cell r="C132">
            <v>0</v>
          </cell>
          <cell r="E132"/>
          <cell r="AL132">
            <v>0</v>
          </cell>
        </row>
        <row r="133">
          <cell r="C133">
            <v>0</v>
          </cell>
          <cell r="E133"/>
          <cell r="AL133">
            <v>0</v>
          </cell>
        </row>
        <row r="134">
          <cell r="C134">
            <v>744</v>
          </cell>
          <cell r="E134">
            <v>699</v>
          </cell>
          <cell r="AL134">
            <v>4089150</v>
          </cell>
        </row>
        <row r="135">
          <cell r="C135">
            <v>0</v>
          </cell>
          <cell r="E135"/>
          <cell r="AL135">
            <v>0</v>
          </cell>
        </row>
        <row r="136">
          <cell r="C136">
            <v>0</v>
          </cell>
          <cell r="E136"/>
          <cell r="AL136">
            <v>0</v>
          </cell>
        </row>
        <row r="137">
          <cell r="C137">
            <v>0</v>
          </cell>
          <cell r="E137"/>
          <cell r="AL137">
            <v>0</v>
          </cell>
        </row>
        <row r="138">
          <cell r="C138">
            <v>59</v>
          </cell>
          <cell r="E138">
            <v>34</v>
          </cell>
          <cell r="AL138">
            <v>260100</v>
          </cell>
        </row>
        <row r="139">
          <cell r="C139">
            <v>0</v>
          </cell>
          <cell r="E139"/>
          <cell r="AL139">
            <v>0</v>
          </cell>
        </row>
        <row r="140">
          <cell r="C140">
            <v>0</v>
          </cell>
          <cell r="E140"/>
          <cell r="AL140">
            <v>0</v>
          </cell>
        </row>
        <row r="142">
          <cell r="C142">
            <v>0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C145">
            <v>0</v>
          </cell>
        </row>
        <row r="146">
          <cell r="C146">
            <v>0</v>
          </cell>
        </row>
        <row r="218">
          <cell r="C218">
            <v>39407</v>
          </cell>
          <cell r="D218">
            <v>38005</v>
          </cell>
          <cell r="E218">
            <v>38005</v>
          </cell>
          <cell r="F218">
            <v>0</v>
          </cell>
          <cell r="G218">
            <v>1402</v>
          </cell>
          <cell r="AA218">
            <v>17791</v>
          </cell>
          <cell r="AB218">
            <v>6814</v>
          </cell>
          <cell r="AC218">
            <v>14802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11</v>
          </cell>
          <cell r="AJ218">
            <v>0</v>
          </cell>
          <cell r="AL218">
            <v>49571570</v>
          </cell>
        </row>
        <row r="283">
          <cell r="C283">
            <v>42876</v>
          </cell>
          <cell r="D283">
            <v>41891</v>
          </cell>
          <cell r="E283">
            <v>41891</v>
          </cell>
          <cell r="F283">
            <v>0</v>
          </cell>
          <cell r="G283">
            <v>985</v>
          </cell>
          <cell r="AA283">
            <v>17371</v>
          </cell>
          <cell r="AB283">
            <v>11880</v>
          </cell>
          <cell r="AC283">
            <v>13625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16</v>
          </cell>
          <cell r="AJ283">
            <v>0</v>
          </cell>
          <cell r="AL283">
            <v>69370880</v>
          </cell>
        </row>
        <row r="327">
          <cell r="C327">
            <v>2650</v>
          </cell>
          <cell r="D327">
            <v>2611</v>
          </cell>
          <cell r="E327">
            <v>2611</v>
          </cell>
          <cell r="F327">
            <v>0</v>
          </cell>
          <cell r="G327">
            <v>39</v>
          </cell>
          <cell r="AA327">
            <v>252</v>
          </cell>
          <cell r="AB327">
            <v>2367</v>
          </cell>
          <cell r="AC327">
            <v>31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45</v>
          </cell>
          <cell r="AJ327">
            <v>0</v>
          </cell>
          <cell r="AL327">
            <v>11692980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3</v>
          </cell>
          <cell r="AJ338">
            <v>0</v>
          </cell>
          <cell r="AL338">
            <v>0</v>
          </cell>
        </row>
        <row r="413">
          <cell r="C413">
            <v>3048</v>
          </cell>
          <cell r="D413">
            <v>2987</v>
          </cell>
          <cell r="E413">
            <v>2987</v>
          </cell>
          <cell r="F413">
            <v>0</v>
          </cell>
          <cell r="G413">
            <v>61</v>
          </cell>
          <cell r="AA413">
            <v>1180</v>
          </cell>
          <cell r="AB413">
            <v>765</v>
          </cell>
          <cell r="AC413">
            <v>1103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146</v>
          </cell>
          <cell r="AJ413">
            <v>0</v>
          </cell>
          <cell r="AL413">
            <v>16971810</v>
          </cell>
        </row>
        <row r="464">
          <cell r="C464">
            <v>3295</v>
          </cell>
          <cell r="D464">
            <v>3266</v>
          </cell>
          <cell r="E464">
            <v>3266</v>
          </cell>
          <cell r="F464">
            <v>0</v>
          </cell>
          <cell r="G464">
            <v>29</v>
          </cell>
          <cell r="AA464">
            <v>1176</v>
          </cell>
          <cell r="AB464">
            <v>1784</v>
          </cell>
          <cell r="AC464">
            <v>335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5</v>
          </cell>
          <cell r="AJ464">
            <v>0</v>
          </cell>
          <cell r="AL464">
            <v>13007120</v>
          </cell>
        </row>
        <row r="483">
          <cell r="C483">
            <v>16</v>
          </cell>
          <cell r="D483">
            <v>16</v>
          </cell>
          <cell r="E483">
            <v>16</v>
          </cell>
          <cell r="F483">
            <v>0</v>
          </cell>
          <cell r="G483">
            <v>0</v>
          </cell>
          <cell r="AA483">
            <v>1</v>
          </cell>
          <cell r="AB483">
            <v>15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L483">
            <v>51860</v>
          </cell>
        </row>
        <row r="511">
          <cell r="C511">
            <v>23871</v>
          </cell>
          <cell r="D511">
            <v>23705</v>
          </cell>
          <cell r="E511">
            <v>23705</v>
          </cell>
          <cell r="F511">
            <v>0</v>
          </cell>
          <cell r="G511">
            <v>166</v>
          </cell>
          <cell r="AA511">
            <v>523</v>
          </cell>
          <cell r="AB511">
            <v>22560</v>
          </cell>
          <cell r="AC511">
            <v>788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27</v>
          </cell>
          <cell r="AJ511">
            <v>0</v>
          </cell>
          <cell r="AL511">
            <v>634975550</v>
          </cell>
        </row>
        <row r="521"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33">
          <cell r="C533">
            <v>7614</v>
          </cell>
          <cell r="D533">
            <v>7413</v>
          </cell>
          <cell r="E533">
            <v>7413</v>
          </cell>
          <cell r="F533">
            <v>0</v>
          </cell>
          <cell r="G533">
            <v>201</v>
          </cell>
          <cell r="AA533">
            <v>4802</v>
          </cell>
          <cell r="AB533">
            <v>1509</v>
          </cell>
          <cell r="AC533">
            <v>1303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1</v>
          </cell>
          <cell r="AJ533">
            <v>0</v>
          </cell>
        </row>
        <row r="575">
          <cell r="C575">
            <v>87</v>
          </cell>
          <cell r="D575">
            <v>87</v>
          </cell>
          <cell r="E575">
            <v>87</v>
          </cell>
          <cell r="F575">
            <v>0</v>
          </cell>
          <cell r="G575">
            <v>0</v>
          </cell>
          <cell r="AA575">
            <v>18</v>
          </cell>
          <cell r="AB575">
            <v>24</v>
          </cell>
          <cell r="AC575">
            <v>45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173450</v>
          </cell>
        </row>
        <row r="607">
          <cell r="C607">
            <v>1597</v>
          </cell>
          <cell r="D607">
            <v>1585</v>
          </cell>
          <cell r="E607">
            <v>1585</v>
          </cell>
          <cell r="F607">
            <v>0</v>
          </cell>
          <cell r="G607">
            <v>12</v>
          </cell>
          <cell r="AA607">
            <v>275</v>
          </cell>
          <cell r="AB607">
            <v>719</v>
          </cell>
          <cell r="AC607">
            <v>603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1</v>
          </cell>
          <cell r="AJ607">
            <v>0</v>
          </cell>
          <cell r="AL607">
            <v>2613170</v>
          </cell>
        </row>
        <row r="669">
          <cell r="C669">
            <v>2508</v>
          </cell>
          <cell r="D669">
            <v>2499</v>
          </cell>
          <cell r="E669">
            <v>2496</v>
          </cell>
          <cell r="F669">
            <v>3</v>
          </cell>
          <cell r="G669">
            <v>9</v>
          </cell>
          <cell r="AA669">
            <v>364</v>
          </cell>
          <cell r="AB669">
            <v>891</v>
          </cell>
          <cell r="AC669">
            <v>1253</v>
          </cell>
          <cell r="AD669">
            <v>3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22897860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L692">
            <v>0</v>
          </cell>
        </row>
        <row r="722">
          <cell r="C722">
            <v>1508</v>
          </cell>
          <cell r="D722">
            <v>1483</v>
          </cell>
          <cell r="E722">
            <v>1483</v>
          </cell>
          <cell r="F722">
            <v>0</v>
          </cell>
          <cell r="G722">
            <v>25</v>
          </cell>
          <cell r="AA722">
            <v>184</v>
          </cell>
          <cell r="AB722">
            <v>165</v>
          </cell>
          <cell r="AC722">
            <v>1159</v>
          </cell>
          <cell r="AD722">
            <v>3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85644330</v>
          </cell>
        </row>
        <row r="724">
          <cell r="C724">
            <v>0</v>
          </cell>
          <cell r="D724">
            <v>0</v>
          </cell>
          <cell r="E724"/>
          <cell r="F724"/>
          <cell r="G724"/>
          <cell r="AA724"/>
          <cell r="AB724"/>
          <cell r="AC724"/>
          <cell r="AD724"/>
          <cell r="AE724"/>
          <cell r="AF724"/>
          <cell r="AG724"/>
          <cell r="AH724"/>
          <cell r="AI724"/>
          <cell r="AJ724"/>
          <cell r="AL724">
            <v>0</v>
          </cell>
        </row>
        <row r="725">
          <cell r="C725">
            <v>72</v>
          </cell>
          <cell r="D725">
            <v>72</v>
          </cell>
          <cell r="E725">
            <v>72</v>
          </cell>
          <cell r="F725"/>
          <cell r="G725"/>
          <cell r="AA725">
            <v>27</v>
          </cell>
          <cell r="AB725">
            <v>17</v>
          </cell>
          <cell r="AC725">
            <v>28</v>
          </cell>
          <cell r="AD725">
            <v>1</v>
          </cell>
          <cell r="AE725"/>
          <cell r="AF725"/>
          <cell r="AG725"/>
          <cell r="AH725"/>
          <cell r="AI725"/>
          <cell r="AJ725"/>
          <cell r="AL725">
            <v>1601280</v>
          </cell>
        </row>
        <row r="746">
          <cell r="C746">
            <v>662</v>
          </cell>
          <cell r="D746">
            <v>662</v>
          </cell>
          <cell r="E746">
            <v>662</v>
          </cell>
          <cell r="F746">
            <v>0</v>
          </cell>
          <cell r="G746">
            <v>0</v>
          </cell>
          <cell r="AA746">
            <v>307</v>
          </cell>
          <cell r="AB746">
            <v>309</v>
          </cell>
          <cell r="AC746">
            <v>46</v>
          </cell>
          <cell r="AD746">
            <v>3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11477450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L779">
            <v>0</v>
          </cell>
        </row>
        <row r="837">
          <cell r="C837">
            <v>11</v>
          </cell>
          <cell r="D837">
            <v>11</v>
          </cell>
          <cell r="E837">
            <v>11</v>
          </cell>
          <cell r="F837">
            <v>0</v>
          </cell>
          <cell r="G837">
            <v>0</v>
          </cell>
          <cell r="AA837">
            <v>1</v>
          </cell>
          <cell r="AB837">
            <v>9</v>
          </cell>
          <cell r="AC837">
            <v>1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51"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L851">
            <v>0</v>
          </cell>
        </row>
        <row r="855"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6</v>
          </cell>
          <cell r="AJ855">
            <v>0</v>
          </cell>
          <cell r="AL855">
            <v>0</v>
          </cell>
        </row>
        <row r="862"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L862">
            <v>0</v>
          </cell>
        </row>
        <row r="871"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L871">
            <v>0</v>
          </cell>
        </row>
        <row r="875"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L875">
            <v>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L879">
            <v>0</v>
          </cell>
        </row>
        <row r="883"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L883">
            <v>0</v>
          </cell>
        </row>
        <row r="891"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L891">
            <v>0</v>
          </cell>
        </row>
        <row r="894"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>
            <v>0</v>
          </cell>
        </row>
        <row r="897"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L897">
            <v>0</v>
          </cell>
        </row>
        <row r="905"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L905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>
            <v>0</v>
          </cell>
        </row>
        <row r="921">
          <cell r="C921">
            <v>0</v>
          </cell>
          <cell r="E921">
            <v>0</v>
          </cell>
          <cell r="AL921">
            <v>0</v>
          </cell>
        </row>
        <row r="926">
          <cell r="C926">
            <v>0</v>
          </cell>
          <cell r="E926">
            <v>0</v>
          </cell>
          <cell r="AL926"/>
        </row>
        <row r="927"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47">
          <cell r="C947">
            <v>0</v>
          </cell>
          <cell r="E947">
            <v>0</v>
          </cell>
          <cell r="AL947">
            <v>0</v>
          </cell>
        </row>
        <row r="950"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</row>
        <row r="1011">
          <cell r="C1011">
            <v>5862</v>
          </cell>
          <cell r="D1011">
            <v>5862</v>
          </cell>
          <cell r="E1011">
            <v>5862</v>
          </cell>
          <cell r="F1011">
            <v>0</v>
          </cell>
          <cell r="G1011">
            <v>0</v>
          </cell>
          <cell r="AA1011">
            <v>4465</v>
          </cell>
          <cell r="AB1011">
            <v>1397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29">
          <cell r="C1029">
            <v>1043</v>
          </cell>
          <cell r="E1029">
            <v>995</v>
          </cell>
          <cell r="AL1029">
            <v>7821630</v>
          </cell>
        </row>
        <row r="1036">
          <cell r="C1036">
            <v>0</v>
          </cell>
        </row>
        <row r="1051"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L1051">
            <v>0</v>
          </cell>
        </row>
        <row r="1054">
          <cell r="C1054">
            <v>0</v>
          </cell>
        </row>
        <row r="1073">
          <cell r="C1073">
            <v>217</v>
          </cell>
          <cell r="E1073">
            <v>217</v>
          </cell>
        </row>
        <row r="1075">
          <cell r="C1075">
            <v>198</v>
          </cell>
          <cell r="E1075">
            <v>197</v>
          </cell>
          <cell r="AL1075">
            <v>1623280</v>
          </cell>
        </row>
        <row r="1076">
          <cell r="C1076">
            <v>230</v>
          </cell>
          <cell r="E1076">
            <v>230</v>
          </cell>
          <cell r="AL1076">
            <v>742900</v>
          </cell>
        </row>
        <row r="1077">
          <cell r="C1077">
            <v>195</v>
          </cell>
          <cell r="E1077">
            <v>195</v>
          </cell>
          <cell r="AL1077">
            <v>629850</v>
          </cell>
        </row>
        <row r="1078">
          <cell r="C1078">
            <v>0</v>
          </cell>
          <cell r="E1078"/>
          <cell r="AL1078">
            <v>0</v>
          </cell>
        </row>
        <row r="1079">
          <cell r="C1079">
            <v>0</v>
          </cell>
          <cell r="E1079"/>
          <cell r="AL1079">
            <v>0</v>
          </cell>
        </row>
        <row r="1080">
          <cell r="C1080">
            <v>0</v>
          </cell>
          <cell r="E1080"/>
          <cell r="AL1080">
            <v>0</v>
          </cell>
        </row>
        <row r="1081">
          <cell r="C1081">
            <v>0</v>
          </cell>
          <cell r="E1081"/>
          <cell r="AL1081">
            <v>0</v>
          </cell>
        </row>
        <row r="1082">
          <cell r="C1082">
            <v>0</v>
          </cell>
          <cell r="E1082"/>
          <cell r="AL1082">
            <v>0</v>
          </cell>
        </row>
        <row r="1085">
          <cell r="C1085">
            <v>0</v>
          </cell>
          <cell r="E1085"/>
          <cell r="AL1085">
            <v>0</v>
          </cell>
        </row>
        <row r="1086">
          <cell r="C1086">
            <v>0</v>
          </cell>
          <cell r="E1086"/>
          <cell r="AL1086">
            <v>0</v>
          </cell>
        </row>
        <row r="1087">
          <cell r="C1087">
            <v>0</v>
          </cell>
          <cell r="E1087"/>
          <cell r="AL1087">
            <v>0</v>
          </cell>
        </row>
        <row r="1088">
          <cell r="C1088">
            <v>0</v>
          </cell>
          <cell r="E1088"/>
          <cell r="AL1088">
            <v>0</v>
          </cell>
        </row>
        <row r="1089">
          <cell r="C1089">
            <v>2</v>
          </cell>
          <cell r="E1089">
            <v>2</v>
          </cell>
          <cell r="AL1089">
            <v>532440</v>
          </cell>
        </row>
        <row r="1090">
          <cell r="C1090">
            <v>0</v>
          </cell>
          <cell r="E1090"/>
          <cell r="AL1090">
            <v>0</v>
          </cell>
        </row>
        <row r="1091">
          <cell r="C1091">
            <v>2</v>
          </cell>
          <cell r="D1091">
            <v>2</v>
          </cell>
          <cell r="E1091">
            <v>2</v>
          </cell>
          <cell r="F1091">
            <v>0</v>
          </cell>
          <cell r="G1091">
            <v>0</v>
          </cell>
          <cell r="AA1091">
            <v>2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3">
          <cell r="C1093">
            <v>0</v>
          </cell>
          <cell r="D1093">
            <v>0</v>
          </cell>
          <cell r="E1093"/>
          <cell r="F1093"/>
          <cell r="G1093"/>
          <cell r="AA1093"/>
          <cell r="AB1093"/>
          <cell r="AC1093"/>
          <cell r="AD1093"/>
          <cell r="AE1093"/>
          <cell r="AF1093"/>
          <cell r="AG1093"/>
          <cell r="AH1093"/>
          <cell r="AI1093"/>
          <cell r="AJ1093"/>
        </row>
        <row r="1094">
          <cell r="C1094">
            <v>0</v>
          </cell>
          <cell r="D1094">
            <v>0</v>
          </cell>
          <cell r="E1094"/>
          <cell r="F1094"/>
          <cell r="G1094"/>
          <cell r="AA1094"/>
          <cell r="AB1094"/>
          <cell r="AC1094"/>
          <cell r="AD1094"/>
          <cell r="AE1094"/>
          <cell r="AF1094"/>
          <cell r="AG1094"/>
          <cell r="AH1094"/>
          <cell r="AI1094"/>
          <cell r="AJ1094"/>
        </row>
        <row r="1095">
          <cell r="C1095">
            <v>5</v>
          </cell>
          <cell r="D1095">
            <v>5</v>
          </cell>
          <cell r="E1095">
            <v>5</v>
          </cell>
          <cell r="F1095"/>
          <cell r="G1095">
            <v>0</v>
          </cell>
          <cell r="AA1095">
            <v>5</v>
          </cell>
          <cell r="AB1095">
            <v>0</v>
          </cell>
          <cell r="AC1095">
            <v>0</v>
          </cell>
          <cell r="AD1095"/>
          <cell r="AE1095"/>
          <cell r="AF1095"/>
          <cell r="AG1095"/>
          <cell r="AH1095"/>
          <cell r="AI1095"/>
          <cell r="AJ1095"/>
        </row>
        <row r="1096">
          <cell r="C1096">
            <v>0</v>
          </cell>
          <cell r="D1096">
            <v>0</v>
          </cell>
          <cell r="E1096"/>
          <cell r="F1096"/>
          <cell r="G1096"/>
          <cell r="AA1096"/>
          <cell r="AB1096"/>
          <cell r="AC1096"/>
          <cell r="AD1096"/>
          <cell r="AE1096"/>
          <cell r="AF1096"/>
          <cell r="AG1096"/>
          <cell r="AH1096"/>
          <cell r="AI1096"/>
          <cell r="AJ1096"/>
        </row>
        <row r="1097">
          <cell r="C1097">
            <v>0</v>
          </cell>
          <cell r="D1097">
            <v>0</v>
          </cell>
          <cell r="E1097"/>
          <cell r="F1097"/>
          <cell r="G1097"/>
          <cell r="AA1097"/>
          <cell r="AB1097"/>
          <cell r="AC1097"/>
          <cell r="AD1097"/>
          <cell r="AE1097"/>
          <cell r="AF1097"/>
          <cell r="AG1097"/>
          <cell r="AH1097"/>
          <cell r="AI1097"/>
          <cell r="AJ1097"/>
        </row>
        <row r="1098">
          <cell r="C1098">
            <v>0</v>
          </cell>
          <cell r="D1098">
            <v>0</v>
          </cell>
          <cell r="E1098"/>
          <cell r="F1098"/>
          <cell r="G1098"/>
          <cell r="AA1098"/>
          <cell r="AB1098"/>
          <cell r="AC1098"/>
          <cell r="AD1098"/>
          <cell r="AE1098"/>
          <cell r="AF1098"/>
          <cell r="AG1098"/>
          <cell r="AH1098"/>
          <cell r="AI1098"/>
          <cell r="AJ1098"/>
        </row>
        <row r="1099">
          <cell r="C1099">
            <v>0</v>
          </cell>
          <cell r="D1099">
            <v>0</v>
          </cell>
          <cell r="E1099"/>
          <cell r="F1099"/>
          <cell r="G1099"/>
          <cell r="AA1099"/>
          <cell r="AB1099"/>
          <cell r="AC1099"/>
          <cell r="AD1099"/>
          <cell r="AE1099"/>
          <cell r="AF1099"/>
          <cell r="AG1099"/>
          <cell r="AH1099"/>
          <cell r="AI1099"/>
          <cell r="AJ1099"/>
        </row>
        <row r="1100">
          <cell r="C1100">
            <v>0</v>
          </cell>
          <cell r="D1100">
            <v>0</v>
          </cell>
          <cell r="E1100"/>
          <cell r="F1100"/>
          <cell r="G1100"/>
          <cell r="AA1100"/>
          <cell r="AB1100"/>
          <cell r="AC1100"/>
          <cell r="AD1100"/>
          <cell r="AE1100"/>
          <cell r="AF1100"/>
          <cell r="AG1100"/>
          <cell r="AH1100"/>
          <cell r="AI1100"/>
          <cell r="AJ1100"/>
        </row>
        <row r="1101">
          <cell r="C1101">
            <v>0</v>
          </cell>
          <cell r="D1101">
            <v>0</v>
          </cell>
          <cell r="E1101"/>
          <cell r="F1101"/>
          <cell r="G1101"/>
          <cell r="AA1101"/>
          <cell r="AB1101"/>
          <cell r="AC1101"/>
          <cell r="AD1101"/>
          <cell r="AE1101"/>
          <cell r="AF1101"/>
          <cell r="AG1101"/>
          <cell r="AH1101"/>
          <cell r="AI1101"/>
          <cell r="AJ1101"/>
        </row>
        <row r="1102">
          <cell r="C1102">
            <v>0</v>
          </cell>
          <cell r="D1102">
            <v>0</v>
          </cell>
          <cell r="E1102"/>
          <cell r="F1102"/>
          <cell r="G1102"/>
          <cell r="AA1102"/>
          <cell r="AB1102"/>
          <cell r="AC1102"/>
          <cell r="AD1102"/>
          <cell r="AE1102"/>
          <cell r="AF1102"/>
          <cell r="AG1102"/>
          <cell r="AH1102"/>
          <cell r="AI1102"/>
          <cell r="AJ1102"/>
        </row>
        <row r="1103">
          <cell r="C1103">
            <v>0</v>
          </cell>
          <cell r="D1103">
            <v>0</v>
          </cell>
          <cell r="E1103"/>
          <cell r="F1103"/>
          <cell r="G1103"/>
          <cell r="AA1103"/>
          <cell r="AB1103"/>
          <cell r="AC1103"/>
          <cell r="AD1103"/>
          <cell r="AE1103"/>
          <cell r="AF1103"/>
          <cell r="AG1103"/>
          <cell r="AH1103"/>
          <cell r="AI1103"/>
          <cell r="AJ1103"/>
        </row>
        <row r="1104">
          <cell r="C1104">
            <v>0</v>
          </cell>
          <cell r="D1104">
            <v>0</v>
          </cell>
          <cell r="E1104"/>
          <cell r="F1104"/>
          <cell r="G1104"/>
          <cell r="AA1104"/>
          <cell r="AB1104"/>
          <cell r="AC1104"/>
          <cell r="AD1104"/>
          <cell r="AE1104"/>
          <cell r="AF1104"/>
          <cell r="AG1104"/>
          <cell r="AH1104"/>
          <cell r="AI1104"/>
          <cell r="AJ1104"/>
        </row>
        <row r="1105">
          <cell r="C1105">
            <v>0</v>
          </cell>
          <cell r="D1105">
            <v>0</v>
          </cell>
          <cell r="E1105"/>
          <cell r="F1105"/>
          <cell r="G1105"/>
          <cell r="AA1105"/>
          <cell r="AB1105"/>
          <cell r="AC1105"/>
          <cell r="AD1105"/>
          <cell r="AE1105"/>
          <cell r="AF1105"/>
          <cell r="AG1105"/>
          <cell r="AH1105"/>
          <cell r="AI1105"/>
          <cell r="AJ1105"/>
        </row>
        <row r="1106">
          <cell r="C1106">
            <v>0</v>
          </cell>
          <cell r="D1106">
            <v>0</v>
          </cell>
          <cell r="E1106"/>
          <cell r="F1106"/>
          <cell r="G1106"/>
          <cell r="AA1106"/>
          <cell r="AB1106"/>
          <cell r="AC1106"/>
          <cell r="AD1106"/>
          <cell r="AE1106"/>
          <cell r="AF1106"/>
          <cell r="AG1106"/>
          <cell r="AH1106"/>
          <cell r="AI1106"/>
          <cell r="AJ1106"/>
        </row>
        <row r="1107">
          <cell r="C1107">
            <v>0</v>
          </cell>
          <cell r="D1107">
            <v>0</v>
          </cell>
          <cell r="E1107"/>
          <cell r="F1107"/>
          <cell r="G1107"/>
          <cell r="AA1107"/>
          <cell r="AB1107"/>
          <cell r="AC1107"/>
          <cell r="AD1107"/>
          <cell r="AE1107"/>
          <cell r="AF1107"/>
          <cell r="AG1107"/>
          <cell r="AH1107"/>
          <cell r="AI1107"/>
          <cell r="AJ1107"/>
        </row>
        <row r="1108">
          <cell r="C1108">
            <v>0</v>
          </cell>
          <cell r="D1108">
            <v>0</v>
          </cell>
          <cell r="E1108"/>
          <cell r="F1108"/>
          <cell r="G1108"/>
          <cell r="AA1108"/>
          <cell r="AB1108"/>
          <cell r="AC1108"/>
          <cell r="AD1108"/>
          <cell r="AE1108"/>
          <cell r="AF1108"/>
          <cell r="AG1108"/>
          <cell r="AH1108"/>
          <cell r="AI1108"/>
          <cell r="AJ1108"/>
        </row>
        <row r="1109">
          <cell r="C1109">
            <v>0</v>
          </cell>
          <cell r="D1109">
            <v>0</v>
          </cell>
          <cell r="E1109"/>
          <cell r="F1109"/>
          <cell r="G1109"/>
          <cell r="AA1109"/>
          <cell r="AB1109"/>
          <cell r="AC1109"/>
          <cell r="AD1109"/>
          <cell r="AE1109"/>
          <cell r="AF1109"/>
          <cell r="AG1109"/>
          <cell r="AH1109"/>
          <cell r="AI1109"/>
          <cell r="AJ1109"/>
        </row>
        <row r="1110">
          <cell r="C1110">
            <v>0</v>
          </cell>
          <cell r="D1110">
            <v>0</v>
          </cell>
          <cell r="E1110"/>
          <cell r="F1110"/>
          <cell r="G1110"/>
          <cell r="AA1110"/>
          <cell r="AB1110"/>
          <cell r="AC1110"/>
          <cell r="AD1110"/>
          <cell r="AE1110"/>
          <cell r="AF1110"/>
          <cell r="AG1110"/>
          <cell r="AH1110"/>
          <cell r="AI1110"/>
          <cell r="AJ1110"/>
        </row>
        <row r="1111">
          <cell r="C1111">
            <v>0</v>
          </cell>
          <cell r="D1111">
            <v>0</v>
          </cell>
          <cell r="E1111"/>
          <cell r="F1111"/>
          <cell r="G1111"/>
          <cell r="AA1111"/>
          <cell r="AB1111"/>
          <cell r="AC1111"/>
          <cell r="AD1111"/>
          <cell r="AE1111"/>
          <cell r="AF1111"/>
          <cell r="AG1111"/>
          <cell r="AH1111"/>
          <cell r="AI1111"/>
          <cell r="AJ1111"/>
        </row>
        <row r="1112">
          <cell r="C1112">
            <v>0</v>
          </cell>
          <cell r="D1112">
            <v>0</v>
          </cell>
          <cell r="E1112"/>
          <cell r="F1112"/>
          <cell r="G1112"/>
          <cell r="AA1112"/>
          <cell r="AB1112"/>
          <cell r="AC1112"/>
          <cell r="AD1112"/>
          <cell r="AE1112"/>
          <cell r="AF1112"/>
          <cell r="AG1112"/>
          <cell r="AH1112"/>
          <cell r="AI1112"/>
          <cell r="AJ1112"/>
        </row>
        <row r="1113">
          <cell r="C1113">
            <v>0</v>
          </cell>
          <cell r="D1113">
            <v>0</v>
          </cell>
          <cell r="E1113"/>
          <cell r="F1113"/>
          <cell r="G1113"/>
          <cell r="AA1113"/>
          <cell r="AB1113"/>
          <cell r="AC1113"/>
          <cell r="AD1113"/>
          <cell r="AE1113"/>
          <cell r="AF1113"/>
          <cell r="AG1113"/>
          <cell r="AH1113"/>
          <cell r="AI1113"/>
          <cell r="AJ1113"/>
        </row>
        <row r="1114">
          <cell r="C1114">
            <v>0</v>
          </cell>
          <cell r="D1114">
            <v>0</v>
          </cell>
          <cell r="E1114"/>
          <cell r="F1114"/>
          <cell r="G1114"/>
          <cell r="AA1114"/>
          <cell r="AB1114"/>
          <cell r="AC1114"/>
          <cell r="AD1114"/>
          <cell r="AE1114"/>
          <cell r="AF1114"/>
          <cell r="AG1114"/>
          <cell r="AH1114"/>
          <cell r="AI1114"/>
          <cell r="AJ1114"/>
        </row>
        <row r="1115">
          <cell r="C1115">
            <v>0</v>
          </cell>
          <cell r="D1115">
            <v>0</v>
          </cell>
          <cell r="E1115"/>
          <cell r="F1115"/>
          <cell r="G1115"/>
          <cell r="AA1115"/>
          <cell r="AB1115"/>
          <cell r="AC1115"/>
          <cell r="AD1115"/>
          <cell r="AE1115"/>
          <cell r="AF1115"/>
          <cell r="AG1115"/>
          <cell r="AH1115"/>
          <cell r="AI1115"/>
          <cell r="AJ1115"/>
        </row>
        <row r="1116">
          <cell r="C1116">
            <v>0</v>
          </cell>
          <cell r="D1116">
            <v>0</v>
          </cell>
          <cell r="E1116"/>
          <cell r="F1116"/>
          <cell r="G1116"/>
          <cell r="AA1116"/>
          <cell r="AB1116"/>
          <cell r="AC1116"/>
          <cell r="AD1116"/>
          <cell r="AE1116"/>
          <cell r="AF1116"/>
          <cell r="AG1116"/>
          <cell r="AH1116"/>
          <cell r="AI1116"/>
          <cell r="AJ1116"/>
        </row>
        <row r="1117">
          <cell r="C1117">
            <v>0</v>
          </cell>
          <cell r="D1117">
            <v>0</v>
          </cell>
          <cell r="E1117"/>
          <cell r="F1117"/>
          <cell r="G1117"/>
          <cell r="AA1117"/>
          <cell r="AB1117"/>
          <cell r="AC1117"/>
          <cell r="AD1117"/>
          <cell r="AE1117"/>
          <cell r="AF1117"/>
          <cell r="AG1117"/>
          <cell r="AH1117"/>
          <cell r="AI1117"/>
          <cell r="AJ1117"/>
        </row>
        <row r="1118">
          <cell r="C1118">
            <v>0</v>
          </cell>
          <cell r="D1118">
            <v>0</v>
          </cell>
          <cell r="E1118"/>
          <cell r="F1118"/>
          <cell r="G1118"/>
          <cell r="AA1118"/>
          <cell r="AB1118"/>
          <cell r="AC1118"/>
          <cell r="AD1118"/>
          <cell r="AE1118"/>
          <cell r="AF1118"/>
          <cell r="AG1118"/>
          <cell r="AH1118"/>
          <cell r="AI1118"/>
          <cell r="AJ1118"/>
        </row>
        <row r="1119">
          <cell r="C1119">
            <v>0</v>
          </cell>
          <cell r="D1119">
            <v>0</v>
          </cell>
          <cell r="E1119"/>
          <cell r="F1119"/>
          <cell r="G1119"/>
          <cell r="AA1119"/>
          <cell r="AB1119"/>
          <cell r="AC1119"/>
          <cell r="AD1119"/>
          <cell r="AE1119"/>
          <cell r="AF1119"/>
          <cell r="AG1119"/>
          <cell r="AH1119"/>
          <cell r="AI1119"/>
          <cell r="AJ1119"/>
        </row>
        <row r="1120">
          <cell r="C1120">
            <v>0</v>
          </cell>
          <cell r="D1120">
            <v>0</v>
          </cell>
          <cell r="E1120"/>
          <cell r="F1120"/>
          <cell r="G1120"/>
          <cell r="AA1120"/>
          <cell r="AB1120"/>
          <cell r="AC1120"/>
          <cell r="AD1120"/>
          <cell r="AE1120"/>
          <cell r="AF1120"/>
          <cell r="AG1120"/>
          <cell r="AH1120"/>
          <cell r="AI1120"/>
          <cell r="AJ1120"/>
        </row>
        <row r="1121">
          <cell r="C1121">
            <v>0</v>
          </cell>
          <cell r="D1121">
            <v>0</v>
          </cell>
          <cell r="E1121"/>
          <cell r="F1121"/>
          <cell r="G1121"/>
          <cell r="AA1121"/>
          <cell r="AB1121"/>
          <cell r="AC1121"/>
          <cell r="AD1121"/>
          <cell r="AE1121"/>
          <cell r="AF1121"/>
          <cell r="AG1121"/>
          <cell r="AH1121"/>
          <cell r="AI1121"/>
          <cell r="AJ1121"/>
        </row>
        <row r="1122">
          <cell r="C1122">
            <v>0</v>
          </cell>
          <cell r="D1122">
            <v>0</v>
          </cell>
          <cell r="E1122"/>
          <cell r="F1122"/>
          <cell r="G1122"/>
          <cell r="AA1122"/>
          <cell r="AB1122"/>
          <cell r="AC1122"/>
          <cell r="AD1122"/>
          <cell r="AE1122"/>
          <cell r="AF1122"/>
          <cell r="AG1122"/>
          <cell r="AH1122"/>
          <cell r="AI1122"/>
          <cell r="AJ1122"/>
        </row>
        <row r="1123">
          <cell r="C1123">
            <v>0</v>
          </cell>
          <cell r="D1123">
            <v>0</v>
          </cell>
          <cell r="E1123"/>
          <cell r="F1123"/>
          <cell r="G1123"/>
          <cell r="AA1123"/>
          <cell r="AB1123"/>
          <cell r="AC1123"/>
          <cell r="AD1123"/>
          <cell r="AE1123"/>
          <cell r="AF1123"/>
          <cell r="AG1123"/>
          <cell r="AH1123"/>
          <cell r="AI1123"/>
          <cell r="AJ1123"/>
        </row>
        <row r="1124">
          <cell r="C1124">
            <v>0</v>
          </cell>
          <cell r="D1124">
            <v>0</v>
          </cell>
          <cell r="E1124"/>
          <cell r="F1124"/>
          <cell r="G1124"/>
          <cell r="AA1124"/>
          <cell r="AB1124"/>
          <cell r="AC1124"/>
          <cell r="AD1124"/>
          <cell r="AE1124"/>
          <cell r="AF1124"/>
          <cell r="AG1124"/>
          <cell r="AH1124"/>
          <cell r="AI1124"/>
          <cell r="AJ1124"/>
        </row>
        <row r="1125">
          <cell r="C1125">
            <v>0</v>
          </cell>
          <cell r="D1125">
            <v>0</v>
          </cell>
          <cell r="E1125"/>
          <cell r="F1125"/>
          <cell r="G1125"/>
          <cell r="AA1125"/>
          <cell r="AB1125"/>
          <cell r="AC1125"/>
          <cell r="AD1125"/>
          <cell r="AE1125"/>
          <cell r="AF1125"/>
          <cell r="AG1125"/>
          <cell r="AH1125"/>
          <cell r="AI1125"/>
          <cell r="AJ1125"/>
        </row>
        <row r="1126">
          <cell r="C1126">
            <v>0</v>
          </cell>
          <cell r="D1126">
            <v>0</v>
          </cell>
          <cell r="E1126"/>
          <cell r="F1126"/>
          <cell r="G1126"/>
          <cell r="AA1126"/>
          <cell r="AB1126"/>
          <cell r="AC1126"/>
          <cell r="AD1126"/>
          <cell r="AE1126"/>
          <cell r="AF1126"/>
          <cell r="AG1126"/>
          <cell r="AH1126"/>
          <cell r="AI1126"/>
          <cell r="AJ1126"/>
        </row>
        <row r="1127">
          <cell r="C1127">
            <v>0</v>
          </cell>
          <cell r="D1127">
            <v>0</v>
          </cell>
          <cell r="E1127"/>
          <cell r="F1127"/>
          <cell r="G1127"/>
          <cell r="AA1127"/>
          <cell r="AB1127"/>
          <cell r="AC1127"/>
          <cell r="AD1127"/>
          <cell r="AE1127"/>
          <cell r="AF1127"/>
          <cell r="AG1127"/>
          <cell r="AH1127"/>
          <cell r="AI1127"/>
          <cell r="AJ1127"/>
        </row>
        <row r="1128">
          <cell r="C1128">
            <v>0</v>
          </cell>
          <cell r="D1128">
            <v>0</v>
          </cell>
          <cell r="E1128"/>
          <cell r="F1128"/>
          <cell r="G1128"/>
          <cell r="AA1128"/>
          <cell r="AB1128"/>
          <cell r="AC1128"/>
          <cell r="AD1128"/>
          <cell r="AE1128"/>
          <cell r="AF1128"/>
          <cell r="AG1128"/>
          <cell r="AH1128"/>
          <cell r="AI1128"/>
          <cell r="AJ1128"/>
        </row>
        <row r="1129">
          <cell r="C1129">
            <v>0</v>
          </cell>
          <cell r="D1129">
            <v>0</v>
          </cell>
          <cell r="E1129"/>
          <cell r="F1129"/>
          <cell r="G1129"/>
          <cell r="AA1129"/>
          <cell r="AB1129"/>
          <cell r="AC1129"/>
          <cell r="AD1129"/>
          <cell r="AE1129"/>
          <cell r="AF1129"/>
          <cell r="AG1129"/>
          <cell r="AH1129"/>
          <cell r="AI1129"/>
          <cell r="AJ1129"/>
        </row>
        <row r="1130">
          <cell r="C1130">
            <v>0</v>
          </cell>
          <cell r="D1130">
            <v>0</v>
          </cell>
          <cell r="E1130"/>
          <cell r="F1130"/>
          <cell r="G1130"/>
          <cell r="AA1130"/>
          <cell r="AB1130"/>
          <cell r="AC1130"/>
          <cell r="AD1130"/>
          <cell r="AE1130"/>
          <cell r="AF1130"/>
          <cell r="AG1130"/>
          <cell r="AH1130"/>
          <cell r="AI1130"/>
          <cell r="AJ1130"/>
        </row>
        <row r="1131">
          <cell r="C1131">
            <v>0</v>
          </cell>
          <cell r="D1131">
            <v>0</v>
          </cell>
          <cell r="E1131"/>
          <cell r="F1131"/>
          <cell r="G1131"/>
          <cell r="AA1131"/>
          <cell r="AB1131"/>
          <cell r="AC1131"/>
          <cell r="AD1131"/>
          <cell r="AE1131"/>
          <cell r="AF1131"/>
          <cell r="AG1131"/>
          <cell r="AH1131"/>
          <cell r="AI1131"/>
          <cell r="AJ1131"/>
        </row>
        <row r="1132">
          <cell r="C1132">
            <v>0</v>
          </cell>
          <cell r="D1132">
            <v>0</v>
          </cell>
          <cell r="E1132"/>
          <cell r="F1132"/>
          <cell r="G1132"/>
          <cell r="AA1132"/>
          <cell r="AB1132"/>
          <cell r="AC1132"/>
          <cell r="AD1132"/>
          <cell r="AE1132"/>
          <cell r="AF1132"/>
          <cell r="AG1132"/>
          <cell r="AH1132"/>
          <cell r="AI1132"/>
          <cell r="AJ1132"/>
        </row>
        <row r="1133">
          <cell r="C1133">
            <v>0</v>
          </cell>
          <cell r="D1133">
            <v>0</v>
          </cell>
          <cell r="E1133"/>
          <cell r="F1133"/>
          <cell r="G1133"/>
          <cell r="AA1133"/>
          <cell r="AB1133"/>
          <cell r="AC1133"/>
          <cell r="AD1133"/>
          <cell r="AE1133"/>
          <cell r="AF1133"/>
          <cell r="AG1133"/>
          <cell r="AH1133"/>
          <cell r="AI1133"/>
          <cell r="AJ1133"/>
        </row>
        <row r="1134">
          <cell r="C1134">
            <v>0</v>
          </cell>
          <cell r="D1134">
            <v>0</v>
          </cell>
          <cell r="E1134"/>
          <cell r="F1134"/>
          <cell r="G1134"/>
          <cell r="AA1134"/>
          <cell r="AB1134"/>
          <cell r="AC1134"/>
          <cell r="AD1134"/>
          <cell r="AE1134"/>
          <cell r="AF1134"/>
          <cell r="AG1134"/>
          <cell r="AH1134"/>
          <cell r="AI1134"/>
          <cell r="AJ1134"/>
        </row>
        <row r="1135">
          <cell r="C1135">
            <v>0</v>
          </cell>
          <cell r="D1135">
            <v>0</v>
          </cell>
          <cell r="E1135"/>
          <cell r="F1135"/>
          <cell r="G1135"/>
          <cell r="AA1135"/>
          <cell r="AB1135"/>
          <cell r="AC1135"/>
          <cell r="AD1135"/>
          <cell r="AE1135"/>
          <cell r="AF1135"/>
          <cell r="AG1135"/>
          <cell r="AH1135"/>
          <cell r="AI1135"/>
          <cell r="AJ1135"/>
        </row>
        <row r="1136">
          <cell r="C1136">
            <v>0</v>
          </cell>
          <cell r="D1136">
            <v>0</v>
          </cell>
          <cell r="E1136"/>
          <cell r="F1136"/>
          <cell r="G1136"/>
          <cell r="AA1136"/>
          <cell r="AB1136"/>
          <cell r="AC1136"/>
          <cell r="AD1136"/>
          <cell r="AE1136"/>
          <cell r="AF1136"/>
          <cell r="AG1136"/>
          <cell r="AH1136"/>
          <cell r="AI1136"/>
          <cell r="AJ1136"/>
        </row>
        <row r="1137">
          <cell r="C1137">
            <v>0</v>
          </cell>
          <cell r="D1137">
            <v>0</v>
          </cell>
          <cell r="E1137"/>
          <cell r="F1137"/>
          <cell r="G1137"/>
          <cell r="AA1137"/>
          <cell r="AB1137"/>
          <cell r="AC1137"/>
          <cell r="AD1137"/>
          <cell r="AE1137"/>
          <cell r="AF1137"/>
          <cell r="AG1137"/>
          <cell r="AH1137"/>
          <cell r="AI1137"/>
          <cell r="AJ1137"/>
        </row>
        <row r="1138">
          <cell r="C1138">
            <v>0</v>
          </cell>
          <cell r="D1138">
            <v>0</v>
          </cell>
          <cell r="E1138"/>
          <cell r="F1138"/>
          <cell r="G1138"/>
          <cell r="AA1138"/>
          <cell r="AB1138"/>
          <cell r="AC1138"/>
          <cell r="AD1138"/>
          <cell r="AE1138"/>
          <cell r="AF1138"/>
          <cell r="AG1138"/>
          <cell r="AH1138"/>
          <cell r="AI1138"/>
          <cell r="AJ1138"/>
        </row>
        <row r="1139">
          <cell r="C1139">
            <v>0</v>
          </cell>
          <cell r="D1139">
            <v>0</v>
          </cell>
          <cell r="E1139"/>
          <cell r="F1139"/>
          <cell r="G1139"/>
          <cell r="AA1139"/>
          <cell r="AB1139"/>
          <cell r="AC1139"/>
          <cell r="AD1139"/>
          <cell r="AE1139"/>
          <cell r="AF1139"/>
          <cell r="AG1139"/>
          <cell r="AH1139"/>
          <cell r="AI1139"/>
          <cell r="AJ1139"/>
        </row>
        <row r="1140">
          <cell r="C1140">
            <v>0</v>
          </cell>
          <cell r="D1140">
            <v>0</v>
          </cell>
          <cell r="E1140"/>
          <cell r="F1140"/>
          <cell r="G1140"/>
          <cell r="AA1140"/>
          <cell r="AB1140"/>
          <cell r="AC1140"/>
          <cell r="AD1140"/>
          <cell r="AE1140"/>
          <cell r="AF1140"/>
          <cell r="AG1140"/>
          <cell r="AH1140"/>
          <cell r="AI1140"/>
          <cell r="AJ1140"/>
        </row>
        <row r="1141">
          <cell r="C1141">
            <v>0</v>
          </cell>
          <cell r="D1141">
            <v>0</v>
          </cell>
          <cell r="E1141"/>
          <cell r="F1141"/>
          <cell r="G1141"/>
          <cell r="AA1141"/>
          <cell r="AB1141"/>
          <cell r="AC1141"/>
          <cell r="AD1141"/>
          <cell r="AE1141"/>
          <cell r="AF1141"/>
          <cell r="AG1141"/>
          <cell r="AH1141"/>
          <cell r="AI1141"/>
          <cell r="AJ1141"/>
        </row>
        <row r="1142">
          <cell r="C1142">
            <v>0</v>
          </cell>
          <cell r="D1142">
            <v>0</v>
          </cell>
          <cell r="E1142"/>
          <cell r="F1142"/>
          <cell r="G1142"/>
          <cell r="AA1142"/>
          <cell r="AB1142"/>
          <cell r="AC1142"/>
          <cell r="AD1142"/>
          <cell r="AE1142"/>
          <cell r="AF1142"/>
          <cell r="AG1142"/>
          <cell r="AH1142"/>
          <cell r="AI1142"/>
          <cell r="AJ1142"/>
        </row>
        <row r="1143">
          <cell r="C1143">
            <v>0</v>
          </cell>
          <cell r="D1143">
            <v>0</v>
          </cell>
          <cell r="E1143"/>
          <cell r="F1143"/>
          <cell r="G1143"/>
          <cell r="AA1143"/>
          <cell r="AB1143"/>
          <cell r="AC1143"/>
          <cell r="AD1143"/>
          <cell r="AE1143"/>
          <cell r="AF1143"/>
          <cell r="AG1143"/>
          <cell r="AH1143"/>
          <cell r="AI1143"/>
          <cell r="AJ1143"/>
        </row>
        <row r="1144">
          <cell r="C1144">
            <v>0</v>
          </cell>
          <cell r="D1144">
            <v>0</v>
          </cell>
          <cell r="E1144"/>
          <cell r="F1144"/>
          <cell r="G1144"/>
          <cell r="AA1144"/>
          <cell r="AB1144"/>
          <cell r="AC1144"/>
          <cell r="AD1144"/>
          <cell r="AE1144"/>
          <cell r="AF1144"/>
          <cell r="AG1144"/>
          <cell r="AH1144"/>
          <cell r="AI1144"/>
          <cell r="AJ1144"/>
        </row>
        <row r="1216">
          <cell r="C1216">
            <v>1</v>
          </cell>
          <cell r="H1216">
            <v>1</v>
          </cell>
          <cell r="I1216">
            <v>0</v>
          </cell>
          <cell r="J1216">
            <v>1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P1216">
            <v>0</v>
          </cell>
          <cell r="Q1216">
            <v>0</v>
          </cell>
          <cell r="S1216">
            <v>0</v>
          </cell>
          <cell r="T1216">
            <v>1</v>
          </cell>
          <cell r="V1216">
            <v>0</v>
          </cell>
          <cell r="W1216">
            <v>0</v>
          </cell>
          <cell r="Y1216">
            <v>0</v>
          </cell>
          <cell r="Z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L1216">
            <v>0</v>
          </cell>
        </row>
        <row r="1218">
          <cell r="C1218">
            <v>0</v>
          </cell>
          <cell r="D1218">
            <v>0</v>
          </cell>
          <cell r="E1218"/>
          <cell r="F1218"/>
          <cell r="G1218"/>
          <cell r="AA1218"/>
          <cell r="AB1218"/>
          <cell r="AC1218"/>
          <cell r="AD1218"/>
          <cell r="AE1218"/>
          <cell r="AF1218"/>
          <cell r="AG1218"/>
          <cell r="AH1218"/>
          <cell r="AI1218"/>
          <cell r="AJ1218"/>
        </row>
        <row r="1221">
          <cell r="C1221">
            <v>0</v>
          </cell>
          <cell r="D1221">
            <v>0</v>
          </cell>
          <cell r="E1221"/>
          <cell r="F1221"/>
          <cell r="G1221"/>
          <cell r="AA1221"/>
          <cell r="AB1221"/>
          <cell r="AC1221"/>
          <cell r="AD1221"/>
          <cell r="AE1221"/>
          <cell r="AF1221"/>
          <cell r="AG1221"/>
          <cell r="AH1221"/>
          <cell r="AI1221"/>
          <cell r="AJ1221"/>
        </row>
        <row r="1222">
          <cell r="C1222">
            <v>96</v>
          </cell>
          <cell r="D1222">
            <v>96</v>
          </cell>
          <cell r="E1222">
            <v>96</v>
          </cell>
          <cell r="F1222"/>
          <cell r="G1222">
            <v>0</v>
          </cell>
          <cell r="AA1222">
            <v>0</v>
          </cell>
          <cell r="AB1222">
            <v>96</v>
          </cell>
          <cell r="AC1222">
            <v>0</v>
          </cell>
          <cell r="AD1222"/>
          <cell r="AE1222"/>
          <cell r="AF1222"/>
          <cell r="AG1222"/>
          <cell r="AH1222"/>
          <cell r="AI1222"/>
          <cell r="AJ1222"/>
        </row>
        <row r="1223">
          <cell r="C1223">
            <v>0</v>
          </cell>
          <cell r="D1223">
            <v>0</v>
          </cell>
          <cell r="E1223"/>
          <cell r="F1223"/>
          <cell r="G1223"/>
          <cell r="AA1223"/>
          <cell r="AB1223"/>
          <cell r="AC1223"/>
          <cell r="AD1223"/>
          <cell r="AE1223"/>
          <cell r="AF1223"/>
          <cell r="AG1223"/>
          <cell r="AH1223"/>
          <cell r="AI1223"/>
          <cell r="AJ1223"/>
        </row>
        <row r="1224">
          <cell r="C1224">
            <v>0</v>
          </cell>
          <cell r="D1224">
            <v>0</v>
          </cell>
          <cell r="E1224"/>
          <cell r="F1224"/>
          <cell r="G1224"/>
          <cell r="AA1224"/>
          <cell r="AB1224"/>
          <cell r="AC1224"/>
          <cell r="AD1224"/>
          <cell r="AE1224"/>
          <cell r="AF1224"/>
          <cell r="AG1224"/>
          <cell r="AH1224"/>
          <cell r="AI1224"/>
          <cell r="AJ1224"/>
        </row>
        <row r="1225">
          <cell r="C1225">
            <v>0</v>
          </cell>
          <cell r="D1225">
            <v>0</v>
          </cell>
          <cell r="E1225"/>
          <cell r="F1225"/>
          <cell r="G1225"/>
          <cell r="AA1225"/>
          <cell r="AB1225"/>
          <cell r="AC1225"/>
          <cell r="AD1225"/>
          <cell r="AE1225"/>
          <cell r="AF1225"/>
          <cell r="AG1225"/>
          <cell r="AH1225"/>
          <cell r="AI1225"/>
          <cell r="AJ1225"/>
        </row>
        <row r="1226">
          <cell r="C1226">
            <v>1</v>
          </cell>
          <cell r="D1226">
            <v>1</v>
          </cell>
          <cell r="E1226">
            <v>1</v>
          </cell>
          <cell r="F1226"/>
          <cell r="G1226">
            <v>0</v>
          </cell>
          <cell r="AA1226">
            <v>0</v>
          </cell>
          <cell r="AB1226">
            <v>1</v>
          </cell>
          <cell r="AC1226">
            <v>0</v>
          </cell>
          <cell r="AD1226"/>
          <cell r="AE1226"/>
          <cell r="AF1226"/>
          <cell r="AG1226"/>
          <cell r="AH1226"/>
          <cell r="AI1226"/>
          <cell r="AJ1226"/>
        </row>
        <row r="1227">
          <cell r="C1227">
            <v>0</v>
          </cell>
          <cell r="D1227">
            <v>0</v>
          </cell>
          <cell r="E1227"/>
          <cell r="F1227"/>
          <cell r="G1227"/>
          <cell r="AA1227"/>
          <cell r="AB1227"/>
          <cell r="AC1227"/>
          <cell r="AD1227"/>
          <cell r="AE1227"/>
          <cell r="AF1227"/>
          <cell r="AG1227"/>
          <cell r="AH1227"/>
          <cell r="AI1227"/>
          <cell r="AJ1227"/>
        </row>
        <row r="1228">
          <cell r="C1228">
            <v>0</v>
          </cell>
          <cell r="D1228">
            <v>0</v>
          </cell>
          <cell r="E1228"/>
          <cell r="F1228"/>
          <cell r="G1228"/>
          <cell r="AA1228"/>
          <cell r="AB1228"/>
          <cell r="AC1228"/>
          <cell r="AD1228"/>
          <cell r="AE1228"/>
          <cell r="AF1228"/>
          <cell r="AG1228"/>
          <cell r="AH1228"/>
          <cell r="AI1228"/>
          <cell r="AJ1228"/>
        </row>
        <row r="1229">
          <cell r="C1229">
            <v>0</v>
          </cell>
          <cell r="D1229">
            <v>0</v>
          </cell>
          <cell r="E1229"/>
          <cell r="F1229"/>
          <cell r="G1229"/>
          <cell r="AA1229"/>
          <cell r="AB1229"/>
          <cell r="AC1229"/>
          <cell r="AD1229"/>
          <cell r="AE1229"/>
          <cell r="AF1229"/>
          <cell r="AG1229"/>
          <cell r="AH1229"/>
          <cell r="AI1229"/>
          <cell r="AJ1229"/>
        </row>
        <row r="1230">
          <cell r="C1230">
            <v>26</v>
          </cell>
          <cell r="D1230">
            <v>26</v>
          </cell>
          <cell r="E1230">
            <v>26</v>
          </cell>
          <cell r="F1230"/>
          <cell r="G1230">
            <v>0</v>
          </cell>
          <cell r="AA1230">
            <v>0</v>
          </cell>
          <cell r="AB1230">
            <v>26</v>
          </cell>
          <cell r="AC1230">
            <v>0</v>
          </cell>
          <cell r="AD1230"/>
          <cell r="AE1230"/>
          <cell r="AF1230"/>
          <cell r="AG1230"/>
          <cell r="AH1230"/>
          <cell r="AI1230"/>
          <cell r="AJ1230"/>
        </row>
        <row r="1231">
          <cell r="C1231">
            <v>0</v>
          </cell>
          <cell r="D1231">
            <v>0</v>
          </cell>
          <cell r="E1231"/>
          <cell r="F1231"/>
          <cell r="G1231"/>
          <cell r="AA1231"/>
          <cell r="AB1231"/>
          <cell r="AC1231"/>
          <cell r="AD1231"/>
          <cell r="AE1231"/>
          <cell r="AF1231"/>
          <cell r="AG1231"/>
          <cell r="AH1231"/>
          <cell r="AI1231"/>
          <cell r="AJ1231"/>
        </row>
        <row r="1232">
          <cell r="C1232">
            <v>0</v>
          </cell>
          <cell r="D1232">
            <v>0</v>
          </cell>
          <cell r="E1232"/>
          <cell r="F1232"/>
          <cell r="G1232"/>
          <cell r="AA1232"/>
          <cell r="AB1232"/>
          <cell r="AC1232"/>
          <cell r="AD1232"/>
          <cell r="AE1232"/>
          <cell r="AF1232"/>
          <cell r="AG1232"/>
          <cell r="AH1232"/>
          <cell r="AI1232"/>
          <cell r="AJ1232"/>
        </row>
        <row r="1233">
          <cell r="C1233">
            <v>0</v>
          </cell>
          <cell r="D1233">
            <v>0</v>
          </cell>
          <cell r="E1233"/>
          <cell r="F1233"/>
          <cell r="G1233"/>
          <cell r="AA1233"/>
          <cell r="AB1233"/>
          <cell r="AC1233"/>
          <cell r="AD1233"/>
          <cell r="AE1233"/>
          <cell r="AF1233"/>
          <cell r="AG1233"/>
          <cell r="AH1233"/>
          <cell r="AI1233"/>
          <cell r="AJ1233"/>
        </row>
        <row r="1234">
          <cell r="C1234">
            <v>0</v>
          </cell>
          <cell r="D1234">
            <v>0</v>
          </cell>
          <cell r="E1234"/>
          <cell r="F1234"/>
          <cell r="G1234"/>
          <cell r="AA1234"/>
          <cell r="AB1234"/>
          <cell r="AC1234"/>
          <cell r="AD1234"/>
          <cell r="AE1234"/>
          <cell r="AF1234"/>
          <cell r="AG1234"/>
          <cell r="AH1234"/>
          <cell r="AI1234"/>
          <cell r="AJ1234"/>
        </row>
        <row r="1235">
          <cell r="C1235">
            <v>607</v>
          </cell>
          <cell r="D1235">
            <v>607</v>
          </cell>
          <cell r="E1235">
            <v>607</v>
          </cell>
          <cell r="F1235"/>
          <cell r="G1235">
            <v>0</v>
          </cell>
          <cell r="AA1235">
            <v>0</v>
          </cell>
          <cell r="AB1235">
            <v>607</v>
          </cell>
          <cell r="AC1235">
            <v>0</v>
          </cell>
          <cell r="AD1235"/>
          <cell r="AE1235"/>
          <cell r="AF1235"/>
          <cell r="AG1235"/>
          <cell r="AH1235"/>
          <cell r="AI1235"/>
          <cell r="AJ1235"/>
        </row>
        <row r="1236">
          <cell r="C1236">
            <v>1</v>
          </cell>
          <cell r="D1236">
            <v>1</v>
          </cell>
          <cell r="E1236">
            <v>1</v>
          </cell>
          <cell r="F1236"/>
          <cell r="G1236">
            <v>0</v>
          </cell>
          <cell r="AA1236">
            <v>0</v>
          </cell>
          <cell r="AB1236">
            <v>1</v>
          </cell>
          <cell r="AC1236">
            <v>0</v>
          </cell>
          <cell r="AD1236"/>
          <cell r="AE1236"/>
          <cell r="AF1236"/>
          <cell r="AG1236"/>
          <cell r="AH1236"/>
          <cell r="AI1236"/>
          <cell r="AJ1236"/>
        </row>
        <row r="1237">
          <cell r="C1237">
            <v>89</v>
          </cell>
          <cell r="D1237">
            <v>89</v>
          </cell>
          <cell r="E1237">
            <v>89</v>
          </cell>
          <cell r="F1237"/>
          <cell r="G1237">
            <v>0</v>
          </cell>
          <cell r="AA1237">
            <v>0</v>
          </cell>
          <cell r="AB1237">
            <v>89</v>
          </cell>
          <cell r="AC1237">
            <v>0</v>
          </cell>
          <cell r="AD1237"/>
          <cell r="AE1237"/>
          <cell r="AF1237"/>
          <cell r="AG1237"/>
          <cell r="AH1237"/>
          <cell r="AI1237"/>
          <cell r="AJ1237"/>
        </row>
        <row r="1238">
          <cell r="C1238">
            <v>0</v>
          </cell>
          <cell r="D1238">
            <v>0</v>
          </cell>
          <cell r="E1238"/>
          <cell r="F1238"/>
          <cell r="G1238"/>
          <cell r="AA1238"/>
          <cell r="AB1238"/>
          <cell r="AC1238"/>
          <cell r="AD1238"/>
          <cell r="AE1238"/>
          <cell r="AF1238"/>
          <cell r="AG1238"/>
          <cell r="AH1238"/>
          <cell r="AI1238"/>
          <cell r="AJ1238"/>
        </row>
        <row r="1239">
          <cell r="C1239">
            <v>0</v>
          </cell>
          <cell r="D1239">
            <v>0</v>
          </cell>
          <cell r="E1239"/>
          <cell r="F1239"/>
          <cell r="G1239"/>
          <cell r="AA1239"/>
          <cell r="AB1239"/>
          <cell r="AC1239"/>
          <cell r="AD1239"/>
          <cell r="AE1239"/>
          <cell r="AF1239"/>
          <cell r="AG1239"/>
          <cell r="AH1239"/>
          <cell r="AI1239"/>
          <cell r="AJ1239"/>
        </row>
        <row r="1240">
          <cell r="C1240">
            <v>0</v>
          </cell>
          <cell r="D1240">
            <v>0</v>
          </cell>
          <cell r="E1240"/>
          <cell r="F1240"/>
          <cell r="G1240"/>
          <cell r="AA1240"/>
          <cell r="AB1240"/>
          <cell r="AC1240"/>
          <cell r="AD1240"/>
          <cell r="AE1240"/>
          <cell r="AF1240"/>
          <cell r="AG1240"/>
          <cell r="AH1240"/>
          <cell r="AI1240"/>
          <cell r="AJ1240"/>
        </row>
        <row r="1241">
          <cell r="C1241">
            <v>71</v>
          </cell>
          <cell r="D1241">
            <v>71</v>
          </cell>
          <cell r="E1241">
            <v>71</v>
          </cell>
          <cell r="F1241"/>
          <cell r="G1241">
            <v>0</v>
          </cell>
          <cell r="AA1241">
            <v>0</v>
          </cell>
          <cell r="AB1241">
            <v>71</v>
          </cell>
          <cell r="AC1241">
            <v>0</v>
          </cell>
          <cell r="AD1241"/>
          <cell r="AE1241"/>
          <cell r="AF1241"/>
          <cell r="AG1241"/>
          <cell r="AH1241"/>
          <cell r="AI1241"/>
          <cell r="AJ1241"/>
        </row>
        <row r="1242">
          <cell r="C1242">
            <v>18</v>
          </cell>
          <cell r="D1242">
            <v>18</v>
          </cell>
          <cell r="E1242">
            <v>18</v>
          </cell>
          <cell r="F1242"/>
          <cell r="G1242">
            <v>0</v>
          </cell>
          <cell r="AA1242">
            <v>0</v>
          </cell>
          <cell r="AB1242">
            <v>18</v>
          </cell>
          <cell r="AC1242">
            <v>0</v>
          </cell>
          <cell r="AD1242"/>
          <cell r="AE1242"/>
          <cell r="AF1242"/>
          <cell r="AG1242"/>
          <cell r="AH1242"/>
          <cell r="AI1242"/>
          <cell r="AJ1242"/>
        </row>
        <row r="1243">
          <cell r="C1243">
            <v>0</v>
          </cell>
          <cell r="D1243">
            <v>0</v>
          </cell>
          <cell r="E1243"/>
          <cell r="F1243"/>
          <cell r="G1243"/>
          <cell r="AA1243"/>
          <cell r="AB1243"/>
          <cell r="AC1243"/>
          <cell r="AD1243"/>
          <cell r="AE1243"/>
          <cell r="AF1243"/>
          <cell r="AG1243"/>
          <cell r="AH1243"/>
          <cell r="AI1243"/>
          <cell r="AJ1243"/>
        </row>
        <row r="1244">
          <cell r="C1244">
            <v>0</v>
          </cell>
          <cell r="D1244">
            <v>0</v>
          </cell>
          <cell r="E1244"/>
          <cell r="F1244"/>
          <cell r="G1244"/>
          <cell r="AA1244"/>
          <cell r="AB1244"/>
          <cell r="AC1244"/>
          <cell r="AD1244"/>
          <cell r="AE1244"/>
          <cell r="AF1244"/>
          <cell r="AG1244"/>
          <cell r="AH1244"/>
          <cell r="AI1244"/>
          <cell r="AJ1244"/>
        </row>
        <row r="1245">
          <cell r="C1245">
            <v>0</v>
          </cell>
          <cell r="D1245">
            <v>0</v>
          </cell>
          <cell r="E1245"/>
          <cell r="F1245"/>
          <cell r="G1245"/>
          <cell r="AA1245"/>
          <cell r="AB1245"/>
          <cell r="AC1245"/>
          <cell r="AD1245"/>
          <cell r="AE1245"/>
          <cell r="AF1245"/>
          <cell r="AG1245"/>
          <cell r="AH1245"/>
          <cell r="AI1245"/>
          <cell r="AJ1245"/>
        </row>
        <row r="1246">
          <cell r="C1246">
            <v>2</v>
          </cell>
          <cell r="D1246">
            <v>2</v>
          </cell>
          <cell r="E1246">
            <v>2</v>
          </cell>
          <cell r="F1246"/>
          <cell r="G1246">
            <v>0</v>
          </cell>
          <cell r="AA1246">
            <v>1</v>
          </cell>
          <cell r="AB1246">
            <v>1</v>
          </cell>
          <cell r="AC1246">
            <v>0</v>
          </cell>
          <cell r="AD1246"/>
          <cell r="AE1246"/>
          <cell r="AF1246"/>
          <cell r="AG1246"/>
          <cell r="AH1246"/>
          <cell r="AI1246"/>
          <cell r="AJ1246"/>
        </row>
        <row r="1247">
          <cell r="C1247">
            <v>0</v>
          </cell>
          <cell r="D1247">
            <v>0</v>
          </cell>
          <cell r="E1247"/>
          <cell r="F1247"/>
          <cell r="G1247"/>
          <cell r="AA1247"/>
          <cell r="AB1247"/>
          <cell r="AC1247"/>
          <cell r="AD1247"/>
          <cell r="AE1247"/>
          <cell r="AF1247"/>
          <cell r="AG1247"/>
          <cell r="AH1247"/>
          <cell r="AI1247"/>
          <cell r="AJ1247"/>
        </row>
        <row r="1248">
          <cell r="C1248">
            <v>0</v>
          </cell>
          <cell r="D1248">
            <v>0</v>
          </cell>
          <cell r="E1248"/>
          <cell r="F1248"/>
          <cell r="G1248"/>
          <cell r="AA1248"/>
          <cell r="AB1248"/>
          <cell r="AC1248"/>
          <cell r="AD1248"/>
          <cell r="AE1248"/>
          <cell r="AF1248"/>
          <cell r="AG1248"/>
          <cell r="AH1248"/>
          <cell r="AI1248"/>
          <cell r="AJ1248"/>
        </row>
        <row r="1249">
          <cell r="C1249">
            <v>0</v>
          </cell>
          <cell r="D1249">
            <v>0</v>
          </cell>
          <cell r="E1249"/>
          <cell r="F1249"/>
          <cell r="G1249"/>
          <cell r="AA1249"/>
          <cell r="AB1249"/>
          <cell r="AC1249"/>
          <cell r="AD1249"/>
          <cell r="AE1249"/>
          <cell r="AF1249"/>
          <cell r="AG1249"/>
          <cell r="AH1249"/>
          <cell r="AI1249"/>
          <cell r="AJ1249"/>
        </row>
        <row r="1250">
          <cell r="C1250">
            <v>0</v>
          </cell>
          <cell r="D1250">
            <v>0</v>
          </cell>
          <cell r="E1250"/>
          <cell r="F1250"/>
          <cell r="G1250"/>
          <cell r="AA1250"/>
          <cell r="AB1250"/>
          <cell r="AC1250"/>
          <cell r="AD1250"/>
          <cell r="AE1250"/>
          <cell r="AF1250"/>
          <cell r="AG1250"/>
          <cell r="AH1250"/>
          <cell r="AI1250"/>
          <cell r="AJ1250"/>
        </row>
        <row r="1251">
          <cell r="C1251">
            <v>0</v>
          </cell>
          <cell r="D1251">
            <v>0</v>
          </cell>
          <cell r="E1251"/>
          <cell r="F1251"/>
          <cell r="G1251"/>
          <cell r="AA1251"/>
          <cell r="AB1251"/>
          <cell r="AC1251"/>
          <cell r="AD1251"/>
          <cell r="AE1251"/>
          <cell r="AF1251"/>
          <cell r="AG1251"/>
          <cell r="AH1251"/>
          <cell r="AI1251"/>
          <cell r="AJ1251"/>
        </row>
        <row r="1252">
          <cell r="C1252">
            <v>0</v>
          </cell>
          <cell r="D1252">
            <v>0</v>
          </cell>
          <cell r="E1252"/>
          <cell r="F1252"/>
          <cell r="G1252"/>
          <cell r="AA1252"/>
          <cell r="AB1252"/>
          <cell r="AC1252"/>
          <cell r="AD1252"/>
          <cell r="AE1252"/>
          <cell r="AF1252"/>
          <cell r="AG1252"/>
          <cell r="AH1252"/>
          <cell r="AI1252"/>
          <cell r="AJ1252"/>
        </row>
        <row r="1253">
          <cell r="C1253">
            <v>0</v>
          </cell>
          <cell r="D1253">
            <v>0</v>
          </cell>
          <cell r="E1253"/>
          <cell r="F1253"/>
          <cell r="G1253"/>
          <cell r="AA1253"/>
          <cell r="AB1253"/>
          <cell r="AC1253"/>
          <cell r="AD1253"/>
          <cell r="AE1253"/>
          <cell r="AF1253"/>
          <cell r="AG1253"/>
          <cell r="AH1253"/>
          <cell r="AI1253"/>
          <cell r="AJ1253"/>
        </row>
        <row r="1254">
          <cell r="C1254">
            <v>0</v>
          </cell>
          <cell r="D1254">
            <v>0</v>
          </cell>
          <cell r="E1254"/>
          <cell r="F1254"/>
          <cell r="G1254"/>
          <cell r="AA1254"/>
          <cell r="AB1254"/>
          <cell r="AC1254"/>
          <cell r="AD1254"/>
          <cell r="AE1254"/>
          <cell r="AF1254"/>
          <cell r="AG1254"/>
          <cell r="AH1254"/>
          <cell r="AI1254"/>
          <cell r="AJ1254"/>
        </row>
        <row r="1255">
          <cell r="C1255">
            <v>20</v>
          </cell>
          <cell r="D1255">
            <v>19</v>
          </cell>
          <cell r="E1255">
            <v>19</v>
          </cell>
          <cell r="F1255"/>
          <cell r="G1255">
            <v>1</v>
          </cell>
          <cell r="AA1255">
            <v>20</v>
          </cell>
          <cell r="AB1255"/>
          <cell r="AC1255"/>
          <cell r="AD1255"/>
          <cell r="AE1255"/>
          <cell r="AF1255"/>
          <cell r="AG1255"/>
          <cell r="AH1255"/>
          <cell r="AI1255"/>
          <cell r="AJ1255"/>
        </row>
        <row r="1256">
          <cell r="C1256">
            <v>0</v>
          </cell>
          <cell r="D1256">
            <v>0</v>
          </cell>
          <cell r="E1256"/>
          <cell r="F1256"/>
          <cell r="G1256"/>
          <cell r="AA1256"/>
          <cell r="AB1256"/>
          <cell r="AC1256"/>
          <cell r="AD1256"/>
          <cell r="AE1256"/>
          <cell r="AF1256"/>
          <cell r="AG1256"/>
          <cell r="AH1256"/>
          <cell r="AI1256"/>
          <cell r="AJ1256"/>
        </row>
        <row r="1257">
          <cell r="C1257">
            <v>0</v>
          </cell>
          <cell r="D1257">
            <v>0</v>
          </cell>
          <cell r="E1257"/>
          <cell r="F1257"/>
          <cell r="G1257"/>
          <cell r="AA1257"/>
          <cell r="AB1257"/>
          <cell r="AC1257"/>
          <cell r="AD1257"/>
          <cell r="AE1257"/>
          <cell r="AF1257"/>
          <cell r="AG1257"/>
          <cell r="AH1257"/>
          <cell r="AI1257"/>
          <cell r="AJ1257"/>
        </row>
        <row r="1258">
          <cell r="C1258">
            <v>0</v>
          </cell>
          <cell r="D1258">
            <v>0</v>
          </cell>
          <cell r="E1258"/>
          <cell r="F1258"/>
          <cell r="G1258"/>
          <cell r="AA1258"/>
          <cell r="AB1258"/>
          <cell r="AC1258"/>
          <cell r="AD1258"/>
          <cell r="AE1258"/>
          <cell r="AF1258"/>
          <cell r="AG1258"/>
          <cell r="AH1258"/>
          <cell r="AI1258"/>
          <cell r="AJ1258"/>
        </row>
        <row r="1259">
          <cell r="C1259">
            <v>0</v>
          </cell>
          <cell r="D1259">
            <v>0</v>
          </cell>
          <cell r="E1259"/>
          <cell r="F1259"/>
          <cell r="G1259"/>
          <cell r="AA1259"/>
          <cell r="AB1259"/>
          <cell r="AC1259"/>
          <cell r="AD1259"/>
          <cell r="AE1259"/>
          <cell r="AF1259"/>
          <cell r="AG1259"/>
          <cell r="AH1259"/>
          <cell r="AI1259"/>
          <cell r="AJ1259"/>
        </row>
        <row r="1260">
          <cell r="C1260">
            <v>71</v>
          </cell>
          <cell r="D1260">
            <v>71</v>
          </cell>
          <cell r="E1260">
            <v>71</v>
          </cell>
          <cell r="F1260"/>
          <cell r="G1260">
            <v>0</v>
          </cell>
          <cell r="AA1260">
            <v>0</v>
          </cell>
          <cell r="AB1260">
            <v>71</v>
          </cell>
          <cell r="AC1260">
            <v>0</v>
          </cell>
          <cell r="AD1260"/>
          <cell r="AE1260"/>
          <cell r="AF1260"/>
          <cell r="AG1260"/>
          <cell r="AH1260"/>
          <cell r="AI1260"/>
          <cell r="AJ1260"/>
        </row>
        <row r="1261">
          <cell r="C1261">
            <v>71</v>
          </cell>
          <cell r="D1261">
            <v>71</v>
          </cell>
          <cell r="E1261">
            <v>71</v>
          </cell>
          <cell r="F1261"/>
          <cell r="G1261">
            <v>0</v>
          </cell>
          <cell r="AA1261">
            <v>0</v>
          </cell>
          <cell r="AB1261">
            <v>71</v>
          </cell>
          <cell r="AC1261">
            <v>0</v>
          </cell>
          <cell r="AD1261"/>
          <cell r="AE1261"/>
          <cell r="AF1261"/>
          <cell r="AG1261"/>
          <cell r="AH1261"/>
          <cell r="AI1261"/>
          <cell r="AJ1261"/>
        </row>
        <row r="1262">
          <cell r="C1262">
            <v>0</v>
          </cell>
          <cell r="D1262">
            <v>0</v>
          </cell>
          <cell r="E1262"/>
          <cell r="F1262"/>
          <cell r="G1262"/>
          <cell r="AA1262"/>
          <cell r="AB1262"/>
          <cell r="AC1262"/>
          <cell r="AD1262"/>
          <cell r="AE1262"/>
          <cell r="AF1262"/>
          <cell r="AG1262"/>
          <cell r="AH1262"/>
          <cell r="AI1262"/>
          <cell r="AJ1262"/>
        </row>
        <row r="1263">
          <cell r="C1263">
            <v>0</v>
          </cell>
          <cell r="D1263">
            <v>0</v>
          </cell>
          <cell r="E1263"/>
          <cell r="F1263"/>
          <cell r="G1263"/>
          <cell r="AA1263"/>
          <cell r="AB1263"/>
          <cell r="AC1263"/>
          <cell r="AD1263"/>
          <cell r="AE1263"/>
          <cell r="AF1263"/>
          <cell r="AG1263"/>
          <cell r="AH1263"/>
          <cell r="AI1263"/>
          <cell r="AJ1263"/>
        </row>
        <row r="1264">
          <cell r="C1264">
            <v>0</v>
          </cell>
          <cell r="D1264">
            <v>0</v>
          </cell>
          <cell r="E1264"/>
          <cell r="F1264"/>
          <cell r="G1264"/>
          <cell r="AA1264"/>
          <cell r="AB1264"/>
          <cell r="AC1264"/>
          <cell r="AD1264"/>
          <cell r="AE1264"/>
          <cell r="AF1264"/>
          <cell r="AG1264"/>
          <cell r="AH1264"/>
          <cell r="AI1264"/>
          <cell r="AJ1264"/>
        </row>
        <row r="1265">
          <cell r="C1265">
            <v>0</v>
          </cell>
          <cell r="D1265">
            <v>0</v>
          </cell>
          <cell r="E1265"/>
          <cell r="F1265"/>
          <cell r="G1265"/>
          <cell r="AA1265"/>
          <cell r="AB1265"/>
          <cell r="AC1265"/>
          <cell r="AD1265"/>
          <cell r="AE1265"/>
          <cell r="AF1265"/>
          <cell r="AG1265"/>
          <cell r="AH1265"/>
          <cell r="AI1265"/>
          <cell r="AJ1265"/>
        </row>
        <row r="1266">
          <cell r="C1266">
            <v>0</v>
          </cell>
          <cell r="D1266">
            <v>0</v>
          </cell>
          <cell r="E1266"/>
          <cell r="F1266"/>
          <cell r="G1266"/>
          <cell r="AA1266"/>
          <cell r="AB1266"/>
          <cell r="AC1266"/>
          <cell r="AD1266"/>
          <cell r="AE1266"/>
          <cell r="AF1266"/>
          <cell r="AG1266"/>
          <cell r="AH1266"/>
          <cell r="AI1266"/>
          <cell r="AJ1266"/>
        </row>
        <row r="1267">
          <cell r="C1267">
            <v>0</v>
          </cell>
          <cell r="D1267">
            <v>0</v>
          </cell>
          <cell r="E1267"/>
          <cell r="F1267"/>
          <cell r="G1267"/>
          <cell r="AA1267"/>
          <cell r="AB1267"/>
          <cell r="AC1267"/>
          <cell r="AD1267"/>
          <cell r="AE1267"/>
          <cell r="AF1267"/>
          <cell r="AG1267"/>
          <cell r="AH1267"/>
          <cell r="AI1267"/>
          <cell r="AJ1267"/>
        </row>
        <row r="1268">
          <cell r="C1268">
            <v>0</v>
          </cell>
          <cell r="D1268">
            <v>0</v>
          </cell>
          <cell r="E1268"/>
          <cell r="F1268"/>
          <cell r="G1268"/>
          <cell r="AA1268"/>
          <cell r="AB1268"/>
          <cell r="AC1268"/>
          <cell r="AD1268"/>
          <cell r="AE1268"/>
          <cell r="AF1268"/>
          <cell r="AG1268"/>
          <cell r="AH1268"/>
          <cell r="AI1268"/>
          <cell r="AJ1268"/>
        </row>
        <row r="1269">
          <cell r="C1269">
            <v>0</v>
          </cell>
          <cell r="D1269">
            <v>0</v>
          </cell>
          <cell r="E1269"/>
          <cell r="F1269"/>
          <cell r="G1269"/>
          <cell r="AA1269"/>
          <cell r="AB1269"/>
          <cell r="AC1269"/>
          <cell r="AD1269"/>
          <cell r="AE1269"/>
          <cell r="AF1269"/>
          <cell r="AG1269"/>
          <cell r="AH1269"/>
          <cell r="AI1269"/>
          <cell r="AJ1269"/>
        </row>
        <row r="1270">
          <cell r="C1270">
            <v>0</v>
          </cell>
          <cell r="D1270">
            <v>0</v>
          </cell>
          <cell r="E1270"/>
          <cell r="F1270"/>
          <cell r="G1270"/>
          <cell r="AA1270"/>
          <cell r="AB1270"/>
          <cell r="AC1270"/>
          <cell r="AD1270"/>
          <cell r="AE1270"/>
          <cell r="AF1270"/>
          <cell r="AG1270"/>
          <cell r="AH1270"/>
          <cell r="AI1270"/>
          <cell r="AJ1270"/>
        </row>
        <row r="1352">
          <cell r="C1352">
            <v>182</v>
          </cell>
          <cell r="H1352">
            <v>177</v>
          </cell>
          <cell r="I1352">
            <v>177</v>
          </cell>
          <cell r="J1352">
            <v>0</v>
          </cell>
          <cell r="K1352">
            <v>0</v>
          </cell>
          <cell r="L1352">
            <v>5</v>
          </cell>
          <cell r="M1352">
            <v>0</v>
          </cell>
          <cell r="N1352">
            <v>0</v>
          </cell>
          <cell r="P1352">
            <v>0</v>
          </cell>
          <cell r="Q1352">
            <v>5</v>
          </cell>
          <cell r="S1352">
            <v>0</v>
          </cell>
          <cell r="T1352">
            <v>126</v>
          </cell>
          <cell r="V1352">
            <v>0</v>
          </cell>
          <cell r="W1352">
            <v>0</v>
          </cell>
          <cell r="Y1352">
            <v>0</v>
          </cell>
          <cell r="Z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L1352">
            <v>85971445</v>
          </cell>
        </row>
        <row r="1354">
          <cell r="C1354">
            <v>0</v>
          </cell>
          <cell r="D1354">
            <v>0</v>
          </cell>
          <cell r="E1354"/>
          <cell r="F1354"/>
          <cell r="G1354"/>
          <cell r="AA1354"/>
          <cell r="AB1354"/>
          <cell r="AC1354"/>
          <cell r="AD1354"/>
          <cell r="AE1354"/>
          <cell r="AF1354"/>
          <cell r="AG1354"/>
          <cell r="AH1354"/>
          <cell r="AI1354"/>
          <cell r="AJ1354"/>
        </row>
        <row r="1355">
          <cell r="C1355">
            <v>0</v>
          </cell>
          <cell r="D1355">
            <v>0</v>
          </cell>
          <cell r="E1355"/>
          <cell r="F1355"/>
          <cell r="G1355"/>
          <cell r="AA1355"/>
          <cell r="AB1355"/>
          <cell r="AC1355"/>
          <cell r="AD1355"/>
          <cell r="AE1355"/>
          <cell r="AF1355"/>
          <cell r="AG1355"/>
          <cell r="AH1355"/>
          <cell r="AI1355"/>
          <cell r="AJ1355"/>
        </row>
        <row r="1356">
          <cell r="C1356">
            <v>0</v>
          </cell>
          <cell r="D1356">
            <v>0</v>
          </cell>
          <cell r="E1356"/>
          <cell r="F1356"/>
          <cell r="G1356"/>
          <cell r="AA1356"/>
          <cell r="AB1356"/>
          <cell r="AC1356"/>
          <cell r="AD1356"/>
          <cell r="AE1356"/>
          <cell r="AF1356"/>
          <cell r="AG1356"/>
          <cell r="AH1356"/>
          <cell r="AI1356"/>
          <cell r="AJ1356"/>
        </row>
        <row r="1357">
          <cell r="C1357">
            <v>0</v>
          </cell>
          <cell r="D1357">
            <v>0</v>
          </cell>
          <cell r="E1357"/>
          <cell r="F1357"/>
          <cell r="G1357"/>
          <cell r="AA1357"/>
          <cell r="AB1357"/>
          <cell r="AC1357"/>
          <cell r="AD1357"/>
          <cell r="AE1357"/>
          <cell r="AF1357"/>
          <cell r="AG1357"/>
          <cell r="AH1357"/>
          <cell r="AI1357"/>
          <cell r="AJ1357"/>
        </row>
        <row r="1358">
          <cell r="C1358">
            <v>0</v>
          </cell>
          <cell r="D1358">
            <v>0</v>
          </cell>
          <cell r="E1358"/>
          <cell r="F1358"/>
          <cell r="G1358"/>
          <cell r="AA1358"/>
          <cell r="AB1358"/>
          <cell r="AC1358"/>
          <cell r="AD1358"/>
          <cell r="AE1358"/>
          <cell r="AF1358"/>
          <cell r="AG1358"/>
          <cell r="AH1358"/>
          <cell r="AI1358"/>
          <cell r="AJ1358"/>
        </row>
        <row r="1359">
          <cell r="C1359">
            <v>0</v>
          </cell>
          <cell r="D1359">
            <v>0</v>
          </cell>
          <cell r="E1359"/>
          <cell r="F1359"/>
          <cell r="G1359"/>
          <cell r="AA1359"/>
          <cell r="AB1359"/>
          <cell r="AC1359"/>
          <cell r="AD1359"/>
          <cell r="AE1359"/>
          <cell r="AF1359"/>
          <cell r="AG1359"/>
          <cell r="AH1359"/>
          <cell r="AI1359"/>
          <cell r="AJ1359"/>
        </row>
        <row r="1360">
          <cell r="C1360">
            <v>28</v>
          </cell>
          <cell r="D1360">
            <v>28</v>
          </cell>
          <cell r="E1360">
            <v>28</v>
          </cell>
          <cell r="F1360"/>
          <cell r="G1360">
            <v>0</v>
          </cell>
          <cell r="AA1360">
            <v>0</v>
          </cell>
          <cell r="AB1360">
            <v>28</v>
          </cell>
          <cell r="AC1360">
            <v>0</v>
          </cell>
          <cell r="AD1360"/>
          <cell r="AE1360"/>
          <cell r="AF1360"/>
          <cell r="AG1360"/>
          <cell r="AH1360"/>
          <cell r="AI1360"/>
          <cell r="AJ1360"/>
        </row>
        <row r="1361">
          <cell r="C1361">
            <v>2</v>
          </cell>
          <cell r="D1361">
            <v>2</v>
          </cell>
          <cell r="E1361">
            <v>2</v>
          </cell>
          <cell r="F1361"/>
          <cell r="G1361">
            <v>0</v>
          </cell>
          <cell r="AA1361">
            <v>0</v>
          </cell>
          <cell r="AB1361">
            <v>2</v>
          </cell>
          <cell r="AC1361">
            <v>0</v>
          </cell>
          <cell r="AD1361"/>
          <cell r="AE1361"/>
          <cell r="AF1361"/>
          <cell r="AG1361"/>
          <cell r="AH1361"/>
          <cell r="AI1361"/>
          <cell r="AJ1361"/>
        </row>
        <row r="1362">
          <cell r="C1362">
            <v>24</v>
          </cell>
          <cell r="D1362">
            <v>24</v>
          </cell>
          <cell r="E1362">
            <v>24</v>
          </cell>
          <cell r="F1362"/>
          <cell r="G1362">
            <v>0</v>
          </cell>
          <cell r="AA1362">
            <v>0</v>
          </cell>
          <cell r="AB1362">
            <v>24</v>
          </cell>
          <cell r="AC1362">
            <v>0</v>
          </cell>
          <cell r="AD1362"/>
          <cell r="AE1362"/>
          <cell r="AF1362"/>
          <cell r="AG1362"/>
          <cell r="AH1362"/>
          <cell r="AI1362"/>
          <cell r="AJ1362"/>
        </row>
        <row r="1363">
          <cell r="C1363">
            <v>4</v>
          </cell>
          <cell r="D1363">
            <v>4</v>
          </cell>
          <cell r="E1363">
            <v>4</v>
          </cell>
          <cell r="F1363"/>
          <cell r="G1363">
            <v>0</v>
          </cell>
          <cell r="AA1363">
            <v>0</v>
          </cell>
          <cell r="AB1363">
            <v>4</v>
          </cell>
          <cell r="AC1363">
            <v>0</v>
          </cell>
          <cell r="AD1363"/>
          <cell r="AE1363"/>
          <cell r="AF1363"/>
          <cell r="AG1363"/>
          <cell r="AH1363"/>
          <cell r="AI1363"/>
          <cell r="AJ1363"/>
        </row>
        <row r="1364">
          <cell r="C1364">
            <v>0</v>
          </cell>
          <cell r="D1364">
            <v>0</v>
          </cell>
          <cell r="E1364"/>
          <cell r="F1364"/>
          <cell r="G1364"/>
          <cell r="AA1364"/>
          <cell r="AB1364"/>
          <cell r="AC1364"/>
          <cell r="AD1364"/>
          <cell r="AE1364"/>
          <cell r="AF1364"/>
          <cell r="AG1364"/>
          <cell r="AH1364"/>
          <cell r="AI1364"/>
          <cell r="AJ1364"/>
        </row>
        <row r="1365">
          <cell r="C1365">
            <v>0</v>
          </cell>
          <cell r="D1365">
            <v>0</v>
          </cell>
          <cell r="E1365"/>
          <cell r="F1365"/>
          <cell r="G1365"/>
          <cell r="AA1365"/>
          <cell r="AB1365"/>
          <cell r="AC1365"/>
          <cell r="AD1365"/>
          <cell r="AE1365"/>
          <cell r="AF1365"/>
          <cell r="AG1365"/>
          <cell r="AH1365"/>
          <cell r="AI1365"/>
          <cell r="AJ1365"/>
        </row>
        <row r="1366">
          <cell r="C1366">
            <v>0</v>
          </cell>
          <cell r="D1366">
            <v>0</v>
          </cell>
          <cell r="E1366"/>
          <cell r="F1366"/>
          <cell r="G1366"/>
          <cell r="AA1366"/>
          <cell r="AB1366"/>
          <cell r="AC1366"/>
          <cell r="AD1366"/>
          <cell r="AE1366"/>
          <cell r="AF1366"/>
          <cell r="AG1366"/>
          <cell r="AH1366"/>
          <cell r="AI1366"/>
          <cell r="AJ1366"/>
        </row>
        <row r="1367">
          <cell r="C1367">
            <v>0</v>
          </cell>
          <cell r="D1367">
            <v>0</v>
          </cell>
          <cell r="E1367"/>
          <cell r="F1367"/>
          <cell r="G1367"/>
          <cell r="AA1367"/>
          <cell r="AB1367"/>
          <cell r="AC1367"/>
          <cell r="AD1367"/>
          <cell r="AE1367"/>
          <cell r="AF1367"/>
          <cell r="AG1367"/>
          <cell r="AH1367"/>
          <cell r="AI1367"/>
          <cell r="AJ1367"/>
        </row>
        <row r="1368">
          <cell r="C1368">
            <v>0</v>
          </cell>
          <cell r="D1368">
            <v>0</v>
          </cell>
          <cell r="E1368"/>
          <cell r="F1368"/>
          <cell r="G1368"/>
          <cell r="AA1368"/>
          <cell r="AB1368"/>
          <cell r="AC1368"/>
          <cell r="AD1368"/>
          <cell r="AE1368"/>
          <cell r="AF1368"/>
          <cell r="AG1368"/>
          <cell r="AH1368"/>
          <cell r="AI1368"/>
          <cell r="AJ1368"/>
        </row>
        <row r="1369">
          <cell r="C1369">
            <v>0</v>
          </cell>
          <cell r="D1369">
            <v>0</v>
          </cell>
          <cell r="E1369"/>
          <cell r="F1369"/>
          <cell r="G1369"/>
          <cell r="AA1369"/>
          <cell r="AB1369"/>
          <cell r="AC1369"/>
          <cell r="AD1369"/>
          <cell r="AE1369"/>
          <cell r="AF1369"/>
          <cell r="AG1369"/>
          <cell r="AH1369"/>
          <cell r="AI1369"/>
          <cell r="AJ1369"/>
        </row>
        <row r="1370">
          <cell r="C1370">
            <v>1</v>
          </cell>
          <cell r="D1370">
            <v>1</v>
          </cell>
          <cell r="E1370">
            <v>1</v>
          </cell>
          <cell r="F1370"/>
          <cell r="G1370">
            <v>0</v>
          </cell>
          <cell r="AA1370">
            <v>0</v>
          </cell>
          <cell r="AB1370">
            <v>1</v>
          </cell>
          <cell r="AC1370">
            <v>0</v>
          </cell>
          <cell r="AD1370"/>
          <cell r="AE1370"/>
          <cell r="AF1370"/>
          <cell r="AG1370"/>
          <cell r="AH1370"/>
          <cell r="AI1370"/>
          <cell r="AJ1370"/>
        </row>
        <row r="1371">
          <cell r="C1371">
            <v>0</v>
          </cell>
          <cell r="D1371">
            <v>0</v>
          </cell>
          <cell r="E1371"/>
          <cell r="F1371"/>
          <cell r="G1371"/>
          <cell r="AA1371"/>
          <cell r="AB1371"/>
          <cell r="AC1371"/>
          <cell r="AD1371"/>
          <cell r="AE1371"/>
          <cell r="AF1371"/>
          <cell r="AG1371"/>
          <cell r="AH1371"/>
          <cell r="AI1371"/>
          <cell r="AJ1371"/>
        </row>
        <row r="1372">
          <cell r="C1372">
            <v>2</v>
          </cell>
          <cell r="D1372">
            <v>2</v>
          </cell>
          <cell r="E1372">
            <v>2</v>
          </cell>
          <cell r="F1372"/>
          <cell r="G1372">
            <v>0</v>
          </cell>
          <cell r="AA1372">
            <v>0</v>
          </cell>
          <cell r="AB1372">
            <v>0</v>
          </cell>
          <cell r="AC1372">
            <v>2</v>
          </cell>
          <cell r="AD1372"/>
          <cell r="AE1372"/>
          <cell r="AF1372"/>
          <cell r="AG1372"/>
          <cell r="AH1372"/>
          <cell r="AI1372"/>
          <cell r="AJ1372"/>
        </row>
        <row r="1373">
          <cell r="C1373">
            <v>1</v>
          </cell>
          <cell r="D1373">
            <v>1</v>
          </cell>
          <cell r="E1373">
            <v>1</v>
          </cell>
          <cell r="F1373"/>
          <cell r="G1373">
            <v>0</v>
          </cell>
          <cell r="AA1373">
            <v>1</v>
          </cell>
          <cell r="AB1373">
            <v>0</v>
          </cell>
          <cell r="AC1373">
            <v>0</v>
          </cell>
          <cell r="AD1373"/>
          <cell r="AE1373"/>
          <cell r="AF1373"/>
          <cell r="AG1373"/>
          <cell r="AH1373"/>
          <cell r="AI1373"/>
          <cell r="AJ1373"/>
        </row>
        <row r="1374">
          <cell r="C1374">
            <v>0</v>
          </cell>
          <cell r="D1374">
            <v>0</v>
          </cell>
          <cell r="E1374"/>
          <cell r="F1374"/>
          <cell r="G1374"/>
          <cell r="AA1374"/>
          <cell r="AB1374"/>
          <cell r="AC1374"/>
          <cell r="AD1374"/>
          <cell r="AE1374"/>
          <cell r="AF1374"/>
          <cell r="AG1374"/>
          <cell r="AH1374"/>
          <cell r="AI1374"/>
          <cell r="AJ1374"/>
        </row>
        <row r="1375">
          <cell r="C1375">
            <v>1</v>
          </cell>
          <cell r="D1375">
            <v>1</v>
          </cell>
          <cell r="E1375"/>
          <cell r="F1375">
            <v>1</v>
          </cell>
          <cell r="G1375"/>
          <cell r="AA1375">
            <v>1</v>
          </cell>
          <cell r="AB1375"/>
          <cell r="AC1375"/>
          <cell r="AD1375"/>
          <cell r="AE1375"/>
          <cell r="AF1375"/>
          <cell r="AG1375"/>
          <cell r="AH1375"/>
          <cell r="AI1375"/>
          <cell r="AJ1375"/>
        </row>
        <row r="1376">
          <cell r="C1376">
            <v>0</v>
          </cell>
          <cell r="D1376">
            <v>0</v>
          </cell>
          <cell r="E1376"/>
          <cell r="F1376"/>
          <cell r="G1376"/>
          <cell r="AA1376"/>
          <cell r="AB1376"/>
          <cell r="AC1376"/>
          <cell r="AD1376"/>
          <cell r="AE1376"/>
          <cell r="AF1376"/>
          <cell r="AG1376"/>
          <cell r="AH1376"/>
          <cell r="AI1376"/>
          <cell r="AJ1376"/>
        </row>
        <row r="1377">
          <cell r="C1377">
            <v>0</v>
          </cell>
          <cell r="D1377">
            <v>0</v>
          </cell>
          <cell r="E1377"/>
          <cell r="F1377"/>
          <cell r="G1377"/>
          <cell r="AA1377"/>
          <cell r="AB1377"/>
          <cell r="AC1377"/>
          <cell r="AD1377"/>
          <cell r="AE1377"/>
          <cell r="AF1377"/>
          <cell r="AG1377"/>
          <cell r="AH1377"/>
          <cell r="AI1377"/>
          <cell r="AJ1377"/>
        </row>
        <row r="1378">
          <cell r="C1378">
            <v>0</v>
          </cell>
          <cell r="D1378">
            <v>0</v>
          </cell>
          <cell r="E1378"/>
          <cell r="F1378"/>
          <cell r="G1378"/>
          <cell r="AA1378"/>
          <cell r="AB1378"/>
          <cell r="AC1378"/>
          <cell r="AD1378"/>
          <cell r="AE1378"/>
          <cell r="AF1378"/>
          <cell r="AG1378"/>
          <cell r="AH1378"/>
          <cell r="AI1378"/>
          <cell r="AJ1378"/>
        </row>
        <row r="1379">
          <cell r="C1379">
            <v>0</v>
          </cell>
          <cell r="D1379">
            <v>0</v>
          </cell>
          <cell r="E1379"/>
          <cell r="F1379"/>
          <cell r="G1379"/>
          <cell r="AA1379"/>
          <cell r="AB1379"/>
          <cell r="AC1379"/>
          <cell r="AD1379"/>
          <cell r="AE1379"/>
          <cell r="AF1379"/>
          <cell r="AG1379"/>
          <cell r="AH1379"/>
          <cell r="AI1379"/>
          <cell r="AJ1379"/>
        </row>
        <row r="1380">
          <cell r="C1380">
            <v>0</v>
          </cell>
          <cell r="D1380">
            <v>0</v>
          </cell>
          <cell r="E1380"/>
          <cell r="F1380"/>
          <cell r="G1380"/>
          <cell r="AA1380"/>
          <cell r="AB1380"/>
          <cell r="AC1380"/>
          <cell r="AD1380"/>
          <cell r="AE1380"/>
          <cell r="AF1380"/>
          <cell r="AG1380"/>
          <cell r="AH1380"/>
          <cell r="AI1380"/>
          <cell r="AJ1380"/>
        </row>
        <row r="1381">
          <cell r="C1381">
            <v>0</v>
          </cell>
          <cell r="D1381">
            <v>0</v>
          </cell>
          <cell r="E1381"/>
          <cell r="F1381"/>
          <cell r="G1381"/>
          <cell r="AA1381"/>
          <cell r="AB1381"/>
          <cell r="AC1381"/>
          <cell r="AD1381"/>
          <cell r="AE1381"/>
          <cell r="AF1381"/>
          <cell r="AG1381"/>
          <cell r="AH1381"/>
          <cell r="AI1381"/>
          <cell r="AJ1381"/>
        </row>
        <row r="1382">
          <cell r="C1382">
            <v>0</v>
          </cell>
          <cell r="D1382">
            <v>0</v>
          </cell>
          <cell r="E1382"/>
          <cell r="F1382"/>
          <cell r="G1382"/>
          <cell r="AA1382"/>
          <cell r="AB1382"/>
          <cell r="AC1382"/>
          <cell r="AD1382"/>
          <cell r="AE1382"/>
          <cell r="AF1382"/>
          <cell r="AG1382"/>
          <cell r="AH1382"/>
          <cell r="AI1382"/>
          <cell r="AJ1382"/>
        </row>
        <row r="1383">
          <cell r="C1383">
            <v>0</v>
          </cell>
          <cell r="D1383">
            <v>0</v>
          </cell>
          <cell r="E1383"/>
          <cell r="F1383"/>
          <cell r="G1383"/>
          <cell r="AA1383"/>
          <cell r="AB1383"/>
          <cell r="AC1383"/>
          <cell r="AD1383"/>
          <cell r="AE1383"/>
          <cell r="AF1383"/>
          <cell r="AG1383"/>
          <cell r="AH1383"/>
          <cell r="AI1383"/>
          <cell r="AJ1383"/>
        </row>
        <row r="1384">
          <cell r="C1384">
            <v>0</v>
          </cell>
          <cell r="D1384">
            <v>0</v>
          </cell>
          <cell r="E1384"/>
          <cell r="F1384"/>
          <cell r="G1384"/>
          <cell r="AA1384"/>
          <cell r="AB1384"/>
          <cell r="AC1384"/>
          <cell r="AD1384"/>
          <cell r="AE1384"/>
          <cell r="AF1384"/>
          <cell r="AG1384"/>
          <cell r="AH1384"/>
          <cell r="AI1384"/>
          <cell r="AJ1384"/>
        </row>
        <row r="1385">
          <cell r="C1385">
            <v>0</v>
          </cell>
          <cell r="D1385">
            <v>0</v>
          </cell>
          <cell r="E1385"/>
          <cell r="F1385"/>
          <cell r="G1385"/>
          <cell r="AA1385"/>
          <cell r="AB1385"/>
          <cell r="AC1385"/>
          <cell r="AD1385"/>
          <cell r="AE1385"/>
          <cell r="AF1385"/>
          <cell r="AG1385"/>
          <cell r="AH1385"/>
          <cell r="AI1385"/>
          <cell r="AJ1385"/>
        </row>
        <row r="1386">
          <cell r="C1386">
            <v>0</v>
          </cell>
          <cell r="D1386">
            <v>0</v>
          </cell>
          <cell r="E1386"/>
          <cell r="F1386"/>
          <cell r="G1386"/>
          <cell r="AA1386"/>
          <cell r="AB1386"/>
          <cell r="AC1386"/>
          <cell r="AD1386"/>
          <cell r="AE1386"/>
          <cell r="AF1386"/>
          <cell r="AG1386"/>
          <cell r="AH1386"/>
          <cell r="AI1386"/>
          <cell r="AJ1386"/>
        </row>
        <row r="1387">
          <cell r="C1387">
            <v>0</v>
          </cell>
          <cell r="D1387">
            <v>0</v>
          </cell>
          <cell r="E1387"/>
          <cell r="F1387"/>
          <cell r="G1387"/>
          <cell r="AA1387"/>
          <cell r="AB1387"/>
          <cell r="AC1387"/>
          <cell r="AD1387"/>
          <cell r="AE1387"/>
          <cell r="AF1387"/>
          <cell r="AG1387"/>
          <cell r="AH1387"/>
          <cell r="AI1387"/>
          <cell r="AJ1387"/>
        </row>
        <row r="1388">
          <cell r="C1388">
            <v>107</v>
          </cell>
          <cell r="D1388">
            <v>103</v>
          </cell>
          <cell r="E1388">
            <v>103</v>
          </cell>
          <cell r="F1388"/>
          <cell r="G1388">
            <v>4</v>
          </cell>
          <cell r="AA1388">
            <v>0</v>
          </cell>
          <cell r="AB1388">
            <v>107</v>
          </cell>
          <cell r="AC1388">
            <v>0</v>
          </cell>
          <cell r="AD1388"/>
          <cell r="AE1388"/>
          <cell r="AF1388"/>
          <cell r="AG1388"/>
          <cell r="AH1388"/>
          <cell r="AI1388"/>
          <cell r="AJ1388"/>
        </row>
        <row r="1389">
          <cell r="C1389">
            <v>5</v>
          </cell>
          <cell r="D1389">
            <v>5</v>
          </cell>
          <cell r="E1389">
            <v>5</v>
          </cell>
          <cell r="F1389"/>
          <cell r="G1389">
            <v>0</v>
          </cell>
          <cell r="AA1389">
            <v>0</v>
          </cell>
          <cell r="AB1389">
            <v>5</v>
          </cell>
          <cell r="AC1389">
            <v>0</v>
          </cell>
          <cell r="AD1389"/>
          <cell r="AE1389"/>
          <cell r="AF1389"/>
          <cell r="AG1389"/>
          <cell r="AH1389"/>
          <cell r="AI1389"/>
          <cell r="AJ1389"/>
        </row>
        <row r="1390">
          <cell r="C1390">
            <v>0</v>
          </cell>
          <cell r="D1390">
            <v>0</v>
          </cell>
          <cell r="E1390"/>
          <cell r="F1390"/>
          <cell r="G1390"/>
          <cell r="AA1390"/>
          <cell r="AB1390"/>
          <cell r="AC1390"/>
          <cell r="AD1390"/>
          <cell r="AE1390"/>
          <cell r="AF1390"/>
          <cell r="AG1390"/>
          <cell r="AH1390"/>
          <cell r="AI1390"/>
          <cell r="AJ1390"/>
        </row>
        <row r="1391">
          <cell r="C1391">
            <v>0</v>
          </cell>
          <cell r="D1391">
            <v>0</v>
          </cell>
          <cell r="E1391"/>
          <cell r="F1391"/>
          <cell r="G1391"/>
          <cell r="AA1391"/>
          <cell r="AB1391"/>
          <cell r="AC1391"/>
          <cell r="AD1391"/>
          <cell r="AE1391"/>
          <cell r="AF1391"/>
          <cell r="AG1391"/>
          <cell r="AH1391"/>
          <cell r="AI1391"/>
          <cell r="AJ1391"/>
        </row>
        <row r="1392">
          <cell r="C1392">
            <v>0</v>
          </cell>
          <cell r="D1392">
            <v>0</v>
          </cell>
          <cell r="E1392"/>
          <cell r="F1392"/>
          <cell r="G1392"/>
          <cell r="AA1392"/>
          <cell r="AB1392"/>
          <cell r="AC1392"/>
          <cell r="AD1392"/>
          <cell r="AE1392"/>
          <cell r="AF1392"/>
          <cell r="AG1392"/>
          <cell r="AH1392"/>
          <cell r="AI1392"/>
          <cell r="AJ1392"/>
        </row>
        <row r="1393">
          <cell r="C1393">
            <v>0</v>
          </cell>
          <cell r="D1393">
            <v>0</v>
          </cell>
          <cell r="E1393"/>
          <cell r="F1393"/>
          <cell r="G1393"/>
          <cell r="AA1393"/>
          <cell r="AB1393"/>
          <cell r="AC1393"/>
          <cell r="AD1393"/>
          <cell r="AE1393"/>
          <cell r="AF1393"/>
          <cell r="AG1393"/>
          <cell r="AH1393"/>
          <cell r="AI1393"/>
          <cell r="AJ1393"/>
        </row>
        <row r="1394">
          <cell r="C1394">
            <v>0</v>
          </cell>
          <cell r="D1394">
            <v>0</v>
          </cell>
          <cell r="E1394"/>
          <cell r="F1394"/>
          <cell r="G1394"/>
          <cell r="AA1394"/>
          <cell r="AB1394"/>
          <cell r="AC1394"/>
          <cell r="AD1394"/>
          <cell r="AE1394"/>
          <cell r="AF1394"/>
          <cell r="AG1394"/>
          <cell r="AH1394"/>
          <cell r="AI1394"/>
          <cell r="AJ1394"/>
        </row>
        <row r="1395">
          <cell r="C1395">
            <v>0</v>
          </cell>
          <cell r="D1395">
            <v>0</v>
          </cell>
          <cell r="E1395"/>
          <cell r="F1395"/>
          <cell r="G1395"/>
          <cell r="AA1395"/>
          <cell r="AB1395"/>
          <cell r="AC1395"/>
          <cell r="AD1395"/>
          <cell r="AE1395"/>
          <cell r="AF1395"/>
          <cell r="AG1395"/>
          <cell r="AH1395"/>
          <cell r="AI1395"/>
          <cell r="AJ1395"/>
        </row>
        <row r="1396">
          <cell r="C1396">
            <v>35</v>
          </cell>
          <cell r="D1396">
            <v>35</v>
          </cell>
          <cell r="E1396">
            <v>35</v>
          </cell>
          <cell r="F1396"/>
          <cell r="G1396"/>
          <cell r="AA1396"/>
          <cell r="AB1396">
            <v>35</v>
          </cell>
          <cell r="AC1396"/>
          <cell r="AD1396"/>
          <cell r="AE1396"/>
          <cell r="AF1396"/>
          <cell r="AG1396"/>
          <cell r="AH1396"/>
          <cell r="AI1396"/>
          <cell r="AJ1396"/>
        </row>
        <row r="1397">
          <cell r="C1397">
            <v>34</v>
          </cell>
          <cell r="D1397">
            <v>34</v>
          </cell>
          <cell r="E1397">
            <v>34</v>
          </cell>
          <cell r="F1397"/>
          <cell r="G1397">
            <v>0</v>
          </cell>
          <cell r="AA1397">
            <v>0</v>
          </cell>
          <cell r="AB1397">
            <v>34</v>
          </cell>
          <cell r="AC1397">
            <v>0</v>
          </cell>
          <cell r="AD1397"/>
          <cell r="AE1397"/>
          <cell r="AF1397"/>
          <cell r="AG1397"/>
          <cell r="AH1397"/>
          <cell r="AI1397"/>
          <cell r="AJ1397"/>
        </row>
        <row r="1398">
          <cell r="C1398">
            <v>12</v>
          </cell>
          <cell r="D1398">
            <v>12</v>
          </cell>
          <cell r="E1398">
            <v>12</v>
          </cell>
          <cell r="F1398"/>
          <cell r="G1398">
            <v>0</v>
          </cell>
          <cell r="AA1398">
            <v>0</v>
          </cell>
          <cell r="AB1398">
            <v>12</v>
          </cell>
          <cell r="AC1398">
            <v>0</v>
          </cell>
          <cell r="AD1398"/>
          <cell r="AE1398"/>
          <cell r="AF1398"/>
          <cell r="AG1398"/>
          <cell r="AH1398"/>
          <cell r="AI1398"/>
          <cell r="AJ1398"/>
        </row>
        <row r="1399">
          <cell r="C1399">
            <v>26</v>
          </cell>
          <cell r="D1399">
            <v>26</v>
          </cell>
          <cell r="E1399">
            <v>26</v>
          </cell>
          <cell r="F1399"/>
          <cell r="G1399">
            <v>0</v>
          </cell>
          <cell r="AA1399">
            <v>0</v>
          </cell>
          <cell r="AB1399">
            <v>26</v>
          </cell>
          <cell r="AC1399">
            <v>0</v>
          </cell>
          <cell r="AD1399"/>
          <cell r="AE1399"/>
          <cell r="AF1399"/>
          <cell r="AG1399"/>
          <cell r="AH1399"/>
          <cell r="AI1399"/>
          <cell r="AJ1399"/>
        </row>
        <row r="1400">
          <cell r="C1400">
            <v>118</v>
          </cell>
          <cell r="D1400">
            <v>118</v>
          </cell>
          <cell r="E1400">
            <v>118</v>
          </cell>
          <cell r="F1400"/>
          <cell r="G1400">
            <v>0</v>
          </cell>
          <cell r="AA1400">
            <v>0</v>
          </cell>
          <cell r="AB1400">
            <v>118</v>
          </cell>
          <cell r="AC1400">
            <v>0</v>
          </cell>
          <cell r="AD1400"/>
          <cell r="AE1400"/>
          <cell r="AF1400"/>
          <cell r="AG1400"/>
          <cell r="AH1400"/>
          <cell r="AI1400"/>
          <cell r="AJ1400"/>
        </row>
        <row r="1401">
          <cell r="C1401">
            <v>0</v>
          </cell>
          <cell r="D1401">
            <v>0</v>
          </cell>
          <cell r="E1401"/>
          <cell r="F1401"/>
          <cell r="G1401"/>
          <cell r="AA1401"/>
          <cell r="AB1401"/>
          <cell r="AC1401"/>
          <cell r="AD1401"/>
          <cell r="AE1401"/>
          <cell r="AF1401"/>
          <cell r="AG1401"/>
          <cell r="AH1401"/>
          <cell r="AI1401"/>
          <cell r="AJ1401"/>
        </row>
        <row r="1402">
          <cell r="C1402">
            <v>0</v>
          </cell>
          <cell r="D1402">
            <v>0</v>
          </cell>
          <cell r="E1402"/>
          <cell r="F1402"/>
          <cell r="G1402"/>
          <cell r="AA1402"/>
          <cell r="AB1402"/>
          <cell r="AC1402"/>
          <cell r="AD1402"/>
          <cell r="AE1402"/>
          <cell r="AF1402"/>
          <cell r="AG1402"/>
          <cell r="AH1402"/>
          <cell r="AI1402"/>
          <cell r="AJ1402"/>
        </row>
        <row r="1403">
          <cell r="C1403">
            <v>0</v>
          </cell>
          <cell r="D1403">
            <v>0</v>
          </cell>
          <cell r="E1403"/>
          <cell r="F1403"/>
          <cell r="G1403"/>
          <cell r="AA1403"/>
          <cell r="AB1403"/>
          <cell r="AC1403"/>
          <cell r="AD1403"/>
          <cell r="AE1403"/>
          <cell r="AF1403"/>
          <cell r="AG1403"/>
          <cell r="AH1403"/>
          <cell r="AI1403"/>
          <cell r="AJ1403"/>
        </row>
        <row r="1404">
          <cell r="C1404">
            <v>0</v>
          </cell>
          <cell r="D1404">
            <v>0</v>
          </cell>
          <cell r="E1404"/>
          <cell r="F1404"/>
          <cell r="G1404"/>
          <cell r="AA1404"/>
          <cell r="AB1404"/>
          <cell r="AC1404"/>
          <cell r="AD1404"/>
          <cell r="AE1404"/>
          <cell r="AF1404"/>
          <cell r="AG1404"/>
          <cell r="AH1404"/>
          <cell r="AI1404"/>
          <cell r="AJ1404"/>
        </row>
        <row r="1405">
          <cell r="C1405">
            <v>0</v>
          </cell>
          <cell r="D1405">
            <v>0</v>
          </cell>
          <cell r="E1405"/>
          <cell r="F1405"/>
          <cell r="G1405"/>
          <cell r="AA1405"/>
          <cell r="AB1405"/>
          <cell r="AC1405"/>
          <cell r="AD1405"/>
          <cell r="AE1405"/>
          <cell r="AF1405"/>
          <cell r="AG1405"/>
          <cell r="AH1405"/>
          <cell r="AI1405"/>
          <cell r="AJ1405"/>
        </row>
        <row r="1406">
          <cell r="C1406">
            <v>0</v>
          </cell>
          <cell r="D1406">
            <v>0</v>
          </cell>
          <cell r="E1406"/>
          <cell r="F1406"/>
          <cell r="G1406"/>
          <cell r="AA1406"/>
          <cell r="AB1406"/>
          <cell r="AC1406"/>
          <cell r="AD1406"/>
          <cell r="AE1406"/>
          <cell r="AF1406"/>
          <cell r="AG1406"/>
          <cell r="AH1406"/>
          <cell r="AI1406"/>
          <cell r="AJ1406"/>
        </row>
        <row r="1407">
          <cell r="C1407">
            <v>0</v>
          </cell>
          <cell r="D1407">
            <v>0</v>
          </cell>
          <cell r="E1407"/>
          <cell r="F1407"/>
          <cell r="G1407"/>
          <cell r="AA1407"/>
          <cell r="AB1407"/>
          <cell r="AC1407"/>
          <cell r="AD1407"/>
          <cell r="AE1407"/>
          <cell r="AF1407"/>
          <cell r="AG1407"/>
          <cell r="AH1407"/>
          <cell r="AI1407"/>
          <cell r="AJ1407"/>
        </row>
        <row r="1408">
          <cell r="C1408">
            <v>0</v>
          </cell>
          <cell r="D1408">
            <v>0</v>
          </cell>
          <cell r="E1408"/>
          <cell r="F1408"/>
          <cell r="G1408"/>
          <cell r="AA1408"/>
          <cell r="AB1408"/>
          <cell r="AC1408"/>
          <cell r="AD1408"/>
          <cell r="AE1408"/>
          <cell r="AF1408"/>
          <cell r="AG1408"/>
          <cell r="AH1408"/>
          <cell r="AI1408"/>
          <cell r="AJ1408"/>
        </row>
        <row r="1409">
          <cell r="C1409">
            <v>0</v>
          </cell>
          <cell r="D1409">
            <v>0</v>
          </cell>
          <cell r="E1409"/>
          <cell r="F1409"/>
          <cell r="G1409"/>
          <cell r="AA1409"/>
          <cell r="AB1409"/>
          <cell r="AC1409"/>
          <cell r="AD1409"/>
          <cell r="AE1409"/>
          <cell r="AF1409"/>
          <cell r="AG1409"/>
          <cell r="AH1409"/>
          <cell r="AI1409"/>
          <cell r="AJ1409"/>
        </row>
        <row r="1410">
          <cell r="C1410">
            <v>0</v>
          </cell>
          <cell r="D1410">
            <v>0</v>
          </cell>
          <cell r="E1410"/>
          <cell r="F1410"/>
          <cell r="G1410"/>
          <cell r="AA1410"/>
          <cell r="AB1410"/>
          <cell r="AC1410"/>
          <cell r="AD1410"/>
          <cell r="AE1410"/>
          <cell r="AF1410"/>
          <cell r="AG1410"/>
          <cell r="AH1410"/>
          <cell r="AI1410"/>
          <cell r="AJ1410"/>
        </row>
        <row r="1411">
          <cell r="C1411">
            <v>0</v>
          </cell>
          <cell r="D1411">
            <v>0</v>
          </cell>
          <cell r="E1411"/>
          <cell r="F1411"/>
          <cell r="G1411"/>
          <cell r="AA1411"/>
          <cell r="AB1411"/>
          <cell r="AC1411"/>
          <cell r="AD1411"/>
          <cell r="AE1411"/>
          <cell r="AF1411"/>
          <cell r="AG1411"/>
          <cell r="AH1411"/>
          <cell r="AI1411"/>
          <cell r="AJ1411"/>
        </row>
        <row r="1412">
          <cell r="C1412">
            <v>0</v>
          </cell>
          <cell r="D1412">
            <v>0</v>
          </cell>
          <cell r="E1412"/>
          <cell r="F1412"/>
          <cell r="G1412"/>
          <cell r="AA1412"/>
          <cell r="AB1412"/>
          <cell r="AC1412"/>
          <cell r="AD1412"/>
          <cell r="AE1412"/>
          <cell r="AF1412"/>
          <cell r="AG1412"/>
          <cell r="AH1412"/>
          <cell r="AI1412"/>
          <cell r="AJ1412"/>
        </row>
        <row r="1413">
          <cell r="C1413">
            <v>0</v>
          </cell>
          <cell r="D1413">
            <v>0</v>
          </cell>
          <cell r="E1413"/>
          <cell r="F1413"/>
          <cell r="G1413"/>
          <cell r="AA1413"/>
          <cell r="AB1413"/>
          <cell r="AC1413"/>
          <cell r="AD1413"/>
          <cell r="AE1413"/>
          <cell r="AF1413"/>
          <cell r="AG1413"/>
          <cell r="AH1413"/>
          <cell r="AI1413"/>
          <cell r="AJ1413"/>
        </row>
        <row r="1414">
          <cell r="C1414">
            <v>0</v>
          </cell>
          <cell r="D1414">
            <v>0</v>
          </cell>
          <cell r="E1414"/>
          <cell r="F1414"/>
          <cell r="G1414"/>
          <cell r="AA1414"/>
          <cell r="AB1414"/>
          <cell r="AC1414"/>
          <cell r="AD1414"/>
          <cell r="AE1414"/>
          <cell r="AF1414"/>
          <cell r="AG1414"/>
          <cell r="AH1414"/>
          <cell r="AI1414"/>
          <cell r="AJ1414"/>
        </row>
        <row r="1415">
          <cell r="C1415">
            <v>0</v>
          </cell>
          <cell r="D1415">
            <v>0</v>
          </cell>
          <cell r="E1415"/>
          <cell r="F1415"/>
          <cell r="G1415"/>
          <cell r="AA1415"/>
          <cell r="AB1415"/>
          <cell r="AC1415"/>
          <cell r="AD1415"/>
          <cell r="AE1415"/>
          <cell r="AF1415"/>
          <cell r="AG1415"/>
          <cell r="AH1415"/>
          <cell r="AI1415"/>
          <cell r="AJ1415"/>
        </row>
        <row r="1416">
          <cell r="C1416">
            <v>0</v>
          </cell>
          <cell r="D1416">
            <v>0</v>
          </cell>
          <cell r="E1416"/>
          <cell r="F1416"/>
          <cell r="G1416"/>
          <cell r="AA1416"/>
          <cell r="AB1416"/>
          <cell r="AC1416"/>
          <cell r="AD1416"/>
          <cell r="AE1416"/>
          <cell r="AF1416"/>
          <cell r="AG1416"/>
          <cell r="AH1416"/>
          <cell r="AI1416"/>
          <cell r="AJ1416"/>
        </row>
        <row r="1417">
          <cell r="C1417">
            <v>0</v>
          </cell>
          <cell r="D1417">
            <v>0</v>
          </cell>
          <cell r="E1417"/>
          <cell r="F1417"/>
          <cell r="G1417"/>
          <cell r="AA1417"/>
          <cell r="AB1417"/>
          <cell r="AC1417"/>
          <cell r="AD1417"/>
          <cell r="AE1417"/>
          <cell r="AF1417"/>
          <cell r="AG1417"/>
          <cell r="AH1417"/>
          <cell r="AI1417"/>
          <cell r="AJ1417"/>
        </row>
        <row r="1418">
          <cell r="C1418">
            <v>0</v>
          </cell>
          <cell r="D1418">
            <v>0</v>
          </cell>
          <cell r="E1418"/>
          <cell r="F1418"/>
          <cell r="G1418"/>
          <cell r="AA1418"/>
          <cell r="AB1418"/>
          <cell r="AC1418"/>
          <cell r="AD1418"/>
          <cell r="AE1418"/>
          <cell r="AF1418"/>
          <cell r="AG1418"/>
          <cell r="AH1418"/>
          <cell r="AI1418"/>
          <cell r="AJ1418"/>
        </row>
        <row r="1419">
          <cell r="C1419">
            <v>0</v>
          </cell>
          <cell r="D1419">
            <v>0</v>
          </cell>
          <cell r="E1419"/>
          <cell r="F1419"/>
          <cell r="G1419"/>
          <cell r="AA1419"/>
          <cell r="AB1419"/>
          <cell r="AC1419"/>
          <cell r="AD1419"/>
          <cell r="AE1419"/>
          <cell r="AF1419"/>
          <cell r="AG1419"/>
          <cell r="AH1419"/>
          <cell r="AI1419"/>
          <cell r="AJ1419"/>
        </row>
        <row r="1420">
          <cell r="C1420">
            <v>0</v>
          </cell>
          <cell r="D1420">
            <v>0</v>
          </cell>
          <cell r="E1420"/>
          <cell r="F1420"/>
          <cell r="G1420"/>
          <cell r="AA1420"/>
          <cell r="AB1420"/>
          <cell r="AC1420"/>
          <cell r="AD1420"/>
          <cell r="AE1420"/>
          <cell r="AF1420"/>
          <cell r="AG1420"/>
          <cell r="AH1420"/>
          <cell r="AI1420"/>
          <cell r="AJ1420"/>
        </row>
        <row r="1421">
          <cell r="C1421">
            <v>0</v>
          </cell>
          <cell r="D1421">
            <v>0</v>
          </cell>
          <cell r="E1421"/>
          <cell r="F1421"/>
          <cell r="G1421"/>
          <cell r="AA1421"/>
          <cell r="AB1421"/>
          <cell r="AC1421"/>
          <cell r="AD1421"/>
          <cell r="AE1421"/>
          <cell r="AF1421"/>
          <cell r="AG1421"/>
          <cell r="AH1421"/>
          <cell r="AI1421"/>
          <cell r="AJ1421"/>
        </row>
        <row r="1422">
          <cell r="C1422">
            <v>0</v>
          </cell>
          <cell r="D1422">
            <v>0</v>
          </cell>
          <cell r="E1422"/>
          <cell r="F1422"/>
          <cell r="G1422"/>
          <cell r="AA1422"/>
          <cell r="AB1422"/>
          <cell r="AC1422"/>
          <cell r="AD1422"/>
          <cell r="AE1422"/>
          <cell r="AF1422"/>
          <cell r="AG1422"/>
          <cell r="AH1422"/>
          <cell r="AI1422"/>
          <cell r="AJ1422"/>
        </row>
        <row r="1423">
          <cell r="C1423">
            <v>0</v>
          </cell>
          <cell r="D1423">
            <v>0</v>
          </cell>
          <cell r="E1423"/>
          <cell r="F1423"/>
          <cell r="G1423"/>
          <cell r="AA1423"/>
          <cell r="AB1423"/>
          <cell r="AC1423"/>
          <cell r="AD1423"/>
          <cell r="AE1423"/>
          <cell r="AF1423"/>
          <cell r="AG1423"/>
          <cell r="AH1423"/>
          <cell r="AI1423"/>
          <cell r="AJ1423"/>
        </row>
        <row r="1502">
          <cell r="C1502">
            <v>22</v>
          </cell>
          <cell r="H1502">
            <v>20</v>
          </cell>
          <cell r="I1502">
            <v>20</v>
          </cell>
          <cell r="J1502">
            <v>0</v>
          </cell>
          <cell r="K1502">
            <v>0</v>
          </cell>
          <cell r="L1502">
            <v>2</v>
          </cell>
          <cell r="M1502">
            <v>0</v>
          </cell>
          <cell r="N1502">
            <v>0</v>
          </cell>
          <cell r="P1502">
            <v>6</v>
          </cell>
          <cell r="Q1502">
            <v>4</v>
          </cell>
          <cell r="S1502">
            <v>0</v>
          </cell>
          <cell r="T1502">
            <v>0</v>
          </cell>
          <cell r="V1502">
            <v>0</v>
          </cell>
          <cell r="W1502">
            <v>0</v>
          </cell>
          <cell r="Y1502">
            <v>0</v>
          </cell>
          <cell r="Z1502">
            <v>1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L1502">
            <v>2168880</v>
          </cell>
        </row>
        <row r="1504">
          <cell r="C1504">
            <v>0</v>
          </cell>
          <cell r="D1504">
            <v>0</v>
          </cell>
          <cell r="E1504"/>
          <cell r="F1504"/>
          <cell r="G1504"/>
          <cell r="AA1504"/>
          <cell r="AB1504"/>
          <cell r="AC1504"/>
          <cell r="AD1504"/>
          <cell r="AE1504"/>
          <cell r="AF1504"/>
          <cell r="AG1504"/>
          <cell r="AH1504"/>
          <cell r="AI1504"/>
          <cell r="AJ1504"/>
          <cell r="AL1504">
            <v>0</v>
          </cell>
        </row>
        <row r="1566">
          <cell r="C1566">
            <v>6</v>
          </cell>
          <cell r="H1566">
            <v>4</v>
          </cell>
          <cell r="I1566">
            <v>4</v>
          </cell>
          <cell r="J1566">
            <v>0</v>
          </cell>
          <cell r="K1566">
            <v>0</v>
          </cell>
          <cell r="L1566">
            <v>2</v>
          </cell>
          <cell r="M1566">
            <v>0</v>
          </cell>
          <cell r="N1566">
            <v>0</v>
          </cell>
          <cell r="P1566">
            <v>0</v>
          </cell>
          <cell r="Q1566">
            <v>3</v>
          </cell>
          <cell r="S1566">
            <v>0</v>
          </cell>
          <cell r="T1566">
            <v>2</v>
          </cell>
          <cell r="V1566">
            <v>0</v>
          </cell>
          <cell r="W1566">
            <v>0</v>
          </cell>
          <cell r="Y1566">
            <v>0</v>
          </cell>
          <cell r="Z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L1566">
            <v>836655</v>
          </cell>
        </row>
        <row r="1635">
          <cell r="C1635">
            <v>33</v>
          </cell>
          <cell r="H1635">
            <v>28</v>
          </cell>
          <cell r="I1635">
            <v>28</v>
          </cell>
          <cell r="J1635">
            <v>0</v>
          </cell>
          <cell r="K1635">
            <v>0</v>
          </cell>
          <cell r="L1635">
            <v>5</v>
          </cell>
          <cell r="M1635">
            <v>0</v>
          </cell>
          <cell r="N1635">
            <v>0</v>
          </cell>
          <cell r="P1635">
            <v>0</v>
          </cell>
          <cell r="Q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0</v>
          </cell>
          <cell r="Y1635">
            <v>0</v>
          </cell>
          <cell r="Z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L1635">
            <v>1531310</v>
          </cell>
        </row>
        <row r="1653">
          <cell r="C1653">
            <v>2</v>
          </cell>
          <cell r="D1653">
            <v>2</v>
          </cell>
          <cell r="E1653">
            <v>2</v>
          </cell>
          <cell r="F1653">
            <v>0</v>
          </cell>
          <cell r="G1653">
            <v>0</v>
          </cell>
          <cell r="AA1653">
            <v>0</v>
          </cell>
          <cell r="AB1653">
            <v>2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</row>
        <row r="1680">
          <cell r="C1680">
            <v>46</v>
          </cell>
          <cell r="H1680">
            <v>41</v>
          </cell>
          <cell r="I1680">
            <v>41</v>
          </cell>
          <cell r="J1680">
            <v>0</v>
          </cell>
          <cell r="K1680">
            <v>1</v>
          </cell>
          <cell r="L1680">
            <v>4</v>
          </cell>
          <cell r="M1680">
            <v>0</v>
          </cell>
          <cell r="N1680">
            <v>0</v>
          </cell>
          <cell r="P1680">
            <v>0</v>
          </cell>
          <cell r="Q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Y1680">
            <v>0</v>
          </cell>
          <cell r="Z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L1680">
            <v>2837045</v>
          </cell>
        </row>
        <row r="1682">
          <cell r="C1682">
            <v>0</v>
          </cell>
          <cell r="D1682">
            <v>0</v>
          </cell>
          <cell r="E1682"/>
          <cell r="F1682"/>
          <cell r="G1682"/>
          <cell r="AA1682"/>
          <cell r="AB1682"/>
          <cell r="AC1682"/>
          <cell r="AD1682"/>
          <cell r="AE1682"/>
          <cell r="AF1682"/>
          <cell r="AG1682"/>
          <cell r="AH1682"/>
          <cell r="AI1682"/>
          <cell r="AJ1682"/>
        </row>
        <row r="1683">
          <cell r="C1683">
            <v>0</v>
          </cell>
          <cell r="D1683">
            <v>0</v>
          </cell>
          <cell r="E1683"/>
          <cell r="F1683"/>
          <cell r="G1683"/>
          <cell r="AA1683"/>
          <cell r="AB1683"/>
          <cell r="AC1683"/>
          <cell r="AD1683"/>
          <cell r="AE1683"/>
          <cell r="AF1683"/>
          <cell r="AG1683"/>
          <cell r="AH1683"/>
          <cell r="AI1683"/>
          <cell r="AJ1683"/>
        </row>
        <row r="1684">
          <cell r="C1684">
            <v>3640</v>
          </cell>
          <cell r="D1684">
            <v>3640</v>
          </cell>
          <cell r="E1684">
            <v>3640</v>
          </cell>
          <cell r="F1684"/>
          <cell r="G1684">
            <v>0</v>
          </cell>
          <cell r="AA1684">
            <v>3640</v>
          </cell>
          <cell r="AB1684">
            <v>0</v>
          </cell>
          <cell r="AC1684">
            <v>0</v>
          </cell>
          <cell r="AD1684"/>
          <cell r="AE1684"/>
          <cell r="AF1684"/>
          <cell r="AG1684"/>
          <cell r="AH1684"/>
          <cell r="AI1684"/>
          <cell r="AJ1684"/>
        </row>
        <row r="1685">
          <cell r="C1685">
            <v>0</v>
          </cell>
          <cell r="D1685">
            <v>0</v>
          </cell>
          <cell r="E1685"/>
          <cell r="F1685"/>
          <cell r="G1685"/>
          <cell r="AA1685"/>
          <cell r="AB1685"/>
          <cell r="AC1685"/>
          <cell r="AD1685"/>
          <cell r="AE1685"/>
          <cell r="AF1685"/>
          <cell r="AG1685"/>
          <cell r="AH1685"/>
          <cell r="AI1685"/>
          <cell r="AJ1685"/>
        </row>
        <row r="1686">
          <cell r="C1686">
            <v>12</v>
          </cell>
          <cell r="D1686">
            <v>12</v>
          </cell>
          <cell r="E1686">
            <v>12</v>
          </cell>
          <cell r="F1686"/>
          <cell r="G1686">
            <v>0</v>
          </cell>
          <cell r="AA1686">
            <v>12</v>
          </cell>
          <cell r="AB1686">
            <v>0</v>
          </cell>
          <cell r="AC1686">
            <v>0</v>
          </cell>
          <cell r="AD1686"/>
          <cell r="AE1686"/>
          <cell r="AF1686"/>
          <cell r="AG1686"/>
          <cell r="AH1686"/>
          <cell r="AI1686"/>
          <cell r="AJ1686"/>
        </row>
        <row r="1687">
          <cell r="C1687">
            <v>0</v>
          </cell>
          <cell r="D1687">
            <v>0</v>
          </cell>
          <cell r="E1687"/>
          <cell r="F1687"/>
          <cell r="G1687"/>
          <cell r="AA1687"/>
          <cell r="AB1687"/>
          <cell r="AC1687"/>
          <cell r="AD1687"/>
          <cell r="AE1687"/>
          <cell r="AF1687"/>
          <cell r="AG1687"/>
          <cell r="AH1687"/>
          <cell r="AI1687"/>
          <cell r="AJ1687"/>
        </row>
        <row r="1688">
          <cell r="C1688">
            <v>0</v>
          </cell>
          <cell r="D1688">
            <v>0</v>
          </cell>
          <cell r="E1688"/>
          <cell r="F1688"/>
          <cell r="G1688"/>
          <cell r="AA1688"/>
          <cell r="AB1688"/>
          <cell r="AC1688"/>
          <cell r="AD1688"/>
          <cell r="AE1688"/>
          <cell r="AF1688"/>
          <cell r="AG1688"/>
          <cell r="AH1688"/>
          <cell r="AI1688"/>
          <cell r="AJ1688"/>
        </row>
        <row r="1689">
          <cell r="C1689">
            <v>0</v>
          </cell>
          <cell r="D1689">
            <v>0</v>
          </cell>
          <cell r="E1689"/>
          <cell r="F1689"/>
          <cell r="G1689"/>
          <cell r="AA1689"/>
          <cell r="AB1689"/>
          <cell r="AC1689"/>
          <cell r="AD1689"/>
          <cell r="AE1689"/>
          <cell r="AF1689"/>
          <cell r="AG1689"/>
          <cell r="AH1689"/>
          <cell r="AI1689"/>
          <cell r="AJ1689"/>
        </row>
        <row r="1690">
          <cell r="C1690">
            <v>0</v>
          </cell>
          <cell r="D1690">
            <v>0</v>
          </cell>
          <cell r="E1690"/>
          <cell r="F1690"/>
          <cell r="G1690"/>
          <cell r="AA1690"/>
          <cell r="AB1690"/>
          <cell r="AC1690"/>
          <cell r="AD1690"/>
          <cell r="AE1690"/>
          <cell r="AF1690"/>
          <cell r="AG1690"/>
          <cell r="AH1690"/>
          <cell r="AI1690"/>
          <cell r="AJ1690"/>
        </row>
        <row r="1691">
          <cell r="C1691">
            <v>0</v>
          </cell>
          <cell r="D1691">
            <v>0</v>
          </cell>
          <cell r="E1691"/>
          <cell r="F1691"/>
          <cell r="G1691"/>
          <cell r="AA1691"/>
          <cell r="AB1691"/>
          <cell r="AC1691"/>
          <cell r="AD1691"/>
          <cell r="AE1691"/>
          <cell r="AF1691"/>
          <cell r="AG1691"/>
          <cell r="AH1691"/>
          <cell r="AI1691"/>
          <cell r="AJ1691"/>
        </row>
        <row r="1692">
          <cell r="C1692">
            <v>0</v>
          </cell>
          <cell r="D1692">
            <v>0</v>
          </cell>
          <cell r="E1692"/>
          <cell r="F1692"/>
          <cell r="G1692"/>
          <cell r="AA1692"/>
          <cell r="AB1692"/>
          <cell r="AC1692"/>
          <cell r="AD1692"/>
          <cell r="AE1692"/>
          <cell r="AF1692"/>
          <cell r="AG1692"/>
          <cell r="AH1692"/>
          <cell r="AI1692"/>
          <cell r="AJ1692"/>
        </row>
        <row r="1693">
          <cell r="C1693">
            <v>0</v>
          </cell>
          <cell r="D1693">
            <v>0</v>
          </cell>
          <cell r="E1693"/>
          <cell r="F1693"/>
          <cell r="G1693"/>
          <cell r="AA1693"/>
          <cell r="AB1693"/>
          <cell r="AC1693"/>
          <cell r="AD1693"/>
          <cell r="AE1693"/>
          <cell r="AF1693"/>
          <cell r="AG1693"/>
          <cell r="AH1693"/>
          <cell r="AI1693"/>
          <cell r="AJ1693"/>
        </row>
        <row r="1694">
          <cell r="C1694">
            <v>0</v>
          </cell>
          <cell r="D1694">
            <v>0</v>
          </cell>
          <cell r="E1694"/>
          <cell r="F1694"/>
          <cell r="G1694"/>
          <cell r="AA1694"/>
          <cell r="AB1694"/>
          <cell r="AC1694"/>
          <cell r="AD1694"/>
          <cell r="AE1694"/>
          <cell r="AF1694"/>
          <cell r="AG1694"/>
          <cell r="AH1694"/>
          <cell r="AI1694"/>
          <cell r="AJ1694"/>
        </row>
        <row r="1695">
          <cell r="C1695">
            <v>0</v>
          </cell>
          <cell r="D1695">
            <v>0</v>
          </cell>
          <cell r="E1695"/>
          <cell r="F1695"/>
          <cell r="G1695"/>
          <cell r="AA1695"/>
          <cell r="AB1695"/>
          <cell r="AC1695"/>
          <cell r="AD1695"/>
          <cell r="AE1695"/>
          <cell r="AF1695"/>
          <cell r="AG1695"/>
          <cell r="AH1695"/>
          <cell r="AI1695"/>
          <cell r="AJ1695"/>
        </row>
        <row r="1696">
          <cell r="C1696">
            <v>0</v>
          </cell>
          <cell r="D1696">
            <v>0</v>
          </cell>
          <cell r="E1696"/>
          <cell r="F1696"/>
          <cell r="G1696"/>
          <cell r="AA1696"/>
          <cell r="AB1696"/>
          <cell r="AC1696"/>
          <cell r="AD1696"/>
          <cell r="AE1696"/>
          <cell r="AF1696"/>
          <cell r="AG1696"/>
          <cell r="AH1696"/>
          <cell r="AI1696"/>
          <cell r="AJ1696"/>
        </row>
        <row r="1697">
          <cell r="C1697">
            <v>10</v>
          </cell>
          <cell r="D1697">
            <v>10</v>
          </cell>
          <cell r="E1697">
            <v>10</v>
          </cell>
          <cell r="F1697"/>
          <cell r="G1697">
            <v>0</v>
          </cell>
          <cell r="AA1697">
            <v>10</v>
          </cell>
          <cell r="AB1697">
            <v>0</v>
          </cell>
          <cell r="AC1697">
            <v>0</v>
          </cell>
          <cell r="AD1697"/>
          <cell r="AE1697"/>
          <cell r="AF1697"/>
          <cell r="AG1697"/>
          <cell r="AH1697"/>
          <cell r="AI1697"/>
          <cell r="AJ1697"/>
        </row>
        <row r="1701">
          <cell r="C1701">
            <v>0</v>
          </cell>
          <cell r="D1701">
            <v>0</v>
          </cell>
          <cell r="E1701"/>
          <cell r="F1701"/>
          <cell r="G1701"/>
          <cell r="AA1701"/>
          <cell r="AB1701"/>
          <cell r="AC1701"/>
          <cell r="AD1701"/>
          <cell r="AE1701"/>
          <cell r="AF1701"/>
          <cell r="AG1701"/>
          <cell r="AH1701"/>
          <cell r="AI1701"/>
          <cell r="AJ1701"/>
        </row>
        <row r="1702">
          <cell r="C1702">
            <v>0</v>
          </cell>
          <cell r="D1702">
            <v>0</v>
          </cell>
          <cell r="E1702"/>
          <cell r="F1702"/>
          <cell r="G1702"/>
          <cell r="AA1702"/>
          <cell r="AB1702"/>
          <cell r="AC1702"/>
          <cell r="AD1702"/>
          <cell r="AE1702"/>
          <cell r="AF1702"/>
          <cell r="AG1702"/>
          <cell r="AH1702"/>
          <cell r="AI1702"/>
          <cell r="AJ1702"/>
        </row>
        <row r="1703">
          <cell r="C1703">
            <v>0</v>
          </cell>
          <cell r="D1703">
            <v>0</v>
          </cell>
          <cell r="E1703"/>
          <cell r="F1703"/>
          <cell r="G1703"/>
          <cell r="AA1703"/>
          <cell r="AB1703"/>
          <cell r="AC1703"/>
          <cell r="AD1703"/>
          <cell r="AE1703"/>
          <cell r="AF1703"/>
          <cell r="AG1703"/>
          <cell r="AH1703"/>
          <cell r="AI1703"/>
          <cell r="AJ1703"/>
        </row>
        <row r="1704">
          <cell r="C1704">
            <v>0</v>
          </cell>
          <cell r="D1704">
            <v>0</v>
          </cell>
          <cell r="E1704"/>
          <cell r="F1704"/>
          <cell r="G1704"/>
          <cell r="AA1704"/>
          <cell r="AB1704"/>
          <cell r="AC1704"/>
          <cell r="AD1704"/>
          <cell r="AE1704"/>
          <cell r="AF1704"/>
          <cell r="AG1704"/>
          <cell r="AH1704"/>
          <cell r="AI1704"/>
          <cell r="AJ1704"/>
        </row>
        <row r="1705">
          <cell r="C1705">
            <v>0</v>
          </cell>
          <cell r="D1705">
            <v>0</v>
          </cell>
          <cell r="E1705"/>
          <cell r="F1705"/>
          <cell r="G1705"/>
          <cell r="AA1705"/>
          <cell r="AB1705"/>
          <cell r="AC1705"/>
          <cell r="AD1705"/>
          <cell r="AE1705"/>
          <cell r="AF1705"/>
          <cell r="AG1705"/>
          <cell r="AH1705"/>
          <cell r="AI1705"/>
          <cell r="AJ1705"/>
        </row>
        <row r="1706">
          <cell r="C1706">
            <v>0</v>
          </cell>
          <cell r="D1706">
            <v>0</v>
          </cell>
          <cell r="E1706"/>
          <cell r="F1706"/>
          <cell r="G1706"/>
          <cell r="AA1706"/>
          <cell r="AB1706"/>
          <cell r="AC1706"/>
          <cell r="AD1706"/>
          <cell r="AE1706"/>
          <cell r="AF1706"/>
          <cell r="AG1706"/>
          <cell r="AH1706"/>
          <cell r="AI1706"/>
          <cell r="AJ1706"/>
        </row>
        <row r="1707">
          <cell r="C1707">
            <v>0</v>
          </cell>
          <cell r="D1707">
            <v>0</v>
          </cell>
          <cell r="E1707"/>
          <cell r="F1707"/>
          <cell r="G1707"/>
          <cell r="AA1707"/>
          <cell r="AB1707"/>
          <cell r="AC1707"/>
          <cell r="AD1707"/>
          <cell r="AE1707"/>
          <cell r="AF1707"/>
          <cell r="AG1707"/>
          <cell r="AH1707"/>
          <cell r="AI1707"/>
          <cell r="AJ1707"/>
        </row>
        <row r="1708">
          <cell r="C1708">
            <v>0</v>
          </cell>
          <cell r="D1708">
            <v>0</v>
          </cell>
          <cell r="E1708"/>
          <cell r="F1708"/>
          <cell r="G1708"/>
          <cell r="AA1708"/>
          <cell r="AB1708"/>
          <cell r="AC1708"/>
          <cell r="AD1708"/>
          <cell r="AE1708"/>
          <cell r="AF1708"/>
          <cell r="AG1708"/>
          <cell r="AH1708"/>
          <cell r="AI1708"/>
          <cell r="AJ1708"/>
        </row>
        <row r="1709">
          <cell r="C1709">
            <v>0</v>
          </cell>
          <cell r="D1709">
            <v>0</v>
          </cell>
          <cell r="E1709"/>
          <cell r="F1709"/>
          <cell r="G1709"/>
          <cell r="AA1709"/>
          <cell r="AB1709"/>
          <cell r="AC1709"/>
          <cell r="AD1709"/>
          <cell r="AE1709"/>
          <cell r="AF1709"/>
          <cell r="AG1709"/>
          <cell r="AH1709"/>
          <cell r="AI1709"/>
          <cell r="AJ1709"/>
        </row>
        <row r="1710">
          <cell r="C1710">
            <v>0</v>
          </cell>
          <cell r="D1710">
            <v>0</v>
          </cell>
          <cell r="E1710"/>
          <cell r="F1710"/>
          <cell r="G1710"/>
          <cell r="AA1710"/>
          <cell r="AB1710"/>
          <cell r="AC1710"/>
          <cell r="AD1710"/>
          <cell r="AE1710"/>
          <cell r="AF1710"/>
          <cell r="AG1710"/>
          <cell r="AH1710"/>
          <cell r="AI1710"/>
          <cell r="AJ1710"/>
        </row>
        <row r="1711">
          <cell r="C1711">
            <v>0</v>
          </cell>
          <cell r="D1711">
            <v>0</v>
          </cell>
          <cell r="E1711"/>
          <cell r="F1711"/>
          <cell r="G1711"/>
          <cell r="AA1711"/>
          <cell r="AB1711"/>
          <cell r="AC1711"/>
          <cell r="AD1711"/>
          <cell r="AE1711"/>
          <cell r="AF1711"/>
          <cell r="AG1711"/>
          <cell r="AH1711"/>
          <cell r="AI1711"/>
          <cell r="AJ1711"/>
        </row>
        <row r="1712">
          <cell r="C1712">
            <v>0</v>
          </cell>
          <cell r="D1712">
            <v>0</v>
          </cell>
          <cell r="E1712"/>
          <cell r="F1712"/>
          <cell r="G1712"/>
          <cell r="AA1712"/>
          <cell r="AB1712"/>
          <cell r="AC1712"/>
          <cell r="AD1712"/>
          <cell r="AE1712"/>
          <cell r="AF1712"/>
          <cell r="AG1712"/>
          <cell r="AH1712"/>
          <cell r="AI1712"/>
          <cell r="AJ1712"/>
        </row>
        <row r="1713">
          <cell r="C1713">
            <v>0</v>
          </cell>
          <cell r="D1713">
            <v>0</v>
          </cell>
          <cell r="E1713"/>
          <cell r="F1713"/>
          <cell r="G1713"/>
          <cell r="AA1713"/>
          <cell r="AB1713"/>
          <cell r="AC1713"/>
          <cell r="AD1713"/>
          <cell r="AE1713"/>
          <cell r="AF1713"/>
          <cell r="AG1713"/>
          <cell r="AH1713"/>
          <cell r="AI1713"/>
          <cell r="AJ1713"/>
        </row>
        <row r="1714">
          <cell r="C1714">
            <v>0</v>
          </cell>
          <cell r="D1714">
            <v>0</v>
          </cell>
          <cell r="E1714"/>
          <cell r="F1714"/>
          <cell r="G1714"/>
          <cell r="AA1714"/>
          <cell r="AB1714"/>
          <cell r="AC1714"/>
          <cell r="AD1714"/>
          <cell r="AE1714"/>
          <cell r="AF1714"/>
          <cell r="AG1714"/>
          <cell r="AH1714"/>
          <cell r="AI1714"/>
          <cell r="AJ1714"/>
        </row>
        <row r="1715">
          <cell r="C1715">
            <v>0</v>
          </cell>
          <cell r="D1715">
            <v>0</v>
          </cell>
          <cell r="E1715"/>
          <cell r="F1715"/>
          <cell r="G1715"/>
          <cell r="AA1715"/>
          <cell r="AB1715"/>
          <cell r="AC1715"/>
          <cell r="AD1715"/>
          <cell r="AE1715"/>
          <cell r="AF1715"/>
          <cell r="AG1715"/>
          <cell r="AH1715"/>
          <cell r="AI1715"/>
          <cell r="AJ1715"/>
        </row>
        <row r="1716">
          <cell r="C1716">
            <v>0</v>
          </cell>
          <cell r="D1716">
            <v>0</v>
          </cell>
          <cell r="E1716"/>
          <cell r="F1716"/>
          <cell r="G1716"/>
          <cell r="AA1716"/>
          <cell r="AB1716"/>
          <cell r="AC1716"/>
          <cell r="AD1716"/>
          <cell r="AE1716"/>
          <cell r="AF1716"/>
          <cell r="AG1716"/>
          <cell r="AH1716"/>
          <cell r="AI1716"/>
          <cell r="AJ1716"/>
        </row>
        <row r="1717">
          <cell r="C1717">
            <v>0</v>
          </cell>
          <cell r="D1717">
            <v>0</v>
          </cell>
          <cell r="E1717"/>
          <cell r="F1717"/>
          <cell r="G1717"/>
          <cell r="AA1717"/>
          <cell r="AB1717"/>
          <cell r="AC1717"/>
          <cell r="AD1717"/>
          <cell r="AE1717"/>
          <cell r="AF1717"/>
          <cell r="AG1717"/>
          <cell r="AH1717"/>
          <cell r="AI1717"/>
          <cell r="AJ1717"/>
        </row>
        <row r="1718">
          <cell r="C1718">
            <v>0</v>
          </cell>
          <cell r="D1718">
            <v>0</v>
          </cell>
          <cell r="E1718"/>
          <cell r="F1718"/>
          <cell r="G1718"/>
          <cell r="AA1718"/>
          <cell r="AB1718"/>
          <cell r="AC1718"/>
          <cell r="AD1718"/>
          <cell r="AE1718"/>
          <cell r="AF1718"/>
          <cell r="AG1718"/>
          <cell r="AH1718"/>
          <cell r="AI1718"/>
          <cell r="AJ1718"/>
        </row>
        <row r="1719">
          <cell r="C1719">
            <v>0</v>
          </cell>
          <cell r="D1719">
            <v>0</v>
          </cell>
          <cell r="E1719"/>
          <cell r="F1719"/>
          <cell r="G1719"/>
          <cell r="AA1719"/>
          <cell r="AB1719"/>
          <cell r="AC1719"/>
          <cell r="AD1719"/>
          <cell r="AE1719"/>
          <cell r="AF1719"/>
          <cell r="AG1719"/>
          <cell r="AH1719"/>
          <cell r="AI1719"/>
          <cell r="AJ1719"/>
        </row>
        <row r="1720">
          <cell r="C1720">
            <v>0</v>
          </cell>
          <cell r="D1720">
            <v>0</v>
          </cell>
          <cell r="E1720"/>
          <cell r="F1720"/>
          <cell r="G1720"/>
          <cell r="AA1720"/>
          <cell r="AB1720"/>
          <cell r="AC1720"/>
          <cell r="AD1720"/>
          <cell r="AE1720"/>
          <cell r="AF1720"/>
          <cell r="AG1720"/>
          <cell r="AH1720"/>
          <cell r="AI1720"/>
          <cell r="AJ1720"/>
        </row>
        <row r="1721">
          <cell r="C1721">
            <v>0</v>
          </cell>
          <cell r="D1721">
            <v>0</v>
          </cell>
          <cell r="E1721"/>
          <cell r="F1721"/>
          <cell r="G1721"/>
          <cell r="AA1721"/>
          <cell r="AB1721"/>
          <cell r="AC1721"/>
          <cell r="AD1721"/>
          <cell r="AE1721"/>
          <cell r="AF1721"/>
          <cell r="AG1721"/>
          <cell r="AH1721"/>
          <cell r="AI1721"/>
          <cell r="AJ1721"/>
        </row>
        <row r="1722">
          <cell r="C1722">
            <v>0</v>
          </cell>
          <cell r="D1722">
            <v>0</v>
          </cell>
          <cell r="E1722"/>
          <cell r="F1722"/>
          <cell r="G1722"/>
          <cell r="AA1722"/>
          <cell r="AB1722"/>
          <cell r="AC1722"/>
          <cell r="AD1722"/>
          <cell r="AE1722"/>
          <cell r="AF1722"/>
          <cell r="AG1722"/>
          <cell r="AH1722"/>
          <cell r="AI1722"/>
          <cell r="AJ1722"/>
        </row>
        <row r="1723">
          <cell r="C1723">
            <v>0</v>
          </cell>
          <cell r="D1723">
            <v>0</v>
          </cell>
          <cell r="E1723"/>
          <cell r="F1723"/>
          <cell r="G1723"/>
          <cell r="AA1723"/>
          <cell r="AB1723"/>
          <cell r="AC1723"/>
          <cell r="AD1723"/>
          <cell r="AE1723"/>
          <cell r="AF1723"/>
          <cell r="AG1723"/>
          <cell r="AH1723"/>
          <cell r="AI1723"/>
          <cell r="AJ1723"/>
        </row>
        <row r="1724">
          <cell r="C1724">
            <v>0</v>
          </cell>
          <cell r="D1724">
            <v>0</v>
          </cell>
          <cell r="E1724"/>
          <cell r="F1724"/>
          <cell r="G1724"/>
          <cell r="AA1724"/>
          <cell r="AB1724"/>
          <cell r="AC1724"/>
          <cell r="AD1724"/>
          <cell r="AE1724"/>
          <cell r="AF1724"/>
          <cell r="AG1724"/>
          <cell r="AH1724"/>
          <cell r="AI1724"/>
          <cell r="AJ1724"/>
        </row>
        <row r="1725">
          <cell r="C1725">
            <v>0</v>
          </cell>
          <cell r="D1725">
            <v>0</v>
          </cell>
          <cell r="E1725"/>
          <cell r="F1725"/>
          <cell r="G1725"/>
          <cell r="AA1725"/>
          <cell r="AB1725"/>
          <cell r="AC1725"/>
          <cell r="AD1725"/>
          <cell r="AE1725"/>
          <cell r="AF1725"/>
          <cell r="AG1725"/>
          <cell r="AH1725"/>
          <cell r="AI1725"/>
          <cell r="AJ1725"/>
        </row>
        <row r="1726">
          <cell r="C1726">
            <v>0</v>
          </cell>
          <cell r="D1726">
            <v>0</v>
          </cell>
          <cell r="E1726"/>
          <cell r="F1726"/>
          <cell r="G1726"/>
          <cell r="AA1726"/>
          <cell r="AB1726"/>
          <cell r="AC1726"/>
          <cell r="AD1726"/>
          <cell r="AE1726"/>
          <cell r="AF1726"/>
          <cell r="AG1726"/>
          <cell r="AH1726"/>
          <cell r="AI1726"/>
          <cell r="AJ1726"/>
        </row>
        <row r="1727">
          <cell r="C1727">
            <v>0</v>
          </cell>
          <cell r="D1727">
            <v>0</v>
          </cell>
          <cell r="E1727"/>
          <cell r="F1727"/>
          <cell r="G1727"/>
          <cell r="AA1727"/>
          <cell r="AB1727"/>
          <cell r="AC1727"/>
          <cell r="AD1727"/>
          <cell r="AE1727"/>
          <cell r="AF1727"/>
          <cell r="AG1727"/>
          <cell r="AH1727"/>
          <cell r="AI1727"/>
          <cell r="AJ1727"/>
        </row>
        <row r="1728">
          <cell r="C1728">
            <v>0</v>
          </cell>
          <cell r="D1728">
            <v>0</v>
          </cell>
          <cell r="E1728"/>
          <cell r="F1728"/>
          <cell r="G1728"/>
          <cell r="AA1728"/>
          <cell r="AB1728"/>
          <cell r="AC1728"/>
          <cell r="AD1728"/>
          <cell r="AE1728"/>
          <cell r="AF1728"/>
          <cell r="AG1728"/>
          <cell r="AH1728"/>
          <cell r="AI1728"/>
          <cell r="AJ1728"/>
        </row>
        <row r="1729">
          <cell r="C1729">
            <v>0</v>
          </cell>
          <cell r="D1729">
            <v>0</v>
          </cell>
          <cell r="E1729"/>
          <cell r="F1729"/>
          <cell r="G1729"/>
          <cell r="AA1729"/>
          <cell r="AB1729"/>
          <cell r="AC1729"/>
          <cell r="AD1729"/>
          <cell r="AE1729"/>
          <cell r="AF1729"/>
          <cell r="AG1729"/>
          <cell r="AH1729"/>
          <cell r="AI1729"/>
          <cell r="AJ1729"/>
        </row>
        <row r="1730">
          <cell r="C1730">
            <v>0</v>
          </cell>
          <cell r="D1730">
            <v>0</v>
          </cell>
          <cell r="E1730"/>
          <cell r="F1730"/>
          <cell r="G1730"/>
          <cell r="AA1730"/>
          <cell r="AB1730"/>
          <cell r="AC1730"/>
          <cell r="AD1730"/>
          <cell r="AE1730"/>
          <cell r="AF1730"/>
          <cell r="AG1730"/>
          <cell r="AH1730"/>
          <cell r="AI1730"/>
          <cell r="AJ1730"/>
        </row>
        <row r="1731">
          <cell r="C1731">
            <v>0</v>
          </cell>
          <cell r="D1731">
            <v>0</v>
          </cell>
          <cell r="E1731"/>
          <cell r="F1731"/>
          <cell r="G1731"/>
          <cell r="AA1731"/>
          <cell r="AB1731"/>
          <cell r="AC1731"/>
          <cell r="AD1731"/>
          <cell r="AE1731"/>
          <cell r="AF1731"/>
          <cell r="AG1731"/>
          <cell r="AH1731"/>
          <cell r="AI1731"/>
          <cell r="AJ1731"/>
        </row>
        <row r="1732">
          <cell r="C1732">
            <v>0</v>
          </cell>
          <cell r="D1732">
            <v>0</v>
          </cell>
          <cell r="E1732"/>
          <cell r="F1732"/>
          <cell r="G1732"/>
          <cell r="AA1732"/>
          <cell r="AB1732"/>
          <cell r="AC1732"/>
          <cell r="AD1732"/>
          <cell r="AE1732"/>
          <cell r="AF1732"/>
          <cell r="AG1732"/>
          <cell r="AH1732"/>
          <cell r="AI1732"/>
          <cell r="AJ1732"/>
        </row>
        <row r="1733">
          <cell r="C1733">
            <v>0</v>
          </cell>
          <cell r="D1733">
            <v>0</v>
          </cell>
          <cell r="E1733"/>
          <cell r="F1733"/>
          <cell r="G1733"/>
          <cell r="AA1733"/>
          <cell r="AB1733"/>
          <cell r="AC1733"/>
          <cell r="AD1733"/>
          <cell r="AE1733"/>
          <cell r="AF1733"/>
          <cell r="AG1733"/>
          <cell r="AH1733"/>
          <cell r="AI1733"/>
          <cell r="AJ1733"/>
        </row>
        <row r="1734">
          <cell r="C1734">
            <v>0</v>
          </cell>
          <cell r="D1734">
            <v>0</v>
          </cell>
          <cell r="E1734"/>
          <cell r="F1734"/>
          <cell r="G1734"/>
          <cell r="AA1734"/>
          <cell r="AB1734"/>
          <cell r="AC1734"/>
          <cell r="AD1734"/>
          <cell r="AE1734"/>
          <cell r="AF1734"/>
          <cell r="AG1734"/>
          <cell r="AH1734"/>
          <cell r="AI1734"/>
          <cell r="AJ1734"/>
        </row>
        <row r="1735">
          <cell r="C1735">
            <v>0</v>
          </cell>
          <cell r="D1735">
            <v>0</v>
          </cell>
          <cell r="E1735"/>
          <cell r="F1735"/>
          <cell r="G1735"/>
          <cell r="AA1735"/>
          <cell r="AB1735"/>
          <cell r="AC1735"/>
          <cell r="AD1735"/>
          <cell r="AE1735"/>
          <cell r="AF1735"/>
          <cell r="AG1735"/>
          <cell r="AH1735"/>
          <cell r="AI1735"/>
          <cell r="AJ1735"/>
        </row>
        <row r="1736">
          <cell r="C1736">
            <v>1171</v>
          </cell>
          <cell r="D1736">
            <v>1171</v>
          </cell>
          <cell r="E1736">
            <v>1171</v>
          </cell>
          <cell r="F1736"/>
          <cell r="G1736">
            <v>0</v>
          </cell>
          <cell r="AA1736">
            <v>1169</v>
          </cell>
          <cell r="AB1736">
            <v>2</v>
          </cell>
          <cell r="AC1736">
            <v>0</v>
          </cell>
          <cell r="AD1736"/>
          <cell r="AE1736"/>
          <cell r="AF1736"/>
          <cell r="AG1736"/>
          <cell r="AH1736"/>
          <cell r="AI1736"/>
          <cell r="AJ1736"/>
        </row>
        <row r="1737">
          <cell r="C1737">
            <v>827</v>
          </cell>
          <cell r="D1737">
            <v>827</v>
          </cell>
          <cell r="E1737">
            <v>827</v>
          </cell>
          <cell r="F1737"/>
          <cell r="G1737">
            <v>0</v>
          </cell>
          <cell r="AA1737">
            <v>827</v>
          </cell>
          <cell r="AB1737">
            <v>0</v>
          </cell>
          <cell r="AC1737">
            <v>0</v>
          </cell>
          <cell r="AD1737"/>
          <cell r="AE1737"/>
          <cell r="AF1737"/>
          <cell r="AG1737"/>
          <cell r="AH1737"/>
          <cell r="AI1737"/>
          <cell r="AJ1737"/>
        </row>
        <row r="1738">
          <cell r="C1738">
            <v>12213</v>
          </cell>
          <cell r="D1738">
            <v>11589</v>
          </cell>
          <cell r="E1738">
            <v>11589</v>
          </cell>
          <cell r="F1738"/>
          <cell r="G1738">
            <v>624</v>
          </cell>
          <cell r="AA1738">
            <v>10956</v>
          </cell>
          <cell r="AB1738">
            <v>717</v>
          </cell>
          <cell r="AC1738">
            <v>540</v>
          </cell>
          <cell r="AD1738"/>
          <cell r="AE1738"/>
          <cell r="AF1738"/>
          <cell r="AG1738"/>
          <cell r="AH1738"/>
          <cell r="AI1738"/>
          <cell r="AJ1738"/>
        </row>
        <row r="1739">
          <cell r="C1739">
            <v>7560</v>
          </cell>
          <cell r="D1739">
            <v>7560</v>
          </cell>
          <cell r="E1739">
            <v>7560</v>
          </cell>
          <cell r="F1739"/>
          <cell r="G1739">
            <v>0</v>
          </cell>
          <cell r="AA1739">
            <v>7560</v>
          </cell>
          <cell r="AB1739">
            <v>0</v>
          </cell>
          <cell r="AC1739">
            <v>0</v>
          </cell>
          <cell r="AD1739"/>
          <cell r="AE1739"/>
          <cell r="AF1739"/>
          <cell r="AG1739"/>
          <cell r="AH1739"/>
          <cell r="AI1739"/>
          <cell r="AJ1739"/>
        </row>
        <row r="1740">
          <cell r="C1740">
            <v>0</v>
          </cell>
          <cell r="D1740">
            <v>0</v>
          </cell>
          <cell r="E1740"/>
          <cell r="F1740"/>
          <cell r="G1740"/>
          <cell r="AA1740"/>
          <cell r="AB1740"/>
          <cell r="AC1740"/>
          <cell r="AD1740"/>
          <cell r="AE1740"/>
          <cell r="AF1740"/>
          <cell r="AG1740"/>
          <cell r="AH1740"/>
          <cell r="AI1740"/>
          <cell r="AJ1740"/>
        </row>
        <row r="1741">
          <cell r="C1741">
            <v>43</v>
          </cell>
          <cell r="D1741">
            <v>43</v>
          </cell>
          <cell r="E1741">
            <v>43</v>
          </cell>
          <cell r="F1741"/>
          <cell r="G1741">
            <v>0</v>
          </cell>
          <cell r="AA1741">
            <v>43</v>
          </cell>
          <cell r="AB1741">
            <v>0</v>
          </cell>
          <cell r="AC1741">
            <v>0</v>
          </cell>
          <cell r="AD1741"/>
          <cell r="AE1741"/>
          <cell r="AF1741"/>
          <cell r="AG1741"/>
          <cell r="AH1741"/>
          <cell r="AI1741"/>
          <cell r="AJ1741"/>
        </row>
        <row r="1742">
          <cell r="C1742">
            <v>0</v>
          </cell>
          <cell r="D1742">
            <v>0</v>
          </cell>
          <cell r="E1742"/>
          <cell r="F1742"/>
          <cell r="G1742"/>
          <cell r="AA1742"/>
          <cell r="AB1742"/>
          <cell r="AC1742"/>
          <cell r="AD1742"/>
          <cell r="AE1742"/>
          <cell r="AF1742"/>
          <cell r="AG1742"/>
          <cell r="AH1742"/>
          <cell r="AI1742"/>
          <cell r="AJ1742"/>
        </row>
        <row r="1743">
          <cell r="C1743">
            <v>2098</v>
          </cell>
          <cell r="D1743">
            <v>2086</v>
          </cell>
          <cell r="E1743">
            <v>2086</v>
          </cell>
          <cell r="F1743"/>
          <cell r="G1743">
            <v>12</v>
          </cell>
          <cell r="AA1743">
            <v>1606</v>
          </cell>
          <cell r="AB1743">
            <v>0</v>
          </cell>
          <cell r="AC1743">
            <v>492</v>
          </cell>
          <cell r="AD1743"/>
          <cell r="AE1743"/>
          <cell r="AF1743"/>
          <cell r="AG1743"/>
          <cell r="AH1743"/>
          <cell r="AI1743"/>
          <cell r="AJ1743"/>
        </row>
        <row r="1744">
          <cell r="C1744">
            <v>0</v>
          </cell>
          <cell r="D1744">
            <v>0</v>
          </cell>
          <cell r="E1744"/>
          <cell r="F1744"/>
          <cell r="G1744"/>
          <cell r="AA1744"/>
          <cell r="AB1744"/>
          <cell r="AC1744"/>
          <cell r="AD1744"/>
          <cell r="AE1744"/>
          <cell r="AF1744"/>
          <cell r="AG1744"/>
          <cell r="AH1744"/>
          <cell r="AI1744"/>
          <cell r="AJ1744"/>
        </row>
        <row r="1745">
          <cell r="C1745">
            <v>0</v>
          </cell>
          <cell r="D1745">
            <v>0</v>
          </cell>
          <cell r="E1745"/>
          <cell r="F1745"/>
          <cell r="G1745"/>
          <cell r="AA1745"/>
          <cell r="AB1745"/>
          <cell r="AC1745"/>
          <cell r="AD1745"/>
          <cell r="AE1745"/>
          <cell r="AF1745"/>
          <cell r="AG1745"/>
          <cell r="AH1745"/>
          <cell r="AI1745"/>
          <cell r="AJ1745"/>
        </row>
        <row r="1746">
          <cell r="C1746">
            <v>0</v>
          </cell>
          <cell r="D1746">
            <v>0</v>
          </cell>
          <cell r="E1746"/>
          <cell r="F1746"/>
          <cell r="G1746"/>
          <cell r="AA1746"/>
          <cell r="AB1746"/>
          <cell r="AC1746"/>
          <cell r="AD1746"/>
          <cell r="AE1746"/>
          <cell r="AF1746"/>
          <cell r="AG1746"/>
          <cell r="AH1746"/>
          <cell r="AI1746"/>
          <cell r="AJ1746"/>
        </row>
        <row r="1747">
          <cell r="C1747">
            <v>0</v>
          </cell>
          <cell r="D1747">
            <v>0</v>
          </cell>
          <cell r="E1747"/>
          <cell r="F1747"/>
          <cell r="G1747"/>
          <cell r="AA1747"/>
          <cell r="AB1747"/>
          <cell r="AC1747"/>
          <cell r="AD1747"/>
          <cell r="AE1747"/>
          <cell r="AF1747"/>
          <cell r="AG1747"/>
          <cell r="AH1747"/>
          <cell r="AI1747"/>
          <cell r="AJ1747"/>
        </row>
        <row r="1748">
          <cell r="C1748">
            <v>0</v>
          </cell>
          <cell r="D1748">
            <v>0</v>
          </cell>
          <cell r="E1748"/>
          <cell r="F1748"/>
          <cell r="G1748"/>
          <cell r="AA1748"/>
          <cell r="AB1748"/>
          <cell r="AC1748"/>
          <cell r="AD1748"/>
          <cell r="AE1748"/>
          <cell r="AF1748"/>
          <cell r="AG1748"/>
          <cell r="AH1748"/>
          <cell r="AI1748"/>
          <cell r="AJ1748"/>
        </row>
        <row r="1749">
          <cell r="C1749">
            <v>15</v>
          </cell>
          <cell r="D1749">
            <v>15</v>
          </cell>
          <cell r="E1749">
            <v>15</v>
          </cell>
          <cell r="F1749"/>
          <cell r="G1749">
            <v>0</v>
          </cell>
          <cell r="AA1749">
            <v>15</v>
          </cell>
          <cell r="AB1749">
            <v>0</v>
          </cell>
          <cell r="AC1749">
            <v>0</v>
          </cell>
          <cell r="AD1749"/>
          <cell r="AE1749"/>
          <cell r="AF1749"/>
          <cell r="AG1749"/>
          <cell r="AH1749"/>
          <cell r="AI1749"/>
          <cell r="AJ1749"/>
        </row>
        <row r="1750">
          <cell r="C1750">
            <v>0</v>
          </cell>
          <cell r="D1750">
            <v>0</v>
          </cell>
          <cell r="E1750"/>
          <cell r="F1750"/>
          <cell r="G1750"/>
          <cell r="AA1750"/>
          <cell r="AB1750"/>
          <cell r="AC1750"/>
          <cell r="AD1750"/>
          <cell r="AE1750"/>
          <cell r="AF1750"/>
          <cell r="AG1750"/>
          <cell r="AH1750"/>
          <cell r="AI1750"/>
          <cell r="AJ1750"/>
        </row>
        <row r="1751">
          <cell r="C1751">
            <v>184</v>
          </cell>
          <cell r="D1751">
            <v>184</v>
          </cell>
          <cell r="E1751">
            <v>184</v>
          </cell>
          <cell r="F1751"/>
          <cell r="G1751">
            <v>0</v>
          </cell>
          <cell r="AA1751">
            <v>184</v>
          </cell>
          <cell r="AB1751">
            <v>0</v>
          </cell>
          <cell r="AC1751">
            <v>0</v>
          </cell>
          <cell r="AD1751"/>
          <cell r="AE1751"/>
          <cell r="AF1751"/>
          <cell r="AG1751"/>
          <cell r="AH1751"/>
          <cell r="AI1751"/>
          <cell r="AJ1751"/>
        </row>
        <row r="1752">
          <cell r="C1752">
            <v>8</v>
          </cell>
          <cell r="D1752">
            <v>8</v>
          </cell>
          <cell r="E1752">
            <v>8</v>
          </cell>
          <cell r="F1752"/>
          <cell r="G1752">
            <v>0</v>
          </cell>
          <cell r="AA1752">
            <v>8</v>
          </cell>
          <cell r="AB1752">
            <v>0</v>
          </cell>
          <cell r="AC1752">
            <v>0</v>
          </cell>
          <cell r="AD1752"/>
          <cell r="AE1752"/>
          <cell r="AF1752"/>
          <cell r="AG1752"/>
          <cell r="AH1752"/>
          <cell r="AI1752"/>
          <cell r="AJ1752"/>
        </row>
        <row r="1753">
          <cell r="C1753">
            <v>0</v>
          </cell>
          <cell r="D1753">
            <v>0</v>
          </cell>
          <cell r="E1753"/>
          <cell r="F1753"/>
          <cell r="G1753"/>
          <cell r="AA1753"/>
          <cell r="AB1753"/>
          <cell r="AC1753"/>
          <cell r="AD1753"/>
          <cell r="AE1753"/>
          <cell r="AF1753"/>
          <cell r="AG1753"/>
          <cell r="AH1753"/>
          <cell r="AI1753"/>
          <cell r="AJ1753"/>
        </row>
        <row r="1754">
          <cell r="C1754">
            <v>0</v>
          </cell>
          <cell r="D1754">
            <v>0</v>
          </cell>
          <cell r="E1754"/>
          <cell r="F1754"/>
          <cell r="G1754"/>
          <cell r="AA1754"/>
          <cell r="AB1754"/>
          <cell r="AC1754"/>
          <cell r="AD1754"/>
          <cell r="AE1754"/>
          <cell r="AF1754"/>
          <cell r="AG1754"/>
          <cell r="AH1754"/>
          <cell r="AI1754"/>
          <cell r="AJ1754"/>
        </row>
        <row r="1755">
          <cell r="C1755">
            <v>0</v>
          </cell>
          <cell r="D1755">
            <v>0</v>
          </cell>
          <cell r="E1755"/>
          <cell r="F1755"/>
          <cell r="G1755"/>
          <cell r="AA1755"/>
          <cell r="AB1755"/>
          <cell r="AC1755"/>
          <cell r="AD1755"/>
          <cell r="AE1755"/>
          <cell r="AF1755"/>
          <cell r="AG1755"/>
          <cell r="AH1755"/>
          <cell r="AI1755"/>
          <cell r="AJ1755"/>
        </row>
        <row r="1756">
          <cell r="C1756">
            <v>0</v>
          </cell>
          <cell r="D1756">
            <v>0</v>
          </cell>
          <cell r="E1756"/>
          <cell r="F1756"/>
          <cell r="G1756"/>
          <cell r="AA1756"/>
          <cell r="AB1756"/>
          <cell r="AC1756"/>
          <cell r="AD1756"/>
          <cell r="AE1756"/>
          <cell r="AF1756"/>
          <cell r="AG1756"/>
          <cell r="AH1756"/>
          <cell r="AI1756"/>
          <cell r="AJ1756"/>
        </row>
        <row r="1757">
          <cell r="C1757">
            <v>0</v>
          </cell>
          <cell r="D1757">
            <v>0</v>
          </cell>
          <cell r="E1757"/>
          <cell r="F1757"/>
          <cell r="G1757"/>
          <cell r="AA1757"/>
          <cell r="AB1757"/>
          <cell r="AC1757"/>
          <cell r="AD1757"/>
          <cell r="AE1757"/>
          <cell r="AF1757"/>
          <cell r="AG1757"/>
          <cell r="AH1757"/>
          <cell r="AI1757"/>
          <cell r="AJ1757"/>
        </row>
        <row r="1758">
          <cell r="C1758">
            <v>0</v>
          </cell>
          <cell r="D1758">
            <v>0</v>
          </cell>
          <cell r="E1758"/>
          <cell r="F1758"/>
          <cell r="G1758"/>
          <cell r="AA1758"/>
          <cell r="AB1758"/>
          <cell r="AC1758"/>
          <cell r="AD1758"/>
          <cell r="AE1758"/>
          <cell r="AF1758"/>
          <cell r="AG1758"/>
          <cell r="AH1758"/>
          <cell r="AI1758"/>
          <cell r="AJ1758"/>
        </row>
        <row r="1759">
          <cell r="C1759">
            <v>0</v>
          </cell>
          <cell r="D1759">
            <v>0</v>
          </cell>
          <cell r="E1759"/>
          <cell r="F1759"/>
          <cell r="G1759"/>
          <cell r="AA1759"/>
          <cell r="AB1759"/>
          <cell r="AC1759"/>
          <cell r="AD1759"/>
          <cell r="AE1759"/>
          <cell r="AF1759"/>
          <cell r="AG1759"/>
          <cell r="AH1759"/>
          <cell r="AI1759"/>
          <cell r="AJ1759"/>
        </row>
        <row r="1760">
          <cell r="C1760">
            <v>0</v>
          </cell>
          <cell r="D1760">
            <v>0</v>
          </cell>
          <cell r="E1760"/>
          <cell r="F1760"/>
          <cell r="G1760"/>
          <cell r="AA1760"/>
          <cell r="AB1760"/>
          <cell r="AC1760"/>
          <cell r="AD1760"/>
          <cell r="AE1760"/>
          <cell r="AF1760"/>
          <cell r="AG1760"/>
          <cell r="AH1760"/>
          <cell r="AI1760"/>
          <cell r="AJ1760"/>
        </row>
        <row r="1761">
          <cell r="C1761">
            <v>0</v>
          </cell>
          <cell r="D1761">
            <v>0</v>
          </cell>
          <cell r="E1761"/>
          <cell r="F1761"/>
          <cell r="G1761"/>
          <cell r="AA1761"/>
          <cell r="AB1761"/>
          <cell r="AC1761"/>
          <cell r="AD1761"/>
          <cell r="AE1761"/>
          <cell r="AF1761"/>
          <cell r="AG1761"/>
          <cell r="AH1761"/>
          <cell r="AI1761"/>
          <cell r="AJ1761"/>
        </row>
        <row r="1762">
          <cell r="C1762">
            <v>0</v>
          </cell>
          <cell r="D1762">
            <v>0</v>
          </cell>
          <cell r="E1762"/>
          <cell r="F1762"/>
          <cell r="G1762"/>
          <cell r="AA1762"/>
          <cell r="AB1762"/>
          <cell r="AC1762"/>
          <cell r="AD1762"/>
          <cell r="AE1762"/>
          <cell r="AF1762"/>
          <cell r="AG1762"/>
          <cell r="AH1762"/>
          <cell r="AI1762"/>
          <cell r="AJ1762"/>
        </row>
        <row r="1763">
          <cell r="C1763">
            <v>0</v>
          </cell>
          <cell r="D1763">
            <v>0</v>
          </cell>
          <cell r="E1763"/>
          <cell r="F1763"/>
          <cell r="G1763"/>
          <cell r="AA1763"/>
          <cell r="AB1763"/>
          <cell r="AC1763"/>
          <cell r="AD1763"/>
          <cell r="AE1763"/>
          <cell r="AF1763"/>
          <cell r="AG1763"/>
          <cell r="AH1763"/>
          <cell r="AI1763"/>
          <cell r="AJ1763"/>
        </row>
        <row r="1764">
          <cell r="C1764">
            <v>0</v>
          </cell>
          <cell r="D1764">
            <v>0</v>
          </cell>
          <cell r="E1764"/>
          <cell r="F1764"/>
          <cell r="G1764"/>
          <cell r="AA1764"/>
          <cell r="AB1764"/>
          <cell r="AC1764"/>
          <cell r="AD1764"/>
          <cell r="AE1764"/>
          <cell r="AF1764"/>
          <cell r="AG1764"/>
          <cell r="AH1764"/>
          <cell r="AI1764"/>
          <cell r="AJ1764"/>
        </row>
        <row r="1765">
          <cell r="C1765">
            <v>0</v>
          </cell>
          <cell r="D1765">
            <v>0</v>
          </cell>
          <cell r="E1765"/>
          <cell r="F1765"/>
          <cell r="G1765"/>
          <cell r="AA1765"/>
          <cell r="AB1765"/>
          <cell r="AC1765"/>
          <cell r="AD1765"/>
          <cell r="AE1765"/>
          <cell r="AF1765"/>
          <cell r="AG1765"/>
          <cell r="AH1765"/>
          <cell r="AI1765"/>
          <cell r="AJ1765"/>
        </row>
        <row r="1766">
          <cell r="C1766">
            <v>0</v>
          </cell>
          <cell r="D1766">
            <v>0</v>
          </cell>
          <cell r="E1766"/>
          <cell r="F1766"/>
          <cell r="G1766"/>
          <cell r="AA1766"/>
          <cell r="AB1766"/>
          <cell r="AC1766"/>
          <cell r="AD1766"/>
          <cell r="AE1766"/>
          <cell r="AF1766"/>
          <cell r="AG1766"/>
          <cell r="AH1766"/>
          <cell r="AI1766"/>
          <cell r="AJ1766"/>
        </row>
        <row r="1767">
          <cell r="C1767">
            <v>0</v>
          </cell>
          <cell r="D1767">
            <v>0</v>
          </cell>
          <cell r="E1767"/>
          <cell r="F1767"/>
          <cell r="G1767"/>
          <cell r="AA1767"/>
          <cell r="AB1767"/>
          <cell r="AC1767"/>
          <cell r="AD1767"/>
          <cell r="AE1767"/>
          <cell r="AF1767"/>
          <cell r="AG1767"/>
          <cell r="AH1767"/>
          <cell r="AI1767"/>
          <cell r="AJ1767"/>
        </row>
        <row r="1768">
          <cell r="C1768">
            <v>0</v>
          </cell>
          <cell r="D1768">
            <v>0</v>
          </cell>
          <cell r="E1768"/>
          <cell r="F1768"/>
          <cell r="G1768"/>
          <cell r="AA1768"/>
          <cell r="AB1768"/>
          <cell r="AC1768"/>
          <cell r="AD1768"/>
          <cell r="AE1768"/>
          <cell r="AF1768"/>
          <cell r="AG1768"/>
          <cell r="AH1768"/>
          <cell r="AI1768"/>
          <cell r="AJ1768"/>
        </row>
        <row r="1769">
          <cell r="C1769">
            <v>0</v>
          </cell>
          <cell r="D1769">
            <v>0</v>
          </cell>
          <cell r="E1769"/>
          <cell r="F1769"/>
          <cell r="G1769"/>
          <cell r="AA1769"/>
          <cell r="AB1769"/>
          <cell r="AC1769"/>
          <cell r="AD1769"/>
          <cell r="AE1769"/>
          <cell r="AF1769"/>
          <cell r="AG1769"/>
          <cell r="AH1769"/>
          <cell r="AI1769"/>
          <cell r="AJ1769"/>
        </row>
        <row r="1770">
          <cell r="C1770">
            <v>0</v>
          </cell>
          <cell r="D1770">
            <v>0</v>
          </cell>
          <cell r="E1770"/>
          <cell r="F1770"/>
          <cell r="G1770"/>
          <cell r="AA1770"/>
          <cell r="AB1770"/>
          <cell r="AC1770"/>
          <cell r="AD1770"/>
          <cell r="AE1770"/>
          <cell r="AF1770"/>
          <cell r="AG1770"/>
          <cell r="AH1770"/>
          <cell r="AI1770"/>
          <cell r="AJ1770"/>
        </row>
        <row r="1771">
          <cell r="C1771">
            <v>0</v>
          </cell>
          <cell r="D1771">
            <v>0</v>
          </cell>
          <cell r="E1771"/>
          <cell r="F1771"/>
          <cell r="G1771"/>
          <cell r="AA1771"/>
          <cell r="AB1771"/>
          <cell r="AC1771"/>
          <cell r="AD1771"/>
          <cell r="AE1771"/>
          <cell r="AF1771"/>
          <cell r="AG1771"/>
          <cell r="AH1771"/>
          <cell r="AI1771"/>
          <cell r="AJ1771"/>
        </row>
        <row r="1772">
          <cell r="C1772">
            <v>0</v>
          </cell>
          <cell r="D1772">
            <v>0</v>
          </cell>
          <cell r="E1772"/>
          <cell r="F1772"/>
          <cell r="G1772"/>
          <cell r="AA1772"/>
          <cell r="AB1772"/>
          <cell r="AC1772"/>
          <cell r="AD1772"/>
          <cell r="AE1772"/>
          <cell r="AF1772"/>
          <cell r="AG1772"/>
          <cell r="AH1772"/>
          <cell r="AI1772"/>
          <cell r="AJ1772"/>
        </row>
        <row r="1773">
          <cell r="C1773">
            <v>0</v>
          </cell>
          <cell r="D1773">
            <v>0</v>
          </cell>
          <cell r="E1773"/>
          <cell r="F1773"/>
          <cell r="G1773"/>
          <cell r="AA1773"/>
          <cell r="AB1773"/>
          <cell r="AC1773"/>
          <cell r="AD1773"/>
          <cell r="AE1773"/>
          <cell r="AF1773"/>
          <cell r="AG1773"/>
          <cell r="AH1773"/>
          <cell r="AI1773"/>
          <cell r="AJ1773"/>
        </row>
        <row r="1774">
          <cell r="C1774">
            <v>0</v>
          </cell>
          <cell r="D1774">
            <v>0</v>
          </cell>
          <cell r="E1774"/>
          <cell r="F1774"/>
          <cell r="G1774"/>
          <cell r="AA1774"/>
          <cell r="AB1774"/>
          <cell r="AC1774"/>
          <cell r="AD1774"/>
          <cell r="AE1774"/>
          <cell r="AF1774"/>
          <cell r="AG1774"/>
          <cell r="AH1774"/>
          <cell r="AI1774"/>
          <cell r="AJ1774"/>
        </row>
        <row r="1775">
          <cell r="C1775">
            <v>0</v>
          </cell>
          <cell r="D1775">
            <v>0</v>
          </cell>
          <cell r="E1775"/>
          <cell r="F1775"/>
          <cell r="G1775"/>
          <cell r="AA1775"/>
          <cell r="AB1775"/>
          <cell r="AC1775"/>
          <cell r="AD1775"/>
          <cell r="AE1775"/>
          <cell r="AF1775"/>
          <cell r="AG1775"/>
          <cell r="AH1775"/>
          <cell r="AI1775"/>
          <cell r="AJ1775"/>
        </row>
        <row r="1776">
          <cell r="C1776">
            <v>0</v>
          </cell>
          <cell r="D1776">
            <v>0</v>
          </cell>
          <cell r="E1776"/>
          <cell r="F1776"/>
          <cell r="G1776"/>
          <cell r="AA1776"/>
          <cell r="AB1776"/>
          <cell r="AC1776"/>
          <cell r="AD1776"/>
          <cell r="AE1776"/>
          <cell r="AF1776"/>
          <cell r="AG1776"/>
          <cell r="AH1776"/>
          <cell r="AI1776"/>
          <cell r="AJ1776"/>
        </row>
        <row r="1777">
          <cell r="C1777">
            <v>0</v>
          </cell>
          <cell r="D1777">
            <v>0</v>
          </cell>
          <cell r="E1777"/>
          <cell r="F1777"/>
          <cell r="G1777"/>
          <cell r="AA1777"/>
          <cell r="AB1777"/>
          <cell r="AC1777"/>
          <cell r="AD1777"/>
          <cell r="AE1777"/>
          <cell r="AF1777"/>
          <cell r="AG1777"/>
          <cell r="AH1777"/>
          <cell r="AI1777"/>
          <cell r="AJ1777"/>
        </row>
        <row r="1778">
          <cell r="C1778">
            <v>0</v>
          </cell>
          <cell r="D1778">
            <v>0</v>
          </cell>
          <cell r="E1778"/>
          <cell r="F1778"/>
          <cell r="G1778"/>
          <cell r="AA1778"/>
          <cell r="AB1778"/>
          <cell r="AC1778"/>
          <cell r="AD1778"/>
          <cell r="AE1778"/>
          <cell r="AF1778"/>
          <cell r="AG1778"/>
          <cell r="AH1778"/>
          <cell r="AI1778"/>
          <cell r="AJ1778"/>
        </row>
        <row r="1779">
          <cell r="C1779">
            <v>0</v>
          </cell>
          <cell r="D1779">
            <v>0</v>
          </cell>
          <cell r="E1779"/>
          <cell r="F1779"/>
          <cell r="G1779"/>
          <cell r="AA1779"/>
          <cell r="AB1779"/>
          <cell r="AC1779"/>
          <cell r="AD1779"/>
          <cell r="AE1779"/>
          <cell r="AF1779"/>
          <cell r="AG1779"/>
          <cell r="AH1779"/>
          <cell r="AI1779"/>
          <cell r="AJ1779"/>
        </row>
        <row r="1780">
          <cell r="C1780">
            <v>0</v>
          </cell>
          <cell r="D1780">
            <v>0</v>
          </cell>
          <cell r="E1780"/>
          <cell r="F1780"/>
          <cell r="G1780"/>
          <cell r="AA1780"/>
          <cell r="AB1780"/>
          <cell r="AC1780"/>
          <cell r="AD1780"/>
          <cell r="AE1780"/>
          <cell r="AF1780"/>
          <cell r="AG1780"/>
          <cell r="AH1780"/>
          <cell r="AI1780"/>
          <cell r="AJ1780"/>
        </row>
        <row r="1781">
          <cell r="C1781">
            <v>0</v>
          </cell>
          <cell r="D1781">
            <v>0</v>
          </cell>
          <cell r="E1781"/>
          <cell r="F1781"/>
          <cell r="G1781"/>
          <cell r="AA1781"/>
          <cell r="AB1781"/>
          <cell r="AC1781"/>
          <cell r="AD1781"/>
          <cell r="AE1781"/>
          <cell r="AF1781"/>
          <cell r="AG1781"/>
          <cell r="AH1781"/>
          <cell r="AI1781"/>
          <cell r="AJ1781"/>
        </row>
        <row r="1782">
          <cell r="C1782">
            <v>0</v>
          </cell>
          <cell r="D1782">
            <v>0</v>
          </cell>
          <cell r="E1782"/>
          <cell r="F1782"/>
          <cell r="G1782"/>
          <cell r="AA1782"/>
          <cell r="AB1782"/>
          <cell r="AC1782"/>
          <cell r="AD1782"/>
          <cell r="AE1782"/>
          <cell r="AF1782"/>
          <cell r="AG1782"/>
          <cell r="AH1782"/>
          <cell r="AI1782"/>
          <cell r="AJ1782"/>
        </row>
        <row r="1783">
          <cell r="C1783">
            <v>0</v>
          </cell>
          <cell r="D1783">
            <v>0</v>
          </cell>
          <cell r="E1783"/>
          <cell r="F1783"/>
          <cell r="G1783"/>
          <cell r="AA1783"/>
          <cell r="AB1783"/>
          <cell r="AC1783"/>
          <cell r="AD1783"/>
          <cell r="AE1783"/>
          <cell r="AF1783"/>
          <cell r="AG1783"/>
          <cell r="AH1783"/>
          <cell r="AI1783"/>
          <cell r="AJ1783"/>
        </row>
        <row r="1784">
          <cell r="C1784">
            <v>0</v>
          </cell>
          <cell r="D1784">
            <v>0</v>
          </cell>
          <cell r="E1784"/>
          <cell r="F1784"/>
          <cell r="G1784"/>
          <cell r="AA1784"/>
          <cell r="AB1784"/>
          <cell r="AC1784"/>
          <cell r="AD1784"/>
          <cell r="AE1784"/>
          <cell r="AF1784"/>
          <cell r="AG1784"/>
          <cell r="AH1784"/>
          <cell r="AI1784"/>
          <cell r="AJ1784"/>
        </row>
        <row r="1785">
          <cell r="C1785">
            <v>0</v>
          </cell>
          <cell r="D1785">
            <v>0</v>
          </cell>
          <cell r="E1785"/>
          <cell r="F1785"/>
          <cell r="G1785"/>
          <cell r="AA1785"/>
          <cell r="AB1785"/>
          <cell r="AC1785"/>
          <cell r="AD1785"/>
          <cell r="AE1785"/>
          <cell r="AF1785"/>
          <cell r="AG1785"/>
          <cell r="AH1785"/>
          <cell r="AI1785"/>
          <cell r="AJ1785"/>
        </row>
        <row r="1788">
          <cell r="C1788">
            <v>980</v>
          </cell>
          <cell r="E1788">
            <v>970</v>
          </cell>
          <cell r="AL1788">
            <v>5664800</v>
          </cell>
        </row>
        <row r="1789">
          <cell r="C1789">
            <v>18</v>
          </cell>
          <cell r="E1789">
            <v>18</v>
          </cell>
          <cell r="AL1789">
            <v>295920</v>
          </cell>
        </row>
        <row r="1790">
          <cell r="C1790">
            <v>32</v>
          </cell>
          <cell r="E1790">
            <v>32</v>
          </cell>
          <cell r="AL1790">
            <v>892160</v>
          </cell>
        </row>
        <row r="1791">
          <cell r="C1791">
            <v>0</v>
          </cell>
          <cell r="E1791"/>
          <cell r="AL1791">
            <v>0</v>
          </cell>
        </row>
        <row r="1792">
          <cell r="C1792">
            <v>70</v>
          </cell>
          <cell r="E1792">
            <v>70</v>
          </cell>
          <cell r="AL1792">
            <v>4151700</v>
          </cell>
        </row>
        <row r="1793">
          <cell r="C1793">
            <v>0</v>
          </cell>
          <cell r="E1793"/>
          <cell r="AL1793">
            <v>0</v>
          </cell>
        </row>
        <row r="1794">
          <cell r="C1794">
            <v>0</v>
          </cell>
          <cell r="E1794"/>
          <cell r="AL1794">
            <v>0</v>
          </cell>
        </row>
        <row r="1795">
          <cell r="C1795">
            <v>0</v>
          </cell>
          <cell r="E1795"/>
          <cell r="AL1795">
            <v>0</v>
          </cell>
        </row>
        <row r="1796">
          <cell r="C1796">
            <v>0</v>
          </cell>
          <cell r="E1796"/>
          <cell r="AL1796">
            <v>0</v>
          </cell>
        </row>
        <row r="1797">
          <cell r="C1797">
            <v>0</v>
          </cell>
          <cell r="E1797"/>
          <cell r="AL1797">
            <v>0</v>
          </cell>
        </row>
        <row r="1798">
          <cell r="C1798">
            <v>0</v>
          </cell>
          <cell r="E1798"/>
          <cell r="AL1798">
            <v>0</v>
          </cell>
        </row>
        <row r="1799">
          <cell r="C1799">
            <v>0</v>
          </cell>
          <cell r="E1799"/>
          <cell r="AL1799">
            <v>0</v>
          </cell>
        </row>
        <row r="1800">
          <cell r="C1800">
            <v>0</v>
          </cell>
          <cell r="E1800"/>
          <cell r="AL1800">
            <v>0</v>
          </cell>
        </row>
        <row r="1801">
          <cell r="C1801">
            <v>0</v>
          </cell>
          <cell r="E1801"/>
          <cell r="AL1801">
            <v>0</v>
          </cell>
        </row>
        <row r="1802">
          <cell r="C1802">
            <v>0</v>
          </cell>
          <cell r="E1802"/>
          <cell r="AL1802">
            <v>0</v>
          </cell>
        </row>
        <row r="1803">
          <cell r="C1803">
            <v>0</v>
          </cell>
          <cell r="E1803"/>
          <cell r="AL1803">
            <v>0</v>
          </cell>
        </row>
        <row r="1804">
          <cell r="C1804">
            <v>0</v>
          </cell>
          <cell r="E1804"/>
          <cell r="AL1804">
            <v>0</v>
          </cell>
        </row>
        <row r="1805">
          <cell r="C1805">
            <v>0</v>
          </cell>
          <cell r="E1805"/>
          <cell r="AL1805">
            <v>0</v>
          </cell>
        </row>
        <row r="1806">
          <cell r="C1806">
            <v>0</v>
          </cell>
          <cell r="E1806"/>
          <cell r="AL1806">
            <v>0</v>
          </cell>
        </row>
        <row r="1807">
          <cell r="C1807">
            <v>0</v>
          </cell>
          <cell r="E1807"/>
          <cell r="AL1807">
            <v>0</v>
          </cell>
        </row>
        <row r="1808">
          <cell r="C1808">
            <v>0</v>
          </cell>
          <cell r="E1808"/>
          <cell r="AL1808">
            <v>0</v>
          </cell>
        </row>
        <row r="1809">
          <cell r="C1809">
            <v>0</v>
          </cell>
          <cell r="E1809"/>
          <cell r="AL1809">
            <v>0</v>
          </cell>
        </row>
        <row r="1810">
          <cell r="C1810">
            <v>0</v>
          </cell>
          <cell r="E1810"/>
          <cell r="AL1810">
            <v>0</v>
          </cell>
        </row>
        <row r="1811">
          <cell r="C1811">
            <v>0</v>
          </cell>
          <cell r="E1811"/>
          <cell r="AL1811">
            <v>0</v>
          </cell>
        </row>
        <row r="1812">
          <cell r="C1812">
            <v>1100</v>
          </cell>
          <cell r="D1812">
            <v>1090</v>
          </cell>
          <cell r="E1812">
            <v>1090</v>
          </cell>
          <cell r="F1812">
            <v>0</v>
          </cell>
          <cell r="G1812">
            <v>10</v>
          </cell>
          <cell r="AA1812">
            <v>558</v>
          </cell>
          <cell r="AB1812">
            <v>337</v>
          </cell>
          <cell r="AC1812">
            <v>205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</row>
        <row r="1815"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</row>
        <row r="1901">
          <cell r="P1901">
            <v>0</v>
          </cell>
          <cell r="Q1901">
            <v>0</v>
          </cell>
          <cell r="S1901">
            <v>0</v>
          </cell>
          <cell r="T1901">
            <v>1</v>
          </cell>
          <cell r="V1901">
            <v>0</v>
          </cell>
          <cell r="W1901">
            <v>0</v>
          </cell>
          <cell r="Y1901">
            <v>0</v>
          </cell>
          <cell r="Z1901">
            <v>2</v>
          </cell>
        </row>
        <row r="1904">
          <cell r="C1904">
            <v>0</v>
          </cell>
        </row>
        <row r="1913">
          <cell r="P1913">
            <v>0</v>
          </cell>
          <cell r="Q1913">
            <v>0</v>
          </cell>
          <cell r="S1913">
            <v>0</v>
          </cell>
          <cell r="T1913">
            <v>0</v>
          </cell>
          <cell r="V1913">
            <v>0</v>
          </cell>
          <cell r="W1913">
            <v>0</v>
          </cell>
          <cell r="Y1913">
            <v>0</v>
          </cell>
          <cell r="Z1913">
            <v>0</v>
          </cell>
        </row>
        <row r="1914">
          <cell r="C1914">
            <v>3</v>
          </cell>
          <cell r="H1914">
            <v>2</v>
          </cell>
          <cell r="I1914">
            <v>1</v>
          </cell>
          <cell r="J1914">
            <v>1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2100220</v>
          </cell>
        </row>
        <row r="1983">
          <cell r="C1983">
            <v>5</v>
          </cell>
          <cell r="H1983">
            <v>5</v>
          </cell>
          <cell r="I1983">
            <v>5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P1983">
            <v>0</v>
          </cell>
          <cell r="Q1983">
            <v>1</v>
          </cell>
          <cell r="S1983">
            <v>0</v>
          </cell>
          <cell r="T1983">
            <v>0</v>
          </cell>
          <cell r="V1983">
            <v>0</v>
          </cell>
          <cell r="W1983">
            <v>0</v>
          </cell>
          <cell r="Y1983">
            <v>0</v>
          </cell>
          <cell r="Z1983">
            <v>4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L1983">
            <v>1563950</v>
          </cell>
        </row>
        <row r="1985">
          <cell r="C1985">
            <v>54</v>
          </cell>
          <cell r="D1985">
            <v>54</v>
          </cell>
          <cell r="E1985">
            <v>54</v>
          </cell>
          <cell r="F1985"/>
          <cell r="G1985">
            <v>0</v>
          </cell>
          <cell r="AA1985">
            <v>6</v>
          </cell>
          <cell r="AB1985">
            <v>48</v>
          </cell>
          <cell r="AC1985">
            <v>0</v>
          </cell>
          <cell r="AD1985"/>
          <cell r="AE1985"/>
          <cell r="AF1985"/>
          <cell r="AG1985"/>
          <cell r="AH1985"/>
          <cell r="AI1985"/>
          <cell r="AJ1985"/>
        </row>
        <row r="1986">
          <cell r="C1986">
            <v>0</v>
          </cell>
          <cell r="D1986">
            <v>0</v>
          </cell>
          <cell r="E1986"/>
          <cell r="F1986"/>
          <cell r="G1986"/>
          <cell r="AA1986"/>
          <cell r="AB1986"/>
          <cell r="AC1986"/>
          <cell r="AD1986"/>
          <cell r="AE1986"/>
          <cell r="AF1986"/>
          <cell r="AG1986"/>
          <cell r="AH1986"/>
          <cell r="AI1986"/>
          <cell r="AJ1986"/>
        </row>
        <row r="1987">
          <cell r="C1987">
            <v>14</v>
          </cell>
          <cell r="D1987">
            <v>14</v>
          </cell>
          <cell r="E1987">
            <v>14</v>
          </cell>
          <cell r="F1987"/>
          <cell r="G1987">
            <v>0</v>
          </cell>
          <cell r="AA1987">
            <v>0</v>
          </cell>
          <cell r="AB1987">
            <v>14</v>
          </cell>
          <cell r="AC1987">
            <v>0</v>
          </cell>
          <cell r="AD1987"/>
          <cell r="AE1987"/>
          <cell r="AF1987"/>
          <cell r="AG1987"/>
          <cell r="AH1987"/>
          <cell r="AI1987"/>
          <cell r="AJ1987"/>
        </row>
        <row r="1988">
          <cell r="C1988">
            <v>0</v>
          </cell>
          <cell r="D1988">
            <v>0</v>
          </cell>
          <cell r="E1988"/>
          <cell r="F1988"/>
          <cell r="G1988"/>
          <cell r="AA1988"/>
          <cell r="AB1988"/>
          <cell r="AC1988"/>
          <cell r="AD1988"/>
          <cell r="AE1988"/>
          <cell r="AF1988"/>
          <cell r="AG1988"/>
          <cell r="AH1988"/>
          <cell r="AI1988"/>
          <cell r="AJ1988"/>
        </row>
        <row r="1989">
          <cell r="C1989">
            <v>0</v>
          </cell>
          <cell r="D1989">
            <v>0</v>
          </cell>
          <cell r="E1989"/>
          <cell r="F1989"/>
          <cell r="G1989"/>
          <cell r="AA1989"/>
          <cell r="AB1989"/>
          <cell r="AC1989"/>
          <cell r="AD1989"/>
          <cell r="AE1989"/>
          <cell r="AF1989"/>
          <cell r="AG1989"/>
          <cell r="AH1989"/>
          <cell r="AI1989"/>
          <cell r="AJ1989"/>
        </row>
        <row r="1990">
          <cell r="C1990">
            <v>0</v>
          </cell>
          <cell r="D1990">
            <v>0</v>
          </cell>
          <cell r="E1990"/>
          <cell r="F1990"/>
          <cell r="G1990"/>
          <cell r="AA1990"/>
          <cell r="AB1990"/>
          <cell r="AC1990"/>
          <cell r="AD1990"/>
          <cell r="AE1990"/>
          <cell r="AF1990"/>
          <cell r="AG1990"/>
          <cell r="AH1990"/>
          <cell r="AI1990"/>
          <cell r="AJ1990"/>
        </row>
        <row r="1991">
          <cell r="C1991">
            <v>0</v>
          </cell>
          <cell r="D1991">
            <v>0</v>
          </cell>
          <cell r="E1991"/>
          <cell r="F1991"/>
          <cell r="G1991"/>
          <cell r="AA1991"/>
          <cell r="AB1991"/>
          <cell r="AC1991"/>
          <cell r="AD1991"/>
          <cell r="AE1991"/>
          <cell r="AF1991"/>
          <cell r="AG1991"/>
          <cell r="AH1991"/>
          <cell r="AI1991"/>
          <cell r="AJ1991"/>
        </row>
        <row r="1992">
          <cell r="C1992">
            <v>0</v>
          </cell>
          <cell r="D1992">
            <v>0</v>
          </cell>
          <cell r="E1992"/>
          <cell r="F1992"/>
          <cell r="G1992"/>
          <cell r="AA1992"/>
          <cell r="AB1992"/>
          <cell r="AC1992"/>
          <cell r="AD1992"/>
          <cell r="AE1992"/>
          <cell r="AF1992"/>
          <cell r="AG1992"/>
          <cell r="AH1992"/>
          <cell r="AI1992"/>
          <cell r="AJ1992"/>
        </row>
        <row r="1993">
          <cell r="C1993">
            <v>0</v>
          </cell>
          <cell r="D1993">
            <v>0</v>
          </cell>
          <cell r="E1993"/>
          <cell r="F1993"/>
          <cell r="G1993"/>
          <cell r="AA1993"/>
          <cell r="AB1993"/>
          <cell r="AC1993"/>
          <cell r="AD1993"/>
          <cell r="AE1993"/>
          <cell r="AF1993"/>
          <cell r="AG1993"/>
          <cell r="AH1993"/>
          <cell r="AI1993"/>
          <cell r="AJ1993"/>
        </row>
        <row r="1994">
          <cell r="C1994">
            <v>0</v>
          </cell>
          <cell r="D1994">
            <v>0</v>
          </cell>
          <cell r="E1994"/>
          <cell r="F1994"/>
          <cell r="G1994"/>
          <cell r="AA1994"/>
          <cell r="AB1994"/>
          <cell r="AC1994"/>
          <cell r="AD1994"/>
          <cell r="AE1994"/>
          <cell r="AF1994"/>
          <cell r="AG1994"/>
          <cell r="AH1994"/>
          <cell r="AI1994"/>
          <cell r="AJ1994"/>
        </row>
        <row r="1995">
          <cell r="C1995">
            <v>35</v>
          </cell>
          <cell r="D1995">
            <v>35</v>
          </cell>
          <cell r="E1995">
            <v>35</v>
          </cell>
          <cell r="F1995"/>
          <cell r="G1995">
            <v>0</v>
          </cell>
          <cell r="AA1995">
            <v>2</v>
          </cell>
          <cell r="AB1995">
            <v>33</v>
          </cell>
          <cell r="AC1995">
            <v>0</v>
          </cell>
          <cell r="AD1995"/>
          <cell r="AE1995"/>
          <cell r="AF1995"/>
          <cell r="AG1995"/>
          <cell r="AH1995"/>
          <cell r="AI1995"/>
          <cell r="AJ1995"/>
        </row>
        <row r="1996">
          <cell r="C1996">
            <v>0</v>
          </cell>
          <cell r="D1996">
            <v>0</v>
          </cell>
          <cell r="E1996"/>
          <cell r="F1996"/>
          <cell r="G1996"/>
          <cell r="AA1996"/>
          <cell r="AB1996"/>
          <cell r="AC1996"/>
          <cell r="AD1996"/>
          <cell r="AE1996"/>
          <cell r="AF1996"/>
          <cell r="AG1996"/>
          <cell r="AH1996"/>
          <cell r="AI1996"/>
          <cell r="AJ1996"/>
        </row>
        <row r="1997">
          <cell r="C1997">
            <v>0</v>
          </cell>
          <cell r="D1997">
            <v>0</v>
          </cell>
          <cell r="E1997"/>
          <cell r="F1997"/>
          <cell r="G1997"/>
          <cell r="AA1997"/>
          <cell r="AB1997"/>
          <cell r="AC1997"/>
          <cell r="AD1997"/>
          <cell r="AE1997"/>
          <cell r="AF1997"/>
          <cell r="AG1997"/>
          <cell r="AH1997"/>
          <cell r="AI1997"/>
          <cell r="AJ1997"/>
        </row>
        <row r="1998">
          <cell r="C1998">
            <v>0</v>
          </cell>
          <cell r="D1998">
            <v>0</v>
          </cell>
          <cell r="E1998"/>
          <cell r="F1998"/>
          <cell r="G1998"/>
          <cell r="AA1998"/>
          <cell r="AB1998"/>
          <cell r="AC1998"/>
          <cell r="AD1998"/>
          <cell r="AE1998"/>
          <cell r="AF1998"/>
          <cell r="AG1998"/>
          <cell r="AH1998"/>
          <cell r="AI1998"/>
          <cell r="AJ1998"/>
        </row>
        <row r="1999">
          <cell r="C1999">
            <v>0</v>
          </cell>
          <cell r="D1999">
            <v>0</v>
          </cell>
          <cell r="E1999"/>
          <cell r="F1999"/>
          <cell r="G1999"/>
          <cell r="AA1999"/>
          <cell r="AB1999"/>
          <cell r="AC1999"/>
          <cell r="AD1999"/>
          <cell r="AE1999"/>
          <cell r="AF1999"/>
          <cell r="AG1999"/>
          <cell r="AH1999"/>
          <cell r="AI1999"/>
          <cell r="AJ1999"/>
        </row>
        <row r="2000">
          <cell r="C2000">
            <v>0</v>
          </cell>
          <cell r="D2000">
            <v>0</v>
          </cell>
          <cell r="E2000"/>
          <cell r="F2000"/>
          <cell r="G2000"/>
          <cell r="AA2000"/>
          <cell r="AB2000"/>
          <cell r="AC2000"/>
          <cell r="AD2000"/>
          <cell r="AE2000"/>
          <cell r="AF2000"/>
          <cell r="AG2000"/>
          <cell r="AH2000"/>
          <cell r="AI2000"/>
          <cell r="AJ2000"/>
        </row>
        <row r="2001">
          <cell r="C2001">
            <v>8</v>
          </cell>
          <cell r="D2001">
            <v>8</v>
          </cell>
          <cell r="E2001">
            <v>8</v>
          </cell>
          <cell r="F2001"/>
          <cell r="G2001">
            <v>0</v>
          </cell>
          <cell r="AA2001">
            <v>8</v>
          </cell>
          <cell r="AB2001">
            <v>0</v>
          </cell>
          <cell r="AC2001">
            <v>0</v>
          </cell>
          <cell r="AD2001"/>
          <cell r="AE2001"/>
          <cell r="AF2001"/>
          <cell r="AG2001"/>
          <cell r="AH2001"/>
          <cell r="AI2001"/>
          <cell r="AJ2001"/>
        </row>
        <row r="2002">
          <cell r="C2002">
            <v>139</v>
          </cell>
          <cell r="D2002">
            <v>133</v>
          </cell>
          <cell r="E2002">
            <v>133</v>
          </cell>
          <cell r="F2002"/>
          <cell r="G2002">
            <v>6</v>
          </cell>
          <cell r="AA2002">
            <v>139</v>
          </cell>
          <cell r="AB2002">
            <v>0</v>
          </cell>
          <cell r="AC2002">
            <v>0</v>
          </cell>
          <cell r="AD2002"/>
          <cell r="AE2002"/>
          <cell r="AF2002"/>
          <cell r="AG2002"/>
          <cell r="AH2002"/>
          <cell r="AI2002"/>
          <cell r="AJ2002"/>
        </row>
        <row r="2003">
          <cell r="C2003">
            <v>0</v>
          </cell>
          <cell r="D2003">
            <v>0</v>
          </cell>
          <cell r="E2003"/>
          <cell r="F2003"/>
          <cell r="G2003"/>
          <cell r="AA2003"/>
          <cell r="AB2003"/>
          <cell r="AC2003"/>
          <cell r="AD2003"/>
          <cell r="AE2003"/>
          <cell r="AF2003"/>
          <cell r="AG2003"/>
          <cell r="AH2003"/>
          <cell r="AI2003"/>
          <cell r="AJ2003"/>
        </row>
        <row r="2004">
          <cell r="C2004">
            <v>0</v>
          </cell>
          <cell r="D2004">
            <v>0</v>
          </cell>
          <cell r="E2004"/>
          <cell r="F2004"/>
          <cell r="G2004"/>
          <cell r="AA2004"/>
          <cell r="AB2004"/>
          <cell r="AC2004"/>
          <cell r="AD2004"/>
          <cell r="AE2004"/>
          <cell r="AF2004"/>
          <cell r="AG2004"/>
          <cell r="AH2004"/>
          <cell r="AI2004"/>
          <cell r="AJ2004"/>
        </row>
        <row r="2005">
          <cell r="C2005">
            <v>0</v>
          </cell>
          <cell r="D2005">
            <v>0</v>
          </cell>
          <cell r="E2005"/>
          <cell r="F2005"/>
          <cell r="G2005"/>
          <cell r="AA2005"/>
          <cell r="AB2005"/>
          <cell r="AC2005"/>
          <cell r="AD2005"/>
          <cell r="AE2005"/>
          <cell r="AF2005"/>
          <cell r="AG2005"/>
          <cell r="AH2005"/>
          <cell r="AI2005"/>
          <cell r="AJ2005"/>
        </row>
        <row r="2006">
          <cell r="C2006">
            <v>0</v>
          </cell>
          <cell r="D2006">
            <v>0</v>
          </cell>
          <cell r="E2006"/>
          <cell r="F2006"/>
          <cell r="G2006"/>
          <cell r="AA2006"/>
          <cell r="AB2006"/>
          <cell r="AC2006"/>
          <cell r="AD2006"/>
          <cell r="AE2006"/>
          <cell r="AF2006"/>
          <cell r="AG2006"/>
          <cell r="AH2006"/>
          <cell r="AI2006"/>
          <cell r="AJ2006"/>
        </row>
        <row r="2007">
          <cell r="C2007">
            <v>1</v>
          </cell>
          <cell r="D2007">
            <v>1</v>
          </cell>
          <cell r="E2007">
            <v>1</v>
          </cell>
          <cell r="F2007"/>
          <cell r="G2007"/>
          <cell r="AA2007">
            <v>1</v>
          </cell>
          <cell r="AB2007"/>
          <cell r="AC2007"/>
          <cell r="AD2007"/>
          <cell r="AE2007"/>
          <cell r="AF2007"/>
          <cell r="AG2007"/>
          <cell r="AH2007"/>
          <cell r="AI2007"/>
          <cell r="AJ2007"/>
        </row>
        <row r="2008">
          <cell r="C2008">
            <v>0</v>
          </cell>
          <cell r="D2008">
            <v>0</v>
          </cell>
          <cell r="E2008"/>
          <cell r="F2008"/>
          <cell r="G2008"/>
          <cell r="AA2008"/>
          <cell r="AB2008"/>
          <cell r="AC2008"/>
          <cell r="AD2008"/>
          <cell r="AE2008"/>
          <cell r="AF2008"/>
          <cell r="AG2008"/>
          <cell r="AH2008"/>
          <cell r="AI2008"/>
          <cell r="AJ2008"/>
        </row>
        <row r="2009">
          <cell r="C2009">
            <v>0</v>
          </cell>
          <cell r="D2009">
            <v>0</v>
          </cell>
          <cell r="E2009"/>
          <cell r="F2009"/>
          <cell r="G2009"/>
          <cell r="AA2009"/>
          <cell r="AB2009"/>
          <cell r="AC2009"/>
          <cell r="AD2009"/>
          <cell r="AE2009"/>
          <cell r="AF2009"/>
          <cell r="AG2009"/>
          <cell r="AH2009"/>
          <cell r="AI2009"/>
          <cell r="AJ2009"/>
        </row>
        <row r="2010">
          <cell r="C2010">
            <v>3</v>
          </cell>
          <cell r="D2010">
            <v>3</v>
          </cell>
          <cell r="E2010">
            <v>3</v>
          </cell>
          <cell r="F2010"/>
          <cell r="G2010">
            <v>0</v>
          </cell>
          <cell r="AA2010">
            <v>0</v>
          </cell>
          <cell r="AB2010">
            <v>3</v>
          </cell>
          <cell r="AC2010">
            <v>0</v>
          </cell>
          <cell r="AD2010"/>
          <cell r="AE2010"/>
          <cell r="AF2010"/>
          <cell r="AG2010"/>
          <cell r="AH2010"/>
          <cell r="AI2010"/>
          <cell r="AJ2010"/>
        </row>
        <row r="2011">
          <cell r="C2011">
            <v>0</v>
          </cell>
          <cell r="D2011">
            <v>0</v>
          </cell>
          <cell r="E2011"/>
          <cell r="F2011"/>
          <cell r="G2011"/>
          <cell r="AA2011"/>
          <cell r="AB2011"/>
          <cell r="AC2011"/>
          <cell r="AD2011"/>
          <cell r="AE2011"/>
          <cell r="AF2011"/>
          <cell r="AG2011"/>
          <cell r="AH2011"/>
          <cell r="AI2011"/>
          <cell r="AJ2011"/>
        </row>
        <row r="2012">
          <cell r="C2012">
            <v>0</v>
          </cell>
          <cell r="D2012">
            <v>0</v>
          </cell>
          <cell r="E2012"/>
          <cell r="F2012"/>
          <cell r="G2012"/>
          <cell r="AA2012"/>
          <cell r="AB2012"/>
          <cell r="AC2012"/>
          <cell r="AD2012"/>
          <cell r="AE2012"/>
          <cell r="AF2012"/>
          <cell r="AG2012"/>
          <cell r="AH2012"/>
          <cell r="AI2012"/>
          <cell r="AJ2012"/>
        </row>
        <row r="2013">
          <cell r="C2013">
            <v>2</v>
          </cell>
          <cell r="D2013">
            <v>2</v>
          </cell>
          <cell r="E2013">
            <v>2</v>
          </cell>
          <cell r="F2013"/>
          <cell r="G2013">
            <v>0</v>
          </cell>
          <cell r="AA2013">
            <v>0</v>
          </cell>
          <cell r="AB2013">
            <v>2</v>
          </cell>
          <cell r="AC2013">
            <v>0</v>
          </cell>
          <cell r="AD2013"/>
          <cell r="AE2013"/>
          <cell r="AF2013"/>
          <cell r="AG2013"/>
          <cell r="AH2013"/>
          <cell r="AI2013"/>
          <cell r="AJ2013"/>
        </row>
        <row r="2014">
          <cell r="C2014">
            <v>0</v>
          </cell>
          <cell r="D2014">
            <v>0</v>
          </cell>
          <cell r="E2014"/>
          <cell r="F2014"/>
          <cell r="G2014"/>
          <cell r="AA2014"/>
          <cell r="AB2014"/>
          <cell r="AC2014"/>
          <cell r="AD2014"/>
          <cell r="AE2014"/>
          <cell r="AF2014"/>
          <cell r="AG2014"/>
          <cell r="AH2014"/>
          <cell r="AI2014"/>
          <cell r="AJ2014"/>
        </row>
        <row r="2015">
          <cell r="C2015">
            <v>0</v>
          </cell>
          <cell r="D2015">
            <v>0</v>
          </cell>
          <cell r="E2015"/>
          <cell r="F2015"/>
          <cell r="G2015"/>
          <cell r="AA2015"/>
          <cell r="AB2015"/>
          <cell r="AC2015"/>
          <cell r="AD2015"/>
          <cell r="AE2015"/>
          <cell r="AF2015"/>
          <cell r="AG2015"/>
          <cell r="AH2015"/>
          <cell r="AI2015"/>
          <cell r="AJ2015"/>
        </row>
        <row r="2016">
          <cell r="C2016">
            <v>0</v>
          </cell>
          <cell r="D2016">
            <v>0</v>
          </cell>
          <cell r="E2016"/>
          <cell r="F2016"/>
          <cell r="G2016"/>
          <cell r="AA2016"/>
          <cell r="AB2016"/>
          <cell r="AC2016"/>
          <cell r="AD2016"/>
          <cell r="AE2016"/>
          <cell r="AF2016"/>
          <cell r="AG2016"/>
          <cell r="AH2016"/>
          <cell r="AI2016"/>
          <cell r="AJ2016"/>
        </row>
        <row r="2017">
          <cell r="C2017">
            <v>0</v>
          </cell>
          <cell r="D2017">
            <v>0</v>
          </cell>
          <cell r="E2017"/>
          <cell r="F2017"/>
          <cell r="G2017"/>
          <cell r="AA2017"/>
          <cell r="AB2017"/>
          <cell r="AC2017"/>
          <cell r="AD2017"/>
          <cell r="AE2017"/>
          <cell r="AF2017"/>
          <cell r="AG2017"/>
          <cell r="AH2017"/>
          <cell r="AI2017"/>
          <cell r="AJ2017"/>
        </row>
        <row r="2018">
          <cell r="C2018">
            <v>0</v>
          </cell>
          <cell r="D2018">
            <v>0</v>
          </cell>
          <cell r="E2018"/>
          <cell r="F2018"/>
          <cell r="G2018"/>
          <cell r="AA2018"/>
          <cell r="AB2018"/>
          <cell r="AC2018"/>
          <cell r="AD2018"/>
          <cell r="AE2018"/>
          <cell r="AF2018"/>
          <cell r="AG2018"/>
          <cell r="AH2018"/>
          <cell r="AI2018"/>
          <cell r="AJ2018"/>
        </row>
        <row r="2019">
          <cell r="C2019">
            <v>3</v>
          </cell>
          <cell r="D2019">
            <v>3</v>
          </cell>
          <cell r="E2019">
            <v>3</v>
          </cell>
          <cell r="F2019"/>
          <cell r="G2019">
            <v>0</v>
          </cell>
          <cell r="AA2019">
            <v>2</v>
          </cell>
          <cell r="AB2019">
            <v>0</v>
          </cell>
          <cell r="AC2019">
            <v>1</v>
          </cell>
          <cell r="AD2019"/>
          <cell r="AE2019"/>
          <cell r="AF2019"/>
          <cell r="AG2019"/>
          <cell r="AH2019"/>
          <cell r="AI2019"/>
          <cell r="AJ2019"/>
        </row>
        <row r="2020">
          <cell r="C2020">
            <v>0</v>
          </cell>
          <cell r="D2020">
            <v>0</v>
          </cell>
          <cell r="E2020"/>
          <cell r="F2020"/>
          <cell r="G2020"/>
          <cell r="AA2020"/>
          <cell r="AB2020"/>
          <cell r="AC2020"/>
          <cell r="AD2020"/>
          <cell r="AE2020"/>
          <cell r="AF2020"/>
          <cell r="AG2020"/>
          <cell r="AH2020"/>
          <cell r="AI2020"/>
          <cell r="AJ2020"/>
        </row>
        <row r="2021">
          <cell r="C2021">
            <v>0</v>
          </cell>
          <cell r="D2021">
            <v>0</v>
          </cell>
          <cell r="E2021"/>
          <cell r="F2021"/>
          <cell r="G2021"/>
          <cell r="AA2021"/>
          <cell r="AB2021"/>
          <cell r="AC2021"/>
          <cell r="AD2021"/>
          <cell r="AE2021"/>
          <cell r="AF2021"/>
          <cell r="AG2021"/>
          <cell r="AH2021"/>
          <cell r="AI2021"/>
          <cell r="AJ2021"/>
        </row>
        <row r="2022">
          <cell r="C2022">
            <v>0</v>
          </cell>
          <cell r="D2022">
            <v>0</v>
          </cell>
          <cell r="E2022"/>
          <cell r="F2022"/>
          <cell r="G2022"/>
          <cell r="AA2022"/>
          <cell r="AB2022"/>
          <cell r="AC2022"/>
          <cell r="AD2022"/>
          <cell r="AE2022"/>
          <cell r="AF2022"/>
          <cell r="AG2022"/>
          <cell r="AH2022"/>
          <cell r="AI2022"/>
          <cell r="AJ2022"/>
        </row>
        <row r="2023">
          <cell r="C2023">
            <v>0</v>
          </cell>
          <cell r="D2023">
            <v>0</v>
          </cell>
          <cell r="E2023"/>
          <cell r="F2023"/>
          <cell r="G2023"/>
          <cell r="AA2023"/>
          <cell r="AB2023"/>
          <cell r="AC2023"/>
          <cell r="AD2023"/>
          <cell r="AE2023"/>
          <cell r="AF2023"/>
          <cell r="AG2023"/>
          <cell r="AH2023"/>
          <cell r="AI2023"/>
          <cell r="AJ2023"/>
        </row>
        <row r="2024">
          <cell r="C2024">
            <v>0</v>
          </cell>
          <cell r="D2024">
            <v>0</v>
          </cell>
          <cell r="E2024"/>
          <cell r="F2024"/>
          <cell r="G2024"/>
          <cell r="AA2024"/>
          <cell r="AB2024"/>
          <cell r="AC2024"/>
          <cell r="AD2024"/>
          <cell r="AE2024"/>
          <cell r="AF2024"/>
          <cell r="AG2024"/>
          <cell r="AH2024"/>
          <cell r="AI2024"/>
          <cell r="AJ2024"/>
        </row>
        <row r="2025">
          <cell r="C2025">
            <v>0</v>
          </cell>
          <cell r="D2025">
            <v>0</v>
          </cell>
          <cell r="E2025"/>
          <cell r="F2025"/>
          <cell r="G2025"/>
          <cell r="AA2025"/>
          <cell r="AB2025"/>
          <cell r="AC2025"/>
          <cell r="AD2025"/>
          <cell r="AE2025"/>
          <cell r="AF2025"/>
          <cell r="AG2025"/>
          <cell r="AH2025"/>
          <cell r="AI2025"/>
          <cell r="AJ2025"/>
        </row>
        <row r="2026">
          <cell r="C2026">
            <v>0</v>
          </cell>
          <cell r="D2026">
            <v>0</v>
          </cell>
          <cell r="E2026"/>
          <cell r="F2026"/>
          <cell r="G2026"/>
          <cell r="AA2026"/>
          <cell r="AB2026"/>
          <cell r="AC2026"/>
          <cell r="AD2026"/>
          <cell r="AE2026"/>
          <cell r="AF2026"/>
          <cell r="AG2026"/>
          <cell r="AH2026"/>
          <cell r="AI2026"/>
          <cell r="AJ2026"/>
        </row>
        <row r="2027">
          <cell r="C2027">
            <v>0</v>
          </cell>
          <cell r="D2027">
            <v>0</v>
          </cell>
          <cell r="E2027"/>
          <cell r="F2027"/>
          <cell r="G2027"/>
          <cell r="AA2027"/>
          <cell r="AB2027"/>
          <cell r="AC2027"/>
          <cell r="AD2027"/>
          <cell r="AE2027"/>
          <cell r="AF2027"/>
          <cell r="AG2027"/>
          <cell r="AH2027"/>
          <cell r="AI2027"/>
          <cell r="AJ2027"/>
        </row>
        <row r="2028">
          <cell r="C2028">
            <v>0</v>
          </cell>
          <cell r="D2028">
            <v>0</v>
          </cell>
          <cell r="E2028"/>
          <cell r="F2028"/>
          <cell r="G2028"/>
          <cell r="AA2028"/>
          <cell r="AB2028"/>
          <cell r="AC2028"/>
          <cell r="AD2028"/>
          <cell r="AE2028"/>
          <cell r="AF2028"/>
          <cell r="AG2028"/>
          <cell r="AH2028"/>
          <cell r="AI2028"/>
          <cell r="AJ2028"/>
        </row>
        <row r="2029">
          <cell r="C2029">
            <v>0</v>
          </cell>
          <cell r="D2029">
            <v>0</v>
          </cell>
          <cell r="E2029"/>
          <cell r="F2029"/>
          <cell r="G2029"/>
          <cell r="AA2029"/>
          <cell r="AB2029"/>
          <cell r="AC2029"/>
          <cell r="AD2029"/>
          <cell r="AE2029"/>
          <cell r="AF2029"/>
          <cell r="AG2029"/>
          <cell r="AH2029"/>
          <cell r="AI2029"/>
          <cell r="AJ2029"/>
        </row>
        <row r="2030">
          <cell r="C2030">
            <v>0</v>
          </cell>
          <cell r="D2030">
            <v>0</v>
          </cell>
          <cell r="E2030"/>
          <cell r="F2030"/>
          <cell r="G2030"/>
          <cell r="AA2030"/>
          <cell r="AB2030"/>
          <cell r="AC2030"/>
          <cell r="AD2030"/>
          <cell r="AE2030"/>
          <cell r="AF2030"/>
          <cell r="AG2030"/>
          <cell r="AH2030"/>
          <cell r="AI2030"/>
          <cell r="AJ2030"/>
        </row>
        <row r="2031">
          <cell r="C2031">
            <v>0</v>
          </cell>
          <cell r="D2031">
            <v>0</v>
          </cell>
          <cell r="E2031"/>
          <cell r="F2031"/>
          <cell r="G2031"/>
          <cell r="AA2031"/>
          <cell r="AB2031"/>
          <cell r="AC2031"/>
          <cell r="AD2031"/>
          <cell r="AE2031"/>
          <cell r="AF2031"/>
          <cell r="AG2031"/>
          <cell r="AH2031"/>
          <cell r="AI2031"/>
          <cell r="AJ2031"/>
        </row>
        <row r="2032">
          <cell r="C2032">
            <v>0</v>
          </cell>
          <cell r="D2032">
            <v>0</v>
          </cell>
          <cell r="E2032"/>
          <cell r="F2032"/>
          <cell r="G2032"/>
          <cell r="AA2032"/>
          <cell r="AB2032"/>
          <cell r="AC2032"/>
          <cell r="AD2032"/>
          <cell r="AE2032"/>
          <cell r="AF2032"/>
          <cell r="AG2032"/>
          <cell r="AH2032"/>
          <cell r="AI2032"/>
          <cell r="AJ2032"/>
        </row>
        <row r="2033">
          <cell r="C2033">
            <v>0</v>
          </cell>
          <cell r="D2033">
            <v>0</v>
          </cell>
          <cell r="E2033"/>
          <cell r="F2033"/>
          <cell r="G2033"/>
          <cell r="AA2033"/>
          <cell r="AB2033"/>
          <cell r="AC2033"/>
          <cell r="AD2033"/>
          <cell r="AE2033"/>
          <cell r="AF2033"/>
          <cell r="AG2033"/>
          <cell r="AH2033"/>
          <cell r="AI2033"/>
          <cell r="AJ2033"/>
        </row>
        <row r="2034">
          <cell r="C2034">
            <v>0</v>
          </cell>
          <cell r="D2034">
            <v>0</v>
          </cell>
          <cell r="E2034"/>
          <cell r="F2034"/>
          <cell r="G2034"/>
          <cell r="AA2034"/>
          <cell r="AB2034"/>
          <cell r="AC2034"/>
          <cell r="AD2034"/>
          <cell r="AE2034"/>
          <cell r="AF2034"/>
          <cell r="AG2034"/>
          <cell r="AH2034"/>
          <cell r="AI2034"/>
          <cell r="AJ2034"/>
        </row>
        <row r="2035">
          <cell r="C2035">
            <v>0</v>
          </cell>
          <cell r="D2035">
            <v>0</v>
          </cell>
          <cell r="E2035"/>
          <cell r="F2035"/>
          <cell r="G2035"/>
          <cell r="AA2035"/>
          <cell r="AB2035"/>
          <cell r="AC2035"/>
          <cell r="AD2035"/>
          <cell r="AE2035"/>
          <cell r="AF2035"/>
          <cell r="AG2035"/>
          <cell r="AH2035"/>
          <cell r="AI2035"/>
          <cell r="AJ2035"/>
        </row>
        <row r="2036">
          <cell r="C2036">
            <v>0</v>
          </cell>
          <cell r="D2036">
            <v>0</v>
          </cell>
          <cell r="E2036"/>
          <cell r="F2036"/>
          <cell r="G2036"/>
          <cell r="AA2036"/>
          <cell r="AB2036"/>
          <cell r="AC2036"/>
          <cell r="AD2036"/>
          <cell r="AE2036"/>
          <cell r="AF2036"/>
          <cell r="AG2036"/>
          <cell r="AH2036"/>
          <cell r="AI2036"/>
          <cell r="AJ2036"/>
        </row>
        <row r="2037">
          <cell r="C2037">
            <v>0</v>
          </cell>
          <cell r="D2037">
            <v>0</v>
          </cell>
          <cell r="E2037"/>
          <cell r="F2037"/>
          <cell r="G2037"/>
          <cell r="AA2037"/>
          <cell r="AB2037"/>
          <cell r="AC2037"/>
          <cell r="AD2037"/>
          <cell r="AE2037"/>
          <cell r="AF2037"/>
          <cell r="AG2037"/>
          <cell r="AH2037"/>
          <cell r="AI2037"/>
          <cell r="AJ2037"/>
        </row>
        <row r="2038">
          <cell r="C2038">
            <v>0</v>
          </cell>
          <cell r="D2038">
            <v>0</v>
          </cell>
          <cell r="E2038"/>
          <cell r="F2038"/>
          <cell r="G2038"/>
          <cell r="AA2038"/>
          <cell r="AB2038"/>
          <cell r="AC2038"/>
          <cell r="AD2038"/>
          <cell r="AE2038"/>
          <cell r="AF2038"/>
          <cell r="AG2038"/>
          <cell r="AH2038"/>
          <cell r="AI2038"/>
          <cell r="AJ2038"/>
        </row>
        <row r="2039">
          <cell r="C2039">
            <v>0</v>
          </cell>
          <cell r="D2039">
            <v>0</v>
          </cell>
          <cell r="E2039"/>
          <cell r="F2039"/>
          <cell r="G2039"/>
          <cell r="AA2039"/>
          <cell r="AB2039"/>
          <cell r="AC2039"/>
          <cell r="AD2039"/>
          <cell r="AE2039"/>
          <cell r="AF2039"/>
          <cell r="AG2039"/>
          <cell r="AH2039"/>
          <cell r="AI2039"/>
          <cell r="AJ2039"/>
        </row>
        <row r="2040">
          <cell r="C2040">
            <v>0</v>
          </cell>
          <cell r="D2040">
            <v>0</v>
          </cell>
          <cell r="E2040"/>
          <cell r="F2040"/>
          <cell r="G2040"/>
          <cell r="AA2040"/>
          <cell r="AB2040"/>
          <cell r="AC2040"/>
          <cell r="AD2040"/>
          <cell r="AE2040"/>
          <cell r="AF2040"/>
          <cell r="AG2040"/>
          <cell r="AH2040"/>
          <cell r="AI2040"/>
          <cell r="AJ2040"/>
        </row>
        <row r="2041">
          <cell r="C2041">
            <v>16</v>
          </cell>
          <cell r="D2041">
            <v>16</v>
          </cell>
          <cell r="E2041">
            <v>16</v>
          </cell>
          <cell r="F2041"/>
          <cell r="G2041">
            <v>0</v>
          </cell>
          <cell r="AA2041">
            <v>1</v>
          </cell>
          <cell r="AB2041">
            <v>10</v>
          </cell>
          <cell r="AC2041">
            <v>5</v>
          </cell>
          <cell r="AD2041"/>
          <cell r="AE2041"/>
          <cell r="AF2041"/>
          <cell r="AG2041"/>
          <cell r="AH2041"/>
          <cell r="AI2041"/>
          <cell r="AJ2041"/>
        </row>
        <row r="2042">
          <cell r="C2042">
            <v>0</v>
          </cell>
          <cell r="D2042">
            <v>0</v>
          </cell>
          <cell r="E2042"/>
          <cell r="F2042"/>
          <cell r="G2042"/>
          <cell r="AA2042"/>
          <cell r="AB2042"/>
          <cell r="AC2042"/>
          <cell r="AD2042"/>
          <cell r="AE2042"/>
          <cell r="AF2042"/>
          <cell r="AG2042"/>
          <cell r="AH2042"/>
          <cell r="AI2042"/>
          <cell r="AJ2042"/>
        </row>
        <row r="2043">
          <cell r="C2043">
            <v>0</v>
          </cell>
          <cell r="D2043">
            <v>0</v>
          </cell>
          <cell r="E2043"/>
          <cell r="F2043"/>
          <cell r="G2043"/>
          <cell r="AA2043"/>
          <cell r="AB2043"/>
          <cell r="AC2043"/>
          <cell r="AD2043"/>
          <cell r="AE2043"/>
          <cell r="AF2043"/>
          <cell r="AG2043"/>
          <cell r="AH2043"/>
          <cell r="AI2043"/>
          <cell r="AJ2043"/>
        </row>
        <row r="2044">
          <cell r="C2044">
            <v>0</v>
          </cell>
          <cell r="D2044">
            <v>0</v>
          </cell>
          <cell r="E2044"/>
          <cell r="F2044"/>
          <cell r="G2044"/>
          <cell r="AA2044"/>
          <cell r="AB2044"/>
          <cell r="AC2044"/>
          <cell r="AD2044"/>
          <cell r="AE2044"/>
          <cell r="AF2044"/>
          <cell r="AG2044"/>
          <cell r="AH2044"/>
          <cell r="AI2044"/>
          <cell r="AJ2044"/>
        </row>
        <row r="2045">
          <cell r="C2045">
            <v>0</v>
          </cell>
          <cell r="D2045">
            <v>0</v>
          </cell>
          <cell r="E2045"/>
          <cell r="F2045"/>
          <cell r="G2045"/>
          <cell r="AA2045"/>
          <cell r="AB2045"/>
          <cell r="AC2045"/>
          <cell r="AD2045"/>
          <cell r="AE2045"/>
          <cell r="AF2045"/>
          <cell r="AG2045"/>
          <cell r="AH2045"/>
          <cell r="AI2045"/>
          <cell r="AJ2045"/>
        </row>
        <row r="2046">
          <cell r="C2046">
            <v>0</v>
          </cell>
          <cell r="D2046">
            <v>0</v>
          </cell>
          <cell r="E2046"/>
          <cell r="F2046"/>
          <cell r="G2046"/>
          <cell r="AA2046"/>
          <cell r="AB2046"/>
          <cell r="AC2046"/>
          <cell r="AD2046"/>
          <cell r="AE2046"/>
          <cell r="AF2046"/>
          <cell r="AG2046"/>
          <cell r="AH2046"/>
          <cell r="AI2046"/>
          <cell r="AJ2046"/>
        </row>
        <row r="2047">
          <cell r="C2047">
            <v>0</v>
          </cell>
          <cell r="D2047">
            <v>0</v>
          </cell>
          <cell r="E2047"/>
          <cell r="F2047"/>
          <cell r="G2047"/>
          <cell r="AA2047"/>
          <cell r="AB2047"/>
          <cell r="AC2047"/>
          <cell r="AD2047"/>
          <cell r="AE2047"/>
          <cell r="AF2047"/>
          <cell r="AG2047"/>
          <cell r="AH2047"/>
          <cell r="AI2047"/>
          <cell r="AJ2047"/>
        </row>
        <row r="2048">
          <cell r="C2048">
            <v>0</v>
          </cell>
          <cell r="D2048">
            <v>0</v>
          </cell>
          <cell r="E2048"/>
          <cell r="F2048"/>
          <cell r="G2048"/>
          <cell r="AA2048"/>
          <cell r="AB2048"/>
          <cell r="AC2048"/>
          <cell r="AD2048"/>
          <cell r="AE2048"/>
          <cell r="AF2048"/>
          <cell r="AG2048"/>
          <cell r="AH2048"/>
          <cell r="AI2048"/>
          <cell r="AJ2048"/>
        </row>
        <row r="2049">
          <cell r="C2049">
            <v>0</v>
          </cell>
          <cell r="D2049">
            <v>0</v>
          </cell>
          <cell r="E2049"/>
          <cell r="F2049"/>
          <cell r="G2049"/>
          <cell r="AA2049"/>
          <cell r="AB2049"/>
          <cell r="AC2049"/>
          <cell r="AD2049"/>
          <cell r="AE2049"/>
          <cell r="AF2049"/>
          <cell r="AG2049"/>
          <cell r="AH2049"/>
          <cell r="AI2049"/>
          <cell r="AJ2049"/>
        </row>
        <row r="2050">
          <cell r="C2050">
            <v>0</v>
          </cell>
          <cell r="D2050">
            <v>0</v>
          </cell>
          <cell r="E2050"/>
          <cell r="F2050"/>
          <cell r="G2050"/>
          <cell r="AA2050"/>
          <cell r="AB2050"/>
          <cell r="AC2050"/>
          <cell r="AD2050"/>
          <cell r="AE2050"/>
          <cell r="AF2050"/>
          <cell r="AG2050"/>
          <cell r="AH2050"/>
          <cell r="AI2050"/>
          <cell r="AJ2050"/>
        </row>
        <row r="2051">
          <cell r="C2051">
            <v>0</v>
          </cell>
          <cell r="D2051">
            <v>0</v>
          </cell>
          <cell r="E2051"/>
          <cell r="F2051"/>
          <cell r="G2051"/>
          <cell r="AA2051"/>
          <cell r="AB2051"/>
          <cell r="AC2051"/>
          <cell r="AD2051"/>
          <cell r="AE2051"/>
          <cell r="AF2051"/>
          <cell r="AG2051"/>
          <cell r="AH2051"/>
          <cell r="AI2051"/>
          <cell r="AJ2051"/>
        </row>
        <row r="2052">
          <cell r="C2052">
            <v>0</v>
          </cell>
          <cell r="D2052">
            <v>0</v>
          </cell>
          <cell r="E2052"/>
          <cell r="F2052"/>
          <cell r="G2052"/>
          <cell r="AA2052"/>
          <cell r="AB2052"/>
          <cell r="AC2052"/>
          <cell r="AD2052"/>
          <cell r="AE2052"/>
          <cell r="AF2052"/>
          <cell r="AG2052"/>
          <cell r="AH2052"/>
          <cell r="AI2052"/>
          <cell r="AJ2052"/>
        </row>
        <row r="2053">
          <cell r="C2053">
            <v>0</v>
          </cell>
          <cell r="D2053">
            <v>0</v>
          </cell>
          <cell r="E2053"/>
          <cell r="F2053"/>
          <cell r="G2053"/>
          <cell r="AA2053"/>
          <cell r="AB2053"/>
          <cell r="AC2053"/>
          <cell r="AD2053"/>
          <cell r="AE2053"/>
          <cell r="AF2053"/>
          <cell r="AG2053"/>
          <cell r="AH2053"/>
          <cell r="AI2053"/>
          <cell r="AJ2053"/>
        </row>
        <row r="2054">
          <cell r="C2054">
            <v>0</v>
          </cell>
          <cell r="D2054">
            <v>0</v>
          </cell>
          <cell r="E2054"/>
          <cell r="F2054"/>
          <cell r="G2054"/>
          <cell r="AA2054"/>
          <cell r="AB2054"/>
          <cell r="AC2054"/>
          <cell r="AD2054"/>
          <cell r="AE2054"/>
          <cell r="AF2054"/>
          <cell r="AG2054"/>
          <cell r="AH2054"/>
          <cell r="AI2054"/>
          <cell r="AJ2054"/>
        </row>
        <row r="2055">
          <cell r="C2055">
            <v>0</v>
          </cell>
          <cell r="D2055">
            <v>0</v>
          </cell>
          <cell r="E2055"/>
          <cell r="F2055"/>
          <cell r="G2055"/>
          <cell r="AA2055"/>
          <cell r="AB2055"/>
          <cell r="AC2055"/>
          <cell r="AD2055"/>
          <cell r="AE2055"/>
          <cell r="AF2055"/>
          <cell r="AG2055"/>
          <cell r="AH2055"/>
          <cell r="AI2055"/>
          <cell r="AJ2055"/>
        </row>
        <row r="2059">
          <cell r="C2059">
            <v>67</v>
          </cell>
          <cell r="D2059">
            <v>67</v>
          </cell>
          <cell r="E2059">
            <v>67</v>
          </cell>
          <cell r="F2059"/>
          <cell r="G2059">
            <v>0</v>
          </cell>
          <cell r="AA2059">
            <v>6</v>
          </cell>
          <cell r="AB2059">
            <v>61</v>
          </cell>
          <cell r="AC2059">
            <v>0</v>
          </cell>
          <cell r="AD2059"/>
          <cell r="AE2059"/>
          <cell r="AF2059"/>
          <cell r="AG2059"/>
          <cell r="AH2059"/>
          <cell r="AI2059"/>
          <cell r="AJ2059"/>
          <cell r="AL2059">
            <v>2697420</v>
          </cell>
        </row>
        <row r="2060">
          <cell r="C2060">
            <v>0</v>
          </cell>
          <cell r="D2060">
            <v>0</v>
          </cell>
          <cell r="E2060">
            <v>0</v>
          </cell>
          <cell r="F2060"/>
          <cell r="G2060">
            <v>0</v>
          </cell>
          <cell r="AA2060">
            <v>0</v>
          </cell>
          <cell r="AB2060">
            <v>0</v>
          </cell>
          <cell r="AC2060">
            <v>0</v>
          </cell>
          <cell r="AD2060"/>
          <cell r="AE2060"/>
          <cell r="AF2060"/>
          <cell r="AG2060"/>
          <cell r="AH2060"/>
          <cell r="AI2060"/>
          <cell r="AJ2060"/>
          <cell r="AL2060">
            <v>0</v>
          </cell>
        </row>
        <row r="2061">
          <cell r="C2061">
            <v>6</v>
          </cell>
          <cell r="D2061">
            <v>6</v>
          </cell>
          <cell r="E2061">
            <v>6</v>
          </cell>
          <cell r="F2061"/>
          <cell r="G2061">
            <v>0</v>
          </cell>
          <cell r="AA2061">
            <v>0</v>
          </cell>
          <cell r="AB2061">
            <v>6</v>
          </cell>
          <cell r="AC2061">
            <v>0</v>
          </cell>
          <cell r="AD2061"/>
          <cell r="AE2061"/>
          <cell r="AF2061"/>
          <cell r="AG2061"/>
          <cell r="AH2061"/>
          <cell r="AI2061"/>
          <cell r="AJ2061"/>
          <cell r="AL2061">
            <v>310380</v>
          </cell>
        </row>
        <row r="2110">
          <cell r="C2110">
            <v>0</v>
          </cell>
          <cell r="AL2110">
            <v>0</v>
          </cell>
        </row>
        <row r="2176">
          <cell r="C2176">
            <v>173</v>
          </cell>
          <cell r="H2176">
            <v>144</v>
          </cell>
          <cell r="I2176">
            <v>117</v>
          </cell>
          <cell r="J2176">
            <v>27</v>
          </cell>
          <cell r="K2176">
            <v>5</v>
          </cell>
          <cell r="L2176">
            <v>19</v>
          </cell>
          <cell r="M2176">
            <v>5</v>
          </cell>
          <cell r="N2176">
            <v>0</v>
          </cell>
          <cell r="P2176">
            <v>3</v>
          </cell>
          <cell r="Q2176">
            <v>19</v>
          </cell>
          <cell r="S2176">
            <v>4</v>
          </cell>
          <cell r="T2176">
            <v>33</v>
          </cell>
          <cell r="V2176">
            <v>0</v>
          </cell>
          <cell r="W2176">
            <v>0</v>
          </cell>
          <cell r="Y2176">
            <v>15</v>
          </cell>
          <cell r="Z2176">
            <v>99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L2176">
            <v>37167040</v>
          </cell>
        </row>
        <row r="2218">
          <cell r="C2218">
            <v>10</v>
          </cell>
          <cell r="H2218">
            <v>9</v>
          </cell>
          <cell r="I2218">
            <v>7</v>
          </cell>
          <cell r="J2218">
            <v>2</v>
          </cell>
          <cell r="K2218">
            <v>0</v>
          </cell>
          <cell r="L2218">
            <v>1</v>
          </cell>
          <cell r="M2218">
            <v>0</v>
          </cell>
          <cell r="N2218">
            <v>0</v>
          </cell>
          <cell r="P2218">
            <v>0</v>
          </cell>
          <cell r="Q2218">
            <v>5</v>
          </cell>
          <cell r="S2218">
            <v>1</v>
          </cell>
          <cell r="T2218">
            <v>1</v>
          </cell>
          <cell r="V2218">
            <v>0</v>
          </cell>
          <cell r="W2218">
            <v>0</v>
          </cell>
          <cell r="Y2218">
            <v>0</v>
          </cell>
          <cell r="Z2218">
            <v>2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L2218">
            <v>1295010</v>
          </cell>
        </row>
        <row r="2220">
          <cell r="C2220">
            <v>0</v>
          </cell>
          <cell r="D2220">
            <v>0</v>
          </cell>
          <cell r="E2220"/>
          <cell r="F2220"/>
          <cell r="G2220"/>
          <cell r="AA2220"/>
          <cell r="AB2220"/>
          <cell r="AC2220"/>
          <cell r="AD2220"/>
          <cell r="AE2220"/>
          <cell r="AF2220"/>
          <cell r="AG2220"/>
          <cell r="AH2220"/>
          <cell r="AI2220"/>
          <cell r="AJ2220"/>
        </row>
        <row r="2221">
          <cell r="C2221">
            <v>2</v>
          </cell>
          <cell r="D2221">
            <v>2</v>
          </cell>
          <cell r="E2221">
            <v>1</v>
          </cell>
          <cell r="F2221">
            <v>1</v>
          </cell>
          <cell r="G2221"/>
          <cell r="AA2221">
            <v>2</v>
          </cell>
          <cell r="AB2221"/>
          <cell r="AC2221"/>
          <cell r="AD2221"/>
          <cell r="AE2221"/>
          <cell r="AF2221"/>
          <cell r="AG2221"/>
          <cell r="AH2221"/>
          <cell r="AI2221"/>
          <cell r="AJ2221"/>
        </row>
        <row r="2222">
          <cell r="C2222">
            <v>26</v>
          </cell>
          <cell r="D2222">
            <v>26</v>
          </cell>
          <cell r="E2222">
            <v>25</v>
          </cell>
          <cell r="F2222">
            <v>1</v>
          </cell>
          <cell r="G2222">
            <v>0</v>
          </cell>
          <cell r="AA2222">
            <v>3</v>
          </cell>
          <cell r="AB2222">
            <v>23</v>
          </cell>
          <cell r="AC2222">
            <v>0</v>
          </cell>
          <cell r="AD2222"/>
          <cell r="AE2222"/>
          <cell r="AF2222"/>
          <cell r="AG2222"/>
          <cell r="AH2222"/>
          <cell r="AI2222"/>
          <cell r="AJ2222"/>
        </row>
        <row r="2223">
          <cell r="C2223">
            <v>0</v>
          </cell>
          <cell r="D2223">
            <v>0</v>
          </cell>
          <cell r="E2223"/>
          <cell r="F2223"/>
          <cell r="G2223"/>
          <cell r="AA2223"/>
          <cell r="AB2223"/>
          <cell r="AC2223"/>
          <cell r="AD2223"/>
          <cell r="AE2223"/>
          <cell r="AF2223"/>
          <cell r="AG2223"/>
          <cell r="AH2223"/>
          <cell r="AI2223"/>
          <cell r="AJ2223"/>
        </row>
        <row r="2224">
          <cell r="C2224">
            <v>5</v>
          </cell>
          <cell r="D2224">
            <v>5</v>
          </cell>
          <cell r="E2224">
            <v>4</v>
          </cell>
          <cell r="F2224">
            <v>1</v>
          </cell>
          <cell r="G2224">
            <v>0</v>
          </cell>
          <cell r="AA2224">
            <v>4</v>
          </cell>
          <cell r="AB2224">
            <v>1</v>
          </cell>
          <cell r="AC2224">
            <v>0</v>
          </cell>
          <cell r="AD2224"/>
          <cell r="AE2224"/>
          <cell r="AF2224"/>
          <cell r="AG2224"/>
          <cell r="AH2224"/>
          <cell r="AI2224"/>
          <cell r="AJ2224"/>
        </row>
        <row r="2225">
          <cell r="C2225">
            <v>0</v>
          </cell>
          <cell r="D2225">
            <v>0</v>
          </cell>
          <cell r="E2225"/>
          <cell r="F2225"/>
          <cell r="G2225"/>
          <cell r="AA2225"/>
          <cell r="AB2225"/>
          <cell r="AC2225"/>
          <cell r="AD2225"/>
          <cell r="AE2225"/>
          <cell r="AF2225"/>
          <cell r="AG2225"/>
          <cell r="AH2225"/>
          <cell r="AI2225"/>
          <cell r="AJ2225"/>
        </row>
        <row r="2226">
          <cell r="C2226">
            <v>0</v>
          </cell>
          <cell r="D2226">
            <v>0</v>
          </cell>
          <cell r="E2226"/>
          <cell r="F2226"/>
          <cell r="G2226"/>
          <cell r="AA2226"/>
          <cell r="AB2226"/>
          <cell r="AC2226"/>
          <cell r="AD2226"/>
          <cell r="AE2226"/>
          <cell r="AF2226"/>
          <cell r="AG2226"/>
          <cell r="AH2226"/>
          <cell r="AI2226"/>
          <cell r="AJ2226"/>
        </row>
        <row r="2227">
          <cell r="C2227">
            <v>0</v>
          </cell>
          <cell r="D2227">
            <v>0</v>
          </cell>
          <cell r="E2227"/>
          <cell r="F2227"/>
          <cell r="G2227"/>
          <cell r="AA2227"/>
          <cell r="AB2227"/>
          <cell r="AC2227"/>
          <cell r="AD2227"/>
          <cell r="AE2227"/>
          <cell r="AF2227"/>
          <cell r="AG2227"/>
          <cell r="AH2227"/>
          <cell r="AI2227"/>
          <cell r="AJ2227"/>
        </row>
        <row r="2228">
          <cell r="C2228">
            <v>0</v>
          </cell>
          <cell r="D2228">
            <v>0</v>
          </cell>
          <cell r="E2228"/>
          <cell r="F2228"/>
          <cell r="G2228"/>
          <cell r="AA2228"/>
          <cell r="AB2228"/>
          <cell r="AC2228"/>
          <cell r="AD2228"/>
          <cell r="AE2228"/>
          <cell r="AF2228"/>
          <cell r="AG2228"/>
          <cell r="AH2228"/>
          <cell r="AI2228"/>
          <cell r="AJ2228"/>
        </row>
        <row r="2229">
          <cell r="C2229">
            <v>0</v>
          </cell>
          <cell r="D2229">
            <v>0</v>
          </cell>
          <cell r="E2229"/>
          <cell r="F2229"/>
          <cell r="G2229"/>
          <cell r="AA2229"/>
          <cell r="AB2229"/>
          <cell r="AC2229"/>
          <cell r="AD2229"/>
          <cell r="AE2229"/>
          <cell r="AF2229"/>
          <cell r="AG2229"/>
          <cell r="AH2229"/>
          <cell r="AI2229"/>
          <cell r="AJ2229"/>
        </row>
        <row r="2230">
          <cell r="C2230">
            <v>0</v>
          </cell>
          <cell r="D2230">
            <v>0</v>
          </cell>
          <cell r="E2230"/>
          <cell r="F2230"/>
          <cell r="G2230"/>
          <cell r="AA2230"/>
          <cell r="AB2230"/>
          <cell r="AC2230"/>
          <cell r="AD2230"/>
          <cell r="AE2230"/>
          <cell r="AF2230"/>
          <cell r="AG2230"/>
          <cell r="AH2230"/>
          <cell r="AI2230"/>
          <cell r="AJ2230"/>
        </row>
        <row r="2231">
          <cell r="C2231">
            <v>0</v>
          </cell>
          <cell r="D2231">
            <v>0</v>
          </cell>
          <cell r="E2231"/>
          <cell r="F2231"/>
          <cell r="G2231"/>
          <cell r="AA2231"/>
          <cell r="AB2231"/>
          <cell r="AC2231"/>
          <cell r="AD2231"/>
          <cell r="AE2231"/>
          <cell r="AF2231"/>
          <cell r="AG2231"/>
          <cell r="AH2231"/>
          <cell r="AI2231"/>
          <cell r="AJ2231"/>
        </row>
        <row r="2232">
          <cell r="C2232">
            <v>0</v>
          </cell>
          <cell r="D2232">
            <v>0</v>
          </cell>
          <cell r="E2232"/>
          <cell r="F2232"/>
          <cell r="G2232"/>
          <cell r="AA2232"/>
          <cell r="AB2232"/>
          <cell r="AC2232"/>
          <cell r="AD2232"/>
          <cell r="AE2232"/>
          <cell r="AF2232"/>
          <cell r="AG2232"/>
          <cell r="AH2232"/>
          <cell r="AI2232"/>
          <cell r="AJ2232"/>
        </row>
        <row r="2233">
          <cell r="C2233">
            <v>0</v>
          </cell>
          <cell r="D2233">
            <v>0</v>
          </cell>
          <cell r="E2233"/>
          <cell r="F2233"/>
          <cell r="G2233"/>
          <cell r="AA2233"/>
          <cell r="AB2233"/>
          <cell r="AC2233"/>
          <cell r="AD2233"/>
          <cell r="AE2233"/>
          <cell r="AF2233"/>
          <cell r="AG2233"/>
          <cell r="AH2233"/>
          <cell r="AI2233"/>
          <cell r="AJ2233"/>
        </row>
        <row r="2234">
          <cell r="C2234">
            <v>0</v>
          </cell>
          <cell r="D2234">
            <v>0</v>
          </cell>
          <cell r="E2234"/>
          <cell r="F2234"/>
          <cell r="G2234"/>
          <cell r="AA2234"/>
          <cell r="AB2234"/>
          <cell r="AC2234"/>
          <cell r="AD2234"/>
          <cell r="AE2234"/>
          <cell r="AF2234"/>
          <cell r="AG2234"/>
          <cell r="AH2234"/>
          <cell r="AI2234"/>
          <cell r="AJ2234"/>
        </row>
        <row r="2235">
          <cell r="C2235">
            <v>1</v>
          </cell>
          <cell r="D2235">
            <v>1</v>
          </cell>
          <cell r="E2235">
            <v>1</v>
          </cell>
          <cell r="F2235"/>
          <cell r="G2235">
            <v>0</v>
          </cell>
          <cell r="AA2235">
            <v>0</v>
          </cell>
          <cell r="AB2235">
            <v>1</v>
          </cell>
          <cell r="AC2235">
            <v>0</v>
          </cell>
          <cell r="AD2235"/>
          <cell r="AE2235"/>
          <cell r="AF2235"/>
          <cell r="AG2235"/>
          <cell r="AH2235"/>
          <cell r="AI2235"/>
          <cell r="AJ2235"/>
        </row>
        <row r="2236">
          <cell r="C2236">
            <v>82</v>
          </cell>
          <cell r="D2236">
            <v>66</v>
          </cell>
          <cell r="E2236">
            <v>66</v>
          </cell>
          <cell r="F2236"/>
          <cell r="G2236">
            <v>16</v>
          </cell>
          <cell r="AA2236">
            <v>79</v>
          </cell>
          <cell r="AB2236">
            <v>3</v>
          </cell>
          <cell r="AC2236">
            <v>0</v>
          </cell>
          <cell r="AD2236"/>
          <cell r="AE2236"/>
          <cell r="AF2236"/>
          <cell r="AG2236"/>
          <cell r="AH2236"/>
          <cell r="AI2236"/>
          <cell r="AJ2236"/>
        </row>
        <row r="2237">
          <cell r="C2237">
            <v>0</v>
          </cell>
          <cell r="D2237">
            <v>0</v>
          </cell>
          <cell r="E2237"/>
          <cell r="F2237"/>
          <cell r="G2237"/>
          <cell r="AA2237"/>
          <cell r="AB2237"/>
          <cell r="AC2237"/>
          <cell r="AD2237"/>
          <cell r="AE2237"/>
          <cell r="AF2237"/>
          <cell r="AG2237"/>
          <cell r="AH2237"/>
          <cell r="AI2237"/>
          <cell r="AJ2237"/>
        </row>
        <row r="2238">
          <cell r="C2238">
            <v>0</v>
          </cell>
          <cell r="D2238">
            <v>0</v>
          </cell>
          <cell r="E2238"/>
          <cell r="F2238"/>
          <cell r="G2238"/>
          <cell r="AA2238"/>
          <cell r="AB2238"/>
          <cell r="AC2238"/>
          <cell r="AD2238"/>
          <cell r="AE2238"/>
          <cell r="AF2238"/>
          <cell r="AG2238"/>
          <cell r="AH2238"/>
          <cell r="AI2238"/>
          <cell r="AJ2238"/>
        </row>
        <row r="2239">
          <cell r="C2239">
            <v>95</v>
          </cell>
          <cell r="D2239">
            <v>91</v>
          </cell>
          <cell r="E2239">
            <v>91</v>
          </cell>
          <cell r="F2239"/>
          <cell r="G2239">
            <v>4</v>
          </cell>
          <cell r="AA2239">
            <v>53</v>
          </cell>
          <cell r="AB2239">
            <v>4</v>
          </cell>
          <cell r="AC2239">
            <v>38</v>
          </cell>
          <cell r="AD2239"/>
          <cell r="AE2239"/>
          <cell r="AF2239"/>
          <cell r="AG2239"/>
          <cell r="AH2239"/>
          <cell r="AI2239"/>
          <cell r="AJ2239"/>
        </row>
        <row r="2240">
          <cell r="C2240">
            <v>0</v>
          </cell>
          <cell r="D2240">
            <v>0</v>
          </cell>
          <cell r="E2240"/>
          <cell r="F2240"/>
          <cell r="G2240"/>
          <cell r="AA2240"/>
          <cell r="AB2240"/>
          <cell r="AC2240"/>
          <cell r="AD2240"/>
          <cell r="AE2240"/>
          <cell r="AF2240"/>
          <cell r="AG2240"/>
          <cell r="AH2240"/>
          <cell r="AI2240"/>
          <cell r="AJ2240"/>
        </row>
        <row r="2241">
          <cell r="C2241">
            <v>0</v>
          </cell>
          <cell r="D2241">
            <v>0</v>
          </cell>
          <cell r="E2241"/>
          <cell r="F2241"/>
          <cell r="G2241"/>
          <cell r="AA2241"/>
          <cell r="AB2241"/>
          <cell r="AC2241"/>
          <cell r="AD2241"/>
          <cell r="AE2241"/>
          <cell r="AF2241"/>
          <cell r="AG2241"/>
          <cell r="AH2241"/>
          <cell r="AI2241"/>
          <cell r="AJ2241"/>
        </row>
        <row r="2242">
          <cell r="C2242">
            <v>0</v>
          </cell>
          <cell r="D2242">
            <v>0</v>
          </cell>
          <cell r="E2242"/>
          <cell r="F2242"/>
          <cell r="G2242"/>
          <cell r="AA2242"/>
          <cell r="AB2242"/>
          <cell r="AC2242"/>
          <cell r="AD2242"/>
          <cell r="AE2242"/>
          <cell r="AF2242"/>
          <cell r="AG2242"/>
          <cell r="AH2242"/>
          <cell r="AI2242"/>
          <cell r="AJ2242"/>
        </row>
        <row r="2243">
          <cell r="C2243">
            <v>63</v>
          </cell>
          <cell r="D2243">
            <v>63</v>
          </cell>
          <cell r="E2243">
            <v>63</v>
          </cell>
          <cell r="F2243"/>
          <cell r="G2243">
            <v>0</v>
          </cell>
          <cell r="AA2243">
            <v>13</v>
          </cell>
          <cell r="AB2243">
            <v>13</v>
          </cell>
          <cell r="AC2243">
            <v>37</v>
          </cell>
          <cell r="AD2243"/>
          <cell r="AE2243"/>
          <cell r="AF2243"/>
          <cell r="AG2243"/>
          <cell r="AH2243"/>
          <cell r="AI2243"/>
          <cell r="AJ2243"/>
        </row>
        <row r="2244">
          <cell r="C2244">
            <v>0</v>
          </cell>
          <cell r="D2244">
            <v>0</v>
          </cell>
          <cell r="E2244"/>
          <cell r="F2244"/>
          <cell r="G2244"/>
          <cell r="AA2244"/>
          <cell r="AB2244"/>
          <cell r="AC2244"/>
          <cell r="AD2244"/>
          <cell r="AE2244"/>
          <cell r="AF2244"/>
          <cell r="AG2244"/>
          <cell r="AH2244"/>
          <cell r="AI2244"/>
          <cell r="AJ2244"/>
        </row>
        <row r="2245">
          <cell r="C2245">
            <v>0</v>
          </cell>
          <cell r="D2245">
            <v>0</v>
          </cell>
          <cell r="E2245"/>
          <cell r="F2245"/>
          <cell r="G2245"/>
          <cell r="AA2245"/>
          <cell r="AB2245"/>
          <cell r="AC2245"/>
          <cell r="AD2245"/>
          <cell r="AE2245"/>
          <cell r="AF2245"/>
          <cell r="AG2245"/>
          <cell r="AH2245"/>
          <cell r="AI2245"/>
          <cell r="AJ2245"/>
        </row>
        <row r="2249">
          <cell r="C2249">
            <v>20</v>
          </cell>
          <cell r="D2249">
            <v>20</v>
          </cell>
          <cell r="E2249">
            <v>20</v>
          </cell>
          <cell r="F2249"/>
          <cell r="G2249"/>
          <cell r="AA2249">
            <v>20</v>
          </cell>
          <cell r="AB2249"/>
          <cell r="AC2249"/>
          <cell r="AD2249"/>
          <cell r="AE2249"/>
          <cell r="AF2249"/>
          <cell r="AG2249"/>
          <cell r="AH2249"/>
          <cell r="AI2249"/>
          <cell r="AJ2249"/>
          <cell r="AL2249">
            <v>993000</v>
          </cell>
        </row>
        <row r="2250">
          <cell r="C2250">
            <v>0</v>
          </cell>
          <cell r="D2250">
            <v>0</v>
          </cell>
          <cell r="E2250"/>
          <cell r="F2250"/>
          <cell r="G2250"/>
          <cell r="AA2250"/>
          <cell r="AB2250"/>
          <cell r="AC2250"/>
          <cell r="AD2250"/>
          <cell r="AE2250"/>
          <cell r="AF2250"/>
          <cell r="AG2250"/>
          <cell r="AH2250"/>
          <cell r="AI2250"/>
          <cell r="AJ2250"/>
          <cell r="AL2250">
            <v>0</v>
          </cell>
        </row>
        <row r="2251">
          <cell r="C2251">
            <v>0</v>
          </cell>
          <cell r="D2251">
            <v>0</v>
          </cell>
          <cell r="E2251"/>
          <cell r="F2251"/>
          <cell r="G2251"/>
          <cell r="AA2251"/>
          <cell r="AB2251"/>
          <cell r="AC2251"/>
          <cell r="AD2251"/>
          <cell r="AE2251"/>
          <cell r="AF2251"/>
          <cell r="AG2251"/>
          <cell r="AH2251"/>
          <cell r="AI2251"/>
          <cell r="AJ2251"/>
          <cell r="AL2251">
            <v>0</v>
          </cell>
        </row>
        <row r="2252">
          <cell r="C2252">
            <v>0</v>
          </cell>
          <cell r="D2252">
            <v>0</v>
          </cell>
          <cell r="E2252"/>
          <cell r="F2252"/>
          <cell r="G2252"/>
          <cell r="AA2252"/>
          <cell r="AB2252"/>
          <cell r="AC2252"/>
          <cell r="AD2252"/>
          <cell r="AE2252"/>
          <cell r="AF2252"/>
          <cell r="AG2252"/>
          <cell r="AH2252"/>
          <cell r="AI2252"/>
          <cell r="AJ2252"/>
          <cell r="AL2252">
            <v>0</v>
          </cell>
        </row>
        <row r="2253">
          <cell r="C2253">
            <v>0</v>
          </cell>
          <cell r="D2253">
            <v>0</v>
          </cell>
          <cell r="E2253"/>
          <cell r="F2253"/>
          <cell r="G2253"/>
          <cell r="AA2253"/>
          <cell r="AB2253"/>
          <cell r="AC2253"/>
          <cell r="AD2253"/>
          <cell r="AE2253"/>
          <cell r="AF2253"/>
          <cell r="AG2253"/>
          <cell r="AH2253"/>
          <cell r="AI2253"/>
          <cell r="AJ2253"/>
          <cell r="AL2253">
            <v>0</v>
          </cell>
        </row>
        <row r="2254">
          <cell r="C2254">
            <v>0</v>
          </cell>
          <cell r="D2254">
            <v>0</v>
          </cell>
          <cell r="E2254"/>
          <cell r="F2254"/>
          <cell r="G2254"/>
          <cell r="AA2254"/>
          <cell r="AB2254"/>
          <cell r="AC2254"/>
          <cell r="AD2254"/>
          <cell r="AE2254"/>
          <cell r="AF2254"/>
          <cell r="AG2254"/>
          <cell r="AH2254"/>
          <cell r="AI2254"/>
          <cell r="AJ2254"/>
          <cell r="AL2254">
            <v>0</v>
          </cell>
        </row>
        <row r="2255">
          <cell r="C2255">
            <v>0</v>
          </cell>
          <cell r="D2255">
            <v>0</v>
          </cell>
          <cell r="E2255"/>
          <cell r="F2255"/>
          <cell r="G2255"/>
          <cell r="AA2255"/>
          <cell r="AB2255"/>
          <cell r="AC2255"/>
          <cell r="AD2255"/>
          <cell r="AE2255"/>
          <cell r="AF2255"/>
          <cell r="AG2255"/>
          <cell r="AH2255"/>
          <cell r="AI2255"/>
          <cell r="AJ2255"/>
          <cell r="AL2255">
            <v>0</v>
          </cell>
        </row>
        <row r="2256">
          <cell r="C2256">
            <v>0</v>
          </cell>
          <cell r="D2256">
            <v>0</v>
          </cell>
          <cell r="E2256"/>
          <cell r="F2256"/>
          <cell r="G2256"/>
          <cell r="AA2256"/>
          <cell r="AB2256"/>
          <cell r="AC2256"/>
          <cell r="AD2256"/>
          <cell r="AE2256"/>
          <cell r="AF2256"/>
          <cell r="AG2256"/>
          <cell r="AH2256"/>
          <cell r="AI2256"/>
          <cell r="AJ2256"/>
          <cell r="AL2256">
            <v>0</v>
          </cell>
        </row>
        <row r="2257">
          <cell r="C2257">
            <v>0</v>
          </cell>
          <cell r="D2257">
            <v>0</v>
          </cell>
          <cell r="E2257"/>
          <cell r="F2257"/>
          <cell r="G2257"/>
          <cell r="AA2257"/>
          <cell r="AB2257"/>
          <cell r="AC2257"/>
          <cell r="AD2257"/>
          <cell r="AE2257"/>
          <cell r="AF2257"/>
          <cell r="AG2257"/>
          <cell r="AH2257"/>
          <cell r="AI2257"/>
          <cell r="AJ2257"/>
        </row>
        <row r="2258">
          <cell r="C2258">
            <v>0</v>
          </cell>
          <cell r="D2258">
            <v>0</v>
          </cell>
          <cell r="E2258"/>
          <cell r="F2258"/>
          <cell r="G2258"/>
          <cell r="AA2258"/>
          <cell r="AB2258"/>
          <cell r="AC2258"/>
          <cell r="AD2258"/>
          <cell r="AE2258"/>
          <cell r="AF2258"/>
          <cell r="AG2258"/>
          <cell r="AH2258"/>
          <cell r="AI2258"/>
          <cell r="AJ2258"/>
        </row>
        <row r="2259">
          <cell r="C2259">
            <v>0</v>
          </cell>
          <cell r="D2259">
            <v>0</v>
          </cell>
          <cell r="E2259"/>
          <cell r="F2259"/>
          <cell r="G2259"/>
          <cell r="AA2259"/>
          <cell r="AB2259"/>
          <cell r="AC2259"/>
          <cell r="AD2259"/>
          <cell r="AE2259"/>
          <cell r="AF2259"/>
          <cell r="AG2259"/>
          <cell r="AH2259"/>
          <cell r="AI2259"/>
          <cell r="AJ2259"/>
        </row>
        <row r="2263">
          <cell r="C2263">
            <v>0</v>
          </cell>
          <cell r="AL2263">
            <v>0</v>
          </cell>
        </row>
        <row r="2342">
          <cell r="C2342">
            <v>36</v>
          </cell>
          <cell r="H2342">
            <v>30</v>
          </cell>
          <cell r="I2342">
            <v>18</v>
          </cell>
          <cell r="J2342">
            <v>12</v>
          </cell>
          <cell r="K2342">
            <v>0</v>
          </cell>
          <cell r="L2342">
            <v>5</v>
          </cell>
          <cell r="M2342">
            <v>1</v>
          </cell>
          <cell r="N2342">
            <v>0</v>
          </cell>
          <cell r="P2342">
            <v>0</v>
          </cell>
          <cell r="Q2342">
            <v>14</v>
          </cell>
          <cell r="S2342">
            <v>8</v>
          </cell>
          <cell r="T2342">
            <v>5</v>
          </cell>
          <cell r="V2342">
            <v>0</v>
          </cell>
          <cell r="W2342">
            <v>1</v>
          </cell>
          <cell r="Y2342">
            <v>2</v>
          </cell>
          <cell r="Z2342">
            <v>6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L2342">
            <v>6651695</v>
          </cell>
        </row>
        <row r="2363">
          <cell r="C2363">
            <v>1096</v>
          </cell>
          <cell r="D2363">
            <v>806</v>
          </cell>
          <cell r="E2363">
            <v>806</v>
          </cell>
          <cell r="F2363">
            <v>0</v>
          </cell>
          <cell r="G2363">
            <v>290</v>
          </cell>
          <cell r="AA2363">
            <v>1015</v>
          </cell>
          <cell r="AB2363">
            <v>53</v>
          </cell>
          <cell r="AC2363">
            <v>28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</row>
        <row r="2369"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</row>
        <row r="2370">
          <cell r="C2370">
            <v>1096</v>
          </cell>
          <cell r="E2370">
            <v>806</v>
          </cell>
          <cell r="AL2370">
            <v>11193920</v>
          </cell>
        </row>
        <row r="2377">
          <cell r="C2377">
            <v>2</v>
          </cell>
          <cell r="H2377">
            <v>2</v>
          </cell>
          <cell r="I2377">
            <v>2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P2377">
            <v>0</v>
          </cell>
          <cell r="Q2377">
            <v>2</v>
          </cell>
          <cell r="S2377">
            <v>0</v>
          </cell>
          <cell r="T2377">
            <v>0</v>
          </cell>
          <cell r="V2377">
            <v>0</v>
          </cell>
          <cell r="W2377">
            <v>0</v>
          </cell>
          <cell r="Y2377">
            <v>0</v>
          </cell>
          <cell r="Z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L2377">
            <v>597400</v>
          </cell>
        </row>
        <row r="2414">
          <cell r="C2414">
            <v>31</v>
          </cell>
          <cell r="H2414">
            <v>28</v>
          </cell>
          <cell r="I2414">
            <v>27</v>
          </cell>
          <cell r="J2414">
            <v>1</v>
          </cell>
          <cell r="K2414">
            <v>0</v>
          </cell>
          <cell r="L2414">
            <v>2</v>
          </cell>
          <cell r="M2414">
            <v>1</v>
          </cell>
          <cell r="N2414">
            <v>0</v>
          </cell>
          <cell r="P2414">
            <v>0</v>
          </cell>
          <cell r="Q2414">
            <v>21</v>
          </cell>
          <cell r="S2414">
            <v>0</v>
          </cell>
          <cell r="T2414">
            <v>0</v>
          </cell>
          <cell r="V2414">
            <v>0</v>
          </cell>
          <cell r="W2414">
            <v>0</v>
          </cell>
          <cell r="Y2414">
            <v>0</v>
          </cell>
          <cell r="Z2414">
            <v>9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L2414">
            <v>5278340</v>
          </cell>
        </row>
        <row r="2416">
          <cell r="C2416">
            <v>22</v>
          </cell>
          <cell r="D2416">
            <v>20</v>
          </cell>
          <cell r="E2416">
            <v>20</v>
          </cell>
          <cell r="F2416"/>
          <cell r="G2416">
            <v>2</v>
          </cell>
          <cell r="AA2416">
            <v>22</v>
          </cell>
          <cell r="AB2416">
            <v>0</v>
          </cell>
          <cell r="AC2416">
            <v>0</v>
          </cell>
          <cell r="AD2416"/>
          <cell r="AE2416"/>
          <cell r="AF2416"/>
          <cell r="AG2416"/>
          <cell r="AH2416"/>
          <cell r="AI2416"/>
          <cell r="AJ2416"/>
          <cell r="AL2416">
            <v>2424000</v>
          </cell>
        </row>
        <row r="2417">
          <cell r="C2417">
            <v>20</v>
          </cell>
          <cell r="D2417">
            <v>18</v>
          </cell>
          <cell r="E2417">
            <v>18</v>
          </cell>
          <cell r="F2417"/>
          <cell r="G2417">
            <v>2</v>
          </cell>
          <cell r="AA2417">
            <v>20</v>
          </cell>
          <cell r="AB2417"/>
          <cell r="AC2417"/>
          <cell r="AD2417"/>
          <cell r="AE2417"/>
          <cell r="AF2417"/>
          <cell r="AG2417"/>
          <cell r="AH2417"/>
          <cell r="AI2417"/>
          <cell r="AJ2417"/>
          <cell r="AL2417">
            <v>2094660</v>
          </cell>
        </row>
        <row r="2418">
          <cell r="C2418">
            <v>3</v>
          </cell>
          <cell r="D2418">
            <v>3</v>
          </cell>
          <cell r="E2418">
            <v>3</v>
          </cell>
          <cell r="F2418"/>
          <cell r="G2418"/>
          <cell r="AA2418">
            <v>3</v>
          </cell>
          <cell r="AB2418"/>
          <cell r="AC2418"/>
          <cell r="AD2418"/>
          <cell r="AE2418"/>
          <cell r="AF2418"/>
          <cell r="AG2418"/>
          <cell r="AH2418"/>
          <cell r="AI2418"/>
          <cell r="AJ2418"/>
          <cell r="AL2418">
            <v>150960</v>
          </cell>
        </row>
        <row r="2420">
          <cell r="C2420">
            <v>90</v>
          </cell>
          <cell r="H2420">
            <v>88</v>
          </cell>
          <cell r="I2420">
            <v>31</v>
          </cell>
          <cell r="J2420">
            <v>57</v>
          </cell>
          <cell r="K2420">
            <v>2</v>
          </cell>
          <cell r="L2420"/>
          <cell r="M2420"/>
          <cell r="N2420"/>
          <cell r="AD2420"/>
          <cell r="AE2420"/>
          <cell r="AF2420"/>
          <cell r="AG2420"/>
          <cell r="AH2420"/>
          <cell r="AI2420"/>
          <cell r="AJ2420"/>
          <cell r="AL2420">
            <v>4773070</v>
          </cell>
        </row>
        <row r="2421">
          <cell r="C2421">
            <v>0</v>
          </cell>
          <cell r="H2421">
            <v>0</v>
          </cell>
          <cell r="I2421"/>
          <cell r="J2421"/>
          <cell r="K2421"/>
          <cell r="L2421"/>
          <cell r="M2421"/>
          <cell r="N2421"/>
          <cell r="AD2421"/>
          <cell r="AE2421"/>
          <cell r="AF2421"/>
          <cell r="AG2421"/>
          <cell r="AH2421"/>
          <cell r="AI2421"/>
          <cell r="AJ2421"/>
          <cell r="AL2421">
            <v>0</v>
          </cell>
        </row>
        <row r="2422">
          <cell r="C2422">
            <v>0</v>
          </cell>
          <cell r="H2422">
            <v>0</v>
          </cell>
          <cell r="I2422"/>
          <cell r="J2422"/>
          <cell r="K2422"/>
          <cell r="L2422"/>
          <cell r="M2422"/>
          <cell r="N2422"/>
          <cell r="AD2422"/>
          <cell r="AE2422"/>
          <cell r="AF2422"/>
          <cell r="AG2422"/>
          <cell r="AH2422"/>
          <cell r="AI2422"/>
          <cell r="AJ2422"/>
          <cell r="AL2422">
            <v>0</v>
          </cell>
        </row>
        <row r="2423">
          <cell r="C2423">
            <v>0</v>
          </cell>
          <cell r="H2423">
            <v>0</v>
          </cell>
          <cell r="I2423"/>
          <cell r="J2423"/>
          <cell r="K2423"/>
          <cell r="L2423"/>
          <cell r="M2423"/>
          <cell r="N2423"/>
          <cell r="AD2423"/>
          <cell r="AE2423"/>
          <cell r="AF2423"/>
          <cell r="AG2423"/>
          <cell r="AH2423"/>
          <cell r="AI2423"/>
          <cell r="AJ2423"/>
          <cell r="AL2423">
            <v>0</v>
          </cell>
        </row>
        <row r="2424">
          <cell r="C2424">
            <v>0</v>
          </cell>
          <cell r="H2424">
            <v>0</v>
          </cell>
          <cell r="I2424"/>
          <cell r="J2424"/>
          <cell r="K2424"/>
          <cell r="L2424"/>
          <cell r="M2424"/>
          <cell r="N2424"/>
          <cell r="AD2424"/>
          <cell r="AE2424"/>
          <cell r="AF2424"/>
          <cell r="AG2424"/>
          <cell r="AH2424"/>
          <cell r="AI2424"/>
          <cell r="AJ2424"/>
          <cell r="AL2424">
            <v>0</v>
          </cell>
        </row>
        <row r="2425">
          <cell r="C2425">
            <v>0</v>
          </cell>
          <cell r="H2425">
            <v>0</v>
          </cell>
          <cell r="I2425"/>
          <cell r="J2425"/>
          <cell r="K2425"/>
          <cell r="L2425"/>
          <cell r="M2425"/>
          <cell r="N2425"/>
          <cell r="AD2425"/>
          <cell r="AE2425"/>
          <cell r="AF2425"/>
          <cell r="AG2425"/>
          <cell r="AH2425"/>
          <cell r="AI2425"/>
          <cell r="AJ2425"/>
          <cell r="AL2425">
            <v>0</v>
          </cell>
        </row>
        <row r="2426">
          <cell r="C2426">
            <v>0</v>
          </cell>
          <cell r="H2426">
            <v>0</v>
          </cell>
          <cell r="I2426"/>
          <cell r="J2426"/>
          <cell r="K2426"/>
          <cell r="L2426"/>
          <cell r="M2426"/>
          <cell r="N2426"/>
          <cell r="AD2426"/>
          <cell r="AE2426"/>
          <cell r="AF2426"/>
          <cell r="AG2426"/>
          <cell r="AH2426"/>
          <cell r="AI2426"/>
          <cell r="AJ2426"/>
          <cell r="AL2426">
            <v>0</v>
          </cell>
        </row>
        <row r="2427">
          <cell r="C2427">
            <v>56</v>
          </cell>
          <cell r="E2427">
            <v>42</v>
          </cell>
          <cell r="AL2427">
            <v>6466320</v>
          </cell>
        </row>
        <row r="2428">
          <cell r="C2428">
            <v>0</v>
          </cell>
          <cell r="E2428"/>
          <cell r="AL2428">
            <v>0</v>
          </cell>
        </row>
        <row r="2429">
          <cell r="P2429">
            <v>0</v>
          </cell>
          <cell r="Q2429">
            <v>52</v>
          </cell>
          <cell r="S2429">
            <v>0</v>
          </cell>
          <cell r="T2429">
            <v>0</v>
          </cell>
          <cell r="V2429">
            <v>0</v>
          </cell>
          <cell r="W2429">
            <v>0</v>
          </cell>
          <cell r="Y2429">
            <v>0</v>
          </cell>
          <cell r="Z2429">
            <v>38</v>
          </cell>
        </row>
        <row r="2431">
          <cell r="C2431">
            <v>0</v>
          </cell>
          <cell r="E2431"/>
          <cell r="AL2431">
            <v>0</v>
          </cell>
        </row>
        <row r="2435">
          <cell r="C2435">
            <v>2</v>
          </cell>
          <cell r="D2435">
            <v>2</v>
          </cell>
          <cell r="E2435">
            <v>2</v>
          </cell>
          <cell r="F2435"/>
          <cell r="G2435">
            <v>0</v>
          </cell>
          <cell r="AA2435">
            <v>0</v>
          </cell>
          <cell r="AB2435">
            <v>2</v>
          </cell>
          <cell r="AC2435">
            <v>0</v>
          </cell>
          <cell r="AD2435"/>
          <cell r="AE2435"/>
          <cell r="AF2435"/>
          <cell r="AG2435"/>
          <cell r="AH2435"/>
          <cell r="AI2435"/>
          <cell r="AJ2435"/>
        </row>
        <row r="2436">
          <cell r="C2436">
            <v>0</v>
          </cell>
          <cell r="D2436">
            <v>0</v>
          </cell>
          <cell r="E2436"/>
          <cell r="F2436"/>
          <cell r="G2436"/>
          <cell r="AA2436"/>
          <cell r="AB2436"/>
          <cell r="AC2436"/>
          <cell r="AD2436"/>
          <cell r="AE2436"/>
          <cell r="AF2436"/>
          <cell r="AG2436"/>
          <cell r="AH2436"/>
          <cell r="AI2436"/>
          <cell r="AJ2436"/>
        </row>
        <row r="2437">
          <cell r="C2437">
            <v>0</v>
          </cell>
          <cell r="D2437">
            <v>0</v>
          </cell>
          <cell r="E2437"/>
          <cell r="F2437"/>
          <cell r="G2437"/>
          <cell r="AA2437"/>
          <cell r="AB2437"/>
          <cell r="AC2437"/>
          <cell r="AD2437"/>
          <cell r="AE2437"/>
          <cell r="AF2437"/>
          <cell r="AG2437"/>
          <cell r="AH2437"/>
          <cell r="AI2437"/>
          <cell r="AJ2437"/>
        </row>
        <row r="2438">
          <cell r="C2438">
            <v>0</v>
          </cell>
          <cell r="D2438">
            <v>0</v>
          </cell>
          <cell r="E2438"/>
          <cell r="F2438"/>
          <cell r="G2438"/>
          <cell r="AA2438"/>
          <cell r="AB2438"/>
          <cell r="AC2438"/>
          <cell r="AD2438"/>
          <cell r="AE2438"/>
          <cell r="AF2438"/>
          <cell r="AG2438"/>
          <cell r="AH2438"/>
          <cell r="AI2438"/>
          <cell r="AJ2438"/>
        </row>
        <row r="2439">
          <cell r="C2439">
            <v>0</v>
          </cell>
          <cell r="D2439">
            <v>0</v>
          </cell>
          <cell r="E2439"/>
          <cell r="F2439"/>
          <cell r="G2439"/>
          <cell r="AA2439"/>
          <cell r="AB2439"/>
          <cell r="AC2439"/>
          <cell r="AD2439"/>
          <cell r="AE2439"/>
          <cell r="AF2439"/>
          <cell r="AG2439"/>
          <cell r="AH2439"/>
          <cell r="AI2439"/>
          <cell r="AJ2439"/>
        </row>
        <row r="2440">
          <cell r="C2440">
            <v>0</v>
          </cell>
          <cell r="D2440">
            <v>0</v>
          </cell>
          <cell r="E2440"/>
          <cell r="F2440"/>
          <cell r="G2440"/>
          <cell r="AA2440"/>
          <cell r="AB2440"/>
          <cell r="AC2440"/>
          <cell r="AD2440"/>
          <cell r="AE2440"/>
          <cell r="AF2440"/>
          <cell r="AG2440"/>
          <cell r="AH2440"/>
          <cell r="AI2440"/>
          <cell r="AJ2440"/>
        </row>
        <row r="2441">
          <cell r="C2441">
            <v>33</v>
          </cell>
          <cell r="D2441">
            <v>33</v>
          </cell>
          <cell r="E2441">
            <v>33</v>
          </cell>
          <cell r="F2441"/>
          <cell r="G2441">
            <v>0</v>
          </cell>
          <cell r="AA2441">
            <v>0</v>
          </cell>
          <cell r="AB2441">
            <v>28</v>
          </cell>
          <cell r="AC2441">
            <v>5</v>
          </cell>
          <cell r="AD2441"/>
          <cell r="AE2441"/>
          <cell r="AF2441"/>
          <cell r="AG2441"/>
          <cell r="AH2441"/>
          <cell r="AI2441"/>
          <cell r="AJ2441"/>
        </row>
        <row r="2442">
          <cell r="C2442">
            <v>3</v>
          </cell>
          <cell r="D2442">
            <v>3</v>
          </cell>
          <cell r="E2442">
            <v>3</v>
          </cell>
          <cell r="F2442"/>
          <cell r="G2442">
            <v>0</v>
          </cell>
          <cell r="AA2442">
            <v>0</v>
          </cell>
          <cell r="AB2442">
            <v>3</v>
          </cell>
          <cell r="AC2442">
            <v>0</v>
          </cell>
          <cell r="AD2442"/>
          <cell r="AE2442"/>
          <cell r="AF2442"/>
          <cell r="AG2442"/>
          <cell r="AH2442"/>
          <cell r="AI2442"/>
          <cell r="AJ2442"/>
        </row>
        <row r="2443">
          <cell r="C2443">
            <v>61</v>
          </cell>
          <cell r="D2443">
            <v>61</v>
          </cell>
          <cell r="E2443">
            <v>61</v>
          </cell>
          <cell r="F2443"/>
          <cell r="G2443">
            <v>0</v>
          </cell>
          <cell r="AA2443">
            <v>0</v>
          </cell>
          <cell r="AB2443">
            <v>48</v>
          </cell>
          <cell r="AC2443">
            <v>13</v>
          </cell>
          <cell r="AD2443"/>
          <cell r="AE2443"/>
          <cell r="AF2443"/>
          <cell r="AG2443"/>
          <cell r="AH2443"/>
          <cell r="AI2443"/>
          <cell r="AJ2443"/>
        </row>
        <row r="2444">
          <cell r="C2444">
            <v>41</v>
          </cell>
          <cell r="D2444">
            <v>41</v>
          </cell>
          <cell r="E2444">
            <v>41</v>
          </cell>
          <cell r="F2444"/>
          <cell r="G2444">
            <v>0</v>
          </cell>
          <cell r="AA2444">
            <v>0</v>
          </cell>
          <cell r="AB2444">
            <v>40</v>
          </cell>
          <cell r="AC2444">
            <v>1</v>
          </cell>
          <cell r="AD2444"/>
          <cell r="AE2444"/>
          <cell r="AF2444"/>
          <cell r="AG2444"/>
          <cell r="AH2444"/>
          <cell r="AI2444"/>
          <cell r="AJ2444"/>
        </row>
        <row r="2445">
          <cell r="C2445">
            <v>0</v>
          </cell>
          <cell r="D2445">
            <v>0</v>
          </cell>
          <cell r="E2445"/>
          <cell r="F2445"/>
          <cell r="G2445"/>
          <cell r="AA2445"/>
          <cell r="AB2445"/>
          <cell r="AC2445"/>
          <cell r="AD2445"/>
          <cell r="AE2445"/>
          <cell r="AF2445"/>
          <cell r="AG2445"/>
          <cell r="AH2445"/>
          <cell r="AI2445"/>
          <cell r="AJ2445"/>
        </row>
        <row r="2446">
          <cell r="C2446">
            <v>0</v>
          </cell>
          <cell r="D2446">
            <v>0</v>
          </cell>
          <cell r="E2446"/>
          <cell r="F2446"/>
          <cell r="G2446"/>
          <cell r="AA2446"/>
          <cell r="AB2446"/>
          <cell r="AC2446"/>
          <cell r="AD2446"/>
          <cell r="AE2446"/>
          <cell r="AF2446"/>
          <cell r="AG2446"/>
          <cell r="AH2446"/>
          <cell r="AI2446"/>
          <cell r="AJ2446"/>
        </row>
        <row r="2447">
          <cell r="C2447">
            <v>0</v>
          </cell>
          <cell r="D2447">
            <v>0</v>
          </cell>
          <cell r="E2447"/>
          <cell r="F2447"/>
          <cell r="G2447"/>
          <cell r="AA2447"/>
          <cell r="AB2447"/>
          <cell r="AC2447"/>
          <cell r="AD2447"/>
          <cell r="AE2447"/>
          <cell r="AF2447"/>
          <cell r="AG2447"/>
          <cell r="AH2447"/>
          <cell r="AI2447"/>
          <cell r="AJ2447"/>
        </row>
        <row r="2448">
          <cell r="C2448">
            <v>0</v>
          </cell>
          <cell r="D2448">
            <v>0</v>
          </cell>
          <cell r="E2448"/>
          <cell r="F2448"/>
          <cell r="G2448"/>
          <cell r="AA2448"/>
          <cell r="AB2448"/>
          <cell r="AC2448"/>
          <cell r="AD2448"/>
          <cell r="AE2448"/>
          <cell r="AF2448"/>
          <cell r="AG2448"/>
          <cell r="AH2448"/>
          <cell r="AI2448"/>
          <cell r="AJ2448"/>
        </row>
        <row r="2449">
          <cell r="C2449">
            <v>0</v>
          </cell>
          <cell r="D2449">
            <v>0</v>
          </cell>
          <cell r="E2449"/>
          <cell r="F2449"/>
          <cell r="G2449"/>
          <cell r="AA2449"/>
          <cell r="AB2449"/>
          <cell r="AC2449"/>
          <cell r="AD2449"/>
          <cell r="AE2449"/>
          <cell r="AF2449"/>
          <cell r="AG2449"/>
          <cell r="AH2449"/>
          <cell r="AI2449"/>
          <cell r="AJ2449"/>
        </row>
        <row r="2450">
          <cell r="C2450">
            <v>0</v>
          </cell>
          <cell r="D2450">
            <v>0</v>
          </cell>
          <cell r="E2450"/>
          <cell r="F2450"/>
          <cell r="G2450"/>
          <cell r="AA2450"/>
          <cell r="AB2450"/>
          <cell r="AC2450"/>
          <cell r="AD2450"/>
          <cell r="AE2450"/>
          <cell r="AF2450"/>
          <cell r="AG2450"/>
          <cell r="AH2450"/>
          <cell r="AI2450"/>
          <cell r="AJ2450"/>
        </row>
        <row r="2451">
          <cell r="C2451">
            <v>74</v>
          </cell>
          <cell r="D2451">
            <v>74</v>
          </cell>
          <cell r="E2451">
            <v>74</v>
          </cell>
          <cell r="F2451"/>
          <cell r="G2451">
            <v>0</v>
          </cell>
          <cell r="AA2451">
            <v>0</v>
          </cell>
          <cell r="AB2451">
            <v>74</v>
          </cell>
          <cell r="AC2451">
            <v>0</v>
          </cell>
          <cell r="AD2451"/>
          <cell r="AE2451"/>
          <cell r="AF2451"/>
          <cell r="AG2451"/>
          <cell r="AH2451"/>
          <cell r="AI2451"/>
          <cell r="AJ2451"/>
        </row>
        <row r="2452">
          <cell r="C2452">
            <v>44</v>
          </cell>
          <cell r="D2452">
            <v>44</v>
          </cell>
          <cell r="E2452">
            <v>44</v>
          </cell>
          <cell r="F2452"/>
          <cell r="G2452">
            <v>0</v>
          </cell>
          <cell r="AA2452">
            <v>0</v>
          </cell>
          <cell r="AB2452">
            <v>44</v>
          </cell>
          <cell r="AC2452">
            <v>0</v>
          </cell>
          <cell r="AD2452"/>
          <cell r="AE2452"/>
          <cell r="AF2452"/>
          <cell r="AG2452"/>
          <cell r="AH2452"/>
          <cell r="AI2452"/>
          <cell r="AJ2452"/>
        </row>
        <row r="2660">
          <cell r="C2660">
            <v>71</v>
          </cell>
          <cell r="H2660">
            <v>59</v>
          </cell>
          <cell r="I2660">
            <v>57</v>
          </cell>
          <cell r="J2660">
            <v>2</v>
          </cell>
          <cell r="K2660">
            <v>0</v>
          </cell>
          <cell r="L2660">
            <v>12</v>
          </cell>
          <cell r="M2660">
            <v>0</v>
          </cell>
          <cell r="N2660">
            <v>0</v>
          </cell>
          <cell r="P2660">
            <v>4</v>
          </cell>
          <cell r="Q2660">
            <v>10</v>
          </cell>
          <cell r="S2660">
            <v>0</v>
          </cell>
          <cell r="T2660">
            <v>14</v>
          </cell>
          <cell r="V2660">
            <v>0</v>
          </cell>
          <cell r="W2660">
            <v>0</v>
          </cell>
          <cell r="Y2660">
            <v>8</v>
          </cell>
          <cell r="Z2660">
            <v>27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L2660">
            <v>15596910</v>
          </cell>
        </row>
        <row r="2663">
          <cell r="C2663">
            <v>0</v>
          </cell>
          <cell r="H2663">
            <v>0</v>
          </cell>
        </row>
        <row r="2664">
          <cell r="C2664">
            <v>1</v>
          </cell>
          <cell r="H2664">
            <v>1</v>
          </cell>
        </row>
        <row r="2665">
          <cell r="C2665">
            <v>4</v>
          </cell>
          <cell r="H2665">
            <v>4</v>
          </cell>
        </row>
        <row r="2672">
          <cell r="C2672">
            <v>8</v>
          </cell>
          <cell r="H2672">
            <v>8</v>
          </cell>
          <cell r="I2672">
            <v>8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P2672">
            <v>0</v>
          </cell>
          <cell r="Q2672">
            <v>0</v>
          </cell>
          <cell r="S2672">
            <v>7</v>
          </cell>
          <cell r="T2672">
            <v>1</v>
          </cell>
          <cell r="V2672">
            <v>0</v>
          </cell>
          <cell r="W2672">
            <v>0</v>
          </cell>
          <cell r="Y2672">
            <v>0</v>
          </cell>
          <cell r="Z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L2672">
            <v>515120</v>
          </cell>
        </row>
        <row r="2676">
          <cell r="Q2676"/>
        </row>
        <row r="2684">
          <cell r="C2684">
            <v>15</v>
          </cell>
          <cell r="D2684">
            <v>15</v>
          </cell>
          <cell r="E2684">
            <v>15</v>
          </cell>
          <cell r="F2684">
            <v>0</v>
          </cell>
          <cell r="G2684">
            <v>0</v>
          </cell>
          <cell r="AA2684">
            <v>4</v>
          </cell>
          <cell r="AB2684">
            <v>11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L2684">
            <v>1230280</v>
          </cell>
        </row>
        <row r="2702">
          <cell r="Q2702"/>
        </row>
        <row r="2739">
          <cell r="C2739">
            <v>12</v>
          </cell>
          <cell r="E2739">
            <v>12</v>
          </cell>
        </row>
        <row r="2741">
          <cell r="C2741">
            <v>0</v>
          </cell>
          <cell r="E2741"/>
          <cell r="AL2741">
            <v>0</v>
          </cell>
        </row>
        <row r="2751">
          <cell r="C2751">
            <v>0</v>
          </cell>
          <cell r="E2751">
            <v>0</v>
          </cell>
        </row>
        <row r="2753">
          <cell r="C2753">
            <v>189</v>
          </cell>
          <cell r="E2753">
            <v>189</v>
          </cell>
          <cell r="AL2753">
            <v>4158000</v>
          </cell>
        </row>
        <row r="2754">
          <cell r="C2754">
            <v>131</v>
          </cell>
          <cell r="E2754">
            <v>131</v>
          </cell>
          <cell r="AL2754">
            <v>9067820</v>
          </cell>
        </row>
        <row r="2755">
          <cell r="C2755">
            <v>0</v>
          </cell>
          <cell r="E2755"/>
          <cell r="AL2755">
            <v>0</v>
          </cell>
        </row>
        <row r="2756">
          <cell r="C2756">
            <v>269</v>
          </cell>
          <cell r="E2756">
            <v>264</v>
          </cell>
          <cell r="AL2756">
            <v>797280</v>
          </cell>
        </row>
        <row r="2757">
          <cell r="C2757">
            <v>0</v>
          </cell>
          <cell r="E2757"/>
          <cell r="AL2757">
            <v>0</v>
          </cell>
        </row>
        <row r="2758">
          <cell r="C2758">
            <v>0</v>
          </cell>
          <cell r="E2758"/>
          <cell r="AL2758">
            <v>0</v>
          </cell>
        </row>
        <row r="2759">
          <cell r="C2759">
            <v>0</v>
          </cell>
          <cell r="E2759"/>
          <cell r="AL2759">
            <v>0</v>
          </cell>
        </row>
        <row r="2780">
          <cell r="C2780">
            <v>624</v>
          </cell>
          <cell r="E2780">
            <v>624</v>
          </cell>
          <cell r="AL2780">
            <v>3197200</v>
          </cell>
        </row>
        <row r="2806">
          <cell r="C2806">
            <v>167</v>
          </cell>
          <cell r="E2806">
            <v>167</v>
          </cell>
          <cell r="AL2806">
            <v>4540560</v>
          </cell>
        </row>
        <row r="2816">
          <cell r="C2816">
            <v>2</v>
          </cell>
          <cell r="H2816">
            <v>2</v>
          </cell>
          <cell r="I2816">
            <v>2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</row>
        <row r="2839">
          <cell r="C2839">
            <v>0</v>
          </cell>
          <cell r="E2839"/>
          <cell r="AL2839">
            <v>0</v>
          </cell>
        </row>
        <row r="2840">
          <cell r="C2840">
            <v>0</v>
          </cell>
          <cell r="E2840"/>
          <cell r="AL2840">
            <v>0</v>
          </cell>
        </row>
        <row r="2843">
          <cell r="C2843">
            <v>49</v>
          </cell>
          <cell r="H2843">
            <v>28</v>
          </cell>
          <cell r="I2843">
            <v>28</v>
          </cell>
          <cell r="J2843">
            <v>0</v>
          </cell>
          <cell r="K2843">
            <v>0</v>
          </cell>
          <cell r="L2843">
            <v>21</v>
          </cell>
          <cell r="M2843">
            <v>0</v>
          </cell>
          <cell r="N2843">
            <v>0</v>
          </cell>
          <cell r="P2843">
            <v>0</v>
          </cell>
          <cell r="Q2843">
            <v>0</v>
          </cell>
          <cell r="S2843">
            <v>0</v>
          </cell>
          <cell r="T2843">
            <v>0</v>
          </cell>
          <cell r="V2843">
            <v>0</v>
          </cell>
          <cell r="W2843">
            <v>0</v>
          </cell>
          <cell r="Y2843">
            <v>0</v>
          </cell>
          <cell r="Z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L2843">
            <v>934320</v>
          </cell>
        </row>
        <row r="2893">
          <cell r="C2893">
            <v>0</v>
          </cell>
        </row>
        <row r="2896">
          <cell r="C2896">
            <v>440</v>
          </cell>
          <cell r="E2896">
            <v>440</v>
          </cell>
          <cell r="AL2896">
            <v>10142000</v>
          </cell>
        </row>
        <row r="2897">
          <cell r="C2897">
            <v>0</v>
          </cell>
          <cell r="E2897"/>
          <cell r="AL2897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9">
          <cell r="C2909">
            <v>5</v>
          </cell>
          <cell r="E2909">
            <v>5</v>
          </cell>
          <cell r="AL2909">
            <v>41150</v>
          </cell>
        </row>
        <row r="2910">
          <cell r="C2910">
            <v>0</v>
          </cell>
          <cell r="E2910"/>
          <cell r="AL2910">
            <v>0</v>
          </cell>
        </row>
        <row r="2911">
          <cell r="C2911">
            <v>0</v>
          </cell>
          <cell r="E2911"/>
          <cell r="AL2911">
            <v>0</v>
          </cell>
        </row>
        <row r="2912">
          <cell r="C2912">
            <v>0</v>
          </cell>
          <cell r="E2912"/>
          <cell r="AL2912">
            <v>0</v>
          </cell>
        </row>
        <row r="2913">
          <cell r="C2913">
            <v>0</v>
          </cell>
          <cell r="E2913"/>
          <cell r="AL2913">
            <v>0</v>
          </cell>
        </row>
        <row r="2916">
          <cell r="C2916">
            <v>0</v>
          </cell>
        </row>
        <row r="2917">
          <cell r="C2917">
            <v>0</v>
          </cell>
        </row>
      </sheetData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"/>
      <sheetName val="B17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2021</v>
          </cell>
        </row>
      </sheetData>
      <sheetData sheetId="1">
        <row r="5">
          <cell r="C5">
            <v>0</v>
          </cell>
          <cell r="E5"/>
          <cell r="AL5">
            <v>0</v>
          </cell>
        </row>
        <row r="6">
          <cell r="C6">
            <v>0</v>
          </cell>
          <cell r="E6"/>
          <cell r="AL6">
            <v>0</v>
          </cell>
        </row>
        <row r="7">
          <cell r="C7">
            <v>3363</v>
          </cell>
          <cell r="E7">
            <v>3190</v>
          </cell>
          <cell r="AL7">
            <v>42841700</v>
          </cell>
        </row>
        <row r="8">
          <cell r="C8">
            <v>0</v>
          </cell>
          <cell r="E8"/>
          <cell r="AL8">
            <v>0</v>
          </cell>
        </row>
        <row r="9">
          <cell r="C9">
            <v>0</v>
          </cell>
          <cell r="E9"/>
          <cell r="AL9">
            <v>0</v>
          </cell>
        </row>
        <row r="10">
          <cell r="C10">
            <v>0</v>
          </cell>
          <cell r="E10"/>
          <cell r="AL10">
            <v>0</v>
          </cell>
        </row>
        <row r="11">
          <cell r="C11">
            <v>175</v>
          </cell>
          <cell r="E11">
            <v>110</v>
          </cell>
          <cell r="AL11">
            <v>1852400</v>
          </cell>
        </row>
        <row r="12">
          <cell r="C12">
            <v>0</v>
          </cell>
          <cell r="E12"/>
          <cell r="AL12">
            <v>0</v>
          </cell>
        </row>
        <row r="13">
          <cell r="C13">
            <v>0</v>
          </cell>
          <cell r="E13"/>
          <cell r="AL13">
            <v>0</v>
          </cell>
        </row>
        <row r="14">
          <cell r="C14">
            <v>0</v>
          </cell>
          <cell r="E14"/>
          <cell r="AL14">
            <v>0</v>
          </cell>
        </row>
        <row r="15">
          <cell r="C15">
            <v>2042</v>
          </cell>
          <cell r="E15">
            <v>2034</v>
          </cell>
          <cell r="AL15">
            <v>13790520</v>
          </cell>
        </row>
        <row r="16">
          <cell r="C16">
            <v>1440</v>
          </cell>
          <cell r="E16">
            <v>1437</v>
          </cell>
          <cell r="AL16">
            <v>11711550</v>
          </cell>
        </row>
        <row r="17">
          <cell r="C17">
            <v>2223</v>
          </cell>
          <cell r="E17">
            <v>2195</v>
          </cell>
          <cell r="AL17">
            <v>22169500</v>
          </cell>
        </row>
        <row r="18">
          <cell r="C18">
            <v>5</v>
          </cell>
          <cell r="E18">
            <v>5</v>
          </cell>
          <cell r="AL18">
            <v>75750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603</v>
          </cell>
        </row>
        <row r="25">
          <cell r="C25">
            <v>0</v>
          </cell>
        </row>
        <row r="29">
          <cell r="C29">
            <v>2506</v>
          </cell>
          <cell r="E29">
            <v>2503</v>
          </cell>
          <cell r="AL29">
            <v>3303960</v>
          </cell>
        </row>
        <row r="30">
          <cell r="C30">
            <v>0</v>
          </cell>
          <cell r="E30"/>
          <cell r="AL30">
            <v>0</v>
          </cell>
        </row>
        <row r="31">
          <cell r="C31">
            <v>0</v>
          </cell>
          <cell r="E31"/>
          <cell r="AL31">
            <v>0</v>
          </cell>
        </row>
        <row r="32">
          <cell r="C32">
            <v>253</v>
          </cell>
          <cell r="E32">
            <v>253</v>
          </cell>
          <cell r="AL32">
            <v>455400</v>
          </cell>
        </row>
        <row r="33">
          <cell r="C33">
            <v>3833</v>
          </cell>
          <cell r="E33">
            <v>3833</v>
          </cell>
          <cell r="AL33">
            <v>5557850</v>
          </cell>
        </row>
        <row r="34">
          <cell r="C34">
            <v>220</v>
          </cell>
          <cell r="E34">
            <v>220</v>
          </cell>
          <cell r="AL34">
            <v>290400</v>
          </cell>
        </row>
        <row r="36">
          <cell r="C36">
            <v>67</v>
          </cell>
        </row>
        <row r="37">
          <cell r="C37">
            <v>222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0</v>
          </cell>
        </row>
        <row r="44">
          <cell r="C44">
            <v>35</v>
          </cell>
          <cell r="E44">
            <v>35</v>
          </cell>
          <cell r="AL44">
            <v>151900</v>
          </cell>
        </row>
        <row r="45">
          <cell r="C45">
            <v>735</v>
          </cell>
          <cell r="E45">
            <v>735</v>
          </cell>
          <cell r="AL45">
            <v>1756650</v>
          </cell>
        </row>
        <row r="46">
          <cell r="C46">
            <v>0</v>
          </cell>
          <cell r="E46"/>
          <cell r="AL46">
            <v>0</v>
          </cell>
        </row>
        <row r="47">
          <cell r="C47">
            <v>370</v>
          </cell>
          <cell r="E47">
            <v>370</v>
          </cell>
          <cell r="AL47">
            <v>270100</v>
          </cell>
        </row>
        <row r="49">
          <cell r="C49">
            <v>0</v>
          </cell>
        </row>
        <row r="53">
          <cell r="C53">
            <v>748</v>
          </cell>
          <cell r="E53">
            <v>748</v>
          </cell>
          <cell r="AL53">
            <v>1548360</v>
          </cell>
        </row>
        <row r="54">
          <cell r="C54">
            <v>1</v>
          </cell>
          <cell r="E54">
            <v>1</v>
          </cell>
          <cell r="AL54">
            <v>2070</v>
          </cell>
        </row>
        <row r="55">
          <cell r="C55">
            <v>363</v>
          </cell>
          <cell r="E55">
            <v>363</v>
          </cell>
          <cell r="AL55">
            <v>431970</v>
          </cell>
        </row>
        <row r="57">
          <cell r="C57">
            <v>0</v>
          </cell>
        </row>
        <row r="58">
          <cell r="C58">
            <v>0</v>
          </cell>
        </row>
        <row r="62">
          <cell r="C62">
            <v>255</v>
          </cell>
          <cell r="E62">
            <v>189</v>
          </cell>
          <cell r="AL62">
            <v>170100</v>
          </cell>
        </row>
        <row r="63">
          <cell r="C63">
            <v>0</v>
          </cell>
          <cell r="E63"/>
          <cell r="AL63">
            <v>0</v>
          </cell>
        </row>
        <row r="64">
          <cell r="C64">
            <v>0</v>
          </cell>
          <cell r="E64"/>
          <cell r="AL64">
            <v>0</v>
          </cell>
        </row>
        <row r="67">
          <cell r="C67">
            <v>372</v>
          </cell>
          <cell r="E67">
            <v>364</v>
          </cell>
          <cell r="AL67">
            <v>287560</v>
          </cell>
        </row>
        <row r="68">
          <cell r="C68">
            <v>533</v>
          </cell>
          <cell r="E68">
            <v>533</v>
          </cell>
          <cell r="AL68">
            <v>9562020</v>
          </cell>
        </row>
        <row r="69">
          <cell r="C69">
            <v>61</v>
          </cell>
          <cell r="E69">
            <v>57</v>
          </cell>
          <cell r="AL69">
            <v>2348970</v>
          </cell>
        </row>
        <row r="70">
          <cell r="C70">
            <v>9335</v>
          </cell>
          <cell r="E70">
            <v>9335</v>
          </cell>
          <cell r="AL70">
            <v>22310650</v>
          </cell>
        </row>
        <row r="71">
          <cell r="C71">
            <v>0</v>
          </cell>
          <cell r="E71"/>
          <cell r="AL71">
            <v>0</v>
          </cell>
        </row>
        <row r="73">
          <cell r="C73">
            <v>0</v>
          </cell>
          <cell r="E73"/>
        </row>
        <row r="103">
          <cell r="C103">
            <v>0</v>
          </cell>
        </row>
        <row r="104">
          <cell r="C104">
            <v>0</v>
          </cell>
        </row>
        <row r="105">
          <cell r="C105">
            <v>0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0</v>
          </cell>
        </row>
        <row r="109">
          <cell r="C109">
            <v>0</v>
          </cell>
        </row>
        <row r="110">
          <cell r="C110">
            <v>0</v>
          </cell>
        </row>
        <row r="111">
          <cell r="C111">
            <v>0</v>
          </cell>
        </row>
        <row r="112">
          <cell r="C112">
            <v>0</v>
          </cell>
        </row>
        <row r="113">
          <cell r="C113">
            <v>0</v>
          </cell>
        </row>
        <row r="116">
          <cell r="C116">
            <v>4295</v>
          </cell>
          <cell r="E116">
            <v>4056</v>
          </cell>
          <cell r="AL116">
            <v>159928080</v>
          </cell>
        </row>
        <row r="117">
          <cell r="C117">
            <v>0</v>
          </cell>
          <cell r="E117"/>
          <cell r="AL117">
            <v>0</v>
          </cell>
        </row>
        <row r="118">
          <cell r="C118">
            <v>0</v>
          </cell>
          <cell r="E118"/>
          <cell r="AL118">
            <v>0</v>
          </cell>
        </row>
        <row r="119">
          <cell r="C119">
            <v>752</v>
          </cell>
          <cell r="E119">
            <v>750</v>
          </cell>
          <cell r="AL119">
            <v>122932500</v>
          </cell>
        </row>
        <row r="120">
          <cell r="C120">
            <v>0</v>
          </cell>
          <cell r="E120"/>
          <cell r="AL120">
            <v>0</v>
          </cell>
        </row>
        <row r="121">
          <cell r="C121">
            <v>0</v>
          </cell>
          <cell r="E121"/>
          <cell r="AL121">
            <v>0</v>
          </cell>
        </row>
        <row r="122">
          <cell r="C122">
            <v>122</v>
          </cell>
          <cell r="E122">
            <v>122</v>
          </cell>
          <cell r="AL122">
            <v>9659960</v>
          </cell>
        </row>
        <row r="123">
          <cell r="C123">
            <v>101</v>
          </cell>
          <cell r="E123">
            <v>101</v>
          </cell>
          <cell r="AL123">
            <v>7997180</v>
          </cell>
        </row>
        <row r="124">
          <cell r="C124">
            <v>0</v>
          </cell>
          <cell r="E124"/>
          <cell r="AL124">
            <v>0</v>
          </cell>
        </row>
        <row r="125">
          <cell r="C125">
            <v>114</v>
          </cell>
          <cell r="E125">
            <v>114</v>
          </cell>
          <cell r="AL125">
            <v>8097420</v>
          </cell>
        </row>
        <row r="126">
          <cell r="C126">
            <v>0</v>
          </cell>
          <cell r="E126"/>
          <cell r="AL126">
            <v>0</v>
          </cell>
        </row>
        <row r="127">
          <cell r="C127">
            <v>0</v>
          </cell>
          <cell r="E127"/>
          <cell r="AL127">
            <v>0</v>
          </cell>
        </row>
        <row r="128">
          <cell r="C128">
            <v>0</v>
          </cell>
          <cell r="E128"/>
          <cell r="AL128">
            <v>0</v>
          </cell>
        </row>
        <row r="131">
          <cell r="C131">
            <v>0</v>
          </cell>
          <cell r="E131"/>
          <cell r="AL131">
            <v>0</v>
          </cell>
        </row>
        <row r="132">
          <cell r="C132">
            <v>0</v>
          </cell>
          <cell r="E132"/>
          <cell r="AL132">
            <v>0</v>
          </cell>
        </row>
        <row r="133">
          <cell r="C133">
            <v>0</v>
          </cell>
          <cell r="E133"/>
          <cell r="AL133">
            <v>0</v>
          </cell>
        </row>
        <row r="134">
          <cell r="C134">
            <v>757</v>
          </cell>
          <cell r="E134">
            <v>722</v>
          </cell>
          <cell r="AL134">
            <v>4223700</v>
          </cell>
        </row>
        <row r="135">
          <cell r="C135">
            <v>0</v>
          </cell>
          <cell r="E135"/>
          <cell r="AL135">
            <v>0</v>
          </cell>
        </row>
        <row r="136">
          <cell r="C136">
            <v>0</v>
          </cell>
          <cell r="E136"/>
          <cell r="AL136">
            <v>0</v>
          </cell>
        </row>
        <row r="137">
          <cell r="C137">
            <v>0</v>
          </cell>
          <cell r="E137"/>
          <cell r="AL137">
            <v>0</v>
          </cell>
        </row>
        <row r="138">
          <cell r="C138">
            <v>37</v>
          </cell>
          <cell r="E138">
            <v>31</v>
          </cell>
          <cell r="AL138">
            <v>237150</v>
          </cell>
        </row>
        <row r="139">
          <cell r="C139">
            <v>0</v>
          </cell>
          <cell r="E139"/>
          <cell r="AL139">
            <v>0</v>
          </cell>
        </row>
        <row r="140">
          <cell r="C140">
            <v>0</v>
          </cell>
          <cell r="E140"/>
          <cell r="AL140">
            <v>0</v>
          </cell>
        </row>
        <row r="142">
          <cell r="C142">
            <v>0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C145">
            <v>0</v>
          </cell>
        </row>
        <row r="146">
          <cell r="C146">
            <v>0</v>
          </cell>
        </row>
        <row r="218">
          <cell r="C218">
            <v>43369</v>
          </cell>
          <cell r="D218">
            <v>41770</v>
          </cell>
          <cell r="E218">
            <v>41770</v>
          </cell>
          <cell r="F218">
            <v>0</v>
          </cell>
          <cell r="G218">
            <v>1599</v>
          </cell>
          <cell r="AA218">
            <v>21288</v>
          </cell>
          <cell r="AB218">
            <v>7097</v>
          </cell>
          <cell r="AC218">
            <v>14984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13</v>
          </cell>
          <cell r="AJ218">
            <v>0</v>
          </cell>
          <cell r="AL218">
            <v>56907350</v>
          </cell>
        </row>
        <row r="283">
          <cell r="C283">
            <v>47514</v>
          </cell>
          <cell r="D283">
            <v>46364</v>
          </cell>
          <cell r="E283">
            <v>46364</v>
          </cell>
          <cell r="F283">
            <v>0</v>
          </cell>
          <cell r="G283">
            <v>1150</v>
          </cell>
          <cell r="AA283">
            <v>20699</v>
          </cell>
          <cell r="AB283">
            <v>12600</v>
          </cell>
          <cell r="AC283">
            <v>14215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23</v>
          </cell>
          <cell r="AJ283">
            <v>0</v>
          </cell>
          <cell r="AL283">
            <v>78716550</v>
          </cell>
        </row>
        <row r="327">
          <cell r="C327">
            <v>2622</v>
          </cell>
          <cell r="D327">
            <v>2597</v>
          </cell>
          <cell r="E327">
            <v>2597</v>
          </cell>
          <cell r="F327">
            <v>0</v>
          </cell>
          <cell r="G327">
            <v>25</v>
          </cell>
          <cell r="AA327">
            <v>204</v>
          </cell>
          <cell r="AB327">
            <v>2404</v>
          </cell>
          <cell r="AC327">
            <v>14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31</v>
          </cell>
          <cell r="AJ327">
            <v>0</v>
          </cell>
          <cell r="AL327">
            <v>11655260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4</v>
          </cell>
          <cell r="AJ338">
            <v>0</v>
          </cell>
          <cell r="AL338">
            <v>0</v>
          </cell>
        </row>
        <row r="413">
          <cell r="C413">
            <v>3389</v>
          </cell>
          <cell r="D413">
            <v>3289</v>
          </cell>
          <cell r="E413">
            <v>3289</v>
          </cell>
          <cell r="F413">
            <v>0</v>
          </cell>
          <cell r="G413">
            <v>100</v>
          </cell>
          <cell r="AA413">
            <v>1433</v>
          </cell>
          <cell r="AB413">
            <v>812</v>
          </cell>
          <cell r="AC413">
            <v>1144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112</v>
          </cell>
          <cell r="AJ413">
            <v>0</v>
          </cell>
          <cell r="AL413">
            <v>18728340</v>
          </cell>
        </row>
        <row r="464">
          <cell r="C464">
            <v>4241</v>
          </cell>
          <cell r="D464">
            <v>4167</v>
          </cell>
          <cell r="E464">
            <v>4167</v>
          </cell>
          <cell r="F464">
            <v>0</v>
          </cell>
          <cell r="G464">
            <v>74</v>
          </cell>
          <cell r="AA464">
            <v>1612</v>
          </cell>
          <cell r="AB464">
            <v>2298</v>
          </cell>
          <cell r="AC464">
            <v>331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3</v>
          </cell>
          <cell r="AJ464">
            <v>0</v>
          </cell>
          <cell r="AL464">
            <v>17027080</v>
          </cell>
        </row>
        <row r="483">
          <cell r="C483">
            <v>12</v>
          </cell>
          <cell r="D483">
            <v>12</v>
          </cell>
          <cell r="E483">
            <v>12</v>
          </cell>
          <cell r="F483">
            <v>0</v>
          </cell>
          <cell r="G483">
            <v>0</v>
          </cell>
          <cell r="AA483">
            <v>1</v>
          </cell>
          <cell r="AB483">
            <v>11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L483">
            <v>42720</v>
          </cell>
        </row>
        <row r="511">
          <cell r="C511">
            <v>31206</v>
          </cell>
          <cell r="D511">
            <v>31044</v>
          </cell>
          <cell r="E511">
            <v>31044</v>
          </cell>
          <cell r="F511">
            <v>0</v>
          </cell>
          <cell r="G511">
            <v>162</v>
          </cell>
          <cell r="AA511">
            <v>775</v>
          </cell>
          <cell r="AB511">
            <v>29683</v>
          </cell>
          <cell r="AC511">
            <v>748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49</v>
          </cell>
          <cell r="AJ511">
            <v>0</v>
          </cell>
          <cell r="AL511">
            <v>830199260</v>
          </cell>
        </row>
        <row r="521"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33">
          <cell r="C533">
            <v>9156</v>
          </cell>
          <cell r="D533">
            <v>7839</v>
          </cell>
          <cell r="E533">
            <v>7839</v>
          </cell>
          <cell r="F533">
            <v>0</v>
          </cell>
          <cell r="G533">
            <v>1317</v>
          </cell>
          <cell r="AA533">
            <v>6185</v>
          </cell>
          <cell r="AB533">
            <v>1674</v>
          </cell>
          <cell r="AC533">
            <v>1297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75">
          <cell r="C575">
            <v>69</v>
          </cell>
          <cell r="D575">
            <v>69</v>
          </cell>
          <cell r="E575">
            <v>69</v>
          </cell>
          <cell r="F575">
            <v>0</v>
          </cell>
          <cell r="G575">
            <v>0</v>
          </cell>
          <cell r="AA575">
            <v>17</v>
          </cell>
          <cell r="AB575">
            <v>17</v>
          </cell>
          <cell r="AC575">
            <v>35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146350</v>
          </cell>
        </row>
        <row r="607">
          <cell r="C607">
            <v>1708</v>
          </cell>
          <cell r="D607">
            <v>1690</v>
          </cell>
          <cell r="E607">
            <v>1690</v>
          </cell>
          <cell r="F607">
            <v>0</v>
          </cell>
          <cell r="G607">
            <v>18</v>
          </cell>
          <cell r="AA607">
            <v>318</v>
          </cell>
          <cell r="AB607">
            <v>766</v>
          </cell>
          <cell r="AC607">
            <v>624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L607">
            <v>2791290</v>
          </cell>
        </row>
        <row r="669">
          <cell r="C669">
            <v>2495</v>
          </cell>
          <cell r="D669">
            <v>2488</v>
          </cell>
          <cell r="E669">
            <v>2487</v>
          </cell>
          <cell r="F669">
            <v>1</v>
          </cell>
          <cell r="G669">
            <v>7</v>
          </cell>
          <cell r="AA669">
            <v>407</v>
          </cell>
          <cell r="AB669">
            <v>956</v>
          </cell>
          <cell r="AC669">
            <v>1132</v>
          </cell>
          <cell r="AD669">
            <v>1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22519290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L692">
            <v>0</v>
          </cell>
        </row>
        <row r="722">
          <cell r="C722">
            <v>1648</v>
          </cell>
          <cell r="D722">
            <v>1621</v>
          </cell>
          <cell r="E722">
            <v>1620</v>
          </cell>
          <cell r="F722">
            <v>1</v>
          </cell>
          <cell r="G722">
            <v>27</v>
          </cell>
          <cell r="AA722">
            <v>202</v>
          </cell>
          <cell r="AB722">
            <v>42</v>
          </cell>
          <cell r="AC722">
            <v>1404</v>
          </cell>
          <cell r="AD722">
            <v>2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97908400</v>
          </cell>
        </row>
        <row r="724">
          <cell r="C724">
            <v>0</v>
          </cell>
          <cell r="D724">
            <v>0</v>
          </cell>
          <cell r="E724"/>
          <cell r="F724"/>
          <cell r="G724"/>
          <cell r="AA724"/>
          <cell r="AB724"/>
          <cell r="AC724"/>
          <cell r="AD724"/>
          <cell r="AE724"/>
          <cell r="AF724"/>
          <cell r="AG724"/>
          <cell r="AH724"/>
          <cell r="AI724"/>
          <cell r="AJ724"/>
          <cell r="AL724">
            <v>0</v>
          </cell>
        </row>
        <row r="725">
          <cell r="C725">
            <v>139</v>
          </cell>
          <cell r="D725">
            <v>137</v>
          </cell>
          <cell r="E725">
            <v>137</v>
          </cell>
          <cell r="F725"/>
          <cell r="G725">
            <v>2</v>
          </cell>
          <cell r="AA725">
            <v>54</v>
          </cell>
          <cell r="AB725">
            <v>47</v>
          </cell>
          <cell r="AC725">
            <v>38</v>
          </cell>
          <cell r="AD725"/>
          <cell r="AE725"/>
          <cell r="AF725"/>
          <cell r="AG725"/>
          <cell r="AH725"/>
          <cell r="AI725"/>
          <cell r="AJ725"/>
          <cell r="AL725">
            <v>3046880</v>
          </cell>
        </row>
        <row r="746">
          <cell r="C746">
            <v>926</v>
          </cell>
          <cell r="D746">
            <v>921</v>
          </cell>
          <cell r="E746">
            <v>921</v>
          </cell>
          <cell r="F746">
            <v>0</v>
          </cell>
          <cell r="G746">
            <v>5</v>
          </cell>
          <cell r="AA746">
            <v>99</v>
          </cell>
          <cell r="AB746">
            <v>765</v>
          </cell>
          <cell r="AC746">
            <v>62</v>
          </cell>
          <cell r="AD746">
            <v>5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1</v>
          </cell>
          <cell r="AJ746">
            <v>0</v>
          </cell>
          <cell r="AL746">
            <v>17560500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L779">
            <v>0</v>
          </cell>
        </row>
        <row r="837">
          <cell r="C837">
            <v>5</v>
          </cell>
          <cell r="D837">
            <v>5</v>
          </cell>
          <cell r="E837">
            <v>5</v>
          </cell>
          <cell r="F837">
            <v>0</v>
          </cell>
          <cell r="G837">
            <v>0</v>
          </cell>
          <cell r="AA837">
            <v>1</v>
          </cell>
          <cell r="AB837">
            <v>4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1</v>
          </cell>
          <cell r="AJ844">
            <v>0</v>
          </cell>
          <cell r="AL844">
            <v>0</v>
          </cell>
        </row>
        <row r="851"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L851">
            <v>0</v>
          </cell>
        </row>
        <row r="855"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42</v>
          </cell>
          <cell r="AJ855">
            <v>0</v>
          </cell>
          <cell r="AL855">
            <v>0</v>
          </cell>
        </row>
        <row r="862"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L862">
            <v>0</v>
          </cell>
        </row>
        <row r="871"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L871">
            <v>0</v>
          </cell>
        </row>
        <row r="875"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L875">
            <v>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L879">
            <v>0</v>
          </cell>
        </row>
        <row r="883"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L883">
            <v>0</v>
          </cell>
        </row>
        <row r="891"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L891">
            <v>0</v>
          </cell>
        </row>
        <row r="894"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>
            <v>0</v>
          </cell>
        </row>
        <row r="897"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L897">
            <v>0</v>
          </cell>
        </row>
        <row r="905"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L905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>
            <v>0</v>
          </cell>
        </row>
        <row r="921">
          <cell r="C921">
            <v>0</v>
          </cell>
          <cell r="E921">
            <v>0</v>
          </cell>
          <cell r="AL921">
            <v>0</v>
          </cell>
        </row>
        <row r="926">
          <cell r="C926">
            <v>0</v>
          </cell>
          <cell r="E926">
            <v>0</v>
          </cell>
          <cell r="AL926"/>
        </row>
        <row r="927"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47">
          <cell r="C947">
            <v>0</v>
          </cell>
          <cell r="E947">
            <v>0</v>
          </cell>
          <cell r="AL947">
            <v>0</v>
          </cell>
        </row>
        <row r="950"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</row>
        <row r="1011">
          <cell r="C1011">
            <v>7170</v>
          </cell>
          <cell r="D1011">
            <v>7170</v>
          </cell>
          <cell r="E1011">
            <v>7170</v>
          </cell>
          <cell r="F1011">
            <v>0</v>
          </cell>
          <cell r="G1011">
            <v>0</v>
          </cell>
          <cell r="AA1011">
            <v>5899</v>
          </cell>
          <cell r="AB1011">
            <v>1271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29">
          <cell r="C1029">
            <v>1163</v>
          </cell>
          <cell r="E1029">
            <v>1108</v>
          </cell>
          <cell r="AL1029">
            <v>8436280</v>
          </cell>
        </row>
        <row r="1036">
          <cell r="C1036">
            <v>0</v>
          </cell>
        </row>
        <row r="1051"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1146</v>
          </cell>
          <cell r="AJ1051">
            <v>0</v>
          </cell>
          <cell r="AL1051">
            <v>0</v>
          </cell>
        </row>
        <row r="1054">
          <cell r="C1054">
            <v>0</v>
          </cell>
        </row>
        <row r="1073">
          <cell r="C1073">
            <v>205</v>
          </cell>
          <cell r="E1073">
            <v>205</v>
          </cell>
        </row>
        <row r="1075">
          <cell r="C1075">
            <v>177</v>
          </cell>
          <cell r="E1075">
            <v>177</v>
          </cell>
          <cell r="AL1075">
            <v>1458480</v>
          </cell>
        </row>
        <row r="1076">
          <cell r="C1076">
            <v>218</v>
          </cell>
          <cell r="E1076">
            <v>218</v>
          </cell>
          <cell r="AL1076">
            <v>704140</v>
          </cell>
        </row>
        <row r="1077">
          <cell r="C1077">
            <v>214</v>
          </cell>
          <cell r="E1077">
            <v>214</v>
          </cell>
          <cell r="AL1077">
            <v>691220</v>
          </cell>
        </row>
        <row r="1078">
          <cell r="C1078">
            <v>0</v>
          </cell>
          <cell r="E1078"/>
          <cell r="AL1078">
            <v>0</v>
          </cell>
        </row>
        <row r="1079">
          <cell r="C1079">
            <v>0</v>
          </cell>
          <cell r="E1079"/>
          <cell r="AL1079">
            <v>0</v>
          </cell>
        </row>
        <row r="1080">
          <cell r="C1080">
            <v>0</v>
          </cell>
          <cell r="E1080"/>
          <cell r="AL1080">
            <v>0</v>
          </cell>
        </row>
        <row r="1081">
          <cell r="C1081">
            <v>0</v>
          </cell>
          <cell r="E1081"/>
          <cell r="AL1081">
            <v>0</v>
          </cell>
        </row>
        <row r="1082">
          <cell r="C1082">
            <v>0</v>
          </cell>
          <cell r="E1082"/>
          <cell r="AL1082">
            <v>0</v>
          </cell>
        </row>
        <row r="1085">
          <cell r="C1085">
            <v>0</v>
          </cell>
          <cell r="E1085"/>
          <cell r="AL1085">
            <v>0</v>
          </cell>
        </row>
        <row r="1086">
          <cell r="C1086">
            <v>0</v>
          </cell>
          <cell r="E1086"/>
          <cell r="AL1086">
            <v>0</v>
          </cell>
        </row>
        <row r="1087">
          <cell r="C1087">
            <v>0</v>
          </cell>
          <cell r="E1087"/>
          <cell r="AL1087">
            <v>0</v>
          </cell>
        </row>
        <row r="1088">
          <cell r="C1088">
            <v>0</v>
          </cell>
          <cell r="E1088"/>
          <cell r="AL1088">
            <v>0</v>
          </cell>
        </row>
        <row r="1089">
          <cell r="C1089">
            <v>3</v>
          </cell>
          <cell r="E1089">
            <v>3</v>
          </cell>
          <cell r="AL1089">
            <v>798660</v>
          </cell>
        </row>
        <row r="1090">
          <cell r="C1090">
            <v>0</v>
          </cell>
          <cell r="E1090"/>
          <cell r="AL1090">
            <v>0</v>
          </cell>
        </row>
        <row r="1091">
          <cell r="C1091">
            <v>3</v>
          </cell>
          <cell r="D1091">
            <v>3</v>
          </cell>
          <cell r="E1091">
            <v>3</v>
          </cell>
          <cell r="F1091">
            <v>0</v>
          </cell>
          <cell r="G1091">
            <v>0</v>
          </cell>
          <cell r="AA1091">
            <v>3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3">
          <cell r="C1093">
            <v>0</v>
          </cell>
          <cell r="D1093">
            <v>0</v>
          </cell>
          <cell r="E1093"/>
          <cell r="F1093"/>
          <cell r="G1093"/>
          <cell r="AA1093"/>
          <cell r="AB1093"/>
          <cell r="AC1093"/>
          <cell r="AD1093"/>
          <cell r="AE1093"/>
          <cell r="AF1093"/>
          <cell r="AG1093"/>
          <cell r="AH1093"/>
          <cell r="AI1093"/>
          <cell r="AJ1093"/>
        </row>
        <row r="1094">
          <cell r="C1094">
            <v>0</v>
          </cell>
          <cell r="D1094">
            <v>0</v>
          </cell>
          <cell r="E1094"/>
          <cell r="F1094"/>
          <cell r="G1094"/>
          <cell r="AA1094"/>
          <cell r="AB1094"/>
          <cell r="AC1094"/>
          <cell r="AD1094"/>
          <cell r="AE1094"/>
          <cell r="AF1094"/>
          <cell r="AG1094"/>
          <cell r="AH1094"/>
          <cell r="AI1094"/>
          <cell r="AJ1094"/>
        </row>
        <row r="1095">
          <cell r="C1095">
            <v>0</v>
          </cell>
          <cell r="D1095">
            <v>0</v>
          </cell>
          <cell r="E1095"/>
          <cell r="F1095"/>
          <cell r="G1095"/>
          <cell r="AA1095"/>
          <cell r="AB1095"/>
          <cell r="AC1095"/>
          <cell r="AD1095"/>
          <cell r="AE1095"/>
          <cell r="AF1095"/>
          <cell r="AG1095"/>
          <cell r="AH1095"/>
          <cell r="AI1095"/>
          <cell r="AJ1095"/>
        </row>
        <row r="1096">
          <cell r="C1096">
            <v>0</v>
          </cell>
          <cell r="D1096">
            <v>0</v>
          </cell>
          <cell r="E1096"/>
          <cell r="F1096"/>
          <cell r="G1096"/>
          <cell r="AA1096"/>
          <cell r="AB1096"/>
          <cell r="AC1096"/>
          <cell r="AD1096"/>
          <cell r="AE1096"/>
          <cell r="AF1096"/>
          <cell r="AG1096"/>
          <cell r="AH1096"/>
          <cell r="AI1096"/>
          <cell r="AJ1096"/>
        </row>
        <row r="1097">
          <cell r="C1097">
            <v>0</v>
          </cell>
          <cell r="D1097">
            <v>0</v>
          </cell>
          <cell r="E1097"/>
          <cell r="F1097"/>
          <cell r="G1097"/>
          <cell r="AA1097"/>
          <cell r="AB1097"/>
          <cell r="AC1097"/>
          <cell r="AD1097"/>
          <cell r="AE1097"/>
          <cell r="AF1097"/>
          <cell r="AG1097"/>
          <cell r="AH1097"/>
          <cell r="AI1097"/>
          <cell r="AJ1097"/>
        </row>
        <row r="1098">
          <cell r="C1098">
            <v>0</v>
          </cell>
          <cell r="D1098">
            <v>0</v>
          </cell>
          <cell r="E1098"/>
          <cell r="F1098"/>
          <cell r="G1098"/>
          <cell r="AA1098"/>
          <cell r="AB1098"/>
          <cell r="AC1098"/>
          <cell r="AD1098"/>
          <cell r="AE1098"/>
          <cell r="AF1098"/>
          <cell r="AG1098"/>
          <cell r="AH1098"/>
          <cell r="AI1098"/>
          <cell r="AJ1098"/>
        </row>
        <row r="1099">
          <cell r="C1099">
            <v>0</v>
          </cell>
          <cell r="D1099">
            <v>0</v>
          </cell>
          <cell r="E1099"/>
          <cell r="F1099"/>
          <cell r="G1099"/>
          <cell r="AA1099"/>
          <cell r="AB1099"/>
          <cell r="AC1099"/>
          <cell r="AD1099"/>
          <cell r="AE1099"/>
          <cell r="AF1099"/>
          <cell r="AG1099"/>
          <cell r="AH1099"/>
          <cell r="AI1099"/>
          <cell r="AJ1099"/>
        </row>
        <row r="1100">
          <cell r="C1100">
            <v>0</v>
          </cell>
          <cell r="D1100">
            <v>0</v>
          </cell>
          <cell r="E1100"/>
          <cell r="F1100"/>
          <cell r="G1100"/>
          <cell r="AA1100"/>
          <cell r="AB1100"/>
          <cell r="AC1100"/>
          <cell r="AD1100"/>
          <cell r="AE1100"/>
          <cell r="AF1100"/>
          <cell r="AG1100"/>
          <cell r="AH1100"/>
          <cell r="AI1100"/>
          <cell r="AJ1100"/>
        </row>
        <row r="1101">
          <cell r="C1101">
            <v>0</v>
          </cell>
          <cell r="D1101">
            <v>0</v>
          </cell>
          <cell r="E1101"/>
          <cell r="F1101"/>
          <cell r="G1101"/>
          <cell r="AA1101"/>
          <cell r="AB1101"/>
          <cell r="AC1101"/>
          <cell r="AD1101"/>
          <cell r="AE1101"/>
          <cell r="AF1101"/>
          <cell r="AG1101"/>
          <cell r="AH1101"/>
          <cell r="AI1101"/>
          <cell r="AJ1101"/>
        </row>
        <row r="1102">
          <cell r="C1102">
            <v>0</v>
          </cell>
          <cell r="D1102">
            <v>0</v>
          </cell>
          <cell r="E1102"/>
          <cell r="F1102"/>
          <cell r="G1102"/>
          <cell r="AA1102"/>
          <cell r="AB1102"/>
          <cell r="AC1102"/>
          <cell r="AD1102"/>
          <cell r="AE1102"/>
          <cell r="AF1102"/>
          <cell r="AG1102"/>
          <cell r="AH1102"/>
          <cell r="AI1102"/>
          <cell r="AJ1102"/>
        </row>
        <row r="1103">
          <cell r="C1103">
            <v>0</v>
          </cell>
          <cell r="D1103">
            <v>0</v>
          </cell>
          <cell r="E1103"/>
          <cell r="F1103"/>
          <cell r="G1103"/>
          <cell r="AA1103"/>
          <cell r="AB1103"/>
          <cell r="AC1103"/>
          <cell r="AD1103"/>
          <cell r="AE1103"/>
          <cell r="AF1103"/>
          <cell r="AG1103"/>
          <cell r="AH1103"/>
          <cell r="AI1103"/>
          <cell r="AJ1103"/>
        </row>
        <row r="1104">
          <cell r="C1104">
            <v>0</v>
          </cell>
          <cell r="D1104">
            <v>0</v>
          </cell>
          <cell r="E1104"/>
          <cell r="F1104"/>
          <cell r="G1104"/>
          <cell r="AA1104"/>
          <cell r="AB1104"/>
          <cell r="AC1104"/>
          <cell r="AD1104"/>
          <cell r="AE1104"/>
          <cell r="AF1104"/>
          <cell r="AG1104"/>
          <cell r="AH1104"/>
          <cell r="AI1104"/>
          <cell r="AJ1104"/>
        </row>
        <row r="1105">
          <cell r="C1105">
            <v>0</v>
          </cell>
          <cell r="D1105">
            <v>0</v>
          </cell>
          <cell r="E1105"/>
          <cell r="F1105"/>
          <cell r="G1105"/>
          <cell r="AA1105"/>
          <cell r="AB1105"/>
          <cell r="AC1105"/>
          <cell r="AD1105"/>
          <cell r="AE1105"/>
          <cell r="AF1105"/>
          <cell r="AG1105"/>
          <cell r="AH1105"/>
          <cell r="AI1105"/>
          <cell r="AJ1105"/>
        </row>
        <row r="1106">
          <cell r="C1106">
            <v>0</v>
          </cell>
          <cell r="D1106">
            <v>0</v>
          </cell>
          <cell r="E1106"/>
          <cell r="F1106"/>
          <cell r="G1106"/>
          <cell r="AA1106"/>
          <cell r="AB1106"/>
          <cell r="AC1106"/>
          <cell r="AD1106"/>
          <cell r="AE1106"/>
          <cell r="AF1106"/>
          <cell r="AG1106"/>
          <cell r="AH1106"/>
          <cell r="AI1106"/>
          <cell r="AJ1106"/>
        </row>
        <row r="1107">
          <cell r="C1107">
            <v>0</v>
          </cell>
          <cell r="D1107">
            <v>0</v>
          </cell>
          <cell r="E1107"/>
          <cell r="F1107"/>
          <cell r="G1107"/>
          <cell r="AA1107"/>
          <cell r="AB1107"/>
          <cell r="AC1107"/>
          <cell r="AD1107"/>
          <cell r="AE1107"/>
          <cell r="AF1107"/>
          <cell r="AG1107"/>
          <cell r="AH1107"/>
          <cell r="AI1107"/>
          <cell r="AJ1107"/>
        </row>
        <row r="1108">
          <cell r="C1108">
            <v>0</v>
          </cell>
          <cell r="D1108">
            <v>0</v>
          </cell>
          <cell r="E1108"/>
          <cell r="F1108"/>
          <cell r="G1108"/>
          <cell r="AA1108"/>
          <cell r="AB1108"/>
          <cell r="AC1108"/>
          <cell r="AD1108"/>
          <cell r="AE1108"/>
          <cell r="AF1108"/>
          <cell r="AG1108"/>
          <cell r="AH1108"/>
          <cell r="AI1108"/>
          <cell r="AJ1108"/>
        </row>
        <row r="1109">
          <cell r="C1109">
            <v>0</v>
          </cell>
          <cell r="D1109">
            <v>0</v>
          </cell>
          <cell r="E1109"/>
          <cell r="F1109"/>
          <cell r="G1109"/>
          <cell r="AA1109"/>
          <cell r="AB1109"/>
          <cell r="AC1109"/>
          <cell r="AD1109"/>
          <cell r="AE1109"/>
          <cell r="AF1109"/>
          <cell r="AG1109"/>
          <cell r="AH1109"/>
          <cell r="AI1109"/>
          <cell r="AJ1109"/>
        </row>
        <row r="1110">
          <cell r="C1110">
            <v>0</v>
          </cell>
          <cell r="D1110">
            <v>0</v>
          </cell>
          <cell r="E1110"/>
          <cell r="F1110"/>
          <cell r="G1110"/>
          <cell r="AA1110"/>
          <cell r="AB1110"/>
          <cell r="AC1110"/>
          <cell r="AD1110"/>
          <cell r="AE1110"/>
          <cell r="AF1110"/>
          <cell r="AG1110"/>
          <cell r="AH1110"/>
          <cell r="AI1110"/>
          <cell r="AJ1110"/>
        </row>
        <row r="1111">
          <cell r="C1111">
            <v>0</v>
          </cell>
          <cell r="D1111">
            <v>0</v>
          </cell>
          <cell r="E1111"/>
          <cell r="F1111"/>
          <cell r="G1111"/>
          <cell r="AA1111"/>
          <cell r="AB1111"/>
          <cell r="AC1111"/>
          <cell r="AD1111"/>
          <cell r="AE1111"/>
          <cell r="AF1111"/>
          <cell r="AG1111"/>
          <cell r="AH1111"/>
          <cell r="AI1111"/>
          <cell r="AJ1111"/>
        </row>
        <row r="1112">
          <cell r="C1112">
            <v>0</v>
          </cell>
          <cell r="D1112">
            <v>0</v>
          </cell>
          <cell r="E1112"/>
          <cell r="F1112"/>
          <cell r="G1112"/>
          <cell r="AA1112"/>
          <cell r="AB1112"/>
          <cell r="AC1112"/>
          <cell r="AD1112"/>
          <cell r="AE1112"/>
          <cell r="AF1112"/>
          <cell r="AG1112"/>
          <cell r="AH1112"/>
          <cell r="AI1112"/>
          <cell r="AJ1112"/>
        </row>
        <row r="1113">
          <cell r="C1113">
            <v>0</v>
          </cell>
          <cell r="D1113">
            <v>0</v>
          </cell>
          <cell r="E1113"/>
          <cell r="F1113"/>
          <cell r="G1113"/>
          <cell r="AA1113"/>
          <cell r="AB1113"/>
          <cell r="AC1113"/>
          <cell r="AD1113"/>
          <cell r="AE1113"/>
          <cell r="AF1113"/>
          <cell r="AG1113"/>
          <cell r="AH1113"/>
          <cell r="AI1113"/>
          <cell r="AJ1113"/>
        </row>
        <row r="1114">
          <cell r="C1114">
            <v>0</v>
          </cell>
          <cell r="D1114">
            <v>0</v>
          </cell>
          <cell r="E1114"/>
          <cell r="F1114"/>
          <cell r="G1114"/>
          <cell r="AA1114"/>
          <cell r="AB1114"/>
          <cell r="AC1114"/>
          <cell r="AD1114"/>
          <cell r="AE1114"/>
          <cell r="AF1114"/>
          <cell r="AG1114"/>
          <cell r="AH1114"/>
          <cell r="AI1114"/>
          <cell r="AJ1114"/>
        </row>
        <row r="1115">
          <cell r="C1115">
            <v>0</v>
          </cell>
          <cell r="D1115">
            <v>0</v>
          </cell>
          <cell r="E1115"/>
          <cell r="F1115"/>
          <cell r="G1115"/>
          <cell r="AA1115"/>
          <cell r="AB1115"/>
          <cell r="AC1115"/>
          <cell r="AD1115"/>
          <cell r="AE1115"/>
          <cell r="AF1115"/>
          <cell r="AG1115"/>
          <cell r="AH1115"/>
          <cell r="AI1115"/>
          <cell r="AJ1115"/>
        </row>
        <row r="1116">
          <cell r="C1116">
            <v>0</v>
          </cell>
          <cell r="D1116">
            <v>0</v>
          </cell>
          <cell r="E1116"/>
          <cell r="F1116"/>
          <cell r="G1116"/>
          <cell r="AA1116"/>
          <cell r="AB1116"/>
          <cell r="AC1116"/>
          <cell r="AD1116"/>
          <cell r="AE1116"/>
          <cell r="AF1116"/>
          <cell r="AG1116"/>
          <cell r="AH1116"/>
          <cell r="AI1116"/>
          <cell r="AJ1116"/>
        </row>
        <row r="1117">
          <cell r="C1117">
            <v>0</v>
          </cell>
          <cell r="D1117">
            <v>0</v>
          </cell>
          <cell r="E1117"/>
          <cell r="F1117"/>
          <cell r="G1117"/>
          <cell r="AA1117"/>
          <cell r="AB1117"/>
          <cell r="AC1117"/>
          <cell r="AD1117"/>
          <cell r="AE1117"/>
          <cell r="AF1117"/>
          <cell r="AG1117"/>
          <cell r="AH1117"/>
          <cell r="AI1117"/>
          <cell r="AJ1117"/>
        </row>
        <row r="1118">
          <cell r="C1118">
            <v>0</v>
          </cell>
          <cell r="D1118">
            <v>0</v>
          </cell>
          <cell r="E1118"/>
          <cell r="F1118"/>
          <cell r="G1118"/>
          <cell r="AA1118"/>
          <cell r="AB1118"/>
          <cell r="AC1118"/>
          <cell r="AD1118"/>
          <cell r="AE1118"/>
          <cell r="AF1118"/>
          <cell r="AG1118"/>
          <cell r="AH1118"/>
          <cell r="AI1118"/>
          <cell r="AJ1118"/>
        </row>
        <row r="1119">
          <cell r="C1119">
            <v>0</v>
          </cell>
          <cell r="D1119">
            <v>0</v>
          </cell>
          <cell r="E1119"/>
          <cell r="F1119"/>
          <cell r="G1119"/>
          <cell r="AA1119"/>
          <cell r="AB1119"/>
          <cell r="AC1119"/>
          <cell r="AD1119"/>
          <cell r="AE1119"/>
          <cell r="AF1119"/>
          <cell r="AG1119"/>
          <cell r="AH1119"/>
          <cell r="AI1119"/>
          <cell r="AJ1119"/>
        </row>
        <row r="1120">
          <cell r="C1120">
            <v>0</v>
          </cell>
          <cell r="D1120">
            <v>0</v>
          </cell>
          <cell r="E1120"/>
          <cell r="F1120"/>
          <cell r="G1120"/>
          <cell r="AA1120"/>
          <cell r="AB1120"/>
          <cell r="AC1120"/>
          <cell r="AD1120"/>
          <cell r="AE1120"/>
          <cell r="AF1120"/>
          <cell r="AG1120"/>
          <cell r="AH1120"/>
          <cell r="AI1120"/>
          <cell r="AJ1120"/>
        </row>
        <row r="1121">
          <cell r="C1121">
            <v>0</v>
          </cell>
          <cell r="D1121">
            <v>0</v>
          </cell>
          <cell r="E1121"/>
          <cell r="F1121"/>
          <cell r="G1121"/>
          <cell r="AA1121"/>
          <cell r="AB1121"/>
          <cell r="AC1121"/>
          <cell r="AD1121"/>
          <cell r="AE1121"/>
          <cell r="AF1121"/>
          <cell r="AG1121"/>
          <cell r="AH1121"/>
          <cell r="AI1121"/>
          <cell r="AJ1121"/>
        </row>
        <row r="1122">
          <cell r="C1122">
            <v>0</v>
          </cell>
          <cell r="D1122">
            <v>0</v>
          </cell>
          <cell r="E1122"/>
          <cell r="F1122"/>
          <cell r="G1122"/>
          <cell r="AA1122"/>
          <cell r="AB1122"/>
          <cell r="AC1122"/>
          <cell r="AD1122"/>
          <cell r="AE1122"/>
          <cell r="AF1122"/>
          <cell r="AG1122"/>
          <cell r="AH1122"/>
          <cell r="AI1122"/>
          <cell r="AJ1122"/>
        </row>
        <row r="1123">
          <cell r="C1123">
            <v>0</v>
          </cell>
          <cell r="D1123">
            <v>0</v>
          </cell>
          <cell r="E1123"/>
          <cell r="F1123"/>
          <cell r="G1123"/>
          <cell r="AA1123"/>
          <cell r="AB1123"/>
          <cell r="AC1123"/>
          <cell r="AD1123"/>
          <cell r="AE1123"/>
          <cell r="AF1123"/>
          <cell r="AG1123"/>
          <cell r="AH1123"/>
          <cell r="AI1123"/>
          <cell r="AJ1123"/>
        </row>
        <row r="1124">
          <cell r="C1124">
            <v>0</v>
          </cell>
          <cell r="D1124">
            <v>0</v>
          </cell>
          <cell r="E1124"/>
          <cell r="F1124"/>
          <cell r="G1124"/>
          <cell r="AA1124"/>
          <cell r="AB1124"/>
          <cell r="AC1124"/>
          <cell r="AD1124"/>
          <cell r="AE1124"/>
          <cell r="AF1124"/>
          <cell r="AG1124"/>
          <cell r="AH1124"/>
          <cell r="AI1124"/>
          <cell r="AJ1124"/>
        </row>
        <row r="1125">
          <cell r="C1125">
            <v>0</v>
          </cell>
          <cell r="D1125">
            <v>0</v>
          </cell>
          <cell r="E1125"/>
          <cell r="F1125"/>
          <cell r="G1125"/>
          <cell r="AA1125"/>
          <cell r="AB1125"/>
          <cell r="AC1125"/>
          <cell r="AD1125"/>
          <cell r="AE1125"/>
          <cell r="AF1125"/>
          <cell r="AG1125"/>
          <cell r="AH1125"/>
          <cell r="AI1125"/>
          <cell r="AJ1125"/>
        </row>
        <row r="1126">
          <cell r="C1126">
            <v>0</v>
          </cell>
          <cell r="D1126">
            <v>0</v>
          </cell>
          <cell r="E1126"/>
          <cell r="F1126"/>
          <cell r="G1126"/>
          <cell r="AA1126"/>
          <cell r="AB1126"/>
          <cell r="AC1126"/>
          <cell r="AD1126"/>
          <cell r="AE1126"/>
          <cell r="AF1126"/>
          <cell r="AG1126"/>
          <cell r="AH1126"/>
          <cell r="AI1126"/>
          <cell r="AJ1126"/>
        </row>
        <row r="1127">
          <cell r="C1127">
            <v>0</v>
          </cell>
          <cell r="D1127">
            <v>0</v>
          </cell>
          <cell r="E1127"/>
          <cell r="F1127"/>
          <cell r="G1127"/>
          <cell r="AA1127"/>
          <cell r="AB1127"/>
          <cell r="AC1127"/>
          <cell r="AD1127"/>
          <cell r="AE1127"/>
          <cell r="AF1127"/>
          <cell r="AG1127"/>
          <cell r="AH1127"/>
          <cell r="AI1127"/>
          <cell r="AJ1127"/>
        </row>
        <row r="1128">
          <cell r="C1128">
            <v>0</v>
          </cell>
          <cell r="D1128">
            <v>0</v>
          </cell>
          <cell r="E1128"/>
          <cell r="F1128"/>
          <cell r="G1128"/>
          <cell r="AA1128"/>
          <cell r="AB1128"/>
          <cell r="AC1128"/>
          <cell r="AD1128"/>
          <cell r="AE1128"/>
          <cell r="AF1128"/>
          <cell r="AG1128"/>
          <cell r="AH1128"/>
          <cell r="AI1128"/>
          <cell r="AJ1128"/>
        </row>
        <row r="1129">
          <cell r="C1129">
            <v>0</v>
          </cell>
          <cell r="D1129">
            <v>0</v>
          </cell>
          <cell r="E1129"/>
          <cell r="F1129"/>
          <cell r="G1129"/>
          <cell r="AA1129"/>
          <cell r="AB1129"/>
          <cell r="AC1129"/>
          <cell r="AD1129"/>
          <cell r="AE1129"/>
          <cell r="AF1129"/>
          <cell r="AG1129"/>
          <cell r="AH1129"/>
          <cell r="AI1129"/>
          <cell r="AJ1129"/>
        </row>
        <row r="1130">
          <cell r="C1130">
            <v>0</v>
          </cell>
          <cell r="D1130">
            <v>0</v>
          </cell>
          <cell r="E1130"/>
          <cell r="F1130"/>
          <cell r="G1130"/>
          <cell r="AA1130"/>
          <cell r="AB1130"/>
          <cell r="AC1130"/>
          <cell r="AD1130"/>
          <cell r="AE1130"/>
          <cell r="AF1130"/>
          <cell r="AG1130"/>
          <cell r="AH1130"/>
          <cell r="AI1130"/>
          <cell r="AJ1130"/>
        </row>
        <row r="1131">
          <cell r="C1131">
            <v>0</v>
          </cell>
          <cell r="D1131">
            <v>0</v>
          </cell>
          <cell r="E1131"/>
          <cell r="F1131"/>
          <cell r="G1131"/>
          <cell r="AA1131"/>
          <cell r="AB1131"/>
          <cell r="AC1131"/>
          <cell r="AD1131"/>
          <cell r="AE1131"/>
          <cell r="AF1131"/>
          <cell r="AG1131"/>
          <cell r="AH1131"/>
          <cell r="AI1131"/>
          <cell r="AJ1131"/>
        </row>
        <row r="1132">
          <cell r="C1132">
            <v>0</v>
          </cell>
          <cell r="D1132">
            <v>0</v>
          </cell>
          <cell r="E1132"/>
          <cell r="F1132"/>
          <cell r="G1132"/>
          <cell r="AA1132"/>
          <cell r="AB1132"/>
          <cell r="AC1132"/>
          <cell r="AD1132"/>
          <cell r="AE1132"/>
          <cell r="AF1132"/>
          <cell r="AG1132"/>
          <cell r="AH1132"/>
          <cell r="AI1132"/>
          <cell r="AJ1132"/>
        </row>
        <row r="1133">
          <cell r="C1133">
            <v>0</v>
          </cell>
          <cell r="D1133">
            <v>0</v>
          </cell>
          <cell r="E1133"/>
          <cell r="F1133"/>
          <cell r="G1133"/>
          <cell r="AA1133"/>
          <cell r="AB1133"/>
          <cell r="AC1133"/>
          <cell r="AD1133"/>
          <cell r="AE1133"/>
          <cell r="AF1133"/>
          <cell r="AG1133"/>
          <cell r="AH1133"/>
          <cell r="AI1133"/>
          <cell r="AJ1133"/>
        </row>
        <row r="1134">
          <cell r="C1134">
            <v>0</v>
          </cell>
          <cell r="D1134">
            <v>0</v>
          </cell>
          <cell r="E1134"/>
          <cell r="F1134"/>
          <cell r="G1134"/>
          <cell r="AA1134"/>
          <cell r="AB1134"/>
          <cell r="AC1134"/>
          <cell r="AD1134"/>
          <cell r="AE1134"/>
          <cell r="AF1134"/>
          <cell r="AG1134"/>
          <cell r="AH1134"/>
          <cell r="AI1134"/>
          <cell r="AJ1134"/>
        </row>
        <row r="1135">
          <cell r="C1135">
            <v>0</v>
          </cell>
          <cell r="D1135">
            <v>0</v>
          </cell>
          <cell r="E1135"/>
          <cell r="F1135"/>
          <cell r="G1135"/>
          <cell r="AA1135"/>
          <cell r="AB1135"/>
          <cell r="AC1135"/>
          <cell r="AD1135"/>
          <cell r="AE1135"/>
          <cell r="AF1135"/>
          <cell r="AG1135"/>
          <cell r="AH1135"/>
          <cell r="AI1135"/>
          <cell r="AJ1135"/>
        </row>
        <row r="1136">
          <cell r="C1136">
            <v>0</v>
          </cell>
          <cell r="D1136">
            <v>0</v>
          </cell>
          <cell r="E1136"/>
          <cell r="F1136"/>
          <cell r="G1136"/>
          <cell r="AA1136"/>
          <cell r="AB1136"/>
          <cell r="AC1136"/>
          <cell r="AD1136"/>
          <cell r="AE1136"/>
          <cell r="AF1136"/>
          <cell r="AG1136"/>
          <cell r="AH1136"/>
          <cell r="AI1136"/>
          <cell r="AJ1136"/>
        </row>
        <row r="1137">
          <cell r="C1137">
            <v>0</v>
          </cell>
          <cell r="D1137">
            <v>0</v>
          </cell>
          <cell r="E1137"/>
          <cell r="F1137"/>
          <cell r="G1137"/>
          <cell r="AA1137"/>
          <cell r="AB1137"/>
          <cell r="AC1137"/>
          <cell r="AD1137"/>
          <cell r="AE1137"/>
          <cell r="AF1137"/>
          <cell r="AG1137"/>
          <cell r="AH1137"/>
          <cell r="AI1137"/>
          <cell r="AJ1137"/>
        </row>
        <row r="1138">
          <cell r="C1138">
            <v>0</v>
          </cell>
          <cell r="D1138">
            <v>0</v>
          </cell>
          <cell r="E1138"/>
          <cell r="F1138"/>
          <cell r="G1138"/>
          <cell r="AA1138"/>
          <cell r="AB1138"/>
          <cell r="AC1138"/>
          <cell r="AD1138"/>
          <cell r="AE1138"/>
          <cell r="AF1138"/>
          <cell r="AG1138"/>
          <cell r="AH1138"/>
          <cell r="AI1138"/>
          <cell r="AJ1138"/>
        </row>
        <row r="1139">
          <cell r="C1139">
            <v>0</v>
          </cell>
          <cell r="D1139">
            <v>0</v>
          </cell>
          <cell r="E1139"/>
          <cell r="F1139"/>
          <cell r="G1139"/>
          <cell r="AA1139"/>
          <cell r="AB1139"/>
          <cell r="AC1139"/>
          <cell r="AD1139"/>
          <cell r="AE1139"/>
          <cell r="AF1139"/>
          <cell r="AG1139"/>
          <cell r="AH1139"/>
          <cell r="AI1139"/>
          <cell r="AJ1139"/>
        </row>
        <row r="1140">
          <cell r="C1140">
            <v>0</v>
          </cell>
          <cell r="D1140">
            <v>0</v>
          </cell>
          <cell r="E1140"/>
          <cell r="F1140"/>
          <cell r="G1140"/>
          <cell r="AA1140"/>
          <cell r="AB1140"/>
          <cell r="AC1140"/>
          <cell r="AD1140"/>
          <cell r="AE1140"/>
          <cell r="AF1140"/>
          <cell r="AG1140"/>
          <cell r="AH1140"/>
          <cell r="AI1140"/>
          <cell r="AJ1140"/>
        </row>
        <row r="1141">
          <cell r="C1141">
            <v>0</v>
          </cell>
          <cell r="D1141">
            <v>0</v>
          </cell>
          <cell r="E1141"/>
          <cell r="F1141"/>
          <cell r="G1141"/>
          <cell r="AA1141"/>
          <cell r="AB1141"/>
          <cell r="AC1141"/>
          <cell r="AD1141"/>
          <cell r="AE1141"/>
          <cell r="AF1141"/>
          <cell r="AG1141"/>
          <cell r="AH1141"/>
          <cell r="AI1141"/>
          <cell r="AJ1141"/>
        </row>
        <row r="1142">
          <cell r="C1142">
            <v>0</v>
          </cell>
          <cell r="D1142">
            <v>0</v>
          </cell>
          <cell r="E1142"/>
          <cell r="F1142"/>
          <cell r="G1142"/>
          <cell r="AA1142"/>
          <cell r="AB1142"/>
          <cell r="AC1142"/>
          <cell r="AD1142"/>
          <cell r="AE1142"/>
          <cell r="AF1142"/>
          <cell r="AG1142"/>
          <cell r="AH1142"/>
          <cell r="AI1142"/>
          <cell r="AJ1142"/>
        </row>
        <row r="1143">
          <cell r="C1143">
            <v>0</v>
          </cell>
          <cell r="D1143">
            <v>0</v>
          </cell>
          <cell r="E1143"/>
          <cell r="F1143"/>
          <cell r="G1143"/>
          <cell r="AA1143"/>
          <cell r="AB1143"/>
          <cell r="AC1143"/>
          <cell r="AD1143"/>
          <cell r="AE1143"/>
          <cell r="AF1143"/>
          <cell r="AG1143"/>
          <cell r="AH1143"/>
          <cell r="AI1143"/>
          <cell r="AJ1143"/>
        </row>
        <row r="1144">
          <cell r="C1144">
            <v>0</v>
          </cell>
          <cell r="D1144">
            <v>0</v>
          </cell>
          <cell r="E1144"/>
          <cell r="F1144"/>
          <cell r="G1144"/>
          <cell r="AA1144"/>
          <cell r="AB1144"/>
          <cell r="AC1144"/>
          <cell r="AD1144"/>
          <cell r="AE1144"/>
          <cell r="AF1144"/>
          <cell r="AG1144"/>
          <cell r="AH1144"/>
          <cell r="AI1144"/>
          <cell r="AJ1144"/>
        </row>
        <row r="1216">
          <cell r="C1216">
            <v>3</v>
          </cell>
          <cell r="H1216">
            <v>2</v>
          </cell>
          <cell r="I1216">
            <v>2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1</v>
          </cell>
          <cell r="P1216">
            <v>0</v>
          </cell>
          <cell r="Q1216">
            <v>1</v>
          </cell>
          <cell r="S1216">
            <v>0</v>
          </cell>
          <cell r="T1216">
            <v>2</v>
          </cell>
          <cell r="V1216">
            <v>0</v>
          </cell>
          <cell r="W1216">
            <v>0</v>
          </cell>
          <cell r="Y1216">
            <v>0</v>
          </cell>
          <cell r="Z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L1216">
            <v>356800</v>
          </cell>
        </row>
        <row r="1218">
          <cell r="C1218">
            <v>0</v>
          </cell>
          <cell r="D1218">
            <v>0</v>
          </cell>
          <cell r="E1218"/>
          <cell r="F1218"/>
          <cell r="G1218"/>
          <cell r="AA1218"/>
          <cell r="AB1218"/>
          <cell r="AC1218"/>
          <cell r="AD1218"/>
          <cell r="AE1218"/>
          <cell r="AF1218"/>
          <cell r="AG1218"/>
          <cell r="AH1218"/>
          <cell r="AI1218"/>
          <cell r="AJ1218"/>
        </row>
        <row r="1221">
          <cell r="C1221">
            <v>0</v>
          </cell>
          <cell r="D1221">
            <v>0</v>
          </cell>
          <cell r="E1221"/>
          <cell r="F1221"/>
          <cell r="G1221"/>
          <cell r="AA1221"/>
          <cell r="AB1221"/>
          <cell r="AC1221"/>
          <cell r="AD1221"/>
          <cell r="AE1221"/>
          <cell r="AF1221"/>
          <cell r="AG1221"/>
          <cell r="AH1221"/>
          <cell r="AI1221"/>
          <cell r="AJ1221"/>
        </row>
        <row r="1222">
          <cell r="C1222">
            <v>113</v>
          </cell>
          <cell r="D1222">
            <v>113</v>
          </cell>
          <cell r="E1222">
            <v>113</v>
          </cell>
          <cell r="F1222"/>
          <cell r="G1222">
            <v>0</v>
          </cell>
          <cell r="AA1222">
            <v>0</v>
          </cell>
          <cell r="AB1222">
            <v>113</v>
          </cell>
          <cell r="AC1222">
            <v>0</v>
          </cell>
          <cell r="AD1222"/>
          <cell r="AE1222"/>
          <cell r="AF1222"/>
          <cell r="AG1222"/>
          <cell r="AH1222"/>
          <cell r="AI1222"/>
          <cell r="AJ1222"/>
        </row>
        <row r="1223">
          <cell r="C1223">
            <v>0</v>
          </cell>
          <cell r="D1223">
            <v>0</v>
          </cell>
          <cell r="E1223"/>
          <cell r="F1223"/>
          <cell r="G1223"/>
          <cell r="AA1223"/>
          <cell r="AB1223"/>
          <cell r="AC1223"/>
          <cell r="AD1223"/>
          <cell r="AE1223"/>
          <cell r="AF1223"/>
          <cell r="AG1223"/>
          <cell r="AH1223"/>
          <cell r="AI1223"/>
          <cell r="AJ1223"/>
        </row>
        <row r="1224">
          <cell r="C1224">
            <v>0</v>
          </cell>
          <cell r="D1224">
            <v>0</v>
          </cell>
          <cell r="E1224"/>
          <cell r="F1224"/>
          <cell r="G1224"/>
          <cell r="AA1224"/>
          <cell r="AB1224"/>
          <cell r="AC1224"/>
          <cell r="AD1224"/>
          <cell r="AE1224"/>
          <cell r="AF1224"/>
          <cell r="AG1224"/>
          <cell r="AH1224"/>
          <cell r="AI1224"/>
          <cell r="AJ1224"/>
        </row>
        <row r="1225">
          <cell r="C1225">
            <v>0</v>
          </cell>
          <cell r="D1225">
            <v>0</v>
          </cell>
          <cell r="E1225"/>
          <cell r="F1225"/>
          <cell r="G1225"/>
          <cell r="AA1225"/>
          <cell r="AB1225"/>
          <cell r="AC1225"/>
          <cell r="AD1225"/>
          <cell r="AE1225"/>
          <cell r="AF1225"/>
          <cell r="AG1225"/>
          <cell r="AH1225"/>
          <cell r="AI1225"/>
          <cell r="AJ1225"/>
        </row>
        <row r="1226">
          <cell r="C1226">
            <v>0</v>
          </cell>
          <cell r="D1226">
            <v>0</v>
          </cell>
          <cell r="E1226"/>
          <cell r="F1226"/>
          <cell r="G1226"/>
          <cell r="AA1226"/>
          <cell r="AB1226"/>
          <cell r="AC1226"/>
          <cell r="AD1226"/>
          <cell r="AE1226"/>
          <cell r="AF1226"/>
          <cell r="AG1226"/>
          <cell r="AH1226"/>
          <cell r="AI1226"/>
          <cell r="AJ1226"/>
        </row>
        <row r="1227">
          <cell r="C1227">
            <v>0</v>
          </cell>
          <cell r="D1227">
            <v>0</v>
          </cell>
          <cell r="E1227"/>
          <cell r="F1227"/>
          <cell r="G1227"/>
          <cell r="AA1227"/>
          <cell r="AB1227"/>
          <cell r="AC1227"/>
          <cell r="AD1227"/>
          <cell r="AE1227"/>
          <cell r="AF1227"/>
          <cell r="AG1227"/>
          <cell r="AH1227"/>
          <cell r="AI1227"/>
          <cell r="AJ1227"/>
        </row>
        <row r="1228">
          <cell r="C1228">
            <v>0</v>
          </cell>
          <cell r="D1228">
            <v>0</v>
          </cell>
          <cell r="E1228"/>
          <cell r="F1228"/>
          <cell r="G1228"/>
          <cell r="AA1228"/>
          <cell r="AB1228"/>
          <cell r="AC1228"/>
          <cell r="AD1228"/>
          <cell r="AE1228"/>
          <cell r="AF1228"/>
          <cell r="AG1228"/>
          <cell r="AH1228"/>
          <cell r="AI1228"/>
          <cell r="AJ1228"/>
        </row>
        <row r="1229">
          <cell r="C1229">
            <v>0</v>
          </cell>
          <cell r="D1229">
            <v>0</v>
          </cell>
          <cell r="E1229"/>
          <cell r="F1229"/>
          <cell r="G1229"/>
          <cell r="AA1229"/>
          <cell r="AB1229"/>
          <cell r="AC1229"/>
          <cell r="AD1229"/>
          <cell r="AE1229"/>
          <cell r="AF1229"/>
          <cell r="AG1229"/>
          <cell r="AH1229"/>
          <cell r="AI1229"/>
          <cell r="AJ1229"/>
        </row>
        <row r="1230">
          <cell r="C1230">
            <v>26</v>
          </cell>
          <cell r="D1230">
            <v>26</v>
          </cell>
          <cell r="E1230">
            <v>26</v>
          </cell>
          <cell r="F1230"/>
          <cell r="G1230">
            <v>0</v>
          </cell>
          <cell r="AA1230">
            <v>0</v>
          </cell>
          <cell r="AB1230">
            <v>26</v>
          </cell>
          <cell r="AC1230">
            <v>0</v>
          </cell>
          <cell r="AD1230"/>
          <cell r="AE1230"/>
          <cell r="AF1230"/>
          <cell r="AG1230"/>
          <cell r="AH1230"/>
          <cell r="AI1230"/>
          <cell r="AJ1230"/>
        </row>
        <row r="1231">
          <cell r="C1231">
            <v>0</v>
          </cell>
          <cell r="D1231">
            <v>0</v>
          </cell>
          <cell r="E1231"/>
          <cell r="F1231"/>
          <cell r="G1231"/>
          <cell r="AA1231"/>
          <cell r="AB1231"/>
          <cell r="AC1231"/>
          <cell r="AD1231"/>
          <cell r="AE1231"/>
          <cell r="AF1231"/>
          <cell r="AG1231"/>
          <cell r="AH1231"/>
          <cell r="AI1231"/>
          <cell r="AJ1231"/>
        </row>
        <row r="1232">
          <cell r="C1232">
            <v>0</v>
          </cell>
          <cell r="D1232">
            <v>0</v>
          </cell>
          <cell r="E1232"/>
          <cell r="F1232"/>
          <cell r="G1232"/>
          <cell r="AA1232"/>
          <cell r="AB1232"/>
          <cell r="AC1232"/>
          <cell r="AD1232"/>
          <cell r="AE1232"/>
          <cell r="AF1232"/>
          <cell r="AG1232"/>
          <cell r="AH1232"/>
          <cell r="AI1232"/>
          <cell r="AJ1232"/>
        </row>
        <row r="1233">
          <cell r="C1233">
            <v>0</v>
          </cell>
          <cell r="D1233">
            <v>0</v>
          </cell>
          <cell r="E1233"/>
          <cell r="F1233"/>
          <cell r="G1233"/>
          <cell r="AA1233"/>
          <cell r="AB1233"/>
          <cell r="AC1233"/>
          <cell r="AD1233"/>
          <cell r="AE1233"/>
          <cell r="AF1233"/>
          <cell r="AG1233"/>
          <cell r="AH1233"/>
          <cell r="AI1233"/>
          <cell r="AJ1233"/>
        </row>
        <row r="1234">
          <cell r="C1234">
            <v>0</v>
          </cell>
          <cell r="D1234">
            <v>0</v>
          </cell>
          <cell r="E1234"/>
          <cell r="F1234"/>
          <cell r="G1234"/>
          <cell r="AA1234"/>
          <cell r="AB1234"/>
          <cell r="AC1234"/>
          <cell r="AD1234"/>
          <cell r="AE1234"/>
          <cell r="AF1234"/>
          <cell r="AG1234"/>
          <cell r="AH1234"/>
          <cell r="AI1234"/>
          <cell r="AJ1234"/>
        </row>
        <row r="1235">
          <cell r="C1235">
            <v>623</v>
          </cell>
          <cell r="D1235">
            <v>623</v>
          </cell>
          <cell r="E1235">
            <v>623</v>
          </cell>
          <cell r="F1235"/>
          <cell r="G1235">
            <v>0</v>
          </cell>
          <cell r="AA1235">
            <v>0</v>
          </cell>
          <cell r="AB1235">
            <v>623</v>
          </cell>
          <cell r="AC1235">
            <v>0</v>
          </cell>
          <cell r="AD1235"/>
          <cell r="AE1235"/>
          <cell r="AF1235"/>
          <cell r="AG1235"/>
          <cell r="AH1235"/>
          <cell r="AI1235"/>
          <cell r="AJ1235"/>
        </row>
        <row r="1236">
          <cell r="C1236">
            <v>0</v>
          </cell>
          <cell r="D1236">
            <v>0</v>
          </cell>
          <cell r="E1236"/>
          <cell r="F1236"/>
          <cell r="G1236"/>
          <cell r="AA1236"/>
          <cell r="AB1236"/>
          <cell r="AC1236"/>
          <cell r="AD1236"/>
          <cell r="AE1236"/>
          <cell r="AF1236"/>
          <cell r="AG1236"/>
          <cell r="AH1236"/>
          <cell r="AI1236"/>
          <cell r="AJ1236"/>
        </row>
        <row r="1237">
          <cell r="C1237">
            <v>130</v>
          </cell>
          <cell r="D1237">
            <v>130</v>
          </cell>
          <cell r="E1237">
            <v>130</v>
          </cell>
          <cell r="F1237"/>
          <cell r="G1237">
            <v>0</v>
          </cell>
          <cell r="AA1237">
            <v>0</v>
          </cell>
          <cell r="AB1237">
            <v>130</v>
          </cell>
          <cell r="AC1237">
            <v>0</v>
          </cell>
          <cell r="AD1237"/>
          <cell r="AE1237"/>
          <cell r="AF1237"/>
          <cell r="AG1237"/>
          <cell r="AH1237"/>
          <cell r="AI1237"/>
          <cell r="AJ1237"/>
        </row>
        <row r="1238">
          <cell r="C1238">
            <v>0</v>
          </cell>
          <cell r="D1238">
            <v>0</v>
          </cell>
          <cell r="E1238"/>
          <cell r="F1238"/>
          <cell r="G1238"/>
          <cell r="AA1238"/>
          <cell r="AB1238"/>
          <cell r="AC1238"/>
          <cell r="AD1238"/>
          <cell r="AE1238"/>
          <cell r="AF1238"/>
          <cell r="AG1238"/>
          <cell r="AH1238"/>
          <cell r="AI1238"/>
          <cell r="AJ1238"/>
        </row>
        <row r="1239">
          <cell r="C1239">
            <v>0</v>
          </cell>
          <cell r="D1239">
            <v>0</v>
          </cell>
          <cell r="E1239"/>
          <cell r="F1239"/>
          <cell r="G1239"/>
          <cell r="AA1239"/>
          <cell r="AB1239"/>
          <cell r="AC1239"/>
          <cell r="AD1239"/>
          <cell r="AE1239"/>
          <cell r="AF1239"/>
          <cell r="AG1239"/>
          <cell r="AH1239"/>
          <cell r="AI1239"/>
          <cell r="AJ1239"/>
        </row>
        <row r="1240">
          <cell r="C1240">
            <v>0</v>
          </cell>
          <cell r="D1240">
            <v>0</v>
          </cell>
          <cell r="E1240"/>
          <cell r="F1240"/>
          <cell r="G1240"/>
          <cell r="AA1240"/>
          <cell r="AB1240"/>
          <cell r="AC1240"/>
          <cell r="AD1240"/>
          <cell r="AE1240"/>
          <cell r="AF1240"/>
          <cell r="AG1240"/>
          <cell r="AH1240"/>
          <cell r="AI1240"/>
          <cell r="AJ1240"/>
        </row>
        <row r="1241">
          <cell r="C1241">
            <v>71</v>
          </cell>
          <cell r="D1241">
            <v>71</v>
          </cell>
          <cell r="E1241">
            <v>71</v>
          </cell>
          <cell r="F1241"/>
          <cell r="G1241">
            <v>0</v>
          </cell>
          <cell r="AA1241">
            <v>0</v>
          </cell>
          <cell r="AB1241">
            <v>71</v>
          </cell>
          <cell r="AC1241">
            <v>0</v>
          </cell>
          <cell r="AD1241"/>
          <cell r="AE1241"/>
          <cell r="AF1241"/>
          <cell r="AG1241"/>
          <cell r="AH1241"/>
          <cell r="AI1241"/>
          <cell r="AJ1241"/>
        </row>
        <row r="1242">
          <cell r="C1242">
            <v>26</v>
          </cell>
          <cell r="D1242">
            <v>26</v>
          </cell>
          <cell r="E1242">
            <v>26</v>
          </cell>
          <cell r="F1242"/>
          <cell r="G1242">
            <v>0</v>
          </cell>
          <cell r="AA1242">
            <v>0</v>
          </cell>
          <cell r="AB1242">
            <v>26</v>
          </cell>
          <cell r="AC1242">
            <v>0</v>
          </cell>
          <cell r="AD1242"/>
          <cell r="AE1242"/>
          <cell r="AF1242"/>
          <cell r="AG1242"/>
          <cell r="AH1242"/>
          <cell r="AI1242">
            <v>3</v>
          </cell>
          <cell r="AJ1242"/>
        </row>
        <row r="1243">
          <cell r="C1243">
            <v>0</v>
          </cell>
          <cell r="D1243">
            <v>0</v>
          </cell>
          <cell r="E1243"/>
          <cell r="F1243"/>
          <cell r="G1243"/>
          <cell r="AA1243"/>
          <cell r="AB1243"/>
          <cell r="AC1243"/>
          <cell r="AD1243"/>
          <cell r="AE1243"/>
          <cell r="AF1243"/>
          <cell r="AG1243"/>
          <cell r="AH1243"/>
          <cell r="AI1243"/>
          <cell r="AJ1243"/>
        </row>
        <row r="1244">
          <cell r="C1244">
            <v>0</v>
          </cell>
          <cell r="D1244">
            <v>0</v>
          </cell>
          <cell r="E1244"/>
          <cell r="F1244"/>
          <cell r="G1244"/>
          <cell r="AA1244"/>
          <cell r="AB1244"/>
          <cell r="AC1244"/>
          <cell r="AD1244"/>
          <cell r="AE1244"/>
          <cell r="AF1244"/>
          <cell r="AG1244"/>
          <cell r="AH1244"/>
          <cell r="AI1244"/>
          <cell r="AJ1244"/>
        </row>
        <row r="1245">
          <cell r="C1245">
            <v>0</v>
          </cell>
          <cell r="D1245">
            <v>0</v>
          </cell>
          <cell r="E1245"/>
          <cell r="F1245"/>
          <cell r="G1245"/>
          <cell r="AA1245"/>
          <cell r="AB1245"/>
          <cell r="AC1245"/>
          <cell r="AD1245"/>
          <cell r="AE1245"/>
          <cell r="AF1245"/>
          <cell r="AG1245"/>
          <cell r="AH1245"/>
          <cell r="AI1245"/>
          <cell r="AJ1245"/>
        </row>
        <row r="1246">
          <cell r="C1246">
            <v>1</v>
          </cell>
          <cell r="D1246">
            <v>1</v>
          </cell>
          <cell r="E1246">
            <v>1</v>
          </cell>
          <cell r="F1246"/>
          <cell r="G1246">
            <v>0</v>
          </cell>
          <cell r="AA1246">
            <v>0</v>
          </cell>
          <cell r="AB1246">
            <v>1</v>
          </cell>
          <cell r="AC1246">
            <v>0</v>
          </cell>
          <cell r="AD1246"/>
          <cell r="AE1246"/>
          <cell r="AF1246"/>
          <cell r="AG1246"/>
          <cell r="AH1246"/>
          <cell r="AI1246"/>
          <cell r="AJ1246"/>
        </row>
        <row r="1247">
          <cell r="C1247">
            <v>0</v>
          </cell>
          <cell r="D1247">
            <v>0</v>
          </cell>
          <cell r="E1247"/>
          <cell r="F1247"/>
          <cell r="G1247"/>
          <cell r="AA1247"/>
          <cell r="AB1247"/>
          <cell r="AC1247"/>
          <cell r="AD1247"/>
          <cell r="AE1247"/>
          <cell r="AF1247"/>
          <cell r="AG1247"/>
          <cell r="AH1247"/>
          <cell r="AI1247"/>
          <cell r="AJ1247"/>
        </row>
        <row r="1248">
          <cell r="C1248">
            <v>0</v>
          </cell>
          <cell r="D1248">
            <v>0</v>
          </cell>
          <cell r="E1248"/>
          <cell r="F1248"/>
          <cell r="G1248"/>
          <cell r="AA1248"/>
          <cell r="AB1248"/>
          <cell r="AC1248"/>
          <cell r="AD1248"/>
          <cell r="AE1248"/>
          <cell r="AF1248"/>
          <cell r="AG1248"/>
          <cell r="AH1248"/>
          <cell r="AI1248"/>
          <cell r="AJ1248"/>
        </row>
        <row r="1249">
          <cell r="C1249">
            <v>0</v>
          </cell>
          <cell r="D1249">
            <v>0</v>
          </cell>
          <cell r="E1249"/>
          <cell r="F1249"/>
          <cell r="G1249"/>
          <cell r="AA1249"/>
          <cell r="AB1249"/>
          <cell r="AC1249"/>
          <cell r="AD1249"/>
          <cell r="AE1249"/>
          <cell r="AF1249"/>
          <cell r="AG1249"/>
          <cell r="AH1249"/>
          <cell r="AI1249"/>
          <cell r="AJ1249"/>
        </row>
        <row r="1250">
          <cell r="C1250">
            <v>0</v>
          </cell>
          <cell r="D1250">
            <v>0</v>
          </cell>
          <cell r="E1250"/>
          <cell r="F1250"/>
          <cell r="G1250"/>
          <cell r="AA1250"/>
          <cell r="AB1250"/>
          <cell r="AC1250"/>
          <cell r="AD1250"/>
          <cell r="AE1250"/>
          <cell r="AF1250"/>
          <cell r="AG1250"/>
          <cell r="AH1250"/>
          <cell r="AI1250"/>
          <cell r="AJ1250"/>
        </row>
        <row r="1251">
          <cell r="C1251">
            <v>0</v>
          </cell>
          <cell r="D1251">
            <v>0</v>
          </cell>
          <cell r="E1251"/>
          <cell r="F1251"/>
          <cell r="G1251"/>
          <cell r="AA1251"/>
          <cell r="AB1251"/>
          <cell r="AC1251"/>
          <cell r="AD1251"/>
          <cell r="AE1251"/>
          <cell r="AF1251"/>
          <cell r="AG1251"/>
          <cell r="AH1251"/>
          <cell r="AI1251"/>
          <cell r="AJ1251"/>
        </row>
        <row r="1252">
          <cell r="C1252">
            <v>0</v>
          </cell>
          <cell r="D1252">
            <v>0</v>
          </cell>
          <cell r="E1252"/>
          <cell r="F1252"/>
          <cell r="G1252"/>
          <cell r="AA1252"/>
          <cell r="AB1252"/>
          <cell r="AC1252"/>
          <cell r="AD1252"/>
          <cell r="AE1252"/>
          <cell r="AF1252"/>
          <cell r="AG1252"/>
          <cell r="AH1252"/>
          <cell r="AI1252"/>
          <cell r="AJ1252"/>
        </row>
        <row r="1253">
          <cell r="C1253">
            <v>0</v>
          </cell>
          <cell r="D1253">
            <v>0</v>
          </cell>
          <cell r="E1253"/>
          <cell r="F1253"/>
          <cell r="G1253"/>
          <cell r="AA1253"/>
          <cell r="AB1253"/>
          <cell r="AC1253"/>
          <cell r="AD1253"/>
          <cell r="AE1253"/>
          <cell r="AF1253"/>
          <cell r="AG1253"/>
          <cell r="AH1253"/>
          <cell r="AI1253"/>
          <cell r="AJ1253"/>
        </row>
        <row r="1254">
          <cell r="C1254">
            <v>0</v>
          </cell>
          <cell r="D1254">
            <v>0</v>
          </cell>
          <cell r="E1254"/>
          <cell r="F1254"/>
          <cell r="G1254"/>
          <cell r="AA1254"/>
          <cell r="AB1254"/>
          <cell r="AC1254"/>
          <cell r="AD1254"/>
          <cell r="AE1254"/>
          <cell r="AF1254"/>
          <cell r="AG1254"/>
          <cell r="AH1254"/>
          <cell r="AI1254"/>
          <cell r="AJ1254"/>
        </row>
        <row r="1255">
          <cell r="C1255">
            <v>32</v>
          </cell>
          <cell r="D1255">
            <v>30</v>
          </cell>
          <cell r="E1255">
            <v>30</v>
          </cell>
          <cell r="F1255"/>
          <cell r="G1255">
            <v>2</v>
          </cell>
          <cell r="AA1255">
            <v>32</v>
          </cell>
          <cell r="AB1255"/>
          <cell r="AC1255"/>
          <cell r="AD1255"/>
          <cell r="AE1255"/>
          <cell r="AF1255"/>
          <cell r="AG1255"/>
          <cell r="AH1255"/>
          <cell r="AI1255"/>
          <cell r="AJ1255"/>
        </row>
        <row r="1256">
          <cell r="C1256">
            <v>0</v>
          </cell>
          <cell r="D1256">
            <v>0</v>
          </cell>
          <cell r="E1256"/>
          <cell r="F1256"/>
          <cell r="G1256"/>
          <cell r="AA1256"/>
          <cell r="AB1256"/>
          <cell r="AC1256"/>
          <cell r="AD1256"/>
          <cell r="AE1256"/>
          <cell r="AF1256"/>
          <cell r="AG1256"/>
          <cell r="AH1256"/>
          <cell r="AI1256"/>
          <cell r="AJ1256"/>
        </row>
        <row r="1257">
          <cell r="C1257">
            <v>0</v>
          </cell>
          <cell r="D1257">
            <v>0</v>
          </cell>
          <cell r="E1257"/>
          <cell r="F1257"/>
          <cell r="G1257"/>
          <cell r="AA1257"/>
          <cell r="AB1257"/>
          <cell r="AC1257"/>
          <cell r="AD1257"/>
          <cell r="AE1257"/>
          <cell r="AF1257"/>
          <cell r="AG1257"/>
          <cell r="AH1257"/>
          <cell r="AI1257"/>
          <cell r="AJ1257"/>
        </row>
        <row r="1258">
          <cell r="C1258">
            <v>0</v>
          </cell>
          <cell r="D1258">
            <v>0</v>
          </cell>
          <cell r="E1258"/>
          <cell r="F1258"/>
          <cell r="G1258"/>
          <cell r="AA1258"/>
          <cell r="AB1258"/>
          <cell r="AC1258"/>
          <cell r="AD1258"/>
          <cell r="AE1258"/>
          <cell r="AF1258"/>
          <cell r="AG1258"/>
          <cell r="AH1258"/>
          <cell r="AI1258"/>
          <cell r="AJ1258"/>
        </row>
        <row r="1259">
          <cell r="C1259">
            <v>0</v>
          </cell>
          <cell r="D1259">
            <v>0</v>
          </cell>
          <cell r="E1259"/>
          <cell r="F1259"/>
          <cell r="G1259"/>
          <cell r="AA1259"/>
          <cell r="AB1259"/>
          <cell r="AC1259"/>
          <cell r="AD1259"/>
          <cell r="AE1259"/>
          <cell r="AF1259"/>
          <cell r="AG1259"/>
          <cell r="AH1259"/>
          <cell r="AI1259"/>
          <cell r="AJ1259"/>
        </row>
        <row r="1260">
          <cell r="C1260">
            <v>71</v>
          </cell>
          <cell r="D1260">
            <v>71</v>
          </cell>
          <cell r="E1260">
            <v>71</v>
          </cell>
          <cell r="F1260"/>
          <cell r="G1260">
            <v>0</v>
          </cell>
          <cell r="AA1260">
            <v>0</v>
          </cell>
          <cell r="AB1260">
            <v>71</v>
          </cell>
          <cell r="AC1260">
            <v>0</v>
          </cell>
          <cell r="AD1260"/>
          <cell r="AE1260"/>
          <cell r="AF1260"/>
          <cell r="AG1260"/>
          <cell r="AH1260"/>
          <cell r="AI1260"/>
          <cell r="AJ1260"/>
        </row>
        <row r="1261">
          <cell r="C1261">
            <v>71</v>
          </cell>
          <cell r="D1261">
            <v>71</v>
          </cell>
          <cell r="E1261">
            <v>71</v>
          </cell>
          <cell r="F1261"/>
          <cell r="G1261">
            <v>0</v>
          </cell>
          <cell r="AA1261">
            <v>0</v>
          </cell>
          <cell r="AB1261">
            <v>71</v>
          </cell>
          <cell r="AC1261">
            <v>0</v>
          </cell>
          <cell r="AD1261"/>
          <cell r="AE1261"/>
          <cell r="AF1261"/>
          <cell r="AG1261"/>
          <cell r="AH1261"/>
          <cell r="AI1261"/>
          <cell r="AJ1261"/>
        </row>
        <row r="1262">
          <cell r="C1262">
            <v>0</v>
          </cell>
          <cell r="D1262">
            <v>0</v>
          </cell>
          <cell r="E1262"/>
          <cell r="F1262"/>
          <cell r="G1262"/>
          <cell r="AA1262"/>
          <cell r="AB1262"/>
          <cell r="AC1262"/>
          <cell r="AD1262"/>
          <cell r="AE1262"/>
          <cell r="AF1262"/>
          <cell r="AG1262"/>
          <cell r="AH1262"/>
          <cell r="AI1262"/>
          <cell r="AJ1262"/>
        </row>
        <row r="1263">
          <cell r="C1263">
            <v>0</v>
          </cell>
          <cell r="D1263">
            <v>0</v>
          </cell>
          <cell r="E1263"/>
          <cell r="F1263"/>
          <cell r="G1263"/>
          <cell r="AA1263"/>
          <cell r="AB1263"/>
          <cell r="AC1263"/>
          <cell r="AD1263"/>
          <cell r="AE1263"/>
          <cell r="AF1263"/>
          <cell r="AG1263"/>
          <cell r="AH1263"/>
          <cell r="AI1263"/>
          <cell r="AJ1263"/>
        </row>
        <row r="1264">
          <cell r="C1264">
            <v>0</v>
          </cell>
          <cell r="D1264">
            <v>0</v>
          </cell>
          <cell r="E1264"/>
          <cell r="F1264"/>
          <cell r="G1264"/>
          <cell r="AA1264"/>
          <cell r="AB1264"/>
          <cell r="AC1264"/>
          <cell r="AD1264"/>
          <cell r="AE1264"/>
          <cell r="AF1264"/>
          <cell r="AG1264"/>
          <cell r="AH1264"/>
          <cell r="AI1264"/>
          <cell r="AJ1264"/>
        </row>
        <row r="1265">
          <cell r="C1265">
            <v>0</v>
          </cell>
          <cell r="D1265">
            <v>0</v>
          </cell>
          <cell r="E1265"/>
          <cell r="F1265"/>
          <cell r="G1265"/>
          <cell r="AA1265"/>
          <cell r="AB1265"/>
          <cell r="AC1265"/>
          <cell r="AD1265"/>
          <cell r="AE1265"/>
          <cell r="AF1265"/>
          <cell r="AG1265"/>
          <cell r="AH1265"/>
          <cell r="AI1265"/>
          <cell r="AJ1265"/>
        </row>
        <row r="1266">
          <cell r="C1266">
            <v>0</v>
          </cell>
          <cell r="D1266">
            <v>0</v>
          </cell>
          <cell r="E1266"/>
          <cell r="F1266"/>
          <cell r="G1266"/>
          <cell r="AA1266"/>
          <cell r="AB1266"/>
          <cell r="AC1266"/>
          <cell r="AD1266"/>
          <cell r="AE1266"/>
          <cell r="AF1266"/>
          <cell r="AG1266"/>
          <cell r="AH1266"/>
          <cell r="AI1266"/>
          <cell r="AJ1266"/>
        </row>
        <row r="1267">
          <cell r="C1267">
            <v>0</v>
          </cell>
          <cell r="D1267">
            <v>0</v>
          </cell>
          <cell r="E1267"/>
          <cell r="F1267"/>
          <cell r="G1267"/>
          <cell r="AA1267"/>
          <cell r="AB1267"/>
          <cell r="AC1267"/>
          <cell r="AD1267"/>
          <cell r="AE1267"/>
          <cell r="AF1267"/>
          <cell r="AG1267"/>
          <cell r="AH1267"/>
          <cell r="AI1267"/>
          <cell r="AJ1267"/>
        </row>
        <row r="1268">
          <cell r="C1268">
            <v>0</v>
          </cell>
          <cell r="D1268">
            <v>0</v>
          </cell>
          <cell r="E1268"/>
          <cell r="F1268"/>
          <cell r="G1268"/>
          <cell r="AA1268"/>
          <cell r="AB1268"/>
          <cell r="AC1268"/>
          <cell r="AD1268"/>
          <cell r="AE1268"/>
          <cell r="AF1268"/>
          <cell r="AG1268"/>
          <cell r="AH1268"/>
          <cell r="AI1268"/>
          <cell r="AJ1268"/>
        </row>
        <row r="1269">
          <cell r="C1269">
            <v>0</v>
          </cell>
          <cell r="D1269">
            <v>0</v>
          </cell>
          <cell r="E1269"/>
          <cell r="F1269"/>
          <cell r="G1269"/>
          <cell r="AA1269"/>
          <cell r="AB1269"/>
          <cell r="AC1269"/>
          <cell r="AD1269"/>
          <cell r="AE1269"/>
          <cell r="AF1269"/>
          <cell r="AG1269"/>
          <cell r="AH1269"/>
          <cell r="AI1269"/>
          <cell r="AJ1269"/>
        </row>
        <row r="1270">
          <cell r="C1270">
            <v>0</v>
          </cell>
          <cell r="D1270">
            <v>0</v>
          </cell>
          <cell r="E1270"/>
          <cell r="F1270"/>
          <cell r="G1270"/>
          <cell r="AA1270"/>
          <cell r="AB1270"/>
          <cell r="AC1270"/>
          <cell r="AD1270"/>
          <cell r="AE1270"/>
          <cell r="AF1270"/>
          <cell r="AG1270"/>
          <cell r="AH1270"/>
          <cell r="AI1270"/>
          <cell r="AJ1270"/>
        </row>
        <row r="1352">
          <cell r="C1352">
            <v>131</v>
          </cell>
          <cell r="H1352">
            <v>119</v>
          </cell>
          <cell r="I1352">
            <v>116</v>
          </cell>
          <cell r="J1352">
            <v>3</v>
          </cell>
          <cell r="K1352">
            <v>0</v>
          </cell>
          <cell r="L1352">
            <v>12</v>
          </cell>
          <cell r="M1352">
            <v>0</v>
          </cell>
          <cell r="N1352">
            <v>0</v>
          </cell>
          <cell r="P1352">
            <v>0</v>
          </cell>
          <cell r="Q1352">
            <v>2</v>
          </cell>
          <cell r="S1352">
            <v>1</v>
          </cell>
          <cell r="T1352">
            <v>67</v>
          </cell>
          <cell r="V1352">
            <v>0</v>
          </cell>
          <cell r="W1352">
            <v>1</v>
          </cell>
          <cell r="Y1352">
            <v>0</v>
          </cell>
          <cell r="Z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L1352">
            <v>43570750</v>
          </cell>
        </row>
        <row r="1354">
          <cell r="C1354">
            <v>0</v>
          </cell>
          <cell r="D1354">
            <v>0</v>
          </cell>
          <cell r="E1354"/>
          <cell r="F1354"/>
          <cell r="G1354"/>
          <cell r="AA1354"/>
          <cell r="AB1354"/>
          <cell r="AC1354"/>
          <cell r="AD1354"/>
          <cell r="AE1354"/>
          <cell r="AF1354"/>
          <cell r="AG1354"/>
          <cell r="AH1354"/>
          <cell r="AI1354"/>
          <cell r="AJ1354"/>
        </row>
        <row r="1355">
          <cell r="C1355">
            <v>0</v>
          </cell>
          <cell r="D1355">
            <v>0</v>
          </cell>
          <cell r="E1355"/>
          <cell r="F1355"/>
          <cell r="G1355"/>
          <cell r="AA1355"/>
          <cell r="AB1355"/>
          <cell r="AC1355"/>
          <cell r="AD1355"/>
          <cell r="AE1355"/>
          <cell r="AF1355"/>
          <cell r="AG1355"/>
          <cell r="AH1355"/>
          <cell r="AI1355"/>
          <cell r="AJ1355"/>
        </row>
        <row r="1356">
          <cell r="C1356">
            <v>0</v>
          </cell>
          <cell r="D1356">
            <v>0</v>
          </cell>
          <cell r="E1356"/>
          <cell r="F1356"/>
          <cell r="G1356"/>
          <cell r="AA1356"/>
          <cell r="AB1356"/>
          <cell r="AC1356"/>
          <cell r="AD1356"/>
          <cell r="AE1356"/>
          <cell r="AF1356"/>
          <cell r="AG1356"/>
          <cell r="AH1356"/>
          <cell r="AI1356"/>
          <cell r="AJ1356"/>
        </row>
        <row r="1357">
          <cell r="C1357">
            <v>0</v>
          </cell>
          <cell r="D1357">
            <v>0</v>
          </cell>
          <cell r="E1357"/>
          <cell r="F1357"/>
          <cell r="G1357"/>
          <cell r="AA1357"/>
          <cell r="AB1357"/>
          <cell r="AC1357"/>
          <cell r="AD1357"/>
          <cell r="AE1357"/>
          <cell r="AF1357"/>
          <cell r="AG1357"/>
          <cell r="AH1357"/>
          <cell r="AI1357"/>
          <cell r="AJ1357"/>
        </row>
        <row r="1358">
          <cell r="C1358">
            <v>0</v>
          </cell>
          <cell r="D1358">
            <v>0</v>
          </cell>
          <cell r="E1358"/>
          <cell r="F1358"/>
          <cell r="G1358"/>
          <cell r="AA1358"/>
          <cell r="AB1358"/>
          <cell r="AC1358"/>
          <cell r="AD1358"/>
          <cell r="AE1358"/>
          <cell r="AF1358"/>
          <cell r="AG1358"/>
          <cell r="AH1358"/>
          <cell r="AI1358"/>
          <cell r="AJ1358"/>
        </row>
        <row r="1359">
          <cell r="C1359">
            <v>0</v>
          </cell>
          <cell r="D1359">
            <v>0</v>
          </cell>
          <cell r="E1359"/>
          <cell r="F1359"/>
          <cell r="G1359"/>
          <cell r="AA1359"/>
          <cell r="AB1359"/>
          <cell r="AC1359"/>
          <cell r="AD1359"/>
          <cell r="AE1359"/>
          <cell r="AF1359"/>
          <cell r="AG1359"/>
          <cell r="AH1359"/>
          <cell r="AI1359"/>
          <cell r="AJ1359"/>
        </row>
        <row r="1360">
          <cell r="C1360">
            <v>44</v>
          </cell>
          <cell r="D1360">
            <v>44</v>
          </cell>
          <cell r="E1360">
            <v>44</v>
          </cell>
          <cell r="F1360"/>
          <cell r="G1360">
            <v>0</v>
          </cell>
          <cell r="AA1360">
            <v>0</v>
          </cell>
          <cell r="AB1360">
            <v>44</v>
          </cell>
          <cell r="AC1360">
            <v>0</v>
          </cell>
          <cell r="AD1360"/>
          <cell r="AE1360"/>
          <cell r="AF1360"/>
          <cell r="AG1360"/>
          <cell r="AH1360"/>
          <cell r="AI1360"/>
          <cell r="AJ1360"/>
        </row>
        <row r="1361">
          <cell r="C1361">
            <v>4</v>
          </cell>
          <cell r="D1361">
            <v>4</v>
          </cell>
          <cell r="E1361">
            <v>4</v>
          </cell>
          <cell r="F1361"/>
          <cell r="G1361">
            <v>0</v>
          </cell>
          <cell r="AA1361">
            <v>0</v>
          </cell>
          <cell r="AB1361">
            <v>4</v>
          </cell>
          <cell r="AC1361">
            <v>0</v>
          </cell>
          <cell r="AD1361"/>
          <cell r="AE1361"/>
          <cell r="AF1361"/>
          <cell r="AG1361"/>
          <cell r="AH1361"/>
          <cell r="AI1361"/>
          <cell r="AJ1361"/>
        </row>
        <row r="1362">
          <cell r="C1362">
            <v>28</v>
          </cell>
          <cell r="D1362">
            <v>28</v>
          </cell>
          <cell r="E1362">
            <v>28</v>
          </cell>
          <cell r="F1362"/>
          <cell r="G1362">
            <v>0</v>
          </cell>
          <cell r="AA1362">
            <v>0</v>
          </cell>
          <cell r="AB1362">
            <v>28</v>
          </cell>
          <cell r="AC1362">
            <v>0</v>
          </cell>
          <cell r="AD1362"/>
          <cell r="AE1362"/>
          <cell r="AF1362"/>
          <cell r="AG1362"/>
          <cell r="AH1362"/>
          <cell r="AI1362"/>
          <cell r="AJ1362"/>
        </row>
        <row r="1363">
          <cell r="C1363">
            <v>4</v>
          </cell>
          <cell r="D1363">
            <v>4</v>
          </cell>
          <cell r="E1363">
            <v>4</v>
          </cell>
          <cell r="F1363"/>
          <cell r="G1363">
            <v>0</v>
          </cell>
          <cell r="AA1363">
            <v>0</v>
          </cell>
          <cell r="AB1363">
            <v>4</v>
          </cell>
          <cell r="AC1363">
            <v>0</v>
          </cell>
          <cell r="AD1363"/>
          <cell r="AE1363"/>
          <cell r="AF1363"/>
          <cell r="AG1363"/>
          <cell r="AH1363"/>
          <cell r="AI1363"/>
          <cell r="AJ1363"/>
        </row>
        <row r="1364">
          <cell r="C1364">
            <v>0</v>
          </cell>
          <cell r="D1364">
            <v>0</v>
          </cell>
          <cell r="E1364"/>
          <cell r="F1364"/>
          <cell r="G1364"/>
          <cell r="AA1364"/>
          <cell r="AB1364"/>
          <cell r="AC1364"/>
          <cell r="AD1364"/>
          <cell r="AE1364"/>
          <cell r="AF1364"/>
          <cell r="AG1364"/>
          <cell r="AH1364"/>
          <cell r="AI1364"/>
          <cell r="AJ1364"/>
        </row>
        <row r="1365">
          <cell r="C1365">
            <v>0</v>
          </cell>
          <cell r="D1365">
            <v>0</v>
          </cell>
          <cell r="E1365"/>
          <cell r="F1365"/>
          <cell r="G1365"/>
          <cell r="AA1365"/>
          <cell r="AB1365"/>
          <cell r="AC1365"/>
          <cell r="AD1365"/>
          <cell r="AE1365"/>
          <cell r="AF1365"/>
          <cell r="AG1365"/>
          <cell r="AH1365"/>
          <cell r="AI1365"/>
          <cell r="AJ1365"/>
        </row>
        <row r="1366">
          <cell r="C1366">
            <v>0</v>
          </cell>
          <cell r="D1366">
            <v>0</v>
          </cell>
          <cell r="E1366"/>
          <cell r="F1366"/>
          <cell r="G1366"/>
          <cell r="AA1366"/>
          <cell r="AB1366"/>
          <cell r="AC1366"/>
          <cell r="AD1366"/>
          <cell r="AE1366"/>
          <cell r="AF1366"/>
          <cell r="AG1366"/>
          <cell r="AH1366"/>
          <cell r="AI1366"/>
          <cell r="AJ1366"/>
        </row>
        <row r="1367">
          <cell r="C1367">
            <v>0</v>
          </cell>
          <cell r="D1367">
            <v>0</v>
          </cell>
          <cell r="E1367"/>
          <cell r="F1367"/>
          <cell r="G1367"/>
          <cell r="AA1367"/>
          <cell r="AB1367"/>
          <cell r="AC1367"/>
          <cell r="AD1367"/>
          <cell r="AE1367"/>
          <cell r="AF1367"/>
          <cell r="AG1367"/>
          <cell r="AH1367"/>
          <cell r="AI1367"/>
          <cell r="AJ1367"/>
        </row>
        <row r="1368">
          <cell r="C1368">
            <v>1</v>
          </cell>
          <cell r="D1368">
            <v>1</v>
          </cell>
          <cell r="E1368">
            <v>1</v>
          </cell>
          <cell r="F1368"/>
          <cell r="G1368">
            <v>0</v>
          </cell>
          <cell r="AA1368">
            <v>0</v>
          </cell>
          <cell r="AB1368">
            <v>1</v>
          </cell>
          <cell r="AC1368">
            <v>0</v>
          </cell>
          <cell r="AD1368"/>
          <cell r="AE1368"/>
          <cell r="AF1368"/>
          <cell r="AG1368"/>
          <cell r="AH1368"/>
          <cell r="AI1368"/>
          <cell r="AJ1368"/>
        </row>
        <row r="1369">
          <cell r="C1369">
            <v>0</v>
          </cell>
          <cell r="D1369">
            <v>0</v>
          </cell>
          <cell r="E1369"/>
          <cell r="F1369"/>
          <cell r="G1369"/>
          <cell r="AA1369"/>
          <cell r="AB1369"/>
          <cell r="AC1369"/>
          <cell r="AD1369"/>
          <cell r="AE1369"/>
          <cell r="AF1369"/>
          <cell r="AG1369"/>
          <cell r="AH1369"/>
          <cell r="AI1369"/>
          <cell r="AJ1369"/>
        </row>
        <row r="1370">
          <cell r="C1370">
            <v>0</v>
          </cell>
          <cell r="D1370">
            <v>0</v>
          </cell>
          <cell r="E1370"/>
          <cell r="F1370"/>
          <cell r="G1370"/>
          <cell r="AA1370"/>
          <cell r="AB1370"/>
          <cell r="AC1370"/>
          <cell r="AD1370"/>
          <cell r="AE1370"/>
          <cell r="AF1370"/>
          <cell r="AG1370"/>
          <cell r="AH1370"/>
          <cell r="AI1370"/>
          <cell r="AJ1370"/>
        </row>
        <row r="1371">
          <cell r="C1371">
            <v>0</v>
          </cell>
          <cell r="D1371">
            <v>0</v>
          </cell>
          <cell r="E1371"/>
          <cell r="F1371"/>
          <cell r="G1371"/>
          <cell r="AA1371"/>
          <cell r="AB1371"/>
          <cell r="AC1371"/>
          <cell r="AD1371"/>
          <cell r="AE1371"/>
          <cell r="AF1371"/>
          <cell r="AG1371"/>
          <cell r="AH1371"/>
          <cell r="AI1371"/>
          <cell r="AJ1371"/>
        </row>
        <row r="1372">
          <cell r="C1372">
            <v>0</v>
          </cell>
          <cell r="D1372">
            <v>0</v>
          </cell>
          <cell r="E1372"/>
          <cell r="F1372"/>
          <cell r="G1372"/>
          <cell r="AA1372"/>
          <cell r="AB1372"/>
          <cell r="AC1372"/>
          <cell r="AD1372"/>
          <cell r="AE1372"/>
          <cell r="AF1372"/>
          <cell r="AG1372"/>
          <cell r="AH1372"/>
          <cell r="AI1372"/>
          <cell r="AJ1372"/>
        </row>
        <row r="1373">
          <cell r="C1373">
            <v>1</v>
          </cell>
          <cell r="D1373">
            <v>1</v>
          </cell>
          <cell r="E1373">
            <v>1</v>
          </cell>
          <cell r="F1373"/>
          <cell r="G1373"/>
          <cell r="AA1373">
            <v>1</v>
          </cell>
          <cell r="AB1373"/>
          <cell r="AC1373"/>
          <cell r="AD1373"/>
          <cell r="AE1373"/>
          <cell r="AF1373"/>
          <cell r="AG1373"/>
          <cell r="AH1373"/>
          <cell r="AI1373"/>
          <cell r="AJ1373"/>
        </row>
        <row r="1374">
          <cell r="C1374">
            <v>0</v>
          </cell>
          <cell r="D1374">
            <v>0</v>
          </cell>
          <cell r="E1374"/>
          <cell r="F1374"/>
          <cell r="G1374"/>
          <cell r="AA1374"/>
          <cell r="AB1374"/>
          <cell r="AC1374"/>
          <cell r="AD1374"/>
          <cell r="AE1374"/>
          <cell r="AF1374"/>
          <cell r="AG1374"/>
          <cell r="AH1374"/>
          <cell r="AI1374"/>
          <cell r="AJ1374"/>
        </row>
        <row r="1375">
          <cell r="C1375">
            <v>0</v>
          </cell>
          <cell r="D1375">
            <v>0</v>
          </cell>
          <cell r="E1375"/>
          <cell r="F1375"/>
          <cell r="G1375"/>
          <cell r="AA1375"/>
          <cell r="AB1375"/>
          <cell r="AC1375"/>
          <cell r="AD1375"/>
          <cell r="AE1375"/>
          <cell r="AF1375"/>
          <cell r="AG1375"/>
          <cell r="AH1375"/>
          <cell r="AI1375"/>
          <cell r="AJ1375"/>
        </row>
        <row r="1376">
          <cell r="C1376">
            <v>0</v>
          </cell>
          <cell r="D1376">
            <v>0</v>
          </cell>
          <cell r="E1376"/>
          <cell r="F1376"/>
          <cell r="G1376"/>
          <cell r="AA1376"/>
          <cell r="AB1376"/>
          <cell r="AC1376"/>
          <cell r="AD1376"/>
          <cell r="AE1376"/>
          <cell r="AF1376"/>
          <cell r="AG1376"/>
          <cell r="AH1376"/>
          <cell r="AI1376"/>
          <cell r="AJ1376"/>
        </row>
        <row r="1377">
          <cell r="C1377">
            <v>0</v>
          </cell>
          <cell r="D1377">
            <v>0</v>
          </cell>
          <cell r="E1377"/>
          <cell r="F1377"/>
          <cell r="G1377"/>
          <cell r="AA1377"/>
          <cell r="AB1377"/>
          <cell r="AC1377"/>
          <cell r="AD1377"/>
          <cell r="AE1377"/>
          <cell r="AF1377"/>
          <cell r="AG1377"/>
          <cell r="AH1377"/>
          <cell r="AI1377"/>
          <cell r="AJ1377"/>
        </row>
        <row r="1378">
          <cell r="C1378">
            <v>0</v>
          </cell>
          <cell r="D1378">
            <v>0</v>
          </cell>
          <cell r="E1378"/>
          <cell r="F1378"/>
          <cell r="G1378"/>
          <cell r="AA1378"/>
          <cell r="AB1378"/>
          <cell r="AC1378"/>
          <cell r="AD1378"/>
          <cell r="AE1378"/>
          <cell r="AF1378"/>
          <cell r="AG1378"/>
          <cell r="AH1378"/>
          <cell r="AI1378"/>
          <cell r="AJ1378"/>
        </row>
        <row r="1379">
          <cell r="C1379">
            <v>0</v>
          </cell>
          <cell r="D1379">
            <v>0</v>
          </cell>
          <cell r="E1379"/>
          <cell r="F1379"/>
          <cell r="G1379"/>
          <cell r="AA1379"/>
          <cell r="AB1379"/>
          <cell r="AC1379"/>
          <cell r="AD1379"/>
          <cell r="AE1379"/>
          <cell r="AF1379"/>
          <cell r="AG1379"/>
          <cell r="AH1379"/>
          <cell r="AI1379"/>
          <cell r="AJ1379"/>
        </row>
        <row r="1380">
          <cell r="C1380">
            <v>0</v>
          </cell>
          <cell r="D1380">
            <v>0</v>
          </cell>
          <cell r="E1380"/>
          <cell r="F1380"/>
          <cell r="G1380"/>
          <cell r="AA1380"/>
          <cell r="AB1380"/>
          <cell r="AC1380"/>
          <cell r="AD1380"/>
          <cell r="AE1380"/>
          <cell r="AF1380"/>
          <cell r="AG1380"/>
          <cell r="AH1380"/>
          <cell r="AI1380"/>
          <cell r="AJ1380"/>
        </row>
        <row r="1381">
          <cell r="C1381">
            <v>0</v>
          </cell>
          <cell r="D1381">
            <v>0</v>
          </cell>
          <cell r="E1381"/>
          <cell r="F1381"/>
          <cell r="G1381"/>
          <cell r="AA1381"/>
          <cell r="AB1381"/>
          <cell r="AC1381"/>
          <cell r="AD1381"/>
          <cell r="AE1381"/>
          <cell r="AF1381"/>
          <cell r="AG1381"/>
          <cell r="AH1381"/>
          <cell r="AI1381"/>
          <cell r="AJ1381"/>
        </row>
        <row r="1382">
          <cell r="C1382">
            <v>0</v>
          </cell>
          <cell r="D1382">
            <v>0</v>
          </cell>
          <cell r="E1382"/>
          <cell r="F1382"/>
          <cell r="G1382"/>
          <cell r="AA1382"/>
          <cell r="AB1382"/>
          <cell r="AC1382"/>
          <cell r="AD1382"/>
          <cell r="AE1382"/>
          <cell r="AF1382"/>
          <cell r="AG1382"/>
          <cell r="AH1382"/>
          <cell r="AI1382"/>
          <cell r="AJ1382"/>
        </row>
        <row r="1383">
          <cell r="C1383">
            <v>0</v>
          </cell>
          <cell r="D1383">
            <v>0</v>
          </cell>
          <cell r="E1383"/>
          <cell r="F1383"/>
          <cell r="G1383"/>
          <cell r="AA1383"/>
          <cell r="AB1383"/>
          <cell r="AC1383"/>
          <cell r="AD1383"/>
          <cell r="AE1383"/>
          <cell r="AF1383"/>
          <cell r="AG1383"/>
          <cell r="AH1383"/>
          <cell r="AI1383"/>
          <cell r="AJ1383"/>
        </row>
        <row r="1384">
          <cell r="C1384">
            <v>0</v>
          </cell>
          <cell r="D1384">
            <v>0</v>
          </cell>
          <cell r="E1384"/>
          <cell r="F1384"/>
          <cell r="G1384"/>
          <cell r="AA1384"/>
          <cell r="AB1384"/>
          <cell r="AC1384"/>
          <cell r="AD1384"/>
          <cell r="AE1384"/>
          <cell r="AF1384"/>
          <cell r="AG1384"/>
          <cell r="AH1384"/>
          <cell r="AI1384"/>
          <cell r="AJ1384"/>
        </row>
        <row r="1385">
          <cell r="C1385">
            <v>0</v>
          </cell>
          <cell r="D1385">
            <v>0</v>
          </cell>
          <cell r="E1385"/>
          <cell r="F1385"/>
          <cell r="G1385"/>
          <cell r="AA1385"/>
          <cell r="AB1385"/>
          <cell r="AC1385"/>
          <cell r="AD1385"/>
          <cell r="AE1385"/>
          <cell r="AF1385"/>
          <cell r="AG1385"/>
          <cell r="AH1385"/>
          <cell r="AI1385"/>
          <cell r="AJ1385"/>
        </row>
        <row r="1386">
          <cell r="C1386">
            <v>0</v>
          </cell>
          <cell r="D1386">
            <v>0</v>
          </cell>
          <cell r="E1386"/>
          <cell r="F1386"/>
          <cell r="G1386"/>
          <cell r="AA1386"/>
          <cell r="AB1386"/>
          <cell r="AC1386"/>
          <cell r="AD1386"/>
          <cell r="AE1386"/>
          <cell r="AF1386"/>
          <cell r="AG1386"/>
          <cell r="AH1386"/>
          <cell r="AI1386"/>
          <cell r="AJ1386"/>
        </row>
        <row r="1387">
          <cell r="C1387">
            <v>0</v>
          </cell>
          <cell r="D1387">
            <v>0</v>
          </cell>
          <cell r="E1387"/>
          <cell r="F1387"/>
          <cell r="G1387"/>
          <cell r="AA1387"/>
          <cell r="AB1387"/>
          <cell r="AC1387"/>
          <cell r="AD1387"/>
          <cell r="AE1387"/>
          <cell r="AF1387"/>
          <cell r="AG1387"/>
          <cell r="AH1387"/>
          <cell r="AI1387"/>
          <cell r="AJ1387"/>
        </row>
        <row r="1388">
          <cell r="C1388">
            <v>183</v>
          </cell>
          <cell r="D1388">
            <v>179</v>
          </cell>
          <cell r="E1388">
            <v>179</v>
          </cell>
          <cell r="F1388"/>
          <cell r="G1388">
            <v>4</v>
          </cell>
          <cell r="AA1388">
            <v>0</v>
          </cell>
          <cell r="AB1388">
            <v>183</v>
          </cell>
          <cell r="AC1388">
            <v>0</v>
          </cell>
          <cell r="AD1388"/>
          <cell r="AE1388"/>
          <cell r="AF1388"/>
          <cell r="AG1388"/>
          <cell r="AH1388"/>
          <cell r="AI1388"/>
          <cell r="AJ1388"/>
        </row>
        <row r="1389">
          <cell r="C1389">
            <v>7</v>
          </cell>
          <cell r="D1389">
            <v>7</v>
          </cell>
          <cell r="E1389">
            <v>7</v>
          </cell>
          <cell r="F1389"/>
          <cell r="G1389">
            <v>0</v>
          </cell>
          <cell r="AA1389">
            <v>0</v>
          </cell>
          <cell r="AB1389">
            <v>7</v>
          </cell>
          <cell r="AC1389">
            <v>0</v>
          </cell>
          <cell r="AD1389"/>
          <cell r="AE1389"/>
          <cell r="AF1389"/>
          <cell r="AG1389"/>
          <cell r="AH1389"/>
          <cell r="AI1389"/>
          <cell r="AJ1389"/>
        </row>
        <row r="1390">
          <cell r="C1390">
            <v>0</v>
          </cell>
          <cell r="D1390">
            <v>0</v>
          </cell>
          <cell r="E1390"/>
          <cell r="F1390"/>
          <cell r="G1390"/>
          <cell r="AA1390"/>
          <cell r="AB1390"/>
          <cell r="AC1390"/>
          <cell r="AD1390"/>
          <cell r="AE1390"/>
          <cell r="AF1390"/>
          <cell r="AG1390"/>
          <cell r="AH1390"/>
          <cell r="AI1390"/>
          <cell r="AJ1390"/>
        </row>
        <row r="1391">
          <cell r="C1391">
            <v>0</v>
          </cell>
          <cell r="D1391">
            <v>0</v>
          </cell>
          <cell r="E1391"/>
          <cell r="F1391"/>
          <cell r="G1391"/>
          <cell r="AA1391"/>
          <cell r="AB1391"/>
          <cell r="AC1391"/>
          <cell r="AD1391"/>
          <cell r="AE1391"/>
          <cell r="AF1391"/>
          <cell r="AG1391"/>
          <cell r="AH1391"/>
          <cell r="AI1391"/>
          <cell r="AJ1391"/>
        </row>
        <row r="1392">
          <cell r="C1392">
            <v>0</v>
          </cell>
          <cell r="D1392">
            <v>0</v>
          </cell>
          <cell r="E1392"/>
          <cell r="F1392"/>
          <cell r="G1392"/>
          <cell r="AA1392"/>
          <cell r="AB1392"/>
          <cell r="AC1392"/>
          <cell r="AD1392"/>
          <cell r="AE1392"/>
          <cell r="AF1392"/>
          <cell r="AG1392"/>
          <cell r="AH1392"/>
          <cell r="AI1392"/>
          <cell r="AJ1392"/>
        </row>
        <row r="1393">
          <cell r="C1393">
            <v>0</v>
          </cell>
          <cell r="D1393">
            <v>0</v>
          </cell>
          <cell r="E1393"/>
          <cell r="F1393"/>
          <cell r="G1393"/>
          <cell r="AA1393"/>
          <cell r="AB1393"/>
          <cell r="AC1393"/>
          <cell r="AD1393"/>
          <cell r="AE1393"/>
          <cell r="AF1393"/>
          <cell r="AG1393"/>
          <cell r="AH1393"/>
          <cell r="AI1393"/>
          <cell r="AJ1393"/>
        </row>
        <row r="1394">
          <cell r="C1394">
            <v>0</v>
          </cell>
          <cell r="D1394">
            <v>0</v>
          </cell>
          <cell r="E1394"/>
          <cell r="F1394"/>
          <cell r="G1394"/>
          <cell r="AA1394"/>
          <cell r="AB1394"/>
          <cell r="AC1394"/>
          <cell r="AD1394"/>
          <cell r="AE1394"/>
          <cell r="AF1394"/>
          <cell r="AG1394"/>
          <cell r="AH1394"/>
          <cell r="AI1394"/>
          <cell r="AJ1394"/>
        </row>
        <row r="1395">
          <cell r="C1395">
            <v>0</v>
          </cell>
          <cell r="D1395">
            <v>0</v>
          </cell>
          <cell r="E1395"/>
          <cell r="F1395"/>
          <cell r="G1395"/>
          <cell r="AA1395"/>
          <cell r="AB1395"/>
          <cell r="AC1395"/>
          <cell r="AD1395"/>
          <cell r="AE1395"/>
          <cell r="AF1395"/>
          <cell r="AG1395"/>
          <cell r="AH1395"/>
          <cell r="AI1395"/>
          <cell r="AJ1395"/>
        </row>
        <row r="1396">
          <cell r="C1396">
            <v>1</v>
          </cell>
          <cell r="D1396">
            <v>1</v>
          </cell>
          <cell r="E1396">
            <v>1</v>
          </cell>
          <cell r="F1396"/>
          <cell r="G1396">
            <v>0</v>
          </cell>
          <cell r="AA1396">
            <v>0</v>
          </cell>
          <cell r="AB1396">
            <v>1</v>
          </cell>
          <cell r="AC1396">
            <v>0</v>
          </cell>
          <cell r="AD1396"/>
          <cell r="AE1396"/>
          <cell r="AF1396"/>
          <cell r="AG1396"/>
          <cell r="AH1396"/>
          <cell r="AI1396"/>
          <cell r="AJ1396"/>
        </row>
        <row r="1397">
          <cell r="C1397">
            <v>10</v>
          </cell>
          <cell r="D1397">
            <v>10</v>
          </cell>
          <cell r="E1397">
            <v>10</v>
          </cell>
          <cell r="F1397"/>
          <cell r="G1397">
            <v>0</v>
          </cell>
          <cell r="AA1397">
            <v>0</v>
          </cell>
          <cell r="AB1397">
            <v>10</v>
          </cell>
          <cell r="AC1397">
            <v>0</v>
          </cell>
          <cell r="AD1397"/>
          <cell r="AE1397"/>
          <cell r="AF1397"/>
          <cell r="AG1397"/>
          <cell r="AH1397"/>
          <cell r="AI1397"/>
          <cell r="AJ1397"/>
        </row>
        <row r="1398">
          <cell r="C1398">
            <v>8</v>
          </cell>
          <cell r="D1398">
            <v>8</v>
          </cell>
          <cell r="E1398">
            <v>8</v>
          </cell>
          <cell r="F1398"/>
          <cell r="G1398">
            <v>0</v>
          </cell>
          <cell r="AA1398">
            <v>0</v>
          </cell>
          <cell r="AB1398">
            <v>8</v>
          </cell>
          <cell r="AC1398">
            <v>0</v>
          </cell>
          <cell r="AD1398"/>
          <cell r="AE1398"/>
          <cell r="AF1398"/>
          <cell r="AG1398"/>
          <cell r="AH1398"/>
          <cell r="AI1398"/>
          <cell r="AJ1398"/>
        </row>
        <row r="1399">
          <cell r="C1399">
            <v>2</v>
          </cell>
          <cell r="D1399">
            <v>2</v>
          </cell>
          <cell r="E1399">
            <v>2</v>
          </cell>
          <cell r="F1399"/>
          <cell r="G1399">
            <v>0</v>
          </cell>
          <cell r="AA1399">
            <v>0</v>
          </cell>
          <cell r="AB1399">
            <v>2</v>
          </cell>
          <cell r="AC1399">
            <v>0</v>
          </cell>
          <cell r="AD1399"/>
          <cell r="AE1399"/>
          <cell r="AF1399"/>
          <cell r="AG1399"/>
          <cell r="AH1399"/>
          <cell r="AI1399"/>
          <cell r="AJ1399"/>
        </row>
        <row r="1400">
          <cell r="C1400">
            <v>43</v>
          </cell>
          <cell r="D1400">
            <v>43</v>
          </cell>
          <cell r="E1400">
            <v>43</v>
          </cell>
          <cell r="F1400"/>
          <cell r="G1400">
            <v>0</v>
          </cell>
          <cell r="AA1400">
            <v>0</v>
          </cell>
          <cell r="AB1400">
            <v>43</v>
          </cell>
          <cell r="AC1400">
            <v>0</v>
          </cell>
          <cell r="AD1400"/>
          <cell r="AE1400"/>
          <cell r="AF1400"/>
          <cell r="AG1400"/>
          <cell r="AH1400"/>
          <cell r="AI1400"/>
          <cell r="AJ1400"/>
        </row>
        <row r="1401">
          <cell r="C1401">
            <v>0</v>
          </cell>
          <cell r="D1401">
            <v>0</v>
          </cell>
          <cell r="E1401"/>
          <cell r="F1401"/>
          <cell r="G1401"/>
          <cell r="AA1401"/>
          <cell r="AB1401"/>
          <cell r="AC1401"/>
          <cell r="AD1401"/>
          <cell r="AE1401"/>
          <cell r="AF1401"/>
          <cell r="AG1401"/>
          <cell r="AH1401"/>
          <cell r="AI1401"/>
          <cell r="AJ1401"/>
        </row>
        <row r="1402">
          <cell r="C1402">
            <v>0</v>
          </cell>
          <cell r="D1402">
            <v>0</v>
          </cell>
          <cell r="E1402"/>
          <cell r="F1402"/>
          <cell r="G1402"/>
          <cell r="AA1402"/>
          <cell r="AB1402"/>
          <cell r="AC1402"/>
          <cell r="AD1402"/>
          <cell r="AE1402"/>
          <cell r="AF1402"/>
          <cell r="AG1402"/>
          <cell r="AH1402"/>
          <cell r="AI1402"/>
          <cell r="AJ1402"/>
        </row>
        <row r="1403">
          <cell r="C1403">
            <v>0</v>
          </cell>
          <cell r="D1403">
            <v>0</v>
          </cell>
          <cell r="E1403"/>
          <cell r="F1403"/>
          <cell r="G1403"/>
          <cell r="AA1403"/>
          <cell r="AB1403"/>
          <cell r="AC1403"/>
          <cell r="AD1403"/>
          <cell r="AE1403"/>
          <cell r="AF1403"/>
          <cell r="AG1403"/>
          <cell r="AH1403"/>
          <cell r="AI1403"/>
          <cell r="AJ1403"/>
        </row>
        <row r="1404">
          <cell r="C1404">
            <v>0</v>
          </cell>
          <cell r="D1404">
            <v>0</v>
          </cell>
          <cell r="E1404"/>
          <cell r="F1404"/>
          <cell r="G1404"/>
          <cell r="AA1404"/>
          <cell r="AB1404"/>
          <cell r="AC1404"/>
          <cell r="AD1404"/>
          <cell r="AE1404"/>
          <cell r="AF1404"/>
          <cell r="AG1404"/>
          <cell r="AH1404"/>
          <cell r="AI1404"/>
          <cell r="AJ1404"/>
        </row>
        <row r="1405">
          <cell r="C1405">
            <v>0</v>
          </cell>
          <cell r="D1405">
            <v>0</v>
          </cell>
          <cell r="E1405"/>
          <cell r="F1405"/>
          <cell r="G1405"/>
          <cell r="AA1405"/>
          <cell r="AB1405"/>
          <cell r="AC1405"/>
          <cell r="AD1405"/>
          <cell r="AE1405"/>
          <cell r="AF1405"/>
          <cell r="AG1405"/>
          <cell r="AH1405"/>
          <cell r="AI1405"/>
          <cell r="AJ1405"/>
        </row>
        <row r="1406">
          <cell r="C1406">
            <v>0</v>
          </cell>
          <cell r="D1406">
            <v>0</v>
          </cell>
          <cell r="E1406"/>
          <cell r="F1406"/>
          <cell r="G1406"/>
          <cell r="AA1406"/>
          <cell r="AB1406"/>
          <cell r="AC1406"/>
          <cell r="AD1406"/>
          <cell r="AE1406"/>
          <cell r="AF1406"/>
          <cell r="AG1406"/>
          <cell r="AH1406"/>
          <cell r="AI1406"/>
          <cell r="AJ1406"/>
        </row>
        <row r="1407">
          <cell r="C1407">
            <v>0</v>
          </cell>
          <cell r="D1407">
            <v>0</v>
          </cell>
          <cell r="E1407"/>
          <cell r="F1407"/>
          <cell r="G1407"/>
          <cell r="AA1407"/>
          <cell r="AB1407"/>
          <cell r="AC1407"/>
          <cell r="AD1407"/>
          <cell r="AE1407"/>
          <cell r="AF1407"/>
          <cell r="AG1407"/>
          <cell r="AH1407"/>
          <cell r="AI1407"/>
          <cell r="AJ1407"/>
        </row>
        <row r="1408">
          <cell r="C1408">
            <v>0</v>
          </cell>
          <cell r="D1408">
            <v>0</v>
          </cell>
          <cell r="E1408"/>
          <cell r="F1408"/>
          <cell r="G1408"/>
          <cell r="AA1408"/>
          <cell r="AB1408"/>
          <cell r="AC1408"/>
          <cell r="AD1408"/>
          <cell r="AE1408"/>
          <cell r="AF1408"/>
          <cell r="AG1408"/>
          <cell r="AH1408"/>
          <cell r="AI1408"/>
          <cell r="AJ1408"/>
        </row>
        <row r="1409">
          <cell r="C1409">
            <v>5</v>
          </cell>
          <cell r="D1409">
            <v>5</v>
          </cell>
          <cell r="E1409">
            <v>5</v>
          </cell>
          <cell r="F1409"/>
          <cell r="G1409">
            <v>0</v>
          </cell>
          <cell r="AA1409">
            <v>0</v>
          </cell>
          <cell r="AB1409">
            <v>5</v>
          </cell>
          <cell r="AC1409">
            <v>0</v>
          </cell>
          <cell r="AD1409"/>
          <cell r="AE1409"/>
          <cell r="AF1409"/>
          <cell r="AG1409"/>
          <cell r="AH1409"/>
          <cell r="AI1409"/>
          <cell r="AJ1409"/>
        </row>
        <row r="1410">
          <cell r="C1410">
            <v>0</v>
          </cell>
          <cell r="D1410">
            <v>0</v>
          </cell>
          <cell r="E1410"/>
          <cell r="F1410"/>
          <cell r="G1410"/>
          <cell r="AA1410"/>
          <cell r="AB1410"/>
          <cell r="AC1410"/>
          <cell r="AD1410"/>
          <cell r="AE1410"/>
          <cell r="AF1410"/>
          <cell r="AG1410"/>
          <cell r="AH1410"/>
          <cell r="AI1410"/>
          <cell r="AJ1410"/>
        </row>
        <row r="1411">
          <cell r="C1411">
            <v>0</v>
          </cell>
          <cell r="D1411">
            <v>0</v>
          </cell>
          <cell r="E1411"/>
          <cell r="F1411"/>
          <cell r="G1411"/>
          <cell r="AA1411"/>
          <cell r="AB1411"/>
          <cell r="AC1411"/>
          <cell r="AD1411"/>
          <cell r="AE1411"/>
          <cell r="AF1411"/>
          <cell r="AG1411"/>
          <cell r="AH1411"/>
          <cell r="AI1411"/>
          <cell r="AJ1411"/>
        </row>
        <row r="1412">
          <cell r="C1412">
            <v>0</v>
          </cell>
          <cell r="D1412">
            <v>0</v>
          </cell>
          <cell r="E1412"/>
          <cell r="F1412"/>
          <cell r="G1412"/>
          <cell r="AA1412"/>
          <cell r="AB1412"/>
          <cell r="AC1412"/>
          <cell r="AD1412"/>
          <cell r="AE1412"/>
          <cell r="AF1412"/>
          <cell r="AG1412"/>
          <cell r="AH1412"/>
          <cell r="AI1412"/>
          <cell r="AJ1412"/>
        </row>
        <row r="1413">
          <cell r="C1413">
            <v>6</v>
          </cell>
          <cell r="D1413">
            <v>6</v>
          </cell>
          <cell r="E1413">
            <v>6</v>
          </cell>
          <cell r="F1413"/>
          <cell r="G1413">
            <v>0</v>
          </cell>
          <cell r="AA1413">
            <v>0</v>
          </cell>
          <cell r="AB1413">
            <v>6</v>
          </cell>
          <cell r="AC1413">
            <v>0</v>
          </cell>
          <cell r="AD1413"/>
          <cell r="AE1413"/>
          <cell r="AF1413"/>
          <cell r="AG1413"/>
          <cell r="AH1413"/>
          <cell r="AI1413"/>
          <cell r="AJ1413"/>
        </row>
        <row r="1414">
          <cell r="C1414">
            <v>0</v>
          </cell>
          <cell r="D1414">
            <v>0</v>
          </cell>
          <cell r="E1414"/>
          <cell r="F1414"/>
          <cell r="G1414"/>
          <cell r="AA1414"/>
          <cell r="AB1414"/>
          <cell r="AC1414"/>
          <cell r="AD1414"/>
          <cell r="AE1414"/>
          <cell r="AF1414"/>
          <cell r="AG1414"/>
          <cell r="AH1414"/>
          <cell r="AI1414"/>
          <cell r="AJ1414"/>
        </row>
        <row r="1415">
          <cell r="C1415">
            <v>0</v>
          </cell>
          <cell r="D1415">
            <v>0</v>
          </cell>
          <cell r="E1415"/>
          <cell r="F1415"/>
          <cell r="G1415"/>
          <cell r="AA1415"/>
          <cell r="AB1415"/>
          <cell r="AC1415"/>
          <cell r="AD1415"/>
          <cell r="AE1415"/>
          <cell r="AF1415"/>
          <cell r="AG1415"/>
          <cell r="AH1415"/>
          <cell r="AI1415"/>
          <cell r="AJ1415"/>
        </row>
        <row r="1416">
          <cell r="C1416">
            <v>0</v>
          </cell>
          <cell r="D1416">
            <v>0</v>
          </cell>
          <cell r="E1416"/>
          <cell r="F1416"/>
          <cell r="G1416"/>
          <cell r="AA1416"/>
          <cell r="AB1416"/>
          <cell r="AC1416"/>
          <cell r="AD1416"/>
          <cell r="AE1416"/>
          <cell r="AF1416"/>
          <cell r="AG1416"/>
          <cell r="AH1416"/>
          <cell r="AI1416"/>
          <cell r="AJ1416"/>
        </row>
        <row r="1417">
          <cell r="C1417">
            <v>12</v>
          </cell>
          <cell r="D1417">
            <v>12</v>
          </cell>
          <cell r="E1417">
            <v>12</v>
          </cell>
          <cell r="F1417"/>
          <cell r="G1417">
            <v>0</v>
          </cell>
          <cell r="AA1417">
            <v>0</v>
          </cell>
          <cell r="AB1417">
            <v>12</v>
          </cell>
          <cell r="AC1417">
            <v>0</v>
          </cell>
          <cell r="AD1417"/>
          <cell r="AE1417"/>
          <cell r="AF1417"/>
          <cell r="AG1417"/>
          <cell r="AH1417"/>
          <cell r="AI1417"/>
          <cell r="AJ1417"/>
        </row>
        <row r="1418">
          <cell r="C1418">
            <v>0</v>
          </cell>
          <cell r="D1418">
            <v>0</v>
          </cell>
          <cell r="E1418"/>
          <cell r="F1418"/>
          <cell r="G1418"/>
          <cell r="AA1418"/>
          <cell r="AB1418"/>
          <cell r="AC1418"/>
          <cell r="AD1418"/>
          <cell r="AE1418"/>
          <cell r="AF1418"/>
          <cell r="AG1418"/>
          <cell r="AH1418"/>
          <cell r="AI1418"/>
          <cell r="AJ1418"/>
        </row>
        <row r="1419">
          <cell r="C1419">
            <v>0</v>
          </cell>
          <cell r="D1419">
            <v>0</v>
          </cell>
          <cell r="E1419"/>
          <cell r="F1419"/>
          <cell r="G1419"/>
          <cell r="AA1419"/>
          <cell r="AB1419"/>
          <cell r="AC1419"/>
          <cell r="AD1419"/>
          <cell r="AE1419"/>
          <cell r="AF1419"/>
          <cell r="AG1419"/>
          <cell r="AH1419"/>
          <cell r="AI1419"/>
          <cell r="AJ1419"/>
        </row>
        <row r="1420">
          <cell r="C1420">
            <v>0</v>
          </cell>
          <cell r="D1420">
            <v>0</v>
          </cell>
          <cell r="E1420"/>
          <cell r="F1420"/>
          <cell r="G1420"/>
          <cell r="AA1420"/>
          <cell r="AB1420"/>
          <cell r="AC1420"/>
          <cell r="AD1420"/>
          <cell r="AE1420"/>
          <cell r="AF1420"/>
          <cell r="AG1420"/>
          <cell r="AH1420"/>
          <cell r="AI1420"/>
          <cell r="AJ1420"/>
        </row>
        <row r="1421">
          <cell r="C1421">
            <v>0</v>
          </cell>
          <cell r="D1421">
            <v>0</v>
          </cell>
          <cell r="E1421"/>
          <cell r="F1421"/>
          <cell r="G1421"/>
          <cell r="AA1421"/>
          <cell r="AB1421"/>
          <cell r="AC1421"/>
          <cell r="AD1421"/>
          <cell r="AE1421"/>
          <cell r="AF1421"/>
          <cell r="AG1421"/>
          <cell r="AH1421"/>
          <cell r="AI1421"/>
          <cell r="AJ1421"/>
        </row>
        <row r="1422">
          <cell r="C1422">
            <v>0</v>
          </cell>
          <cell r="D1422">
            <v>0</v>
          </cell>
          <cell r="E1422"/>
          <cell r="F1422"/>
          <cell r="G1422"/>
          <cell r="AA1422"/>
          <cell r="AB1422"/>
          <cell r="AC1422"/>
          <cell r="AD1422"/>
          <cell r="AE1422"/>
          <cell r="AF1422"/>
          <cell r="AG1422"/>
          <cell r="AH1422"/>
          <cell r="AI1422"/>
          <cell r="AJ1422"/>
        </row>
        <row r="1423">
          <cell r="C1423">
            <v>0</v>
          </cell>
          <cell r="D1423">
            <v>0</v>
          </cell>
          <cell r="E1423"/>
          <cell r="F1423"/>
          <cell r="G1423"/>
          <cell r="AA1423"/>
          <cell r="AB1423"/>
          <cell r="AC1423"/>
          <cell r="AD1423"/>
          <cell r="AE1423"/>
          <cell r="AF1423"/>
          <cell r="AG1423"/>
          <cell r="AH1423"/>
          <cell r="AI1423"/>
          <cell r="AJ1423"/>
        </row>
        <row r="1502">
          <cell r="C1502">
            <v>40</v>
          </cell>
          <cell r="H1502">
            <v>30</v>
          </cell>
          <cell r="I1502">
            <v>25</v>
          </cell>
          <cell r="J1502">
            <v>5</v>
          </cell>
          <cell r="K1502">
            <v>1</v>
          </cell>
          <cell r="L1502">
            <v>3</v>
          </cell>
          <cell r="M1502">
            <v>5</v>
          </cell>
          <cell r="N1502">
            <v>1</v>
          </cell>
          <cell r="P1502">
            <v>4</v>
          </cell>
          <cell r="Q1502">
            <v>18</v>
          </cell>
          <cell r="S1502">
            <v>0</v>
          </cell>
          <cell r="T1502">
            <v>0</v>
          </cell>
          <cell r="V1502">
            <v>0</v>
          </cell>
          <cell r="W1502">
            <v>0</v>
          </cell>
          <cell r="Y1502">
            <v>0</v>
          </cell>
          <cell r="Z1502">
            <v>1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L1502">
            <v>3042150</v>
          </cell>
        </row>
        <row r="1504">
          <cell r="C1504">
            <v>0</v>
          </cell>
          <cell r="D1504">
            <v>0</v>
          </cell>
          <cell r="E1504"/>
          <cell r="F1504"/>
          <cell r="G1504"/>
          <cell r="AA1504"/>
          <cell r="AB1504"/>
          <cell r="AC1504"/>
          <cell r="AD1504"/>
          <cell r="AE1504"/>
          <cell r="AF1504"/>
          <cell r="AG1504"/>
          <cell r="AH1504"/>
          <cell r="AI1504"/>
          <cell r="AJ1504"/>
          <cell r="AL1504">
            <v>0</v>
          </cell>
        </row>
        <row r="1566">
          <cell r="C1566">
            <v>4</v>
          </cell>
          <cell r="H1566">
            <v>4</v>
          </cell>
          <cell r="I1566">
            <v>3</v>
          </cell>
          <cell r="J1566">
            <v>1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P1566">
            <v>0</v>
          </cell>
          <cell r="Q1566">
            <v>0</v>
          </cell>
          <cell r="S1566">
            <v>2</v>
          </cell>
          <cell r="T1566">
            <v>1</v>
          </cell>
          <cell r="V1566">
            <v>0</v>
          </cell>
          <cell r="W1566">
            <v>0</v>
          </cell>
          <cell r="Y1566">
            <v>0</v>
          </cell>
          <cell r="Z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L1566">
            <v>464110</v>
          </cell>
        </row>
        <row r="1635">
          <cell r="C1635">
            <v>21</v>
          </cell>
          <cell r="H1635">
            <v>15</v>
          </cell>
          <cell r="I1635">
            <v>15</v>
          </cell>
          <cell r="J1635">
            <v>0</v>
          </cell>
          <cell r="K1635">
            <v>0</v>
          </cell>
          <cell r="L1635">
            <v>6</v>
          </cell>
          <cell r="M1635">
            <v>0</v>
          </cell>
          <cell r="N1635">
            <v>0</v>
          </cell>
          <cell r="P1635">
            <v>0</v>
          </cell>
          <cell r="Q1635">
            <v>0</v>
          </cell>
          <cell r="S1635">
            <v>0</v>
          </cell>
          <cell r="T1635">
            <v>2</v>
          </cell>
          <cell r="V1635">
            <v>0</v>
          </cell>
          <cell r="W1635">
            <v>0</v>
          </cell>
          <cell r="Y1635">
            <v>0</v>
          </cell>
          <cell r="Z1635">
            <v>1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L1635">
            <v>1165880</v>
          </cell>
        </row>
        <row r="1653">
          <cell r="C1653">
            <v>8</v>
          </cell>
          <cell r="D1653">
            <v>8</v>
          </cell>
          <cell r="E1653">
            <v>8</v>
          </cell>
          <cell r="F1653">
            <v>0</v>
          </cell>
          <cell r="G1653">
            <v>0</v>
          </cell>
          <cell r="AA1653">
            <v>0</v>
          </cell>
          <cell r="AB1653">
            <v>8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</row>
        <row r="1680">
          <cell r="C1680">
            <v>37</v>
          </cell>
          <cell r="H1680">
            <v>34</v>
          </cell>
          <cell r="I1680">
            <v>34</v>
          </cell>
          <cell r="J1680">
            <v>0</v>
          </cell>
          <cell r="K1680">
            <v>1</v>
          </cell>
          <cell r="L1680">
            <v>1</v>
          </cell>
          <cell r="M1680">
            <v>1</v>
          </cell>
          <cell r="N1680">
            <v>0</v>
          </cell>
          <cell r="P1680">
            <v>0</v>
          </cell>
          <cell r="Q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Y1680">
            <v>0</v>
          </cell>
          <cell r="Z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L1680">
            <v>2250645</v>
          </cell>
        </row>
        <row r="1682">
          <cell r="C1682">
            <v>0</v>
          </cell>
          <cell r="D1682">
            <v>0</v>
          </cell>
          <cell r="E1682"/>
          <cell r="F1682"/>
          <cell r="G1682"/>
          <cell r="AA1682"/>
          <cell r="AB1682"/>
          <cell r="AC1682"/>
          <cell r="AD1682"/>
          <cell r="AE1682"/>
          <cell r="AF1682"/>
          <cell r="AG1682"/>
          <cell r="AH1682"/>
          <cell r="AI1682"/>
          <cell r="AJ1682"/>
        </row>
        <row r="1683">
          <cell r="C1683">
            <v>0</v>
          </cell>
          <cell r="D1683">
            <v>0</v>
          </cell>
          <cell r="E1683"/>
          <cell r="F1683"/>
          <cell r="G1683"/>
          <cell r="AA1683"/>
          <cell r="AB1683"/>
          <cell r="AC1683"/>
          <cell r="AD1683"/>
          <cell r="AE1683"/>
          <cell r="AF1683"/>
          <cell r="AG1683"/>
          <cell r="AH1683"/>
          <cell r="AI1683"/>
          <cell r="AJ1683"/>
        </row>
        <row r="1684">
          <cell r="C1684">
            <v>3696</v>
          </cell>
          <cell r="D1684">
            <v>1855</v>
          </cell>
          <cell r="E1684">
            <v>1855</v>
          </cell>
          <cell r="F1684"/>
          <cell r="G1684">
            <v>1841</v>
          </cell>
          <cell r="AA1684">
            <v>3696</v>
          </cell>
          <cell r="AB1684">
            <v>0</v>
          </cell>
          <cell r="AC1684">
            <v>0</v>
          </cell>
          <cell r="AD1684"/>
          <cell r="AE1684"/>
          <cell r="AF1684"/>
          <cell r="AG1684"/>
          <cell r="AH1684"/>
          <cell r="AI1684"/>
          <cell r="AJ1684"/>
        </row>
        <row r="1685">
          <cell r="C1685">
            <v>0</v>
          </cell>
          <cell r="D1685">
            <v>0</v>
          </cell>
          <cell r="E1685"/>
          <cell r="F1685"/>
          <cell r="G1685"/>
          <cell r="AA1685"/>
          <cell r="AB1685"/>
          <cell r="AC1685"/>
          <cell r="AD1685"/>
          <cell r="AE1685"/>
          <cell r="AF1685"/>
          <cell r="AG1685"/>
          <cell r="AH1685"/>
          <cell r="AI1685"/>
          <cell r="AJ1685"/>
        </row>
        <row r="1686">
          <cell r="C1686">
            <v>21</v>
          </cell>
          <cell r="D1686">
            <v>21</v>
          </cell>
          <cell r="E1686">
            <v>21</v>
          </cell>
          <cell r="F1686"/>
          <cell r="G1686">
            <v>0</v>
          </cell>
          <cell r="AA1686">
            <v>21</v>
          </cell>
          <cell r="AB1686">
            <v>0</v>
          </cell>
          <cell r="AC1686">
            <v>0</v>
          </cell>
          <cell r="AD1686"/>
          <cell r="AE1686"/>
          <cell r="AF1686"/>
          <cell r="AG1686"/>
          <cell r="AH1686"/>
          <cell r="AI1686"/>
          <cell r="AJ1686"/>
        </row>
        <row r="1687">
          <cell r="C1687">
            <v>0</v>
          </cell>
          <cell r="D1687">
            <v>0</v>
          </cell>
          <cell r="E1687"/>
          <cell r="F1687"/>
          <cell r="G1687"/>
          <cell r="AA1687"/>
          <cell r="AB1687"/>
          <cell r="AC1687"/>
          <cell r="AD1687"/>
          <cell r="AE1687"/>
          <cell r="AF1687"/>
          <cell r="AG1687"/>
          <cell r="AH1687"/>
          <cell r="AI1687"/>
          <cell r="AJ1687"/>
        </row>
        <row r="1688">
          <cell r="C1688">
            <v>0</v>
          </cell>
          <cell r="D1688">
            <v>0</v>
          </cell>
          <cell r="E1688"/>
          <cell r="F1688"/>
          <cell r="G1688"/>
          <cell r="AA1688"/>
          <cell r="AB1688"/>
          <cell r="AC1688"/>
          <cell r="AD1688"/>
          <cell r="AE1688"/>
          <cell r="AF1688"/>
          <cell r="AG1688"/>
          <cell r="AH1688"/>
          <cell r="AI1688"/>
          <cell r="AJ1688"/>
        </row>
        <row r="1689">
          <cell r="C1689">
            <v>0</v>
          </cell>
          <cell r="D1689">
            <v>0</v>
          </cell>
          <cell r="E1689"/>
          <cell r="F1689"/>
          <cell r="G1689"/>
          <cell r="AA1689"/>
          <cell r="AB1689"/>
          <cell r="AC1689"/>
          <cell r="AD1689"/>
          <cell r="AE1689"/>
          <cell r="AF1689"/>
          <cell r="AG1689"/>
          <cell r="AH1689"/>
          <cell r="AI1689"/>
          <cell r="AJ1689"/>
        </row>
        <row r="1690">
          <cell r="C1690">
            <v>0</v>
          </cell>
          <cell r="D1690">
            <v>0</v>
          </cell>
          <cell r="E1690"/>
          <cell r="F1690"/>
          <cell r="G1690"/>
          <cell r="AA1690"/>
          <cell r="AB1690"/>
          <cell r="AC1690"/>
          <cell r="AD1690"/>
          <cell r="AE1690"/>
          <cell r="AF1690"/>
          <cell r="AG1690"/>
          <cell r="AH1690"/>
          <cell r="AI1690"/>
          <cell r="AJ1690"/>
        </row>
        <row r="1691">
          <cell r="C1691">
            <v>0</v>
          </cell>
          <cell r="D1691">
            <v>0</v>
          </cell>
          <cell r="E1691"/>
          <cell r="F1691"/>
          <cell r="G1691"/>
          <cell r="AA1691"/>
          <cell r="AB1691"/>
          <cell r="AC1691"/>
          <cell r="AD1691"/>
          <cell r="AE1691"/>
          <cell r="AF1691"/>
          <cell r="AG1691"/>
          <cell r="AH1691"/>
          <cell r="AI1691"/>
          <cell r="AJ1691"/>
        </row>
        <row r="1692">
          <cell r="C1692">
            <v>0</v>
          </cell>
          <cell r="D1692">
            <v>0</v>
          </cell>
          <cell r="E1692"/>
          <cell r="F1692"/>
          <cell r="G1692"/>
          <cell r="AA1692"/>
          <cell r="AB1692"/>
          <cell r="AC1692"/>
          <cell r="AD1692"/>
          <cell r="AE1692"/>
          <cell r="AF1692"/>
          <cell r="AG1692"/>
          <cell r="AH1692"/>
          <cell r="AI1692"/>
          <cell r="AJ1692"/>
        </row>
        <row r="1693">
          <cell r="C1693">
            <v>0</v>
          </cell>
          <cell r="D1693">
            <v>0</v>
          </cell>
          <cell r="E1693"/>
          <cell r="F1693"/>
          <cell r="G1693"/>
          <cell r="AA1693"/>
          <cell r="AB1693"/>
          <cell r="AC1693"/>
          <cell r="AD1693"/>
          <cell r="AE1693"/>
          <cell r="AF1693"/>
          <cell r="AG1693"/>
          <cell r="AH1693"/>
          <cell r="AI1693"/>
          <cell r="AJ1693"/>
        </row>
        <row r="1694">
          <cell r="C1694">
            <v>0</v>
          </cell>
          <cell r="D1694">
            <v>0</v>
          </cell>
          <cell r="E1694"/>
          <cell r="F1694"/>
          <cell r="G1694"/>
          <cell r="AA1694"/>
          <cell r="AB1694"/>
          <cell r="AC1694"/>
          <cell r="AD1694"/>
          <cell r="AE1694"/>
          <cell r="AF1694"/>
          <cell r="AG1694"/>
          <cell r="AH1694"/>
          <cell r="AI1694"/>
          <cell r="AJ1694"/>
        </row>
        <row r="1695">
          <cell r="C1695">
            <v>0</v>
          </cell>
          <cell r="D1695">
            <v>0</v>
          </cell>
          <cell r="E1695"/>
          <cell r="F1695"/>
          <cell r="G1695"/>
          <cell r="AA1695"/>
          <cell r="AB1695"/>
          <cell r="AC1695"/>
          <cell r="AD1695"/>
          <cell r="AE1695"/>
          <cell r="AF1695"/>
          <cell r="AG1695"/>
          <cell r="AH1695"/>
          <cell r="AI1695"/>
          <cell r="AJ1695"/>
        </row>
        <row r="1696">
          <cell r="C1696">
            <v>0</v>
          </cell>
          <cell r="D1696">
            <v>0</v>
          </cell>
          <cell r="E1696"/>
          <cell r="F1696"/>
          <cell r="G1696"/>
          <cell r="AA1696"/>
          <cell r="AB1696"/>
          <cell r="AC1696"/>
          <cell r="AD1696"/>
          <cell r="AE1696"/>
          <cell r="AF1696"/>
          <cell r="AG1696"/>
          <cell r="AH1696"/>
          <cell r="AI1696"/>
          <cell r="AJ1696"/>
        </row>
        <row r="1697">
          <cell r="C1697">
            <v>1011</v>
          </cell>
          <cell r="D1697">
            <v>1008</v>
          </cell>
          <cell r="E1697">
            <v>1008</v>
          </cell>
          <cell r="F1697"/>
          <cell r="G1697">
            <v>3</v>
          </cell>
          <cell r="AA1697">
            <v>1011</v>
          </cell>
          <cell r="AB1697">
            <v>0</v>
          </cell>
          <cell r="AC1697">
            <v>0</v>
          </cell>
          <cell r="AD1697"/>
          <cell r="AE1697"/>
          <cell r="AF1697"/>
          <cell r="AG1697"/>
          <cell r="AH1697"/>
          <cell r="AI1697"/>
          <cell r="AJ1697"/>
        </row>
        <row r="1701">
          <cell r="C1701">
            <v>0</v>
          </cell>
          <cell r="D1701">
            <v>0</v>
          </cell>
          <cell r="E1701"/>
          <cell r="F1701"/>
          <cell r="G1701"/>
          <cell r="AA1701"/>
          <cell r="AB1701"/>
          <cell r="AC1701"/>
          <cell r="AD1701"/>
          <cell r="AE1701"/>
          <cell r="AF1701"/>
          <cell r="AG1701"/>
          <cell r="AH1701"/>
          <cell r="AI1701"/>
          <cell r="AJ1701"/>
        </row>
        <row r="1702">
          <cell r="C1702">
            <v>0</v>
          </cell>
          <cell r="D1702">
            <v>0</v>
          </cell>
          <cell r="E1702"/>
          <cell r="F1702"/>
          <cell r="G1702"/>
          <cell r="AA1702"/>
          <cell r="AB1702"/>
          <cell r="AC1702"/>
          <cell r="AD1702"/>
          <cell r="AE1702"/>
          <cell r="AF1702"/>
          <cell r="AG1702"/>
          <cell r="AH1702"/>
          <cell r="AI1702"/>
          <cell r="AJ1702"/>
        </row>
        <row r="1703">
          <cell r="C1703">
            <v>0</v>
          </cell>
          <cell r="D1703">
            <v>0</v>
          </cell>
          <cell r="E1703"/>
          <cell r="F1703"/>
          <cell r="G1703"/>
          <cell r="AA1703"/>
          <cell r="AB1703"/>
          <cell r="AC1703"/>
          <cell r="AD1703"/>
          <cell r="AE1703"/>
          <cell r="AF1703"/>
          <cell r="AG1703"/>
          <cell r="AH1703"/>
          <cell r="AI1703"/>
          <cell r="AJ1703"/>
        </row>
        <row r="1704">
          <cell r="C1704">
            <v>0</v>
          </cell>
          <cell r="D1704">
            <v>0</v>
          </cell>
          <cell r="E1704"/>
          <cell r="F1704"/>
          <cell r="G1704"/>
          <cell r="AA1704"/>
          <cell r="AB1704"/>
          <cell r="AC1704"/>
          <cell r="AD1704"/>
          <cell r="AE1704"/>
          <cell r="AF1704"/>
          <cell r="AG1704"/>
          <cell r="AH1704"/>
          <cell r="AI1704"/>
          <cell r="AJ1704"/>
        </row>
        <row r="1705">
          <cell r="C1705">
            <v>0</v>
          </cell>
          <cell r="D1705">
            <v>0</v>
          </cell>
          <cell r="E1705"/>
          <cell r="F1705"/>
          <cell r="G1705"/>
          <cell r="AA1705"/>
          <cell r="AB1705"/>
          <cell r="AC1705"/>
          <cell r="AD1705"/>
          <cell r="AE1705"/>
          <cell r="AF1705"/>
          <cell r="AG1705"/>
          <cell r="AH1705"/>
          <cell r="AI1705"/>
          <cell r="AJ1705"/>
        </row>
        <row r="1706">
          <cell r="C1706">
            <v>0</v>
          </cell>
          <cell r="D1706">
            <v>0</v>
          </cell>
          <cell r="E1706"/>
          <cell r="F1706"/>
          <cell r="G1706"/>
          <cell r="AA1706"/>
          <cell r="AB1706"/>
          <cell r="AC1706"/>
          <cell r="AD1706"/>
          <cell r="AE1706"/>
          <cell r="AF1706"/>
          <cell r="AG1706"/>
          <cell r="AH1706"/>
          <cell r="AI1706"/>
          <cell r="AJ1706"/>
        </row>
        <row r="1707">
          <cell r="C1707">
            <v>0</v>
          </cell>
          <cell r="D1707">
            <v>0</v>
          </cell>
          <cell r="E1707"/>
          <cell r="F1707"/>
          <cell r="G1707"/>
          <cell r="AA1707"/>
          <cell r="AB1707"/>
          <cell r="AC1707"/>
          <cell r="AD1707"/>
          <cell r="AE1707"/>
          <cell r="AF1707"/>
          <cell r="AG1707"/>
          <cell r="AH1707"/>
          <cell r="AI1707"/>
          <cell r="AJ1707"/>
        </row>
        <row r="1708">
          <cell r="C1708">
            <v>0</v>
          </cell>
          <cell r="D1708">
            <v>0</v>
          </cell>
          <cell r="E1708"/>
          <cell r="F1708"/>
          <cell r="G1708"/>
          <cell r="AA1708"/>
          <cell r="AB1708"/>
          <cell r="AC1708"/>
          <cell r="AD1708"/>
          <cell r="AE1708"/>
          <cell r="AF1708"/>
          <cell r="AG1708"/>
          <cell r="AH1708"/>
          <cell r="AI1708"/>
          <cell r="AJ1708"/>
        </row>
        <row r="1709">
          <cell r="C1709">
            <v>0</v>
          </cell>
          <cell r="D1709">
            <v>0</v>
          </cell>
          <cell r="E1709"/>
          <cell r="F1709"/>
          <cell r="G1709"/>
          <cell r="AA1709"/>
          <cell r="AB1709"/>
          <cell r="AC1709"/>
          <cell r="AD1709"/>
          <cell r="AE1709"/>
          <cell r="AF1709"/>
          <cell r="AG1709"/>
          <cell r="AH1709"/>
          <cell r="AI1709"/>
          <cell r="AJ1709"/>
        </row>
        <row r="1710">
          <cell r="C1710">
            <v>0</v>
          </cell>
          <cell r="D1710">
            <v>0</v>
          </cell>
          <cell r="E1710"/>
          <cell r="F1710"/>
          <cell r="G1710"/>
          <cell r="AA1710"/>
          <cell r="AB1710"/>
          <cell r="AC1710"/>
          <cell r="AD1710"/>
          <cell r="AE1710"/>
          <cell r="AF1710"/>
          <cell r="AG1710"/>
          <cell r="AH1710"/>
          <cell r="AI1710"/>
          <cell r="AJ1710"/>
        </row>
        <row r="1711">
          <cell r="C1711">
            <v>0</v>
          </cell>
          <cell r="D1711">
            <v>0</v>
          </cell>
          <cell r="E1711"/>
          <cell r="F1711"/>
          <cell r="G1711"/>
          <cell r="AA1711"/>
          <cell r="AB1711"/>
          <cell r="AC1711"/>
          <cell r="AD1711"/>
          <cell r="AE1711"/>
          <cell r="AF1711"/>
          <cell r="AG1711"/>
          <cell r="AH1711"/>
          <cell r="AI1711"/>
          <cell r="AJ1711"/>
        </row>
        <row r="1712">
          <cell r="C1712">
            <v>0</v>
          </cell>
          <cell r="D1712">
            <v>0</v>
          </cell>
          <cell r="E1712"/>
          <cell r="F1712"/>
          <cell r="G1712"/>
          <cell r="AA1712"/>
          <cell r="AB1712"/>
          <cell r="AC1712"/>
          <cell r="AD1712"/>
          <cell r="AE1712"/>
          <cell r="AF1712"/>
          <cell r="AG1712"/>
          <cell r="AH1712"/>
          <cell r="AI1712"/>
          <cell r="AJ1712"/>
        </row>
        <row r="1713">
          <cell r="C1713">
            <v>0</v>
          </cell>
          <cell r="D1713">
            <v>0</v>
          </cell>
          <cell r="E1713"/>
          <cell r="F1713"/>
          <cell r="G1713"/>
          <cell r="AA1713"/>
          <cell r="AB1713"/>
          <cell r="AC1713"/>
          <cell r="AD1713"/>
          <cell r="AE1713"/>
          <cell r="AF1713"/>
          <cell r="AG1713"/>
          <cell r="AH1713"/>
          <cell r="AI1713"/>
          <cell r="AJ1713"/>
        </row>
        <row r="1714">
          <cell r="C1714">
            <v>0</v>
          </cell>
          <cell r="D1714">
            <v>0</v>
          </cell>
          <cell r="E1714"/>
          <cell r="F1714"/>
          <cell r="G1714"/>
          <cell r="AA1714"/>
          <cell r="AB1714"/>
          <cell r="AC1714"/>
          <cell r="AD1714"/>
          <cell r="AE1714"/>
          <cell r="AF1714"/>
          <cell r="AG1714"/>
          <cell r="AH1714"/>
          <cell r="AI1714"/>
          <cell r="AJ1714"/>
        </row>
        <row r="1715">
          <cell r="C1715">
            <v>0</v>
          </cell>
          <cell r="D1715">
            <v>0</v>
          </cell>
          <cell r="E1715"/>
          <cell r="F1715"/>
          <cell r="G1715"/>
          <cell r="AA1715"/>
          <cell r="AB1715"/>
          <cell r="AC1715"/>
          <cell r="AD1715"/>
          <cell r="AE1715"/>
          <cell r="AF1715"/>
          <cell r="AG1715"/>
          <cell r="AH1715"/>
          <cell r="AI1715"/>
          <cell r="AJ1715"/>
        </row>
        <row r="1716">
          <cell r="C1716">
            <v>0</v>
          </cell>
          <cell r="D1716">
            <v>0</v>
          </cell>
          <cell r="E1716"/>
          <cell r="F1716"/>
          <cell r="G1716"/>
          <cell r="AA1716"/>
          <cell r="AB1716"/>
          <cell r="AC1716"/>
          <cell r="AD1716"/>
          <cell r="AE1716"/>
          <cell r="AF1716"/>
          <cell r="AG1716"/>
          <cell r="AH1716"/>
          <cell r="AI1716"/>
          <cell r="AJ1716"/>
        </row>
        <row r="1717">
          <cell r="C1717">
            <v>0</v>
          </cell>
          <cell r="D1717">
            <v>0</v>
          </cell>
          <cell r="E1717"/>
          <cell r="F1717"/>
          <cell r="G1717"/>
          <cell r="AA1717"/>
          <cell r="AB1717"/>
          <cell r="AC1717"/>
          <cell r="AD1717"/>
          <cell r="AE1717"/>
          <cell r="AF1717"/>
          <cell r="AG1717"/>
          <cell r="AH1717"/>
          <cell r="AI1717"/>
          <cell r="AJ1717"/>
        </row>
        <row r="1718">
          <cell r="C1718">
            <v>0</v>
          </cell>
          <cell r="D1718">
            <v>0</v>
          </cell>
          <cell r="E1718"/>
          <cell r="F1718"/>
          <cell r="G1718"/>
          <cell r="AA1718"/>
          <cell r="AB1718"/>
          <cell r="AC1718"/>
          <cell r="AD1718"/>
          <cell r="AE1718"/>
          <cell r="AF1718"/>
          <cell r="AG1718"/>
          <cell r="AH1718"/>
          <cell r="AI1718"/>
          <cell r="AJ1718"/>
        </row>
        <row r="1719">
          <cell r="C1719">
            <v>0</v>
          </cell>
          <cell r="D1719">
            <v>0</v>
          </cell>
          <cell r="E1719"/>
          <cell r="F1719"/>
          <cell r="G1719"/>
          <cell r="AA1719"/>
          <cell r="AB1719"/>
          <cell r="AC1719"/>
          <cell r="AD1719"/>
          <cell r="AE1719"/>
          <cell r="AF1719"/>
          <cell r="AG1719"/>
          <cell r="AH1719"/>
          <cell r="AI1719"/>
          <cell r="AJ1719"/>
        </row>
        <row r="1720">
          <cell r="C1720">
            <v>0</v>
          </cell>
          <cell r="D1720">
            <v>0</v>
          </cell>
          <cell r="E1720"/>
          <cell r="F1720"/>
          <cell r="G1720"/>
          <cell r="AA1720"/>
          <cell r="AB1720"/>
          <cell r="AC1720"/>
          <cell r="AD1720"/>
          <cell r="AE1720"/>
          <cell r="AF1720"/>
          <cell r="AG1720"/>
          <cell r="AH1720"/>
          <cell r="AI1720"/>
          <cell r="AJ1720"/>
        </row>
        <row r="1721">
          <cell r="C1721">
            <v>0</v>
          </cell>
          <cell r="D1721">
            <v>0</v>
          </cell>
          <cell r="E1721"/>
          <cell r="F1721"/>
          <cell r="G1721"/>
          <cell r="AA1721"/>
          <cell r="AB1721"/>
          <cell r="AC1721"/>
          <cell r="AD1721"/>
          <cell r="AE1721"/>
          <cell r="AF1721"/>
          <cell r="AG1721"/>
          <cell r="AH1721"/>
          <cell r="AI1721"/>
          <cell r="AJ1721"/>
        </row>
        <row r="1722">
          <cell r="C1722">
            <v>0</v>
          </cell>
          <cell r="D1722">
            <v>0</v>
          </cell>
          <cell r="E1722"/>
          <cell r="F1722"/>
          <cell r="G1722"/>
          <cell r="AA1722"/>
          <cell r="AB1722"/>
          <cell r="AC1722"/>
          <cell r="AD1722"/>
          <cell r="AE1722"/>
          <cell r="AF1722"/>
          <cell r="AG1722"/>
          <cell r="AH1722"/>
          <cell r="AI1722"/>
          <cell r="AJ1722"/>
        </row>
        <row r="1723">
          <cell r="C1723">
            <v>0</v>
          </cell>
          <cell r="D1723">
            <v>0</v>
          </cell>
          <cell r="E1723"/>
          <cell r="F1723"/>
          <cell r="G1723"/>
          <cell r="AA1723"/>
          <cell r="AB1723"/>
          <cell r="AC1723"/>
          <cell r="AD1723"/>
          <cell r="AE1723"/>
          <cell r="AF1723"/>
          <cell r="AG1723"/>
          <cell r="AH1723"/>
          <cell r="AI1723"/>
          <cell r="AJ1723"/>
        </row>
        <row r="1724">
          <cell r="C1724">
            <v>0</v>
          </cell>
          <cell r="D1724">
            <v>0</v>
          </cell>
          <cell r="E1724"/>
          <cell r="F1724"/>
          <cell r="G1724"/>
          <cell r="AA1724"/>
          <cell r="AB1724"/>
          <cell r="AC1724"/>
          <cell r="AD1724"/>
          <cell r="AE1724"/>
          <cell r="AF1724"/>
          <cell r="AG1724"/>
          <cell r="AH1724"/>
          <cell r="AI1724"/>
          <cell r="AJ1724"/>
        </row>
        <row r="1725">
          <cell r="C1725">
            <v>0</v>
          </cell>
          <cell r="D1725">
            <v>0</v>
          </cell>
          <cell r="E1725"/>
          <cell r="F1725"/>
          <cell r="G1725"/>
          <cell r="AA1725"/>
          <cell r="AB1725"/>
          <cell r="AC1725"/>
          <cell r="AD1725"/>
          <cell r="AE1725"/>
          <cell r="AF1725"/>
          <cell r="AG1725"/>
          <cell r="AH1725"/>
          <cell r="AI1725"/>
          <cell r="AJ1725"/>
        </row>
        <row r="1726">
          <cell r="C1726">
            <v>0</v>
          </cell>
          <cell r="D1726">
            <v>0</v>
          </cell>
          <cell r="E1726"/>
          <cell r="F1726"/>
          <cell r="G1726"/>
          <cell r="AA1726"/>
          <cell r="AB1726"/>
          <cell r="AC1726"/>
          <cell r="AD1726"/>
          <cell r="AE1726"/>
          <cell r="AF1726"/>
          <cell r="AG1726"/>
          <cell r="AH1726"/>
          <cell r="AI1726"/>
          <cell r="AJ1726"/>
        </row>
        <row r="1727">
          <cell r="C1727">
            <v>0</v>
          </cell>
          <cell r="D1727">
            <v>0</v>
          </cell>
          <cell r="E1727"/>
          <cell r="F1727"/>
          <cell r="G1727"/>
          <cell r="AA1727"/>
          <cell r="AB1727"/>
          <cell r="AC1727"/>
          <cell r="AD1727"/>
          <cell r="AE1727"/>
          <cell r="AF1727"/>
          <cell r="AG1727"/>
          <cell r="AH1727"/>
          <cell r="AI1727"/>
          <cell r="AJ1727"/>
        </row>
        <row r="1728">
          <cell r="C1728">
            <v>0</v>
          </cell>
          <cell r="D1728">
            <v>0</v>
          </cell>
          <cell r="E1728"/>
          <cell r="F1728"/>
          <cell r="G1728"/>
          <cell r="AA1728"/>
          <cell r="AB1728"/>
          <cell r="AC1728"/>
          <cell r="AD1728"/>
          <cell r="AE1728"/>
          <cell r="AF1728"/>
          <cell r="AG1728"/>
          <cell r="AH1728"/>
          <cell r="AI1728"/>
          <cell r="AJ1728"/>
        </row>
        <row r="1729">
          <cell r="C1729">
            <v>0</v>
          </cell>
          <cell r="D1729">
            <v>0</v>
          </cell>
          <cell r="E1729"/>
          <cell r="F1729"/>
          <cell r="G1729"/>
          <cell r="AA1729"/>
          <cell r="AB1729"/>
          <cell r="AC1729"/>
          <cell r="AD1729"/>
          <cell r="AE1729"/>
          <cell r="AF1729"/>
          <cell r="AG1729"/>
          <cell r="AH1729"/>
          <cell r="AI1729"/>
          <cell r="AJ1729"/>
        </row>
        <row r="1730">
          <cell r="C1730">
            <v>0</v>
          </cell>
          <cell r="D1730">
            <v>0</v>
          </cell>
          <cell r="E1730"/>
          <cell r="F1730"/>
          <cell r="G1730"/>
          <cell r="AA1730"/>
          <cell r="AB1730"/>
          <cell r="AC1730"/>
          <cell r="AD1730"/>
          <cell r="AE1730"/>
          <cell r="AF1730"/>
          <cell r="AG1730"/>
          <cell r="AH1730"/>
          <cell r="AI1730"/>
          <cell r="AJ1730"/>
        </row>
        <row r="1731">
          <cell r="C1731">
            <v>0</v>
          </cell>
          <cell r="D1731">
            <v>0</v>
          </cell>
          <cell r="E1731"/>
          <cell r="F1731"/>
          <cell r="G1731"/>
          <cell r="AA1731"/>
          <cell r="AB1731"/>
          <cell r="AC1731"/>
          <cell r="AD1731"/>
          <cell r="AE1731"/>
          <cell r="AF1731"/>
          <cell r="AG1731"/>
          <cell r="AH1731"/>
          <cell r="AI1731"/>
          <cell r="AJ1731"/>
        </row>
        <row r="1732">
          <cell r="C1732">
            <v>0</v>
          </cell>
          <cell r="D1732">
            <v>0</v>
          </cell>
          <cell r="E1732"/>
          <cell r="F1732"/>
          <cell r="G1732"/>
          <cell r="AA1732"/>
          <cell r="AB1732"/>
          <cell r="AC1732"/>
          <cell r="AD1732"/>
          <cell r="AE1732"/>
          <cell r="AF1732"/>
          <cell r="AG1732"/>
          <cell r="AH1732"/>
          <cell r="AI1732"/>
          <cell r="AJ1732"/>
        </row>
        <row r="1733">
          <cell r="C1733">
            <v>0</v>
          </cell>
          <cell r="D1733">
            <v>0</v>
          </cell>
          <cell r="E1733"/>
          <cell r="F1733"/>
          <cell r="G1733"/>
          <cell r="AA1733"/>
          <cell r="AB1733"/>
          <cell r="AC1733"/>
          <cell r="AD1733"/>
          <cell r="AE1733"/>
          <cell r="AF1733"/>
          <cell r="AG1733"/>
          <cell r="AH1733"/>
          <cell r="AI1733"/>
          <cell r="AJ1733"/>
        </row>
        <row r="1734">
          <cell r="C1734">
            <v>0</v>
          </cell>
          <cell r="D1734">
            <v>0</v>
          </cell>
          <cell r="E1734"/>
          <cell r="F1734"/>
          <cell r="G1734"/>
          <cell r="AA1734"/>
          <cell r="AB1734"/>
          <cell r="AC1734"/>
          <cell r="AD1734"/>
          <cell r="AE1734"/>
          <cell r="AF1734"/>
          <cell r="AG1734"/>
          <cell r="AH1734"/>
          <cell r="AI1734"/>
          <cell r="AJ1734"/>
        </row>
        <row r="1735">
          <cell r="C1735">
            <v>0</v>
          </cell>
          <cell r="D1735">
            <v>0</v>
          </cell>
          <cell r="E1735"/>
          <cell r="F1735"/>
          <cell r="G1735"/>
          <cell r="AA1735"/>
          <cell r="AB1735"/>
          <cell r="AC1735"/>
          <cell r="AD1735"/>
          <cell r="AE1735"/>
          <cell r="AF1735"/>
          <cell r="AG1735"/>
          <cell r="AH1735"/>
          <cell r="AI1735"/>
          <cell r="AJ1735"/>
        </row>
        <row r="1736">
          <cell r="C1736">
            <v>1012</v>
          </cell>
          <cell r="D1736">
            <v>497</v>
          </cell>
          <cell r="E1736">
            <v>497</v>
          </cell>
          <cell r="F1736"/>
          <cell r="G1736">
            <v>515</v>
          </cell>
          <cell r="AA1736">
            <v>1009</v>
          </cell>
          <cell r="AB1736">
            <v>3</v>
          </cell>
          <cell r="AC1736">
            <v>0</v>
          </cell>
          <cell r="AD1736"/>
          <cell r="AE1736"/>
          <cell r="AF1736"/>
          <cell r="AG1736"/>
          <cell r="AH1736"/>
          <cell r="AI1736"/>
          <cell r="AJ1736"/>
        </row>
        <row r="1737">
          <cell r="C1737">
            <v>631</v>
          </cell>
          <cell r="D1737">
            <v>94</v>
          </cell>
          <cell r="E1737">
            <v>94</v>
          </cell>
          <cell r="F1737"/>
          <cell r="G1737">
            <v>537</v>
          </cell>
          <cell r="AA1737">
            <v>631</v>
          </cell>
          <cell r="AB1737">
            <v>0</v>
          </cell>
          <cell r="AC1737">
            <v>0</v>
          </cell>
          <cell r="AD1737"/>
          <cell r="AE1737"/>
          <cell r="AF1737"/>
          <cell r="AG1737"/>
          <cell r="AH1737"/>
          <cell r="AI1737"/>
          <cell r="AJ1737"/>
        </row>
        <row r="1738">
          <cell r="C1738">
            <v>9877</v>
          </cell>
          <cell r="D1738">
            <v>9557</v>
          </cell>
          <cell r="E1738">
            <v>9557</v>
          </cell>
          <cell r="F1738"/>
          <cell r="G1738">
            <v>320</v>
          </cell>
          <cell r="AA1738">
            <v>8414</v>
          </cell>
          <cell r="AB1738">
            <v>835</v>
          </cell>
          <cell r="AC1738">
            <v>628</v>
          </cell>
          <cell r="AD1738"/>
          <cell r="AE1738"/>
          <cell r="AF1738"/>
          <cell r="AG1738"/>
          <cell r="AH1738"/>
          <cell r="AI1738"/>
          <cell r="AJ1738"/>
        </row>
        <row r="1739">
          <cell r="C1739">
            <v>6907</v>
          </cell>
          <cell r="D1739">
            <v>5613</v>
          </cell>
          <cell r="E1739">
            <v>5613</v>
          </cell>
          <cell r="F1739"/>
          <cell r="G1739">
            <v>1294</v>
          </cell>
          <cell r="AA1739">
            <v>6907</v>
          </cell>
          <cell r="AB1739">
            <v>0</v>
          </cell>
          <cell r="AC1739">
            <v>0</v>
          </cell>
          <cell r="AD1739"/>
          <cell r="AE1739"/>
          <cell r="AF1739"/>
          <cell r="AG1739"/>
          <cell r="AH1739"/>
          <cell r="AI1739"/>
          <cell r="AJ1739"/>
        </row>
        <row r="1740">
          <cell r="C1740">
            <v>0</v>
          </cell>
          <cell r="D1740">
            <v>0</v>
          </cell>
          <cell r="E1740"/>
          <cell r="F1740"/>
          <cell r="G1740"/>
          <cell r="AA1740"/>
          <cell r="AB1740"/>
          <cell r="AC1740"/>
          <cell r="AD1740"/>
          <cell r="AE1740"/>
          <cell r="AF1740"/>
          <cell r="AG1740"/>
          <cell r="AH1740"/>
          <cell r="AI1740"/>
          <cell r="AJ1740"/>
        </row>
        <row r="1741">
          <cell r="C1741">
            <v>165</v>
          </cell>
          <cell r="D1741">
            <v>165</v>
          </cell>
          <cell r="E1741">
            <v>165</v>
          </cell>
          <cell r="F1741"/>
          <cell r="G1741">
            <v>0</v>
          </cell>
          <cell r="AA1741">
            <v>165</v>
          </cell>
          <cell r="AB1741">
            <v>0</v>
          </cell>
          <cell r="AC1741">
            <v>0</v>
          </cell>
          <cell r="AD1741"/>
          <cell r="AE1741"/>
          <cell r="AF1741"/>
          <cell r="AG1741"/>
          <cell r="AH1741"/>
          <cell r="AI1741"/>
          <cell r="AJ1741"/>
        </row>
        <row r="1742">
          <cell r="C1742">
            <v>0</v>
          </cell>
          <cell r="D1742">
            <v>0</v>
          </cell>
          <cell r="E1742"/>
          <cell r="F1742"/>
          <cell r="G1742"/>
          <cell r="AA1742"/>
          <cell r="AB1742"/>
          <cell r="AC1742"/>
          <cell r="AD1742"/>
          <cell r="AE1742"/>
          <cell r="AF1742"/>
          <cell r="AG1742"/>
          <cell r="AH1742"/>
          <cell r="AI1742"/>
          <cell r="AJ1742"/>
        </row>
        <row r="1743">
          <cell r="C1743">
            <v>2619</v>
          </cell>
          <cell r="D1743">
            <v>2593</v>
          </cell>
          <cell r="E1743">
            <v>2593</v>
          </cell>
          <cell r="F1743"/>
          <cell r="G1743">
            <v>26</v>
          </cell>
          <cell r="AA1743">
            <v>1781</v>
          </cell>
          <cell r="AB1743">
            <v>2</v>
          </cell>
          <cell r="AC1743">
            <v>836</v>
          </cell>
          <cell r="AD1743"/>
          <cell r="AE1743"/>
          <cell r="AF1743"/>
          <cell r="AG1743"/>
          <cell r="AH1743"/>
          <cell r="AI1743"/>
          <cell r="AJ1743"/>
        </row>
        <row r="1744">
          <cell r="C1744">
            <v>0</v>
          </cell>
          <cell r="D1744">
            <v>0</v>
          </cell>
          <cell r="E1744"/>
          <cell r="F1744"/>
          <cell r="G1744"/>
          <cell r="AA1744"/>
          <cell r="AB1744"/>
          <cell r="AC1744"/>
          <cell r="AD1744"/>
          <cell r="AE1744"/>
          <cell r="AF1744"/>
          <cell r="AG1744"/>
          <cell r="AH1744"/>
          <cell r="AI1744"/>
          <cell r="AJ1744"/>
        </row>
        <row r="1745">
          <cell r="C1745">
            <v>0</v>
          </cell>
          <cell r="D1745">
            <v>0</v>
          </cell>
          <cell r="E1745"/>
          <cell r="F1745"/>
          <cell r="G1745"/>
          <cell r="AA1745"/>
          <cell r="AB1745"/>
          <cell r="AC1745"/>
          <cell r="AD1745"/>
          <cell r="AE1745"/>
          <cell r="AF1745"/>
          <cell r="AG1745"/>
          <cell r="AH1745"/>
          <cell r="AI1745"/>
          <cell r="AJ1745"/>
        </row>
        <row r="1746">
          <cell r="C1746">
            <v>0</v>
          </cell>
          <cell r="D1746">
            <v>0</v>
          </cell>
          <cell r="E1746"/>
          <cell r="F1746"/>
          <cell r="G1746"/>
          <cell r="AA1746"/>
          <cell r="AB1746"/>
          <cell r="AC1746"/>
          <cell r="AD1746"/>
          <cell r="AE1746"/>
          <cell r="AF1746"/>
          <cell r="AG1746"/>
          <cell r="AH1746"/>
          <cell r="AI1746"/>
          <cell r="AJ1746"/>
        </row>
        <row r="1747">
          <cell r="C1747">
            <v>0</v>
          </cell>
          <cell r="D1747">
            <v>0</v>
          </cell>
          <cell r="E1747"/>
          <cell r="F1747"/>
          <cell r="G1747"/>
          <cell r="AA1747"/>
          <cell r="AB1747"/>
          <cell r="AC1747"/>
          <cell r="AD1747"/>
          <cell r="AE1747"/>
          <cell r="AF1747"/>
          <cell r="AG1747"/>
          <cell r="AH1747"/>
          <cell r="AI1747"/>
          <cell r="AJ1747"/>
        </row>
        <row r="1748">
          <cell r="C1748">
            <v>0</v>
          </cell>
          <cell r="D1748">
            <v>0</v>
          </cell>
          <cell r="E1748"/>
          <cell r="F1748"/>
          <cell r="G1748"/>
          <cell r="AA1748"/>
          <cell r="AB1748"/>
          <cell r="AC1748"/>
          <cell r="AD1748"/>
          <cell r="AE1748"/>
          <cell r="AF1748"/>
          <cell r="AG1748"/>
          <cell r="AH1748"/>
          <cell r="AI1748"/>
          <cell r="AJ1748"/>
        </row>
        <row r="1749">
          <cell r="C1749">
            <v>14</v>
          </cell>
          <cell r="D1749">
            <v>7</v>
          </cell>
          <cell r="E1749">
            <v>7</v>
          </cell>
          <cell r="F1749"/>
          <cell r="G1749">
            <v>7</v>
          </cell>
          <cell r="AA1749">
            <v>14</v>
          </cell>
          <cell r="AB1749">
            <v>0</v>
          </cell>
          <cell r="AC1749">
            <v>0</v>
          </cell>
          <cell r="AD1749"/>
          <cell r="AE1749"/>
          <cell r="AF1749"/>
          <cell r="AG1749"/>
          <cell r="AH1749"/>
          <cell r="AI1749"/>
          <cell r="AJ1749"/>
        </row>
        <row r="1750">
          <cell r="C1750">
            <v>0</v>
          </cell>
          <cell r="D1750">
            <v>0</v>
          </cell>
          <cell r="E1750"/>
          <cell r="F1750"/>
          <cell r="G1750"/>
          <cell r="AA1750"/>
          <cell r="AB1750"/>
          <cell r="AC1750"/>
          <cell r="AD1750"/>
          <cell r="AE1750"/>
          <cell r="AF1750"/>
          <cell r="AG1750"/>
          <cell r="AH1750"/>
          <cell r="AI1750"/>
          <cell r="AJ1750"/>
        </row>
        <row r="1751">
          <cell r="C1751">
            <v>188</v>
          </cell>
          <cell r="D1751">
            <v>188</v>
          </cell>
          <cell r="E1751">
            <v>188</v>
          </cell>
          <cell r="F1751"/>
          <cell r="G1751">
            <v>0</v>
          </cell>
          <cell r="AA1751">
            <v>188</v>
          </cell>
          <cell r="AB1751">
            <v>0</v>
          </cell>
          <cell r="AC1751">
            <v>0</v>
          </cell>
          <cell r="AD1751"/>
          <cell r="AE1751"/>
          <cell r="AF1751"/>
          <cell r="AG1751"/>
          <cell r="AH1751"/>
          <cell r="AI1751"/>
          <cell r="AJ1751"/>
        </row>
        <row r="1752">
          <cell r="C1752">
            <v>5</v>
          </cell>
          <cell r="D1752">
            <v>5</v>
          </cell>
          <cell r="E1752">
            <v>5</v>
          </cell>
          <cell r="F1752"/>
          <cell r="G1752">
            <v>0</v>
          </cell>
          <cell r="AA1752">
            <v>5</v>
          </cell>
          <cell r="AB1752">
            <v>0</v>
          </cell>
          <cell r="AC1752">
            <v>0</v>
          </cell>
          <cell r="AD1752"/>
          <cell r="AE1752"/>
          <cell r="AF1752"/>
          <cell r="AG1752"/>
          <cell r="AH1752"/>
          <cell r="AI1752"/>
          <cell r="AJ1752"/>
        </row>
        <row r="1753">
          <cell r="C1753">
            <v>0</v>
          </cell>
          <cell r="D1753">
            <v>0</v>
          </cell>
          <cell r="E1753"/>
          <cell r="F1753"/>
          <cell r="G1753"/>
          <cell r="AA1753"/>
          <cell r="AB1753"/>
          <cell r="AC1753"/>
          <cell r="AD1753"/>
          <cell r="AE1753"/>
          <cell r="AF1753"/>
          <cell r="AG1753"/>
          <cell r="AH1753"/>
          <cell r="AI1753"/>
          <cell r="AJ1753"/>
        </row>
        <row r="1754">
          <cell r="C1754">
            <v>0</v>
          </cell>
          <cell r="D1754">
            <v>0</v>
          </cell>
          <cell r="E1754"/>
          <cell r="F1754"/>
          <cell r="G1754"/>
          <cell r="AA1754"/>
          <cell r="AB1754"/>
          <cell r="AC1754"/>
          <cell r="AD1754"/>
          <cell r="AE1754"/>
          <cell r="AF1754"/>
          <cell r="AG1754"/>
          <cell r="AH1754"/>
          <cell r="AI1754"/>
          <cell r="AJ1754"/>
        </row>
        <row r="1755">
          <cell r="C1755">
            <v>0</v>
          </cell>
          <cell r="D1755">
            <v>0</v>
          </cell>
          <cell r="E1755"/>
          <cell r="F1755"/>
          <cell r="G1755"/>
          <cell r="AA1755"/>
          <cell r="AB1755"/>
          <cell r="AC1755"/>
          <cell r="AD1755"/>
          <cell r="AE1755"/>
          <cell r="AF1755"/>
          <cell r="AG1755"/>
          <cell r="AH1755"/>
          <cell r="AI1755"/>
          <cell r="AJ1755"/>
        </row>
        <row r="1756">
          <cell r="C1756">
            <v>0</v>
          </cell>
          <cell r="D1756">
            <v>0</v>
          </cell>
          <cell r="E1756"/>
          <cell r="F1756"/>
          <cell r="G1756"/>
          <cell r="AA1756"/>
          <cell r="AB1756"/>
          <cell r="AC1756"/>
          <cell r="AD1756"/>
          <cell r="AE1756"/>
          <cell r="AF1756"/>
          <cell r="AG1756"/>
          <cell r="AH1756"/>
          <cell r="AI1756"/>
          <cell r="AJ1756"/>
        </row>
        <row r="1757">
          <cell r="C1757">
            <v>0</v>
          </cell>
          <cell r="D1757">
            <v>0</v>
          </cell>
          <cell r="E1757"/>
          <cell r="F1757"/>
          <cell r="G1757"/>
          <cell r="AA1757"/>
          <cell r="AB1757"/>
          <cell r="AC1757"/>
          <cell r="AD1757"/>
          <cell r="AE1757"/>
          <cell r="AF1757"/>
          <cell r="AG1757"/>
          <cell r="AH1757"/>
          <cell r="AI1757">
            <v>4</v>
          </cell>
          <cell r="AJ1757"/>
        </row>
        <row r="1758">
          <cell r="C1758">
            <v>0</v>
          </cell>
          <cell r="D1758">
            <v>0</v>
          </cell>
          <cell r="E1758"/>
          <cell r="F1758"/>
          <cell r="G1758"/>
          <cell r="AA1758"/>
          <cell r="AB1758"/>
          <cell r="AC1758"/>
          <cell r="AD1758"/>
          <cell r="AE1758"/>
          <cell r="AF1758"/>
          <cell r="AG1758"/>
          <cell r="AH1758"/>
          <cell r="AI1758"/>
          <cell r="AJ1758"/>
        </row>
        <row r="1759">
          <cell r="C1759">
            <v>0</v>
          </cell>
          <cell r="D1759">
            <v>0</v>
          </cell>
          <cell r="E1759"/>
          <cell r="F1759"/>
          <cell r="G1759"/>
          <cell r="AA1759"/>
          <cell r="AB1759"/>
          <cell r="AC1759"/>
          <cell r="AD1759"/>
          <cell r="AE1759"/>
          <cell r="AF1759"/>
          <cell r="AG1759"/>
          <cell r="AH1759"/>
          <cell r="AI1759"/>
          <cell r="AJ1759"/>
        </row>
        <row r="1760">
          <cell r="C1760">
            <v>0</v>
          </cell>
          <cell r="D1760">
            <v>0</v>
          </cell>
          <cell r="E1760"/>
          <cell r="F1760"/>
          <cell r="G1760"/>
          <cell r="AA1760"/>
          <cell r="AB1760"/>
          <cell r="AC1760"/>
          <cell r="AD1760"/>
          <cell r="AE1760"/>
          <cell r="AF1760"/>
          <cell r="AG1760"/>
          <cell r="AH1760"/>
          <cell r="AI1760"/>
          <cell r="AJ1760"/>
        </row>
        <row r="1761">
          <cell r="C1761">
            <v>0</v>
          </cell>
          <cell r="D1761">
            <v>0</v>
          </cell>
          <cell r="E1761"/>
          <cell r="F1761"/>
          <cell r="G1761"/>
          <cell r="AA1761"/>
          <cell r="AB1761"/>
          <cell r="AC1761"/>
          <cell r="AD1761"/>
          <cell r="AE1761"/>
          <cell r="AF1761"/>
          <cell r="AG1761"/>
          <cell r="AH1761"/>
          <cell r="AI1761"/>
          <cell r="AJ1761"/>
        </row>
        <row r="1762">
          <cell r="C1762">
            <v>0</v>
          </cell>
          <cell r="D1762">
            <v>0</v>
          </cell>
          <cell r="E1762"/>
          <cell r="F1762"/>
          <cell r="G1762"/>
          <cell r="AA1762"/>
          <cell r="AB1762"/>
          <cell r="AC1762"/>
          <cell r="AD1762"/>
          <cell r="AE1762"/>
          <cell r="AF1762"/>
          <cell r="AG1762"/>
          <cell r="AH1762"/>
          <cell r="AI1762"/>
          <cell r="AJ1762"/>
        </row>
        <row r="1763">
          <cell r="C1763">
            <v>0</v>
          </cell>
          <cell r="D1763">
            <v>0</v>
          </cell>
          <cell r="E1763"/>
          <cell r="F1763"/>
          <cell r="G1763"/>
          <cell r="AA1763"/>
          <cell r="AB1763"/>
          <cell r="AC1763"/>
          <cell r="AD1763"/>
          <cell r="AE1763"/>
          <cell r="AF1763"/>
          <cell r="AG1763"/>
          <cell r="AH1763"/>
          <cell r="AI1763"/>
          <cell r="AJ1763"/>
        </row>
        <row r="1764">
          <cell r="C1764">
            <v>0</v>
          </cell>
          <cell r="D1764">
            <v>0</v>
          </cell>
          <cell r="E1764"/>
          <cell r="F1764"/>
          <cell r="G1764"/>
          <cell r="AA1764"/>
          <cell r="AB1764"/>
          <cell r="AC1764"/>
          <cell r="AD1764"/>
          <cell r="AE1764"/>
          <cell r="AF1764"/>
          <cell r="AG1764"/>
          <cell r="AH1764"/>
          <cell r="AI1764"/>
          <cell r="AJ1764"/>
        </row>
        <row r="1765">
          <cell r="C1765">
            <v>0</v>
          </cell>
          <cell r="D1765">
            <v>0</v>
          </cell>
          <cell r="E1765"/>
          <cell r="F1765"/>
          <cell r="G1765"/>
          <cell r="AA1765"/>
          <cell r="AB1765"/>
          <cell r="AC1765"/>
          <cell r="AD1765"/>
          <cell r="AE1765"/>
          <cell r="AF1765"/>
          <cell r="AG1765"/>
          <cell r="AH1765"/>
          <cell r="AI1765"/>
          <cell r="AJ1765"/>
        </row>
        <row r="1766">
          <cell r="C1766">
            <v>0</v>
          </cell>
          <cell r="D1766">
            <v>0</v>
          </cell>
          <cell r="E1766"/>
          <cell r="F1766"/>
          <cell r="G1766"/>
          <cell r="AA1766"/>
          <cell r="AB1766"/>
          <cell r="AC1766"/>
          <cell r="AD1766"/>
          <cell r="AE1766"/>
          <cell r="AF1766"/>
          <cell r="AG1766"/>
          <cell r="AH1766"/>
          <cell r="AI1766"/>
          <cell r="AJ1766"/>
        </row>
        <row r="1767">
          <cell r="C1767">
            <v>0</v>
          </cell>
          <cell r="D1767">
            <v>0</v>
          </cell>
          <cell r="E1767"/>
          <cell r="F1767"/>
          <cell r="G1767"/>
          <cell r="AA1767"/>
          <cell r="AB1767"/>
          <cell r="AC1767"/>
          <cell r="AD1767"/>
          <cell r="AE1767"/>
          <cell r="AF1767"/>
          <cell r="AG1767"/>
          <cell r="AH1767"/>
          <cell r="AI1767"/>
          <cell r="AJ1767"/>
        </row>
        <row r="1768">
          <cell r="C1768">
            <v>0</v>
          </cell>
          <cell r="D1768">
            <v>0</v>
          </cell>
          <cell r="E1768"/>
          <cell r="F1768"/>
          <cell r="G1768"/>
          <cell r="AA1768"/>
          <cell r="AB1768"/>
          <cell r="AC1768"/>
          <cell r="AD1768"/>
          <cell r="AE1768"/>
          <cell r="AF1768"/>
          <cell r="AG1768"/>
          <cell r="AH1768"/>
          <cell r="AI1768"/>
          <cell r="AJ1768"/>
        </row>
        <row r="1769">
          <cell r="C1769">
            <v>0</v>
          </cell>
          <cell r="D1769">
            <v>0</v>
          </cell>
          <cell r="E1769"/>
          <cell r="F1769"/>
          <cell r="G1769"/>
          <cell r="AA1769"/>
          <cell r="AB1769"/>
          <cell r="AC1769"/>
          <cell r="AD1769"/>
          <cell r="AE1769"/>
          <cell r="AF1769"/>
          <cell r="AG1769"/>
          <cell r="AH1769"/>
          <cell r="AI1769"/>
          <cell r="AJ1769"/>
        </row>
        <row r="1770">
          <cell r="C1770">
            <v>0</v>
          </cell>
          <cell r="D1770">
            <v>0</v>
          </cell>
          <cell r="E1770"/>
          <cell r="F1770"/>
          <cell r="G1770"/>
          <cell r="AA1770"/>
          <cell r="AB1770"/>
          <cell r="AC1770"/>
          <cell r="AD1770"/>
          <cell r="AE1770"/>
          <cell r="AF1770"/>
          <cell r="AG1770"/>
          <cell r="AH1770"/>
          <cell r="AI1770"/>
          <cell r="AJ1770"/>
        </row>
        <row r="1771">
          <cell r="C1771">
            <v>0</v>
          </cell>
          <cell r="D1771">
            <v>0</v>
          </cell>
          <cell r="E1771"/>
          <cell r="F1771"/>
          <cell r="G1771"/>
          <cell r="AA1771"/>
          <cell r="AB1771"/>
          <cell r="AC1771"/>
          <cell r="AD1771"/>
          <cell r="AE1771"/>
          <cell r="AF1771"/>
          <cell r="AG1771"/>
          <cell r="AH1771"/>
          <cell r="AI1771"/>
          <cell r="AJ1771"/>
        </row>
        <row r="1772">
          <cell r="C1772">
            <v>0</v>
          </cell>
          <cell r="D1772">
            <v>0</v>
          </cell>
          <cell r="E1772"/>
          <cell r="F1772"/>
          <cell r="G1772"/>
          <cell r="AA1772"/>
          <cell r="AB1772"/>
          <cell r="AC1772"/>
          <cell r="AD1772"/>
          <cell r="AE1772"/>
          <cell r="AF1772"/>
          <cell r="AG1772"/>
          <cell r="AH1772"/>
          <cell r="AI1772"/>
          <cell r="AJ1772"/>
        </row>
        <row r="1773">
          <cell r="C1773">
            <v>0</v>
          </cell>
          <cell r="D1773">
            <v>0</v>
          </cell>
          <cell r="E1773"/>
          <cell r="F1773"/>
          <cell r="G1773"/>
          <cell r="AA1773"/>
          <cell r="AB1773"/>
          <cell r="AC1773"/>
          <cell r="AD1773"/>
          <cell r="AE1773"/>
          <cell r="AF1773"/>
          <cell r="AG1773"/>
          <cell r="AH1773"/>
          <cell r="AI1773"/>
          <cell r="AJ1773"/>
        </row>
        <row r="1774">
          <cell r="C1774">
            <v>0</v>
          </cell>
          <cell r="D1774">
            <v>0</v>
          </cell>
          <cell r="E1774"/>
          <cell r="F1774"/>
          <cell r="G1774"/>
          <cell r="AA1774"/>
          <cell r="AB1774"/>
          <cell r="AC1774"/>
          <cell r="AD1774"/>
          <cell r="AE1774"/>
          <cell r="AF1774"/>
          <cell r="AG1774"/>
          <cell r="AH1774"/>
          <cell r="AI1774"/>
          <cell r="AJ1774"/>
        </row>
        <row r="1775">
          <cell r="C1775">
            <v>0</v>
          </cell>
          <cell r="D1775">
            <v>0</v>
          </cell>
          <cell r="E1775"/>
          <cell r="F1775"/>
          <cell r="G1775"/>
          <cell r="AA1775"/>
          <cell r="AB1775"/>
          <cell r="AC1775"/>
          <cell r="AD1775"/>
          <cell r="AE1775"/>
          <cell r="AF1775"/>
          <cell r="AG1775"/>
          <cell r="AH1775"/>
          <cell r="AI1775"/>
          <cell r="AJ1775"/>
        </row>
        <row r="1776">
          <cell r="C1776">
            <v>0</v>
          </cell>
          <cell r="D1776">
            <v>0</v>
          </cell>
          <cell r="E1776"/>
          <cell r="F1776"/>
          <cell r="G1776"/>
          <cell r="AA1776"/>
          <cell r="AB1776"/>
          <cell r="AC1776"/>
          <cell r="AD1776"/>
          <cell r="AE1776"/>
          <cell r="AF1776"/>
          <cell r="AG1776"/>
          <cell r="AH1776"/>
          <cell r="AI1776"/>
          <cell r="AJ1776"/>
        </row>
        <row r="1777">
          <cell r="C1777">
            <v>0</v>
          </cell>
          <cell r="D1777">
            <v>0</v>
          </cell>
          <cell r="E1777"/>
          <cell r="F1777"/>
          <cell r="G1777"/>
          <cell r="AA1777"/>
          <cell r="AB1777"/>
          <cell r="AC1777"/>
          <cell r="AD1777"/>
          <cell r="AE1777"/>
          <cell r="AF1777"/>
          <cell r="AG1777"/>
          <cell r="AH1777"/>
          <cell r="AI1777"/>
          <cell r="AJ1777"/>
        </row>
        <row r="1778">
          <cell r="C1778">
            <v>0</v>
          </cell>
          <cell r="D1778">
            <v>0</v>
          </cell>
          <cell r="E1778"/>
          <cell r="F1778"/>
          <cell r="G1778"/>
          <cell r="AA1778"/>
          <cell r="AB1778"/>
          <cell r="AC1778"/>
          <cell r="AD1778"/>
          <cell r="AE1778"/>
          <cell r="AF1778"/>
          <cell r="AG1778"/>
          <cell r="AH1778"/>
          <cell r="AI1778"/>
          <cell r="AJ1778"/>
        </row>
        <row r="1779">
          <cell r="C1779">
            <v>0</v>
          </cell>
          <cell r="D1779">
            <v>0</v>
          </cell>
          <cell r="E1779"/>
          <cell r="F1779"/>
          <cell r="G1779"/>
          <cell r="AA1779"/>
          <cell r="AB1779"/>
          <cell r="AC1779"/>
          <cell r="AD1779"/>
          <cell r="AE1779"/>
          <cell r="AF1779"/>
          <cell r="AG1779"/>
          <cell r="AH1779"/>
          <cell r="AI1779"/>
          <cell r="AJ1779"/>
        </row>
        <row r="1780">
          <cell r="C1780">
            <v>0</v>
          </cell>
          <cell r="D1780">
            <v>0</v>
          </cell>
          <cell r="E1780"/>
          <cell r="F1780"/>
          <cell r="G1780"/>
          <cell r="AA1780"/>
          <cell r="AB1780"/>
          <cell r="AC1780"/>
          <cell r="AD1780"/>
          <cell r="AE1780"/>
          <cell r="AF1780"/>
          <cell r="AG1780"/>
          <cell r="AH1780"/>
          <cell r="AI1780"/>
          <cell r="AJ1780"/>
        </row>
        <row r="1781">
          <cell r="C1781">
            <v>0</v>
          </cell>
          <cell r="D1781">
            <v>0</v>
          </cell>
          <cell r="E1781"/>
          <cell r="F1781"/>
          <cell r="G1781"/>
          <cell r="AA1781"/>
          <cell r="AB1781"/>
          <cell r="AC1781"/>
          <cell r="AD1781"/>
          <cell r="AE1781"/>
          <cell r="AF1781"/>
          <cell r="AG1781"/>
          <cell r="AH1781"/>
          <cell r="AI1781"/>
          <cell r="AJ1781"/>
        </row>
        <row r="1782">
          <cell r="C1782">
            <v>0</v>
          </cell>
          <cell r="D1782">
            <v>0</v>
          </cell>
          <cell r="E1782"/>
          <cell r="F1782"/>
          <cell r="G1782"/>
          <cell r="AA1782"/>
          <cell r="AB1782"/>
          <cell r="AC1782"/>
          <cell r="AD1782"/>
          <cell r="AE1782"/>
          <cell r="AF1782"/>
          <cell r="AG1782"/>
          <cell r="AH1782"/>
          <cell r="AI1782"/>
          <cell r="AJ1782"/>
        </row>
        <row r="1783">
          <cell r="C1783">
            <v>0</v>
          </cell>
          <cell r="D1783">
            <v>0</v>
          </cell>
          <cell r="E1783"/>
          <cell r="F1783"/>
          <cell r="G1783"/>
          <cell r="AA1783"/>
          <cell r="AB1783"/>
          <cell r="AC1783"/>
          <cell r="AD1783"/>
          <cell r="AE1783"/>
          <cell r="AF1783"/>
          <cell r="AG1783"/>
          <cell r="AH1783"/>
          <cell r="AI1783"/>
          <cell r="AJ1783"/>
        </row>
        <row r="1784">
          <cell r="C1784">
            <v>0</v>
          </cell>
          <cell r="D1784">
            <v>0</v>
          </cell>
          <cell r="E1784"/>
          <cell r="F1784"/>
          <cell r="G1784"/>
          <cell r="AA1784"/>
          <cell r="AB1784"/>
          <cell r="AC1784"/>
          <cell r="AD1784"/>
          <cell r="AE1784"/>
          <cell r="AF1784"/>
          <cell r="AG1784"/>
          <cell r="AH1784"/>
          <cell r="AI1784"/>
          <cell r="AJ1784"/>
        </row>
        <row r="1785">
          <cell r="C1785">
            <v>0</v>
          </cell>
          <cell r="D1785">
            <v>0</v>
          </cell>
          <cell r="E1785"/>
          <cell r="F1785"/>
          <cell r="G1785"/>
          <cell r="AA1785"/>
          <cell r="AB1785"/>
          <cell r="AC1785"/>
          <cell r="AD1785"/>
          <cell r="AE1785"/>
          <cell r="AF1785"/>
          <cell r="AG1785"/>
          <cell r="AH1785"/>
          <cell r="AI1785"/>
          <cell r="AJ1785"/>
        </row>
        <row r="1788">
          <cell r="C1788">
            <v>1064</v>
          </cell>
          <cell r="E1788">
            <v>1050</v>
          </cell>
          <cell r="AL1788">
            <v>6132000</v>
          </cell>
        </row>
        <row r="1789">
          <cell r="C1789">
            <v>37</v>
          </cell>
          <cell r="E1789">
            <v>37</v>
          </cell>
          <cell r="AL1789">
            <v>608280</v>
          </cell>
        </row>
        <row r="1790">
          <cell r="C1790">
            <v>56</v>
          </cell>
          <cell r="E1790">
            <v>56</v>
          </cell>
          <cell r="AL1790">
            <v>1561280</v>
          </cell>
        </row>
        <row r="1791">
          <cell r="C1791">
            <v>0</v>
          </cell>
          <cell r="E1791"/>
          <cell r="AL1791">
            <v>0</v>
          </cell>
        </row>
        <row r="1792">
          <cell r="C1792">
            <v>111</v>
          </cell>
          <cell r="E1792">
            <v>111</v>
          </cell>
          <cell r="AL1792">
            <v>6583410</v>
          </cell>
        </row>
        <row r="1793">
          <cell r="C1793">
            <v>0</v>
          </cell>
          <cell r="E1793"/>
          <cell r="AL1793">
            <v>0</v>
          </cell>
        </row>
        <row r="1794">
          <cell r="C1794">
            <v>0</v>
          </cell>
          <cell r="E1794"/>
          <cell r="AL1794">
            <v>0</v>
          </cell>
        </row>
        <row r="1795">
          <cell r="C1795">
            <v>0</v>
          </cell>
          <cell r="E1795"/>
          <cell r="AL1795">
            <v>0</v>
          </cell>
        </row>
        <row r="1796">
          <cell r="C1796">
            <v>0</v>
          </cell>
          <cell r="E1796"/>
          <cell r="AL1796">
            <v>0</v>
          </cell>
        </row>
        <row r="1797">
          <cell r="C1797">
            <v>0</v>
          </cell>
          <cell r="E1797"/>
          <cell r="AL1797">
            <v>0</v>
          </cell>
        </row>
        <row r="1798">
          <cell r="C1798">
            <v>0</v>
          </cell>
          <cell r="E1798"/>
          <cell r="AL1798">
            <v>0</v>
          </cell>
        </row>
        <row r="1799">
          <cell r="C1799">
            <v>0</v>
          </cell>
          <cell r="E1799"/>
          <cell r="AL1799">
            <v>0</v>
          </cell>
        </row>
        <row r="1800">
          <cell r="C1800">
            <v>0</v>
          </cell>
          <cell r="E1800"/>
          <cell r="AL1800">
            <v>0</v>
          </cell>
        </row>
        <row r="1801">
          <cell r="C1801">
            <v>0</v>
          </cell>
          <cell r="E1801"/>
          <cell r="AL1801">
            <v>0</v>
          </cell>
        </row>
        <row r="1802">
          <cell r="C1802">
            <v>0</v>
          </cell>
          <cell r="E1802"/>
          <cell r="AL1802">
            <v>0</v>
          </cell>
        </row>
        <row r="1803">
          <cell r="C1803">
            <v>0</v>
          </cell>
          <cell r="E1803"/>
          <cell r="AL1803">
            <v>0</v>
          </cell>
        </row>
        <row r="1804">
          <cell r="C1804">
            <v>0</v>
          </cell>
          <cell r="E1804"/>
          <cell r="AL1804">
            <v>0</v>
          </cell>
        </row>
        <row r="1805">
          <cell r="C1805">
            <v>0</v>
          </cell>
          <cell r="E1805"/>
          <cell r="AL1805">
            <v>0</v>
          </cell>
        </row>
        <row r="1806">
          <cell r="C1806">
            <v>0</v>
          </cell>
          <cell r="E1806"/>
          <cell r="AL1806">
            <v>0</v>
          </cell>
        </row>
        <row r="1807">
          <cell r="C1807">
            <v>0</v>
          </cell>
          <cell r="E1807"/>
          <cell r="AL1807">
            <v>0</v>
          </cell>
        </row>
        <row r="1808">
          <cell r="C1808">
            <v>0</v>
          </cell>
          <cell r="E1808"/>
          <cell r="AL1808">
            <v>0</v>
          </cell>
        </row>
        <row r="1809">
          <cell r="C1809">
            <v>0</v>
          </cell>
          <cell r="E1809"/>
          <cell r="AL1809">
            <v>0</v>
          </cell>
        </row>
        <row r="1810">
          <cell r="C1810">
            <v>0</v>
          </cell>
          <cell r="E1810"/>
          <cell r="AL1810">
            <v>0</v>
          </cell>
        </row>
        <row r="1811">
          <cell r="C1811">
            <v>0</v>
          </cell>
          <cell r="E1811"/>
          <cell r="AL1811">
            <v>0</v>
          </cell>
        </row>
        <row r="1812">
          <cell r="C1812">
            <v>1268</v>
          </cell>
          <cell r="D1812">
            <v>1254</v>
          </cell>
          <cell r="E1812">
            <v>1254</v>
          </cell>
          <cell r="F1812">
            <v>0</v>
          </cell>
          <cell r="G1812">
            <v>14</v>
          </cell>
          <cell r="AA1812">
            <v>639</v>
          </cell>
          <cell r="AB1812">
            <v>448</v>
          </cell>
          <cell r="AC1812">
            <v>181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</row>
        <row r="1815"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</row>
        <row r="1901">
          <cell r="P1901">
            <v>0</v>
          </cell>
          <cell r="Q1901">
            <v>1</v>
          </cell>
          <cell r="S1901">
            <v>0</v>
          </cell>
          <cell r="T1901">
            <v>0</v>
          </cell>
          <cell r="V1901">
            <v>0</v>
          </cell>
          <cell r="W1901">
            <v>0</v>
          </cell>
          <cell r="Y1901">
            <v>0</v>
          </cell>
          <cell r="Z1901">
            <v>7</v>
          </cell>
        </row>
        <row r="1904">
          <cell r="C1904">
            <v>0</v>
          </cell>
        </row>
        <row r="1913">
          <cell r="P1913">
            <v>0</v>
          </cell>
          <cell r="Q1913">
            <v>0</v>
          </cell>
          <cell r="S1913">
            <v>0</v>
          </cell>
          <cell r="T1913">
            <v>0</v>
          </cell>
          <cell r="V1913">
            <v>0</v>
          </cell>
          <cell r="W1913">
            <v>0</v>
          </cell>
          <cell r="Y1913">
            <v>0</v>
          </cell>
          <cell r="Z1913">
            <v>0</v>
          </cell>
        </row>
        <row r="1914">
          <cell r="C1914">
            <v>9</v>
          </cell>
          <cell r="H1914">
            <v>8</v>
          </cell>
          <cell r="I1914">
            <v>8</v>
          </cell>
          <cell r="J1914">
            <v>0</v>
          </cell>
          <cell r="K1914">
            <v>0</v>
          </cell>
          <cell r="L1914">
            <v>1</v>
          </cell>
          <cell r="M1914">
            <v>0</v>
          </cell>
          <cell r="N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14933170</v>
          </cell>
        </row>
        <row r="1983">
          <cell r="C1983">
            <v>6</v>
          </cell>
          <cell r="H1983">
            <v>5</v>
          </cell>
          <cell r="I1983">
            <v>5</v>
          </cell>
          <cell r="J1983">
            <v>0</v>
          </cell>
          <cell r="K1983">
            <v>0</v>
          </cell>
          <cell r="L1983">
            <v>1</v>
          </cell>
          <cell r="M1983">
            <v>0</v>
          </cell>
          <cell r="N1983">
            <v>0</v>
          </cell>
          <cell r="P1983">
            <v>0</v>
          </cell>
          <cell r="Q1983">
            <v>0</v>
          </cell>
          <cell r="S1983">
            <v>0</v>
          </cell>
          <cell r="T1983">
            <v>0</v>
          </cell>
          <cell r="V1983">
            <v>0</v>
          </cell>
          <cell r="W1983">
            <v>0</v>
          </cell>
          <cell r="Y1983">
            <v>0</v>
          </cell>
          <cell r="Z1983">
            <v>6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L1983">
            <v>1196015</v>
          </cell>
        </row>
        <row r="1985">
          <cell r="C1985">
            <v>28</v>
          </cell>
          <cell r="D1985">
            <v>28</v>
          </cell>
          <cell r="E1985">
            <v>28</v>
          </cell>
          <cell r="F1985"/>
          <cell r="G1985">
            <v>0</v>
          </cell>
          <cell r="AA1985">
            <v>5</v>
          </cell>
          <cell r="AB1985">
            <v>23</v>
          </cell>
          <cell r="AC1985">
            <v>0</v>
          </cell>
          <cell r="AD1985"/>
          <cell r="AE1985"/>
          <cell r="AF1985"/>
          <cell r="AG1985"/>
          <cell r="AH1985"/>
          <cell r="AI1985"/>
          <cell r="AJ1985"/>
        </row>
        <row r="1986">
          <cell r="C1986">
            <v>0</v>
          </cell>
          <cell r="D1986">
            <v>0</v>
          </cell>
          <cell r="E1986"/>
          <cell r="F1986"/>
          <cell r="G1986"/>
          <cell r="AA1986"/>
          <cell r="AB1986"/>
          <cell r="AC1986"/>
          <cell r="AD1986"/>
          <cell r="AE1986"/>
          <cell r="AF1986"/>
          <cell r="AG1986"/>
          <cell r="AH1986"/>
          <cell r="AI1986"/>
          <cell r="AJ1986"/>
        </row>
        <row r="1987">
          <cell r="C1987">
            <v>14</v>
          </cell>
          <cell r="D1987">
            <v>14</v>
          </cell>
          <cell r="E1987">
            <v>14</v>
          </cell>
          <cell r="F1987"/>
          <cell r="G1987">
            <v>0</v>
          </cell>
          <cell r="AA1987">
            <v>1</v>
          </cell>
          <cell r="AB1987">
            <v>13</v>
          </cell>
          <cell r="AC1987">
            <v>0</v>
          </cell>
          <cell r="AD1987"/>
          <cell r="AE1987"/>
          <cell r="AF1987"/>
          <cell r="AG1987"/>
          <cell r="AH1987"/>
          <cell r="AI1987"/>
          <cell r="AJ1987"/>
        </row>
        <row r="1988">
          <cell r="C1988">
            <v>0</v>
          </cell>
          <cell r="D1988">
            <v>0</v>
          </cell>
          <cell r="E1988"/>
          <cell r="F1988"/>
          <cell r="G1988"/>
          <cell r="AA1988"/>
          <cell r="AB1988"/>
          <cell r="AC1988"/>
          <cell r="AD1988"/>
          <cell r="AE1988"/>
          <cell r="AF1988"/>
          <cell r="AG1988"/>
          <cell r="AH1988"/>
          <cell r="AI1988"/>
          <cell r="AJ1988"/>
        </row>
        <row r="1989">
          <cell r="C1989">
            <v>0</v>
          </cell>
          <cell r="D1989">
            <v>0</v>
          </cell>
          <cell r="E1989"/>
          <cell r="F1989"/>
          <cell r="G1989"/>
          <cell r="AA1989"/>
          <cell r="AB1989"/>
          <cell r="AC1989"/>
          <cell r="AD1989"/>
          <cell r="AE1989"/>
          <cell r="AF1989"/>
          <cell r="AG1989"/>
          <cell r="AH1989"/>
          <cell r="AI1989"/>
          <cell r="AJ1989"/>
        </row>
        <row r="1990">
          <cell r="C1990">
            <v>0</v>
          </cell>
          <cell r="D1990">
            <v>0</v>
          </cell>
          <cell r="E1990"/>
          <cell r="F1990"/>
          <cell r="G1990"/>
          <cell r="AA1990"/>
          <cell r="AB1990"/>
          <cell r="AC1990"/>
          <cell r="AD1990"/>
          <cell r="AE1990"/>
          <cell r="AF1990"/>
          <cell r="AG1990"/>
          <cell r="AH1990"/>
          <cell r="AI1990"/>
          <cell r="AJ1990"/>
        </row>
        <row r="1991">
          <cell r="C1991">
            <v>0</v>
          </cell>
          <cell r="D1991">
            <v>0</v>
          </cell>
          <cell r="E1991"/>
          <cell r="F1991"/>
          <cell r="G1991"/>
          <cell r="AA1991"/>
          <cell r="AB1991"/>
          <cell r="AC1991"/>
          <cell r="AD1991"/>
          <cell r="AE1991"/>
          <cell r="AF1991"/>
          <cell r="AG1991"/>
          <cell r="AH1991"/>
          <cell r="AI1991"/>
          <cell r="AJ1991"/>
        </row>
        <row r="1992">
          <cell r="C1992">
            <v>0</v>
          </cell>
          <cell r="D1992">
            <v>0</v>
          </cell>
          <cell r="E1992"/>
          <cell r="F1992"/>
          <cell r="G1992"/>
          <cell r="AA1992"/>
          <cell r="AB1992"/>
          <cell r="AC1992"/>
          <cell r="AD1992"/>
          <cell r="AE1992"/>
          <cell r="AF1992"/>
          <cell r="AG1992"/>
          <cell r="AH1992"/>
          <cell r="AI1992"/>
          <cell r="AJ1992"/>
        </row>
        <row r="1993">
          <cell r="C1993">
            <v>0</v>
          </cell>
          <cell r="D1993">
            <v>0</v>
          </cell>
          <cell r="E1993"/>
          <cell r="F1993"/>
          <cell r="G1993"/>
          <cell r="AA1993"/>
          <cell r="AB1993"/>
          <cell r="AC1993"/>
          <cell r="AD1993"/>
          <cell r="AE1993"/>
          <cell r="AF1993"/>
          <cell r="AG1993"/>
          <cell r="AH1993"/>
          <cell r="AI1993"/>
          <cell r="AJ1993"/>
        </row>
        <row r="1994">
          <cell r="C1994">
            <v>0</v>
          </cell>
          <cell r="D1994">
            <v>0</v>
          </cell>
          <cell r="E1994"/>
          <cell r="F1994"/>
          <cell r="G1994"/>
          <cell r="AA1994"/>
          <cell r="AB1994"/>
          <cell r="AC1994"/>
          <cell r="AD1994"/>
          <cell r="AE1994"/>
          <cell r="AF1994"/>
          <cell r="AG1994"/>
          <cell r="AH1994"/>
          <cell r="AI1994"/>
          <cell r="AJ1994"/>
        </row>
        <row r="1995">
          <cell r="C1995">
            <v>19</v>
          </cell>
          <cell r="D1995">
            <v>19</v>
          </cell>
          <cell r="E1995">
            <v>19</v>
          </cell>
          <cell r="F1995"/>
          <cell r="G1995">
            <v>0</v>
          </cell>
          <cell r="AA1995">
            <v>4</v>
          </cell>
          <cell r="AB1995">
            <v>15</v>
          </cell>
          <cell r="AC1995">
            <v>0</v>
          </cell>
          <cell r="AD1995"/>
          <cell r="AE1995"/>
          <cell r="AF1995"/>
          <cell r="AG1995"/>
          <cell r="AH1995"/>
          <cell r="AI1995"/>
          <cell r="AJ1995"/>
        </row>
        <row r="1996">
          <cell r="C1996">
            <v>0</v>
          </cell>
          <cell r="D1996">
            <v>0</v>
          </cell>
          <cell r="E1996"/>
          <cell r="F1996"/>
          <cell r="G1996"/>
          <cell r="AA1996"/>
          <cell r="AB1996"/>
          <cell r="AC1996"/>
          <cell r="AD1996"/>
          <cell r="AE1996"/>
          <cell r="AF1996"/>
          <cell r="AG1996"/>
          <cell r="AH1996"/>
          <cell r="AI1996"/>
          <cell r="AJ1996"/>
        </row>
        <row r="1997">
          <cell r="C1997">
            <v>0</v>
          </cell>
          <cell r="D1997">
            <v>0</v>
          </cell>
          <cell r="E1997"/>
          <cell r="F1997"/>
          <cell r="G1997"/>
          <cell r="AA1997"/>
          <cell r="AB1997"/>
          <cell r="AC1997"/>
          <cell r="AD1997"/>
          <cell r="AE1997"/>
          <cell r="AF1997"/>
          <cell r="AG1997"/>
          <cell r="AH1997"/>
          <cell r="AI1997"/>
          <cell r="AJ1997"/>
        </row>
        <row r="1998">
          <cell r="C1998">
            <v>0</v>
          </cell>
          <cell r="D1998">
            <v>0</v>
          </cell>
          <cell r="E1998"/>
          <cell r="F1998"/>
          <cell r="G1998"/>
          <cell r="AA1998"/>
          <cell r="AB1998"/>
          <cell r="AC1998"/>
          <cell r="AD1998"/>
          <cell r="AE1998"/>
          <cell r="AF1998"/>
          <cell r="AG1998"/>
          <cell r="AH1998"/>
          <cell r="AI1998"/>
          <cell r="AJ1998"/>
        </row>
        <row r="1999">
          <cell r="C1999">
            <v>0</v>
          </cell>
          <cell r="D1999">
            <v>0</v>
          </cell>
          <cell r="E1999"/>
          <cell r="F1999"/>
          <cell r="G1999"/>
          <cell r="AA1999"/>
          <cell r="AB1999"/>
          <cell r="AC1999"/>
          <cell r="AD1999"/>
          <cell r="AE1999"/>
          <cell r="AF1999"/>
          <cell r="AG1999"/>
          <cell r="AH1999"/>
          <cell r="AI1999"/>
          <cell r="AJ1999"/>
        </row>
        <row r="2000">
          <cell r="C2000">
            <v>0</v>
          </cell>
          <cell r="D2000">
            <v>0</v>
          </cell>
          <cell r="E2000"/>
          <cell r="F2000"/>
          <cell r="G2000"/>
          <cell r="AA2000"/>
          <cell r="AB2000"/>
          <cell r="AC2000"/>
          <cell r="AD2000"/>
          <cell r="AE2000"/>
          <cell r="AF2000"/>
          <cell r="AG2000"/>
          <cell r="AH2000"/>
          <cell r="AI2000"/>
          <cell r="AJ2000"/>
        </row>
        <row r="2001">
          <cell r="C2001">
            <v>0</v>
          </cell>
          <cell r="D2001">
            <v>0</v>
          </cell>
          <cell r="E2001"/>
          <cell r="F2001"/>
          <cell r="G2001"/>
          <cell r="AA2001"/>
          <cell r="AB2001"/>
          <cell r="AC2001"/>
          <cell r="AD2001"/>
          <cell r="AE2001"/>
          <cell r="AF2001"/>
          <cell r="AG2001"/>
          <cell r="AH2001"/>
          <cell r="AI2001"/>
          <cell r="AJ2001"/>
        </row>
        <row r="2002">
          <cell r="C2002">
            <v>177</v>
          </cell>
          <cell r="D2002">
            <v>168</v>
          </cell>
          <cell r="E2002">
            <v>168</v>
          </cell>
          <cell r="F2002"/>
          <cell r="G2002">
            <v>9</v>
          </cell>
          <cell r="AA2002">
            <v>176</v>
          </cell>
          <cell r="AB2002">
            <v>0</v>
          </cell>
          <cell r="AC2002">
            <v>1</v>
          </cell>
          <cell r="AD2002"/>
          <cell r="AE2002"/>
          <cell r="AF2002"/>
          <cell r="AG2002"/>
          <cell r="AH2002"/>
          <cell r="AI2002"/>
          <cell r="AJ2002"/>
        </row>
        <row r="2003">
          <cell r="C2003">
            <v>0</v>
          </cell>
          <cell r="D2003">
            <v>0</v>
          </cell>
          <cell r="E2003"/>
          <cell r="F2003"/>
          <cell r="G2003"/>
          <cell r="AA2003"/>
          <cell r="AB2003"/>
          <cell r="AC2003"/>
          <cell r="AD2003"/>
          <cell r="AE2003"/>
          <cell r="AF2003"/>
          <cell r="AG2003"/>
          <cell r="AH2003"/>
          <cell r="AI2003"/>
          <cell r="AJ2003"/>
        </row>
        <row r="2004">
          <cell r="C2004">
            <v>0</v>
          </cell>
          <cell r="D2004">
            <v>0</v>
          </cell>
          <cell r="E2004"/>
          <cell r="F2004"/>
          <cell r="G2004"/>
          <cell r="AA2004"/>
          <cell r="AB2004"/>
          <cell r="AC2004"/>
          <cell r="AD2004"/>
          <cell r="AE2004"/>
          <cell r="AF2004"/>
          <cell r="AG2004"/>
          <cell r="AH2004"/>
          <cell r="AI2004"/>
          <cell r="AJ2004"/>
        </row>
        <row r="2005">
          <cell r="C2005">
            <v>0</v>
          </cell>
          <cell r="D2005">
            <v>0</v>
          </cell>
          <cell r="E2005"/>
          <cell r="F2005"/>
          <cell r="G2005"/>
          <cell r="AA2005"/>
          <cell r="AB2005"/>
          <cell r="AC2005"/>
          <cell r="AD2005"/>
          <cell r="AE2005"/>
          <cell r="AF2005"/>
          <cell r="AG2005"/>
          <cell r="AH2005"/>
          <cell r="AI2005"/>
          <cell r="AJ2005"/>
        </row>
        <row r="2006">
          <cell r="C2006">
            <v>0</v>
          </cell>
          <cell r="D2006">
            <v>0</v>
          </cell>
          <cell r="E2006"/>
          <cell r="F2006"/>
          <cell r="G2006"/>
          <cell r="AA2006"/>
          <cell r="AB2006"/>
          <cell r="AC2006"/>
          <cell r="AD2006"/>
          <cell r="AE2006"/>
          <cell r="AF2006"/>
          <cell r="AG2006"/>
          <cell r="AH2006"/>
          <cell r="AI2006"/>
          <cell r="AJ2006"/>
        </row>
        <row r="2007">
          <cell r="C2007">
            <v>0</v>
          </cell>
          <cell r="D2007">
            <v>0</v>
          </cell>
          <cell r="E2007"/>
          <cell r="F2007"/>
          <cell r="G2007"/>
          <cell r="AA2007"/>
          <cell r="AB2007"/>
          <cell r="AC2007"/>
          <cell r="AD2007"/>
          <cell r="AE2007"/>
          <cell r="AF2007"/>
          <cell r="AG2007"/>
          <cell r="AH2007"/>
          <cell r="AI2007"/>
          <cell r="AJ2007"/>
        </row>
        <row r="2008">
          <cell r="C2008">
            <v>0</v>
          </cell>
          <cell r="D2008">
            <v>0</v>
          </cell>
          <cell r="E2008"/>
          <cell r="F2008"/>
          <cell r="G2008"/>
          <cell r="AA2008"/>
          <cell r="AB2008"/>
          <cell r="AC2008"/>
          <cell r="AD2008"/>
          <cell r="AE2008"/>
          <cell r="AF2008"/>
          <cell r="AG2008"/>
          <cell r="AH2008"/>
          <cell r="AI2008"/>
          <cell r="AJ2008"/>
        </row>
        <row r="2009">
          <cell r="C2009">
            <v>0</v>
          </cell>
          <cell r="D2009">
            <v>0</v>
          </cell>
          <cell r="E2009"/>
          <cell r="F2009"/>
          <cell r="G2009"/>
          <cell r="AA2009"/>
          <cell r="AB2009"/>
          <cell r="AC2009"/>
          <cell r="AD2009"/>
          <cell r="AE2009"/>
          <cell r="AF2009"/>
          <cell r="AG2009"/>
          <cell r="AH2009"/>
          <cell r="AI2009"/>
          <cell r="AJ2009"/>
        </row>
        <row r="2010">
          <cell r="C2010">
            <v>3</v>
          </cell>
          <cell r="D2010">
            <v>3</v>
          </cell>
          <cell r="E2010">
            <v>3</v>
          </cell>
          <cell r="F2010"/>
          <cell r="G2010">
            <v>0</v>
          </cell>
          <cell r="AA2010">
            <v>0</v>
          </cell>
          <cell r="AB2010">
            <v>3</v>
          </cell>
          <cell r="AC2010">
            <v>0</v>
          </cell>
          <cell r="AD2010"/>
          <cell r="AE2010"/>
          <cell r="AF2010"/>
          <cell r="AG2010"/>
          <cell r="AH2010"/>
          <cell r="AI2010"/>
          <cell r="AJ2010"/>
        </row>
        <row r="2011">
          <cell r="C2011">
            <v>0</v>
          </cell>
          <cell r="D2011">
            <v>0</v>
          </cell>
          <cell r="E2011"/>
          <cell r="F2011"/>
          <cell r="G2011"/>
          <cell r="AA2011"/>
          <cell r="AB2011"/>
          <cell r="AC2011"/>
          <cell r="AD2011"/>
          <cell r="AE2011"/>
          <cell r="AF2011"/>
          <cell r="AG2011"/>
          <cell r="AH2011"/>
          <cell r="AI2011"/>
          <cell r="AJ2011"/>
        </row>
        <row r="2012">
          <cell r="C2012">
            <v>0</v>
          </cell>
          <cell r="D2012">
            <v>0</v>
          </cell>
          <cell r="E2012"/>
          <cell r="F2012"/>
          <cell r="G2012"/>
          <cell r="AA2012"/>
          <cell r="AB2012"/>
          <cell r="AC2012"/>
          <cell r="AD2012"/>
          <cell r="AE2012"/>
          <cell r="AF2012"/>
          <cell r="AG2012"/>
          <cell r="AH2012"/>
          <cell r="AI2012"/>
          <cell r="AJ2012"/>
        </row>
        <row r="2013">
          <cell r="C2013">
            <v>1</v>
          </cell>
          <cell r="D2013">
            <v>1</v>
          </cell>
          <cell r="E2013">
            <v>1</v>
          </cell>
          <cell r="F2013"/>
          <cell r="G2013">
            <v>0</v>
          </cell>
          <cell r="AA2013">
            <v>1</v>
          </cell>
          <cell r="AB2013">
            <v>0</v>
          </cell>
          <cell r="AC2013">
            <v>0</v>
          </cell>
          <cell r="AD2013"/>
          <cell r="AE2013"/>
          <cell r="AF2013"/>
          <cell r="AG2013"/>
          <cell r="AH2013"/>
          <cell r="AI2013"/>
          <cell r="AJ2013"/>
        </row>
        <row r="2014">
          <cell r="C2014">
            <v>0</v>
          </cell>
          <cell r="D2014">
            <v>0</v>
          </cell>
          <cell r="E2014"/>
          <cell r="F2014"/>
          <cell r="G2014"/>
          <cell r="AA2014"/>
          <cell r="AB2014"/>
          <cell r="AC2014"/>
          <cell r="AD2014"/>
          <cell r="AE2014"/>
          <cell r="AF2014"/>
          <cell r="AG2014"/>
          <cell r="AH2014"/>
          <cell r="AI2014"/>
          <cell r="AJ2014"/>
        </row>
        <row r="2015">
          <cell r="C2015">
            <v>0</v>
          </cell>
          <cell r="D2015">
            <v>0</v>
          </cell>
          <cell r="E2015"/>
          <cell r="F2015"/>
          <cell r="G2015"/>
          <cell r="AA2015"/>
          <cell r="AB2015"/>
          <cell r="AC2015"/>
          <cell r="AD2015"/>
          <cell r="AE2015"/>
          <cell r="AF2015"/>
          <cell r="AG2015"/>
          <cell r="AH2015"/>
          <cell r="AI2015"/>
          <cell r="AJ2015"/>
        </row>
        <row r="2016">
          <cell r="C2016">
            <v>0</v>
          </cell>
          <cell r="D2016">
            <v>0</v>
          </cell>
          <cell r="E2016"/>
          <cell r="F2016"/>
          <cell r="G2016"/>
          <cell r="AA2016"/>
          <cell r="AB2016"/>
          <cell r="AC2016"/>
          <cell r="AD2016"/>
          <cell r="AE2016"/>
          <cell r="AF2016"/>
          <cell r="AG2016"/>
          <cell r="AH2016"/>
          <cell r="AI2016"/>
          <cell r="AJ2016"/>
        </row>
        <row r="2017">
          <cell r="C2017">
            <v>2</v>
          </cell>
          <cell r="D2017">
            <v>2</v>
          </cell>
          <cell r="E2017">
            <v>2</v>
          </cell>
          <cell r="F2017"/>
          <cell r="G2017"/>
          <cell r="AA2017">
            <v>2</v>
          </cell>
          <cell r="AB2017"/>
          <cell r="AC2017"/>
          <cell r="AD2017"/>
          <cell r="AE2017"/>
          <cell r="AF2017"/>
          <cell r="AG2017"/>
          <cell r="AH2017"/>
          <cell r="AI2017"/>
          <cell r="AJ2017"/>
        </row>
        <row r="2018">
          <cell r="C2018">
            <v>0</v>
          </cell>
          <cell r="D2018">
            <v>0</v>
          </cell>
          <cell r="E2018"/>
          <cell r="F2018"/>
          <cell r="G2018"/>
          <cell r="AA2018"/>
          <cell r="AB2018"/>
          <cell r="AC2018"/>
          <cell r="AD2018"/>
          <cell r="AE2018"/>
          <cell r="AF2018"/>
          <cell r="AG2018"/>
          <cell r="AH2018"/>
          <cell r="AI2018"/>
          <cell r="AJ2018"/>
        </row>
        <row r="2019">
          <cell r="C2019">
            <v>22</v>
          </cell>
          <cell r="D2019">
            <v>22</v>
          </cell>
          <cell r="E2019">
            <v>22</v>
          </cell>
          <cell r="F2019"/>
          <cell r="G2019">
            <v>0</v>
          </cell>
          <cell r="AA2019">
            <v>22</v>
          </cell>
          <cell r="AB2019">
            <v>0</v>
          </cell>
          <cell r="AC2019">
            <v>0</v>
          </cell>
          <cell r="AD2019"/>
          <cell r="AE2019"/>
          <cell r="AF2019"/>
          <cell r="AG2019"/>
          <cell r="AH2019"/>
          <cell r="AI2019"/>
          <cell r="AJ2019"/>
        </row>
        <row r="2020">
          <cell r="C2020">
            <v>0</v>
          </cell>
          <cell r="D2020">
            <v>0</v>
          </cell>
          <cell r="E2020"/>
          <cell r="F2020"/>
          <cell r="G2020"/>
          <cell r="AA2020"/>
          <cell r="AB2020"/>
          <cell r="AC2020"/>
          <cell r="AD2020"/>
          <cell r="AE2020"/>
          <cell r="AF2020"/>
          <cell r="AG2020"/>
          <cell r="AH2020"/>
          <cell r="AI2020"/>
          <cell r="AJ2020"/>
        </row>
        <row r="2021">
          <cell r="C2021">
            <v>0</v>
          </cell>
          <cell r="D2021">
            <v>0</v>
          </cell>
          <cell r="E2021"/>
          <cell r="F2021"/>
          <cell r="G2021"/>
          <cell r="AA2021"/>
          <cell r="AB2021"/>
          <cell r="AC2021"/>
          <cell r="AD2021"/>
          <cell r="AE2021"/>
          <cell r="AF2021"/>
          <cell r="AG2021"/>
          <cell r="AH2021"/>
          <cell r="AI2021"/>
          <cell r="AJ2021"/>
        </row>
        <row r="2022">
          <cell r="C2022">
            <v>0</v>
          </cell>
          <cell r="D2022">
            <v>0</v>
          </cell>
          <cell r="E2022"/>
          <cell r="F2022"/>
          <cell r="G2022"/>
          <cell r="AA2022"/>
          <cell r="AB2022"/>
          <cell r="AC2022"/>
          <cell r="AD2022"/>
          <cell r="AE2022"/>
          <cell r="AF2022"/>
          <cell r="AG2022"/>
          <cell r="AH2022"/>
          <cell r="AI2022"/>
          <cell r="AJ2022"/>
        </row>
        <row r="2023">
          <cell r="C2023">
            <v>0</v>
          </cell>
          <cell r="D2023">
            <v>0</v>
          </cell>
          <cell r="E2023"/>
          <cell r="F2023"/>
          <cell r="G2023"/>
          <cell r="AA2023"/>
          <cell r="AB2023"/>
          <cell r="AC2023"/>
          <cell r="AD2023"/>
          <cell r="AE2023"/>
          <cell r="AF2023"/>
          <cell r="AG2023"/>
          <cell r="AH2023"/>
          <cell r="AI2023"/>
          <cell r="AJ2023"/>
        </row>
        <row r="2024">
          <cell r="C2024">
            <v>0</v>
          </cell>
          <cell r="D2024">
            <v>0</v>
          </cell>
          <cell r="E2024"/>
          <cell r="F2024"/>
          <cell r="G2024"/>
          <cell r="AA2024"/>
          <cell r="AB2024"/>
          <cell r="AC2024"/>
          <cell r="AD2024"/>
          <cell r="AE2024"/>
          <cell r="AF2024"/>
          <cell r="AG2024"/>
          <cell r="AH2024"/>
          <cell r="AI2024"/>
          <cell r="AJ2024"/>
        </row>
        <row r="2025">
          <cell r="C2025">
            <v>0</v>
          </cell>
          <cell r="D2025">
            <v>0</v>
          </cell>
          <cell r="E2025"/>
          <cell r="F2025"/>
          <cell r="G2025"/>
          <cell r="AA2025"/>
          <cell r="AB2025"/>
          <cell r="AC2025"/>
          <cell r="AD2025"/>
          <cell r="AE2025"/>
          <cell r="AF2025"/>
          <cell r="AG2025"/>
          <cell r="AH2025"/>
          <cell r="AI2025"/>
          <cell r="AJ2025"/>
        </row>
        <row r="2026">
          <cell r="C2026">
            <v>0</v>
          </cell>
          <cell r="D2026">
            <v>0</v>
          </cell>
          <cell r="E2026"/>
          <cell r="F2026"/>
          <cell r="G2026"/>
          <cell r="AA2026"/>
          <cell r="AB2026"/>
          <cell r="AC2026"/>
          <cell r="AD2026"/>
          <cell r="AE2026"/>
          <cell r="AF2026"/>
          <cell r="AG2026"/>
          <cell r="AH2026"/>
          <cell r="AI2026"/>
          <cell r="AJ2026"/>
        </row>
        <row r="2027">
          <cell r="C2027">
            <v>0</v>
          </cell>
          <cell r="D2027">
            <v>0</v>
          </cell>
          <cell r="E2027"/>
          <cell r="F2027"/>
          <cell r="G2027"/>
          <cell r="AA2027"/>
          <cell r="AB2027"/>
          <cell r="AC2027"/>
          <cell r="AD2027"/>
          <cell r="AE2027"/>
          <cell r="AF2027"/>
          <cell r="AG2027"/>
          <cell r="AH2027"/>
          <cell r="AI2027"/>
          <cell r="AJ2027"/>
        </row>
        <row r="2028">
          <cell r="C2028">
            <v>0</v>
          </cell>
          <cell r="D2028">
            <v>0</v>
          </cell>
          <cell r="E2028"/>
          <cell r="F2028"/>
          <cell r="G2028"/>
          <cell r="AA2028"/>
          <cell r="AB2028"/>
          <cell r="AC2028"/>
          <cell r="AD2028"/>
          <cell r="AE2028"/>
          <cell r="AF2028"/>
          <cell r="AG2028"/>
          <cell r="AH2028"/>
          <cell r="AI2028"/>
          <cell r="AJ2028"/>
        </row>
        <row r="2029">
          <cell r="C2029">
            <v>0</v>
          </cell>
          <cell r="D2029">
            <v>0</v>
          </cell>
          <cell r="E2029"/>
          <cell r="F2029"/>
          <cell r="G2029"/>
          <cell r="AA2029"/>
          <cell r="AB2029"/>
          <cell r="AC2029"/>
          <cell r="AD2029"/>
          <cell r="AE2029"/>
          <cell r="AF2029"/>
          <cell r="AG2029"/>
          <cell r="AH2029"/>
          <cell r="AI2029"/>
          <cell r="AJ2029"/>
        </row>
        <row r="2030">
          <cell r="C2030">
            <v>0</v>
          </cell>
          <cell r="D2030">
            <v>0</v>
          </cell>
          <cell r="E2030"/>
          <cell r="F2030"/>
          <cell r="G2030"/>
          <cell r="AA2030"/>
          <cell r="AB2030"/>
          <cell r="AC2030"/>
          <cell r="AD2030"/>
          <cell r="AE2030"/>
          <cell r="AF2030"/>
          <cell r="AG2030"/>
          <cell r="AH2030"/>
          <cell r="AI2030"/>
          <cell r="AJ2030"/>
        </row>
        <row r="2031">
          <cell r="C2031">
            <v>0</v>
          </cell>
          <cell r="D2031">
            <v>0</v>
          </cell>
          <cell r="E2031"/>
          <cell r="F2031"/>
          <cell r="G2031"/>
          <cell r="AA2031"/>
          <cell r="AB2031"/>
          <cell r="AC2031"/>
          <cell r="AD2031"/>
          <cell r="AE2031"/>
          <cell r="AF2031"/>
          <cell r="AG2031"/>
          <cell r="AH2031"/>
          <cell r="AI2031"/>
          <cell r="AJ2031"/>
        </row>
        <row r="2032">
          <cell r="C2032">
            <v>0</v>
          </cell>
          <cell r="D2032">
            <v>0</v>
          </cell>
          <cell r="E2032"/>
          <cell r="F2032"/>
          <cell r="G2032"/>
          <cell r="AA2032"/>
          <cell r="AB2032"/>
          <cell r="AC2032"/>
          <cell r="AD2032"/>
          <cell r="AE2032"/>
          <cell r="AF2032"/>
          <cell r="AG2032"/>
          <cell r="AH2032"/>
          <cell r="AI2032"/>
          <cell r="AJ2032"/>
        </row>
        <row r="2033">
          <cell r="C2033">
            <v>0</v>
          </cell>
          <cell r="D2033">
            <v>0</v>
          </cell>
          <cell r="E2033"/>
          <cell r="F2033"/>
          <cell r="G2033"/>
          <cell r="AA2033"/>
          <cell r="AB2033"/>
          <cell r="AC2033"/>
          <cell r="AD2033"/>
          <cell r="AE2033"/>
          <cell r="AF2033"/>
          <cell r="AG2033"/>
          <cell r="AH2033"/>
          <cell r="AI2033"/>
          <cell r="AJ2033"/>
        </row>
        <row r="2034">
          <cell r="C2034">
            <v>0</v>
          </cell>
          <cell r="D2034">
            <v>0</v>
          </cell>
          <cell r="E2034"/>
          <cell r="F2034"/>
          <cell r="G2034"/>
          <cell r="AA2034"/>
          <cell r="AB2034"/>
          <cell r="AC2034"/>
          <cell r="AD2034"/>
          <cell r="AE2034"/>
          <cell r="AF2034"/>
          <cell r="AG2034"/>
          <cell r="AH2034"/>
          <cell r="AI2034"/>
          <cell r="AJ2034"/>
        </row>
        <row r="2035">
          <cell r="C2035">
            <v>0</v>
          </cell>
          <cell r="D2035">
            <v>0</v>
          </cell>
          <cell r="E2035"/>
          <cell r="F2035"/>
          <cell r="G2035"/>
          <cell r="AA2035"/>
          <cell r="AB2035"/>
          <cell r="AC2035"/>
          <cell r="AD2035"/>
          <cell r="AE2035"/>
          <cell r="AF2035"/>
          <cell r="AG2035"/>
          <cell r="AH2035"/>
          <cell r="AI2035"/>
          <cell r="AJ2035"/>
        </row>
        <row r="2036">
          <cell r="C2036">
            <v>0</v>
          </cell>
          <cell r="D2036">
            <v>0</v>
          </cell>
          <cell r="E2036"/>
          <cell r="F2036"/>
          <cell r="G2036"/>
          <cell r="AA2036"/>
          <cell r="AB2036"/>
          <cell r="AC2036"/>
          <cell r="AD2036"/>
          <cell r="AE2036"/>
          <cell r="AF2036"/>
          <cell r="AG2036"/>
          <cell r="AH2036"/>
          <cell r="AI2036"/>
          <cell r="AJ2036"/>
        </row>
        <row r="2037">
          <cell r="C2037">
            <v>0</v>
          </cell>
          <cell r="D2037">
            <v>0</v>
          </cell>
          <cell r="E2037"/>
          <cell r="F2037"/>
          <cell r="G2037"/>
          <cell r="AA2037"/>
          <cell r="AB2037"/>
          <cell r="AC2037"/>
          <cell r="AD2037"/>
          <cell r="AE2037"/>
          <cell r="AF2037"/>
          <cell r="AG2037"/>
          <cell r="AH2037"/>
          <cell r="AI2037"/>
          <cell r="AJ2037"/>
        </row>
        <row r="2038">
          <cell r="C2038">
            <v>0</v>
          </cell>
          <cell r="D2038">
            <v>0</v>
          </cell>
          <cell r="E2038"/>
          <cell r="F2038"/>
          <cell r="G2038"/>
          <cell r="AA2038"/>
          <cell r="AB2038"/>
          <cell r="AC2038"/>
          <cell r="AD2038"/>
          <cell r="AE2038"/>
          <cell r="AF2038"/>
          <cell r="AG2038"/>
          <cell r="AH2038"/>
          <cell r="AI2038"/>
          <cell r="AJ2038"/>
        </row>
        <row r="2039">
          <cell r="C2039">
            <v>0</v>
          </cell>
          <cell r="D2039">
            <v>0</v>
          </cell>
          <cell r="E2039"/>
          <cell r="F2039"/>
          <cell r="G2039"/>
          <cell r="AA2039"/>
          <cell r="AB2039"/>
          <cell r="AC2039"/>
          <cell r="AD2039"/>
          <cell r="AE2039"/>
          <cell r="AF2039"/>
          <cell r="AG2039"/>
          <cell r="AH2039"/>
          <cell r="AI2039"/>
          <cell r="AJ2039"/>
        </row>
        <row r="2040">
          <cell r="C2040">
            <v>0</v>
          </cell>
          <cell r="D2040">
            <v>0</v>
          </cell>
          <cell r="E2040"/>
          <cell r="F2040"/>
          <cell r="G2040"/>
          <cell r="AA2040"/>
          <cell r="AB2040"/>
          <cell r="AC2040"/>
          <cell r="AD2040"/>
          <cell r="AE2040"/>
          <cell r="AF2040"/>
          <cell r="AG2040"/>
          <cell r="AH2040"/>
          <cell r="AI2040"/>
          <cell r="AJ2040"/>
        </row>
        <row r="2041">
          <cell r="C2041">
            <v>15</v>
          </cell>
          <cell r="D2041">
            <v>15</v>
          </cell>
          <cell r="E2041">
            <v>15</v>
          </cell>
          <cell r="F2041"/>
          <cell r="G2041">
            <v>0</v>
          </cell>
          <cell r="AA2041">
            <v>0</v>
          </cell>
          <cell r="AB2041">
            <v>7</v>
          </cell>
          <cell r="AC2041">
            <v>8</v>
          </cell>
          <cell r="AD2041"/>
          <cell r="AE2041"/>
          <cell r="AF2041"/>
          <cell r="AG2041"/>
          <cell r="AH2041"/>
          <cell r="AI2041"/>
          <cell r="AJ2041"/>
        </row>
        <row r="2042">
          <cell r="C2042">
            <v>0</v>
          </cell>
          <cell r="D2042">
            <v>0</v>
          </cell>
          <cell r="E2042"/>
          <cell r="F2042"/>
          <cell r="G2042"/>
          <cell r="AA2042"/>
          <cell r="AB2042"/>
          <cell r="AC2042"/>
          <cell r="AD2042"/>
          <cell r="AE2042"/>
          <cell r="AF2042"/>
          <cell r="AG2042"/>
          <cell r="AH2042"/>
          <cell r="AI2042"/>
          <cell r="AJ2042"/>
        </row>
        <row r="2043">
          <cell r="C2043">
            <v>0</v>
          </cell>
          <cell r="D2043">
            <v>0</v>
          </cell>
          <cell r="E2043"/>
          <cell r="F2043"/>
          <cell r="G2043"/>
          <cell r="AA2043"/>
          <cell r="AB2043"/>
          <cell r="AC2043"/>
          <cell r="AD2043"/>
          <cell r="AE2043"/>
          <cell r="AF2043"/>
          <cell r="AG2043"/>
          <cell r="AH2043"/>
          <cell r="AI2043"/>
          <cell r="AJ2043"/>
        </row>
        <row r="2044">
          <cell r="C2044">
            <v>0</v>
          </cell>
          <cell r="D2044">
            <v>0</v>
          </cell>
          <cell r="E2044"/>
          <cell r="F2044"/>
          <cell r="G2044"/>
          <cell r="AA2044"/>
          <cell r="AB2044"/>
          <cell r="AC2044"/>
          <cell r="AD2044"/>
          <cell r="AE2044"/>
          <cell r="AF2044"/>
          <cell r="AG2044"/>
          <cell r="AH2044"/>
          <cell r="AI2044"/>
          <cell r="AJ2044"/>
        </row>
        <row r="2045">
          <cell r="C2045">
            <v>0</v>
          </cell>
          <cell r="D2045">
            <v>0</v>
          </cell>
          <cell r="E2045"/>
          <cell r="F2045"/>
          <cell r="G2045"/>
          <cell r="AA2045"/>
          <cell r="AB2045"/>
          <cell r="AC2045"/>
          <cell r="AD2045"/>
          <cell r="AE2045"/>
          <cell r="AF2045"/>
          <cell r="AG2045"/>
          <cell r="AH2045"/>
          <cell r="AI2045"/>
          <cell r="AJ2045"/>
        </row>
        <row r="2046">
          <cell r="C2046">
            <v>0</v>
          </cell>
          <cell r="D2046">
            <v>0</v>
          </cell>
          <cell r="E2046"/>
          <cell r="F2046"/>
          <cell r="G2046"/>
          <cell r="AA2046"/>
          <cell r="AB2046"/>
          <cell r="AC2046"/>
          <cell r="AD2046"/>
          <cell r="AE2046"/>
          <cell r="AF2046"/>
          <cell r="AG2046"/>
          <cell r="AH2046"/>
          <cell r="AI2046"/>
          <cell r="AJ2046"/>
        </row>
        <row r="2047">
          <cell r="C2047">
            <v>0</v>
          </cell>
          <cell r="D2047">
            <v>0</v>
          </cell>
          <cell r="E2047"/>
          <cell r="F2047"/>
          <cell r="G2047"/>
          <cell r="AA2047"/>
          <cell r="AB2047"/>
          <cell r="AC2047"/>
          <cell r="AD2047"/>
          <cell r="AE2047"/>
          <cell r="AF2047"/>
          <cell r="AG2047"/>
          <cell r="AH2047"/>
          <cell r="AI2047"/>
          <cell r="AJ2047"/>
        </row>
        <row r="2048">
          <cell r="C2048">
            <v>0</v>
          </cell>
          <cell r="D2048">
            <v>0</v>
          </cell>
          <cell r="E2048"/>
          <cell r="F2048"/>
          <cell r="G2048"/>
          <cell r="AA2048"/>
          <cell r="AB2048"/>
          <cell r="AC2048"/>
          <cell r="AD2048"/>
          <cell r="AE2048"/>
          <cell r="AF2048"/>
          <cell r="AG2048"/>
          <cell r="AH2048"/>
          <cell r="AI2048"/>
          <cell r="AJ2048"/>
        </row>
        <row r="2049">
          <cell r="C2049">
            <v>0</v>
          </cell>
          <cell r="D2049">
            <v>0</v>
          </cell>
          <cell r="E2049"/>
          <cell r="F2049"/>
          <cell r="G2049"/>
          <cell r="AA2049"/>
          <cell r="AB2049"/>
          <cell r="AC2049"/>
          <cell r="AD2049"/>
          <cell r="AE2049"/>
          <cell r="AF2049"/>
          <cell r="AG2049"/>
          <cell r="AH2049"/>
          <cell r="AI2049"/>
          <cell r="AJ2049"/>
        </row>
        <row r="2050">
          <cell r="C2050">
            <v>0</v>
          </cell>
          <cell r="D2050">
            <v>0</v>
          </cell>
          <cell r="E2050"/>
          <cell r="F2050"/>
          <cell r="G2050"/>
          <cell r="AA2050"/>
          <cell r="AB2050"/>
          <cell r="AC2050"/>
          <cell r="AD2050"/>
          <cell r="AE2050"/>
          <cell r="AF2050"/>
          <cell r="AG2050"/>
          <cell r="AH2050"/>
          <cell r="AI2050"/>
          <cell r="AJ2050"/>
        </row>
        <row r="2051">
          <cell r="C2051">
            <v>0</v>
          </cell>
          <cell r="D2051">
            <v>0</v>
          </cell>
          <cell r="E2051"/>
          <cell r="F2051"/>
          <cell r="G2051"/>
          <cell r="AA2051"/>
          <cell r="AB2051"/>
          <cell r="AC2051"/>
          <cell r="AD2051"/>
          <cell r="AE2051"/>
          <cell r="AF2051"/>
          <cell r="AG2051"/>
          <cell r="AH2051"/>
          <cell r="AI2051"/>
          <cell r="AJ2051"/>
        </row>
        <row r="2052">
          <cell r="C2052">
            <v>0</v>
          </cell>
          <cell r="D2052">
            <v>0</v>
          </cell>
          <cell r="E2052"/>
          <cell r="F2052"/>
          <cell r="G2052"/>
          <cell r="AA2052"/>
          <cell r="AB2052"/>
          <cell r="AC2052"/>
          <cell r="AD2052"/>
          <cell r="AE2052"/>
          <cell r="AF2052"/>
          <cell r="AG2052"/>
          <cell r="AH2052"/>
          <cell r="AI2052"/>
          <cell r="AJ2052"/>
        </row>
        <row r="2053">
          <cell r="C2053">
            <v>0</v>
          </cell>
          <cell r="D2053">
            <v>0</v>
          </cell>
          <cell r="E2053"/>
          <cell r="F2053"/>
          <cell r="G2053"/>
          <cell r="AA2053"/>
          <cell r="AB2053"/>
          <cell r="AC2053"/>
          <cell r="AD2053"/>
          <cell r="AE2053"/>
          <cell r="AF2053"/>
          <cell r="AG2053"/>
          <cell r="AH2053"/>
          <cell r="AI2053"/>
          <cell r="AJ2053"/>
        </row>
        <row r="2054">
          <cell r="C2054">
            <v>0</v>
          </cell>
          <cell r="D2054">
            <v>0</v>
          </cell>
          <cell r="E2054"/>
          <cell r="F2054"/>
          <cell r="G2054"/>
          <cell r="AA2054"/>
          <cell r="AB2054"/>
          <cell r="AC2054"/>
          <cell r="AD2054"/>
          <cell r="AE2054"/>
          <cell r="AF2054"/>
          <cell r="AG2054"/>
          <cell r="AH2054"/>
          <cell r="AI2054"/>
          <cell r="AJ2054"/>
        </row>
        <row r="2055">
          <cell r="C2055">
            <v>0</v>
          </cell>
          <cell r="D2055">
            <v>0</v>
          </cell>
          <cell r="E2055"/>
          <cell r="F2055"/>
          <cell r="G2055"/>
          <cell r="AA2055"/>
          <cell r="AB2055"/>
          <cell r="AC2055"/>
          <cell r="AD2055"/>
          <cell r="AE2055"/>
          <cell r="AF2055"/>
          <cell r="AG2055"/>
          <cell r="AH2055"/>
          <cell r="AI2055"/>
          <cell r="AJ2055"/>
        </row>
        <row r="2059">
          <cell r="C2059">
            <v>39</v>
          </cell>
          <cell r="D2059">
            <v>39</v>
          </cell>
          <cell r="E2059">
            <v>39</v>
          </cell>
          <cell r="F2059"/>
          <cell r="G2059">
            <v>0</v>
          </cell>
          <cell r="AA2059">
            <v>7</v>
          </cell>
          <cell r="AB2059">
            <v>32</v>
          </cell>
          <cell r="AC2059">
            <v>0</v>
          </cell>
          <cell r="AD2059"/>
          <cell r="AE2059"/>
          <cell r="AF2059"/>
          <cell r="AG2059"/>
          <cell r="AH2059"/>
          <cell r="AI2059"/>
          <cell r="AJ2059"/>
          <cell r="AL2059">
            <v>1570140</v>
          </cell>
        </row>
        <row r="2060">
          <cell r="C2060">
            <v>0</v>
          </cell>
          <cell r="D2060">
            <v>0</v>
          </cell>
          <cell r="E2060"/>
          <cell r="F2060"/>
          <cell r="G2060"/>
          <cell r="AA2060"/>
          <cell r="AB2060"/>
          <cell r="AC2060"/>
          <cell r="AD2060"/>
          <cell r="AE2060"/>
          <cell r="AF2060"/>
          <cell r="AG2060"/>
          <cell r="AH2060"/>
          <cell r="AI2060"/>
          <cell r="AJ2060"/>
          <cell r="AL2060">
            <v>0</v>
          </cell>
        </row>
        <row r="2061">
          <cell r="C2061">
            <v>12</v>
          </cell>
          <cell r="D2061">
            <v>12</v>
          </cell>
          <cell r="E2061">
            <v>12</v>
          </cell>
          <cell r="F2061"/>
          <cell r="G2061">
            <v>0</v>
          </cell>
          <cell r="AA2061">
            <v>0</v>
          </cell>
          <cell r="AB2061">
            <v>12</v>
          </cell>
          <cell r="AC2061">
            <v>0</v>
          </cell>
          <cell r="AD2061"/>
          <cell r="AE2061"/>
          <cell r="AF2061"/>
          <cell r="AG2061"/>
          <cell r="AH2061"/>
          <cell r="AI2061"/>
          <cell r="AJ2061"/>
          <cell r="AL2061">
            <v>620760</v>
          </cell>
        </row>
        <row r="2110">
          <cell r="C2110">
            <v>0</v>
          </cell>
          <cell r="AL2110">
            <v>0</v>
          </cell>
        </row>
        <row r="2176">
          <cell r="C2176">
            <v>186</v>
          </cell>
          <cell r="H2176">
            <v>141</v>
          </cell>
          <cell r="I2176">
            <v>114</v>
          </cell>
          <cell r="J2176">
            <v>27</v>
          </cell>
          <cell r="K2176">
            <v>7</v>
          </cell>
          <cell r="L2176">
            <v>33</v>
          </cell>
          <cell r="M2176">
            <v>3</v>
          </cell>
          <cell r="N2176">
            <v>2</v>
          </cell>
          <cell r="P2176">
            <v>1</v>
          </cell>
          <cell r="Q2176">
            <v>27</v>
          </cell>
          <cell r="S2176">
            <v>2</v>
          </cell>
          <cell r="T2176">
            <v>37</v>
          </cell>
          <cell r="V2176">
            <v>0</v>
          </cell>
          <cell r="W2176">
            <v>1</v>
          </cell>
          <cell r="Y2176">
            <v>14</v>
          </cell>
          <cell r="Z2176">
            <v>104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L2176">
            <v>38260390</v>
          </cell>
        </row>
        <row r="2218">
          <cell r="C2218">
            <v>19</v>
          </cell>
          <cell r="H2218">
            <v>13</v>
          </cell>
          <cell r="I2218">
            <v>8</v>
          </cell>
          <cell r="J2218">
            <v>5</v>
          </cell>
          <cell r="K2218">
            <v>0</v>
          </cell>
          <cell r="L2218">
            <v>6</v>
          </cell>
          <cell r="M2218">
            <v>0</v>
          </cell>
          <cell r="N2218">
            <v>0</v>
          </cell>
          <cell r="P2218">
            <v>0</v>
          </cell>
          <cell r="Q2218">
            <v>5</v>
          </cell>
          <cell r="S2218">
            <v>0</v>
          </cell>
          <cell r="T2218">
            <v>9</v>
          </cell>
          <cell r="V2218">
            <v>0</v>
          </cell>
          <cell r="W2218">
            <v>0</v>
          </cell>
          <cell r="Y2218">
            <v>0</v>
          </cell>
          <cell r="Z2218">
            <v>4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L2218">
            <v>1879885</v>
          </cell>
        </row>
        <row r="2220">
          <cell r="C2220">
            <v>0</v>
          </cell>
          <cell r="D2220">
            <v>0</v>
          </cell>
          <cell r="E2220"/>
          <cell r="F2220"/>
          <cell r="G2220"/>
          <cell r="AA2220"/>
          <cell r="AB2220"/>
          <cell r="AC2220"/>
          <cell r="AD2220"/>
          <cell r="AE2220"/>
          <cell r="AF2220"/>
          <cell r="AG2220"/>
          <cell r="AH2220"/>
          <cell r="AI2220"/>
          <cell r="AJ2220"/>
        </row>
        <row r="2221">
          <cell r="C2221">
            <v>2</v>
          </cell>
          <cell r="D2221">
            <v>2</v>
          </cell>
          <cell r="E2221">
            <v>2</v>
          </cell>
          <cell r="F2221"/>
          <cell r="G2221">
            <v>0</v>
          </cell>
          <cell r="AA2221">
            <v>1</v>
          </cell>
          <cell r="AB2221">
            <v>1</v>
          </cell>
          <cell r="AC2221">
            <v>0</v>
          </cell>
          <cell r="AD2221"/>
          <cell r="AE2221"/>
          <cell r="AF2221"/>
          <cell r="AG2221"/>
          <cell r="AH2221"/>
          <cell r="AI2221"/>
          <cell r="AJ2221"/>
        </row>
        <row r="2222">
          <cell r="C2222">
            <v>24</v>
          </cell>
          <cell r="D2222">
            <v>24</v>
          </cell>
          <cell r="E2222">
            <v>24</v>
          </cell>
          <cell r="F2222"/>
          <cell r="G2222">
            <v>0</v>
          </cell>
          <cell r="AA2222">
            <v>5</v>
          </cell>
          <cell r="AB2222">
            <v>19</v>
          </cell>
          <cell r="AC2222">
            <v>0</v>
          </cell>
          <cell r="AD2222"/>
          <cell r="AE2222"/>
          <cell r="AF2222"/>
          <cell r="AG2222"/>
          <cell r="AH2222"/>
          <cell r="AI2222"/>
          <cell r="AJ2222"/>
        </row>
        <row r="2223">
          <cell r="C2223">
            <v>0</v>
          </cell>
          <cell r="D2223">
            <v>0</v>
          </cell>
          <cell r="E2223">
            <v>0</v>
          </cell>
          <cell r="F2223"/>
          <cell r="G2223">
            <v>0</v>
          </cell>
          <cell r="AA2223">
            <v>0</v>
          </cell>
          <cell r="AB2223">
            <v>0</v>
          </cell>
          <cell r="AC2223">
            <v>0</v>
          </cell>
          <cell r="AD2223"/>
          <cell r="AE2223"/>
          <cell r="AF2223"/>
          <cell r="AG2223"/>
          <cell r="AH2223"/>
          <cell r="AI2223"/>
          <cell r="AJ2223"/>
        </row>
        <row r="2224">
          <cell r="C2224">
            <v>5</v>
          </cell>
          <cell r="D2224">
            <v>5</v>
          </cell>
          <cell r="E2224">
            <v>5</v>
          </cell>
          <cell r="F2224"/>
          <cell r="G2224">
            <v>0</v>
          </cell>
          <cell r="AA2224">
            <v>2</v>
          </cell>
          <cell r="AB2224">
            <v>3</v>
          </cell>
          <cell r="AC2224">
            <v>0</v>
          </cell>
          <cell r="AD2224"/>
          <cell r="AE2224"/>
          <cell r="AF2224"/>
          <cell r="AG2224"/>
          <cell r="AH2224"/>
          <cell r="AI2224"/>
          <cell r="AJ2224"/>
        </row>
        <row r="2225">
          <cell r="C2225">
            <v>0</v>
          </cell>
          <cell r="D2225">
            <v>0</v>
          </cell>
          <cell r="E2225"/>
          <cell r="F2225"/>
          <cell r="G2225"/>
          <cell r="AA2225"/>
          <cell r="AB2225"/>
          <cell r="AC2225"/>
          <cell r="AD2225"/>
          <cell r="AE2225"/>
          <cell r="AF2225"/>
          <cell r="AG2225"/>
          <cell r="AH2225"/>
          <cell r="AI2225"/>
          <cell r="AJ2225"/>
        </row>
        <row r="2226">
          <cell r="C2226">
            <v>0</v>
          </cell>
          <cell r="D2226">
            <v>0</v>
          </cell>
          <cell r="E2226"/>
          <cell r="F2226"/>
          <cell r="G2226"/>
          <cell r="AA2226"/>
          <cell r="AB2226"/>
          <cell r="AC2226"/>
          <cell r="AD2226"/>
          <cell r="AE2226"/>
          <cell r="AF2226"/>
          <cell r="AG2226"/>
          <cell r="AH2226"/>
          <cell r="AI2226"/>
          <cell r="AJ2226"/>
        </row>
        <row r="2227">
          <cell r="C2227">
            <v>0</v>
          </cell>
          <cell r="D2227">
            <v>0</v>
          </cell>
          <cell r="E2227"/>
          <cell r="F2227"/>
          <cell r="G2227"/>
          <cell r="AA2227"/>
          <cell r="AB2227"/>
          <cell r="AC2227"/>
          <cell r="AD2227"/>
          <cell r="AE2227"/>
          <cell r="AF2227"/>
          <cell r="AG2227"/>
          <cell r="AH2227"/>
          <cell r="AI2227"/>
          <cell r="AJ2227"/>
        </row>
        <row r="2228">
          <cell r="C2228">
            <v>0</v>
          </cell>
          <cell r="D2228">
            <v>0</v>
          </cell>
          <cell r="E2228"/>
          <cell r="F2228"/>
          <cell r="G2228"/>
          <cell r="AA2228"/>
          <cell r="AB2228"/>
          <cell r="AC2228"/>
          <cell r="AD2228"/>
          <cell r="AE2228"/>
          <cell r="AF2228"/>
          <cell r="AG2228"/>
          <cell r="AH2228"/>
          <cell r="AI2228"/>
          <cell r="AJ2228"/>
        </row>
        <row r="2229">
          <cell r="C2229">
            <v>0</v>
          </cell>
          <cell r="D2229">
            <v>0</v>
          </cell>
          <cell r="E2229"/>
          <cell r="F2229"/>
          <cell r="G2229"/>
          <cell r="AA2229"/>
          <cell r="AB2229"/>
          <cell r="AC2229"/>
          <cell r="AD2229"/>
          <cell r="AE2229"/>
          <cell r="AF2229"/>
          <cell r="AG2229"/>
          <cell r="AH2229"/>
          <cell r="AI2229"/>
          <cell r="AJ2229"/>
        </row>
        <row r="2230">
          <cell r="C2230">
            <v>0</v>
          </cell>
          <cell r="D2230">
            <v>0</v>
          </cell>
          <cell r="E2230"/>
          <cell r="F2230"/>
          <cell r="G2230"/>
          <cell r="AA2230"/>
          <cell r="AB2230"/>
          <cell r="AC2230"/>
          <cell r="AD2230"/>
          <cell r="AE2230"/>
          <cell r="AF2230"/>
          <cell r="AG2230"/>
          <cell r="AH2230"/>
          <cell r="AI2230"/>
          <cell r="AJ2230"/>
        </row>
        <row r="2231">
          <cell r="C2231">
            <v>0</v>
          </cell>
          <cell r="D2231">
            <v>0</v>
          </cell>
          <cell r="E2231"/>
          <cell r="F2231"/>
          <cell r="G2231"/>
          <cell r="AA2231"/>
          <cell r="AB2231"/>
          <cell r="AC2231"/>
          <cell r="AD2231"/>
          <cell r="AE2231"/>
          <cell r="AF2231"/>
          <cell r="AG2231"/>
          <cell r="AH2231"/>
          <cell r="AI2231"/>
          <cell r="AJ2231"/>
        </row>
        <row r="2232">
          <cell r="C2232">
            <v>0</v>
          </cell>
          <cell r="D2232">
            <v>0</v>
          </cell>
          <cell r="E2232"/>
          <cell r="F2232"/>
          <cell r="G2232"/>
          <cell r="AA2232"/>
          <cell r="AB2232"/>
          <cell r="AC2232"/>
          <cell r="AD2232"/>
          <cell r="AE2232"/>
          <cell r="AF2232"/>
          <cell r="AG2232"/>
          <cell r="AH2232"/>
          <cell r="AI2232"/>
          <cell r="AJ2232"/>
        </row>
        <row r="2233">
          <cell r="C2233">
            <v>0</v>
          </cell>
          <cell r="D2233">
            <v>0</v>
          </cell>
          <cell r="E2233"/>
          <cell r="F2233"/>
          <cell r="G2233"/>
          <cell r="AA2233"/>
          <cell r="AB2233"/>
          <cell r="AC2233"/>
          <cell r="AD2233"/>
          <cell r="AE2233"/>
          <cell r="AF2233"/>
          <cell r="AG2233"/>
          <cell r="AH2233"/>
          <cell r="AI2233"/>
          <cell r="AJ2233"/>
        </row>
        <row r="2234">
          <cell r="C2234">
            <v>0</v>
          </cell>
          <cell r="D2234">
            <v>0</v>
          </cell>
          <cell r="E2234"/>
          <cell r="F2234"/>
          <cell r="G2234"/>
          <cell r="AA2234"/>
          <cell r="AB2234"/>
          <cell r="AC2234"/>
          <cell r="AD2234"/>
          <cell r="AE2234"/>
          <cell r="AF2234"/>
          <cell r="AG2234"/>
          <cell r="AH2234"/>
          <cell r="AI2234"/>
          <cell r="AJ2234"/>
        </row>
        <row r="2235">
          <cell r="C2235">
            <v>0</v>
          </cell>
          <cell r="D2235">
            <v>0</v>
          </cell>
          <cell r="E2235"/>
          <cell r="F2235"/>
          <cell r="G2235"/>
          <cell r="AA2235"/>
          <cell r="AB2235"/>
          <cell r="AC2235"/>
          <cell r="AD2235"/>
          <cell r="AE2235"/>
          <cell r="AF2235"/>
          <cell r="AG2235"/>
          <cell r="AH2235"/>
          <cell r="AI2235"/>
          <cell r="AJ2235"/>
        </row>
        <row r="2236">
          <cell r="C2236">
            <v>86</v>
          </cell>
          <cell r="D2236">
            <v>78</v>
          </cell>
          <cell r="E2236">
            <v>78</v>
          </cell>
          <cell r="F2236"/>
          <cell r="G2236">
            <v>8</v>
          </cell>
          <cell r="AA2236">
            <v>74</v>
          </cell>
          <cell r="AB2236">
            <v>12</v>
          </cell>
          <cell r="AC2236">
            <v>0</v>
          </cell>
          <cell r="AD2236"/>
          <cell r="AE2236"/>
          <cell r="AF2236"/>
          <cell r="AG2236"/>
          <cell r="AH2236"/>
          <cell r="AI2236"/>
          <cell r="AJ2236"/>
        </row>
        <row r="2237">
          <cell r="C2237">
            <v>0</v>
          </cell>
          <cell r="D2237">
            <v>0</v>
          </cell>
          <cell r="E2237"/>
          <cell r="F2237"/>
          <cell r="G2237"/>
          <cell r="AA2237"/>
          <cell r="AB2237"/>
          <cell r="AC2237"/>
          <cell r="AD2237"/>
          <cell r="AE2237"/>
          <cell r="AF2237"/>
          <cell r="AG2237"/>
          <cell r="AH2237"/>
          <cell r="AI2237"/>
          <cell r="AJ2237"/>
        </row>
        <row r="2238">
          <cell r="C2238">
            <v>0</v>
          </cell>
          <cell r="D2238">
            <v>0</v>
          </cell>
          <cell r="E2238"/>
          <cell r="F2238"/>
          <cell r="G2238"/>
          <cell r="AA2238"/>
          <cell r="AB2238"/>
          <cell r="AC2238"/>
          <cell r="AD2238"/>
          <cell r="AE2238"/>
          <cell r="AF2238"/>
          <cell r="AG2238"/>
          <cell r="AH2238"/>
          <cell r="AI2238"/>
          <cell r="AJ2238"/>
        </row>
        <row r="2239">
          <cell r="C2239">
            <v>79</v>
          </cell>
          <cell r="D2239">
            <v>74</v>
          </cell>
          <cell r="E2239">
            <v>74</v>
          </cell>
          <cell r="F2239"/>
          <cell r="G2239">
            <v>5</v>
          </cell>
          <cell r="AA2239">
            <v>48</v>
          </cell>
          <cell r="AB2239">
            <v>3</v>
          </cell>
          <cell r="AC2239">
            <v>28</v>
          </cell>
          <cell r="AD2239"/>
          <cell r="AE2239"/>
          <cell r="AF2239"/>
          <cell r="AG2239"/>
          <cell r="AH2239"/>
          <cell r="AI2239"/>
          <cell r="AJ2239"/>
        </row>
        <row r="2240">
          <cell r="C2240">
            <v>0</v>
          </cell>
          <cell r="D2240">
            <v>0</v>
          </cell>
          <cell r="E2240"/>
          <cell r="F2240"/>
          <cell r="G2240"/>
          <cell r="AA2240"/>
          <cell r="AB2240"/>
          <cell r="AC2240"/>
          <cell r="AD2240"/>
          <cell r="AE2240"/>
          <cell r="AF2240"/>
          <cell r="AG2240"/>
          <cell r="AH2240"/>
          <cell r="AI2240"/>
          <cell r="AJ2240"/>
        </row>
        <row r="2241">
          <cell r="C2241">
            <v>0</v>
          </cell>
          <cell r="D2241">
            <v>0</v>
          </cell>
          <cell r="E2241"/>
          <cell r="F2241"/>
          <cell r="G2241"/>
          <cell r="AA2241"/>
          <cell r="AB2241"/>
          <cell r="AC2241"/>
          <cell r="AD2241"/>
          <cell r="AE2241"/>
          <cell r="AF2241"/>
          <cell r="AG2241"/>
          <cell r="AH2241"/>
          <cell r="AI2241"/>
          <cell r="AJ2241"/>
        </row>
        <row r="2242">
          <cell r="C2242">
            <v>0</v>
          </cell>
          <cell r="D2242">
            <v>0</v>
          </cell>
          <cell r="E2242"/>
          <cell r="F2242"/>
          <cell r="G2242"/>
          <cell r="AA2242"/>
          <cell r="AB2242"/>
          <cell r="AC2242"/>
          <cell r="AD2242"/>
          <cell r="AE2242"/>
          <cell r="AF2242"/>
          <cell r="AG2242"/>
          <cell r="AH2242"/>
          <cell r="AI2242"/>
          <cell r="AJ2242"/>
        </row>
        <row r="2243">
          <cell r="C2243">
            <v>241</v>
          </cell>
          <cell r="D2243">
            <v>176</v>
          </cell>
          <cell r="E2243">
            <v>176</v>
          </cell>
          <cell r="F2243"/>
          <cell r="G2243">
            <v>65</v>
          </cell>
          <cell r="AA2243">
            <v>170</v>
          </cell>
          <cell r="AB2243">
            <v>6</v>
          </cell>
          <cell r="AC2243">
            <v>65</v>
          </cell>
          <cell r="AD2243"/>
          <cell r="AE2243"/>
          <cell r="AF2243"/>
          <cell r="AG2243"/>
          <cell r="AH2243"/>
          <cell r="AI2243"/>
          <cell r="AJ2243"/>
        </row>
        <row r="2244">
          <cell r="C2244">
            <v>0</v>
          </cell>
          <cell r="D2244">
            <v>0</v>
          </cell>
          <cell r="E2244"/>
          <cell r="F2244"/>
          <cell r="G2244"/>
          <cell r="AA2244"/>
          <cell r="AB2244"/>
          <cell r="AC2244"/>
          <cell r="AD2244"/>
          <cell r="AE2244"/>
          <cell r="AF2244"/>
          <cell r="AG2244"/>
          <cell r="AH2244"/>
          <cell r="AI2244"/>
          <cell r="AJ2244"/>
        </row>
        <row r="2245">
          <cell r="C2245">
            <v>0</v>
          </cell>
          <cell r="D2245">
            <v>0</v>
          </cell>
          <cell r="E2245"/>
          <cell r="F2245"/>
          <cell r="G2245"/>
          <cell r="AA2245"/>
          <cell r="AB2245"/>
          <cell r="AC2245"/>
          <cell r="AD2245"/>
          <cell r="AE2245"/>
          <cell r="AF2245"/>
          <cell r="AG2245"/>
          <cell r="AH2245"/>
          <cell r="AI2245"/>
          <cell r="AJ2245"/>
        </row>
        <row r="2249">
          <cell r="C2249">
            <v>25</v>
          </cell>
          <cell r="D2249">
            <v>25</v>
          </cell>
          <cell r="E2249">
            <v>25</v>
          </cell>
          <cell r="F2249"/>
          <cell r="G2249">
            <v>0</v>
          </cell>
          <cell r="AA2249">
            <v>25</v>
          </cell>
          <cell r="AB2249">
            <v>0</v>
          </cell>
          <cell r="AC2249">
            <v>0</v>
          </cell>
          <cell r="AD2249"/>
          <cell r="AE2249"/>
          <cell r="AF2249"/>
          <cell r="AG2249"/>
          <cell r="AH2249"/>
          <cell r="AI2249"/>
          <cell r="AJ2249"/>
          <cell r="AL2249">
            <v>1241250</v>
          </cell>
        </row>
        <row r="2250">
          <cell r="C2250">
            <v>0</v>
          </cell>
          <cell r="D2250">
            <v>0</v>
          </cell>
          <cell r="E2250"/>
          <cell r="F2250"/>
          <cell r="G2250"/>
          <cell r="AA2250"/>
          <cell r="AB2250"/>
          <cell r="AC2250"/>
          <cell r="AD2250"/>
          <cell r="AE2250"/>
          <cell r="AF2250"/>
          <cell r="AG2250"/>
          <cell r="AH2250"/>
          <cell r="AI2250"/>
          <cell r="AJ2250"/>
          <cell r="AL2250">
            <v>0</v>
          </cell>
        </row>
        <row r="2251">
          <cell r="C2251">
            <v>0</v>
          </cell>
          <cell r="D2251">
            <v>0</v>
          </cell>
          <cell r="E2251"/>
          <cell r="F2251"/>
          <cell r="G2251"/>
          <cell r="AA2251"/>
          <cell r="AB2251"/>
          <cell r="AC2251"/>
          <cell r="AD2251"/>
          <cell r="AE2251"/>
          <cell r="AF2251"/>
          <cell r="AG2251"/>
          <cell r="AH2251"/>
          <cell r="AI2251"/>
          <cell r="AJ2251"/>
          <cell r="AL2251">
            <v>0</v>
          </cell>
        </row>
        <row r="2252">
          <cell r="C2252">
            <v>0</v>
          </cell>
          <cell r="D2252">
            <v>0</v>
          </cell>
          <cell r="E2252"/>
          <cell r="F2252"/>
          <cell r="G2252"/>
          <cell r="AA2252"/>
          <cell r="AB2252"/>
          <cell r="AC2252"/>
          <cell r="AD2252"/>
          <cell r="AE2252"/>
          <cell r="AF2252"/>
          <cell r="AG2252"/>
          <cell r="AH2252"/>
          <cell r="AI2252"/>
          <cell r="AJ2252"/>
          <cell r="AL2252">
            <v>0</v>
          </cell>
        </row>
        <row r="2253">
          <cell r="C2253">
            <v>0</v>
          </cell>
          <cell r="D2253">
            <v>0</v>
          </cell>
          <cell r="E2253"/>
          <cell r="F2253"/>
          <cell r="G2253"/>
          <cell r="AA2253"/>
          <cell r="AB2253"/>
          <cell r="AC2253"/>
          <cell r="AD2253"/>
          <cell r="AE2253"/>
          <cell r="AF2253"/>
          <cell r="AG2253"/>
          <cell r="AH2253"/>
          <cell r="AI2253"/>
          <cell r="AJ2253"/>
          <cell r="AL2253">
            <v>0</v>
          </cell>
        </row>
        <row r="2254">
          <cell r="C2254">
            <v>0</v>
          </cell>
          <cell r="D2254">
            <v>0</v>
          </cell>
          <cell r="E2254"/>
          <cell r="F2254"/>
          <cell r="G2254"/>
          <cell r="AA2254"/>
          <cell r="AB2254"/>
          <cell r="AC2254"/>
          <cell r="AD2254"/>
          <cell r="AE2254"/>
          <cell r="AF2254"/>
          <cell r="AG2254"/>
          <cell r="AH2254"/>
          <cell r="AI2254"/>
          <cell r="AJ2254"/>
          <cell r="AL2254">
            <v>0</v>
          </cell>
        </row>
        <row r="2255">
          <cell r="C2255">
            <v>0</v>
          </cell>
          <cell r="D2255">
            <v>0</v>
          </cell>
          <cell r="E2255"/>
          <cell r="F2255"/>
          <cell r="G2255"/>
          <cell r="AA2255"/>
          <cell r="AB2255"/>
          <cell r="AC2255"/>
          <cell r="AD2255"/>
          <cell r="AE2255"/>
          <cell r="AF2255"/>
          <cell r="AG2255"/>
          <cell r="AH2255"/>
          <cell r="AI2255"/>
          <cell r="AJ2255"/>
          <cell r="AL2255">
            <v>0</v>
          </cell>
        </row>
        <row r="2256">
          <cell r="C2256">
            <v>0</v>
          </cell>
          <cell r="D2256">
            <v>0</v>
          </cell>
          <cell r="E2256"/>
          <cell r="F2256"/>
          <cell r="G2256"/>
          <cell r="AA2256"/>
          <cell r="AB2256"/>
          <cell r="AC2256"/>
          <cell r="AD2256"/>
          <cell r="AE2256"/>
          <cell r="AF2256"/>
          <cell r="AG2256"/>
          <cell r="AH2256"/>
          <cell r="AI2256"/>
          <cell r="AJ2256"/>
          <cell r="AL2256">
            <v>0</v>
          </cell>
        </row>
        <row r="2257">
          <cell r="C2257">
            <v>0</v>
          </cell>
          <cell r="D2257">
            <v>0</v>
          </cell>
          <cell r="E2257"/>
          <cell r="F2257"/>
          <cell r="G2257"/>
          <cell r="AA2257"/>
          <cell r="AB2257"/>
          <cell r="AC2257"/>
          <cell r="AD2257"/>
          <cell r="AE2257"/>
          <cell r="AF2257"/>
          <cell r="AG2257"/>
          <cell r="AH2257"/>
          <cell r="AI2257"/>
          <cell r="AJ2257"/>
        </row>
        <row r="2258">
          <cell r="C2258">
            <v>0</v>
          </cell>
          <cell r="D2258">
            <v>0</v>
          </cell>
          <cell r="E2258"/>
          <cell r="F2258"/>
          <cell r="G2258"/>
          <cell r="AA2258"/>
          <cell r="AB2258"/>
          <cell r="AC2258"/>
          <cell r="AD2258"/>
          <cell r="AE2258"/>
          <cell r="AF2258"/>
          <cell r="AG2258"/>
          <cell r="AH2258"/>
          <cell r="AI2258"/>
          <cell r="AJ2258"/>
        </row>
        <row r="2259">
          <cell r="C2259">
            <v>0</v>
          </cell>
          <cell r="D2259">
            <v>0</v>
          </cell>
          <cell r="E2259"/>
          <cell r="F2259"/>
          <cell r="G2259"/>
          <cell r="AA2259"/>
          <cell r="AB2259"/>
          <cell r="AC2259"/>
          <cell r="AD2259"/>
          <cell r="AE2259"/>
          <cell r="AF2259"/>
          <cell r="AG2259"/>
          <cell r="AH2259"/>
          <cell r="AI2259"/>
          <cell r="AJ2259"/>
        </row>
        <row r="2263">
          <cell r="C2263">
            <v>0</v>
          </cell>
          <cell r="AL2263">
            <v>0</v>
          </cell>
        </row>
        <row r="2342">
          <cell r="C2342">
            <v>73</v>
          </cell>
          <cell r="H2342">
            <v>58</v>
          </cell>
          <cell r="I2342">
            <v>32</v>
          </cell>
          <cell r="J2342">
            <v>26</v>
          </cell>
          <cell r="K2342">
            <v>2</v>
          </cell>
          <cell r="L2342">
            <v>3</v>
          </cell>
          <cell r="M2342">
            <v>9</v>
          </cell>
          <cell r="N2342">
            <v>1</v>
          </cell>
          <cell r="P2342">
            <v>9</v>
          </cell>
          <cell r="Q2342">
            <v>16</v>
          </cell>
          <cell r="S2342">
            <v>25</v>
          </cell>
          <cell r="T2342">
            <v>8</v>
          </cell>
          <cell r="V2342">
            <v>0</v>
          </cell>
          <cell r="W2342">
            <v>0</v>
          </cell>
          <cell r="Y2342">
            <v>0</v>
          </cell>
          <cell r="Z2342">
            <v>13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L2342">
            <v>10128930</v>
          </cell>
        </row>
        <row r="2363">
          <cell r="C2363">
            <v>975</v>
          </cell>
          <cell r="D2363">
            <v>753</v>
          </cell>
          <cell r="E2363">
            <v>753</v>
          </cell>
          <cell r="F2363">
            <v>0</v>
          </cell>
          <cell r="G2363">
            <v>222</v>
          </cell>
          <cell r="AA2363">
            <v>888</v>
          </cell>
          <cell r="AB2363">
            <v>66</v>
          </cell>
          <cell r="AC2363">
            <v>21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</row>
        <row r="2369"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</row>
        <row r="2370">
          <cell r="C2370">
            <v>975</v>
          </cell>
          <cell r="E2370">
            <v>753</v>
          </cell>
          <cell r="AL2370">
            <v>12770150</v>
          </cell>
        </row>
        <row r="2377">
          <cell r="C2377">
            <v>13</v>
          </cell>
          <cell r="H2377">
            <v>10</v>
          </cell>
          <cell r="I2377">
            <v>10</v>
          </cell>
          <cell r="J2377">
            <v>0</v>
          </cell>
          <cell r="K2377">
            <v>0</v>
          </cell>
          <cell r="L2377">
            <v>3</v>
          </cell>
          <cell r="M2377">
            <v>0</v>
          </cell>
          <cell r="N2377">
            <v>0</v>
          </cell>
          <cell r="P2377">
            <v>0</v>
          </cell>
          <cell r="Q2377">
            <v>12</v>
          </cell>
          <cell r="S2377">
            <v>1</v>
          </cell>
          <cell r="T2377">
            <v>0</v>
          </cell>
          <cell r="V2377">
            <v>0</v>
          </cell>
          <cell r="W2377">
            <v>0</v>
          </cell>
          <cell r="Y2377">
            <v>0</v>
          </cell>
          <cell r="Z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L2377">
            <v>3318895</v>
          </cell>
        </row>
        <row r="2414">
          <cell r="C2414">
            <v>35</v>
          </cell>
          <cell r="H2414">
            <v>31</v>
          </cell>
          <cell r="I2414">
            <v>23</v>
          </cell>
          <cell r="J2414">
            <v>8</v>
          </cell>
          <cell r="K2414">
            <v>0</v>
          </cell>
          <cell r="L2414">
            <v>2</v>
          </cell>
          <cell r="M2414">
            <v>2</v>
          </cell>
          <cell r="N2414">
            <v>0</v>
          </cell>
          <cell r="P2414">
            <v>0</v>
          </cell>
          <cell r="Q2414">
            <v>26</v>
          </cell>
          <cell r="S2414">
            <v>0</v>
          </cell>
          <cell r="T2414">
            <v>0</v>
          </cell>
          <cell r="V2414">
            <v>0</v>
          </cell>
          <cell r="W2414">
            <v>0</v>
          </cell>
          <cell r="Y2414">
            <v>0</v>
          </cell>
          <cell r="Z2414">
            <v>8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L2414">
            <v>5299345</v>
          </cell>
        </row>
        <row r="2416">
          <cell r="C2416">
            <v>14</v>
          </cell>
          <cell r="D2416">
            <v>13</v>
          </cell>
          <cell r="E2416">
            <v>13</v>
          </cell>
          <cell r="F2416"/>
          <cell r="G2416">
            <v>1</v>
          </cell>
          <cell r="AA2416">
            <v>14</v>
          </cell>
          <cell r="AB2416">
            <v>0</v>
          </cell>
          <cell r="AC2416">
            <v>0</v>
          </cell>
          <cell r="AD2416"/>
          <cell r="AE2416"/>
          <cell r="AF2416"/>
          <cell r="AG2416"/>
          <cell r="AH2416"/>
          <cell r="AI2416"/>
          <cell r="AJ2416"/>
          <cell r="AL2416">
            <v>1575600</v>
          </cell>
        </row>
        <row r="2417">
          <cell r="C2417">
            <v>11</v>
          </cell>
          <cell r="D2417">
            <v>11</v>
          </cell>
          <cell r="E2417">
            <v>10</v>
          </cell>
          <cell r="F2417">
            <v>1</v>
          </cell>
          <cell r="G2417"/>
          <cell r="AA2417">
            <v>11</v>
          </cell>
          <cell r="AB2417"/>
          <cell r="AC2417"/>
          <cell r="AD2417"/>
          <cell r="AE2417"/>
          <cell r="AF2417"/>
          <cell r="AG2417"/>
          <cell r="AH2417"/>
          <cell r="AI2417"/>
          <cell r="AJ2417"/>
          <cell r="AL2417">
            <v>1163700</v>
          </cell>
        </row>
        <row r="2418">
          <cell r="C2418">
            <v>2</v>
          </cell>
          <cell r="D2418">
            <v>2</v>
          </cell>
          <cell r="E2418">
            <v>2</v>
          </cell>
          <cell r="F2418"/>
          <cell r="G2418"/>
          <cell r="AA2418">
            <v>2</v>
          </cell>
          <cell r="AB2418"/>
          <cell r="AC2418"/>
          <cell r="AD2418"/>
          <cell r="AE2418"/>
          <cell r="AF2418"/>
          <cell r="AG2418"/>
          <cell r="AH2418"/>
          <cell r="AI2418"/>
          <cell r="AJ2418"/>
          <cell r="AL2418">
            <v>100640</v>
          </cell>
        </row>
        <row r="2420">
          <cell r="C2420">
            <v>87</v>
          </cell>
          <cell r="H2420">
            <v>82</v>
          </cell>
          <cell r="I2420">
            <v>31</v>
          </cell>
          <cell r="J2420">
            <v>51</v>
          </cell>
          <cell r="K2420">
            <v>5</v>
          </cell>
          <cell r="L2420"/>
          <cell r="M2420"/>
          <cell r="N2420"/>
          <cell r="AD2420"/>
          <cell r="AE2420"/>
          <cell r="AF2420"/>
          <cell r="AG2420"/>
          <cell r="AH2420"/>
          <cell r="AI2420"/>
          <cell r="AJ2420"/>
          <cell r="AL2420">
            <v>4773070</v>
          </cell>
        </row>
        <row r="2421">
          <cell r="C2421">
            <v>0</v>
          </cell>
          <cell r="H2421">
            <v>0</v>
          </cell>
          <cell r="I2421"/>
          <cell r="J2421"/>
          <cell r="K2421"/>
          <cell r="L2421"/>
          <cell r="M2421"/>
          <cell r="N2421"/>
          <cell r="AD2421"/>
          <cell r="AE2421"/>
          <cell r="AF2421"/>
          <cell r="AG2421"/>
          <cell r="AH2421"/>
          <cell r="AI2421"/>
          <cell r="AJ2421"/>
          <cell r="AL2421">
            <v>0</v>
          </cell>
        </row>
        <row r="2422">
          <cell r="C2422">
            <v>0</v>
          </cell>
          <cell r="H2422">
            <v>0</v>
          </cell>
          <cell r="I2422"/>
          <cell r="J2422"/>
          <cell r="K2422"/>
          <cell r="L2422"/>
          <cell r="M2422"/>
          <cell r="N2422"/>
          <cell r="AD2422"/>
          <cell r="AE2422"/>
          <cell r="AF2422"/>
          <cell r="AG2422"/>
          <cell r="AH2422"/>
          <cell r="AI2422"/>
          <cell r="AJ2422"/>
          <cell r="AL2422">
            <v>0</v>
          </cell>
        </row>
        <row r="2423">
          <cell r="C2423">
            <v>0</v>
          </cell>
          <cell r="H2423">
            <v>0</v>
          </cell>
          <cell r="I2423"/>
          <cell r="J2423"/>
          <cell r="K2423"/>
          <cell r="L2423"/>
          <cell r="M2423"/>
          <cell r="N2423"/>
          <cell r="AD2423"/>
          <cell r="AE2423"/>
          <cell r="AF2423"/>
          <cell r="AG2423"/>
          <cell r="AH2423"/>
          <cell r="AI2423"/>
          <cell r="AJ2423"/>
          <cell r="AL2423">
            <v>0</v>
          </cell>
        </row>
        <row r="2424">
          <cell r="C2424">
            <v>0</v>
          </cell>
          <cell r="H2424">
            <v>0</v>
          </cell>
          <cell r="I2424"/>
          <cell r="J2424"/>
          <cell r="K2424"/>
          <cell r="L2424"/>
          <cell r="M2424"/>
          <cell r="N2424"/>
          <cell r="AD2424"/>
          <cell r="AE2424"/>
          <cell r="AF2424"/>
          <cell r="AG2424"/>
          <cell r="AH2424"/>
          <cell r="AI2424"/>
          <cell r="AJ2424"/>
          <cell r="AL2424">
            <v>0</v>
          </cell>
        </row>
        <row r="2425">
          <cell r="C2425">
            <v>0</v>
          </cell>
          <cell r="H2425">
            <v>0</v>
          </cell>
          <cell r="I2425"/>
          <cell r="J2425"/>
          <cell r="K2425"/>
          <cell r="L2425"/>
          <cell r="M2425"/>
          <cell r="N2425"/>
          <cell r="AD2425"/>
          <cell r="AE2425"/>
          <cell r="AF2425"/>
          <cell r="AG2425"/>
          <cell r="AH2425"/>
          <cell r="AI2425"/>
          <cell r="AJ2425"/>
          <cell r="AL2425">
            <v>0</v>
          </cell>
        </row>
        <row r="2426">
          <cell r="C2426">
            <v>0</v>
          </cell>
          <cell r="H2426">
            <v>0</v>
          </cell>
          <cell r="I2426"/>
          <cell r="J2426"/>
          <cell r="K2426"/>
          <cell r="L2426"/>
          <cell r="M2426"/>
          <cell r="N2426"/>
          <cell r="AD2426"/>
          <cell r="AE2426"/>
          <cell r="AF2426"/>
          <cell r="AG2426"/>
          <cell r="AH2426"/>
          <cell r="AI2426"/>
          <cell r="AJ2426"/>
          <cell r="AL2426">
            <v>0</v>
          </cell>
        </row>
        <row r="2427">
          <cell r="C2427">
            <v>52</v>
          </cell>
          <cell r="E2427">
            <v>39</v>
          </cell>
          <cell r="AL2427">
            <v>6004440</v>
          </cell>
        </row>
        <row r="2428">
          <cell r="C2428">
            <v>1</v>
          </cell>
          <cell r="E2428">
            <v>1</v>
          </cell>
          <cell r="AL2428">
            <v>161980</v>
          </cell>
        </row>
        <row r="2429">
          <cell r="P2429">
            <v>0</v>
          </cell>
          <cell r="Q2429">
            <v>64</v>
          </cell>
          <cell r="S2429">
            <v>0</v>
          </cell>
          <cell r="T2429">
            <v>0</v>
          </cell>
          <cell r="V2429">
            <v>0</v>
          </cell>
          <cell r="W2429">
            <v>0</v>
          </cell>
          <cell r="Y2429">
            <v>0</v>
          </cell>
          <cell r="Z2429">
            <v>23</v>
          </cell>
        </row>
        <row r="2431">
          <cell r="C2431">
            <v>0</v>
          </cell>
          <cell r="E2431"/>
          <cell r="AL2431">
            <v>0</v>
          </cell>
        </row>
        <row r="2435">
          <cell r="C2435">
            <v>6</v>
          </cell>
          <cell r="D2435">
            <v>6</v>
          </cell>
          <cell r="E2435">
            <v>6</v>
          </cell>
          <cell r="F2435"/>
          <cell r="G2435">
            <v>0</v>
          </cell>
          <cell r="AA2435">
            <v>0</v>
          </cell>
          <cell r="AB2435">
            <v>6</v>
          </cell>
          <cell r="AC2435">
            <v>0</v>
          </cell>
          <cell r="AD2435"/>
          <cell r="AE2435"/>
          <cell r="AF2435"/>
          <cell r="AG2435"/>
          <cell r="AH2435"/>
          <cell r="AI2435"/>
          <cell r="AJ2435"/>
        </row>
        <row r="2436">
          <cell r="C2436">
            <v>0</v>
          </cell>
          <cell r="D2436">
            <v>0</v>
          </cell>
          <cell r="E2436"/>
          <cell r="F2436"/>
          <cell r="G2436"/>
          <cell r="AA2436"/>
          <cell r="AB2436"/>
          <cell r="AC2436"/>
          <cell r="AD2436"/>
          <cell r="AE2436"/>
          <cell r="AF2436"/>
          <cell r="AG2436"/>
          <cell r="AH2436"/>
          <cell r="AI2436"/>
          <cell r="AJ2436"/>
        </row>
        <row r="2437">
          <cell r="C2437">
            <v>0</v>
          </cell>
          <cell r="D2437">
            <v>0</v>
          </cell>
          <cell r="E2437"/>
          <cell r="F2437"/>
          <cell r="G2437"/>
          <cell r="AA2437"/>
          <cell r="AB2437"/>
          <cell r="AC2437"/>
          <cell r="AD2437"/>
          <cell r="AE2437"/>
          <cell r="AF2437"/>
          <cell r="AG2437"/>
          <cell r="AH2437"/>
          <cell r="AI2437"/>
          <cell r="AJ2437"/>
        </row>
        <row r="2438">
          <cell r="C2438">
            <v>0</v>
          </cell>
          <cell r="D2438">
            <v>0</v>
          </cell>
          <cell r="E2438"/>
          <cell r="F2438"/>
          <cell r="G2438"/>
          <cell r="AA2438"/>
          <cell r="AB2438"/>
          <cell r="AC2438"/>
          <cell r="AD2438"/>
          <cell r="AE2438"/>
          <cell r="AF2438"/>
          <cell r="AG2438"/>
          <cell r="AH2438"/>
          <cell r="AI2438"/>
          <cell r="AJ2438"/>
        </row>
        <row r="2439">
          <cell r="C2439">
            <v>0</v>
          </cell>
          <cell r="D2439">
            <v>0</v>
          </cell>
          <cell r="E2439"/>
          <cell r="F2439"/>
          <cell r="G2439"/>
          <cell r="AA2439"/>
          <cell r="AB2439"/>
          <cell r="AC2439"/>
          <cell r="AD2439"/>
          <cell r="AE2439"/>
          <cell r="AF2439"/>
          <cell r="AG2439"/>
          <cell r="AH2439"/>
          <cell r="AI2439"/>
          <cell r="AJ2439"/>
        </row>
        <row r="2440">
          <cell r="C2440">
            <v>2</v>
          </cell>
          <cell r="D2440">
            <v>2</v>
          </cell>
          <cell r="E2440">
            <v>2</v>
          </cell>
          <cell r="F2440"/>
          <cell r="G2440">
            <v>0</v>
          </cell>
          <cell r="AA2440">
            <v>0</v>
          </cell>
          <cell r="AB2440">
            <v>2</v>
          </cell>
          <cell r="AC2440">
            <v>0</v>
          </cell>
          <cell r="AD2440"/>
          <cell r="AE2440"/>
          <cell r="AF2440"/>
          <cell r="AG2440"/>
          <cell r="AH2440"/>
          <cell r="AI2440"/>
          <cell r="AJ2440"/>
        </row>
        <row r="2441">
          <cell r="C2441">
            <v>59</v>
          </cell>
          <cell r="D2441">
            <v>59</v>
          </cell>
          <cell r="E2441">
            <v>59</v>
          </cell>
          <cell r="F2441"/>
          <cell r="G2441">
            <v>0</v>
          </cell>
          <cell r="AA2441">
            <v>0</v>
          </cell>
          <cell r="AB2441">
            <v>49</v>
          </cell>
          <cell r="AC2441">
            <v>10</v>
          </cell>
          <cell r="AD2441"/>
          <cell r="AE2441"/>
          <cell r="AF2441"/>
          <cell r="AG2441"/>
          <cell r="AH2441"/>
          <cell r="AI2441"/>
          <cell r="AJ2441"/>
        </row>
        <row r="2442">
          <cell r="C2442">
            <v>2</v>
          </cell>
          <cell r="D2442">
            <v>2</v>
          </cell>
          <cell r="E2442">
            <v>2</v>
          </cell>
          <cell r="F2442"/>
          <cell r="G2442">
            <v>0</v>
          </cell>
          <cell r="AA2442">
            <v>0</v>
          </cell>
          <cell r="AB2442">
            <v>2</v>
          </cell>
          <cell r="AC2442">
            <v>0</v>
          </cell>
          <cell r="AD2442"/>
          <cell r="AE2442"/>
          <cell r="AF2442"/>
          <cell r="AG2442"/>
          <cell r="AH2442"/>
          <cell r="AI2442"/>
          <cell r="AJ2442"/>
        </row>
        <row r="2443">
          <cell r="C2443">
            <v>54</v>
          </cell>
          <cell r="D2443">
            <v>54</v>
          </cell>
          <cell r="E2443">
            <v>54</v>
          </cell>
          <cell r="F2443"/>
          <cell r="G2443">
            <v>0</v>
          </cell>
          <cell r="AA2443">
            <v>0</v>
          </cell>
          <cell r="AB2443">
            <v>47</v>
          </cell>
          <cell r="AC2443">
            <v>7</v>
          </cell>
          <cell r="AD2443"/>
          <cell r="AE2443"/>
          <cell r="AF2443"/>
          <cell r="AG2443"/>
          <cell r="AH2443"/>
          <cell r="AI2443"/>
          <cell r="AJ2443"/>
        </row>
        <row r="2444">
          <cell r="C2444">
            <v>51</v>
          </cell>
          <cell r="D2444">
            <v>51</v>
          </cell>
          <cell r="E2444">
            <v>51</v>
          </cell>
          <cell r="F2444"/>
          <cell r="G2444">
            <v>0</v>
          </cell>
          <cell r="AA2444">
            <v>0</v>
          </cell>
          <cell r="AB2444">
            <v>49</v>
          </cell>
          <cell r="AC2444">
            <v>2</v>
          </cell>
          <cell r="AD2444"/>
          <cell r="AE2444"/>
          <cell r="AF2444"/>
          <cell r="AG2444"/>
          <cell r="AH2444"/>
          <cell r="AI2444"/>
          <cell r="AJ2444"/>
        </row>
        <row r="2445">
          <cell r="C2445">
            <v>0</v>
          </cell>
          <cell r="D2445">
            <v>0</v>
          </cell>
          <cell r="E2445"/>
          <cell r="F2445"/>
          <cell r="G2445"/>
          <cell r="AA2445"/>
          <cell r="AB2445"/>
          <cell r="AC2445"/>
          <cell r="AD2445"/>
          <cell r="AE2445"/>
          <cell r="AF2445"/>
          <cell r="AG2445"/>
          <cell r="AH2445"/>
          <cell r="AI2445"/>
          <cell r="AJ2445"/>
        </row>
        <row r="2446">
          <cell r="C2446">
            <v>0</v>
          </cell>
          <cell r="D2446">
            <v>0</v>
          </cell>
          <cell r="E2446"/>
          <cell r="F2446"/>
          <cell r="G2446"/>
          <cell r="AA2446"/>
          <cell r="AB2446"/>
          <cell r="AC2446"/>
          <cell r="AD2446"/>
          <cell r="AE2446"/>
          <cell r="AF2446"/>
          <cell r="AG2446"/>
          <cell r="AH2446"/>
          <cell r="AI2446"/>
          <cell r="AJ2446"/>
        </row>
        <row r="2447">
          <cell r="C2447">
            <v>0</v>
          </cell>
          <cell r="D2447">
            <v>0</v>
          </cell>
          <cell r="E2447"/>
          <cell r="F2447"/>
          <cell r="G2447"/>
          <cell r="AA2447"/>
          <cell r="AB2447"/>
          <cell r="AC2447"/>
          <cell r="AD2447"/>
          <cell r="AE2447"/>
          <cell r="AF2447"/>
          <cell r="AG2447"/>
          <cell r="AH2447"/>
          <cell r="AI2447"/>
          <cell r="AJ2447"/>
        </row>
        <row r="2448">
          <cell r="C2448">
            <v>0</v>
          </cell>
          <cell r="D2448">
            <v>0</v>
          </cell>
          <cell r="E2448"/>
          <cell r="F2448"/>
          <cell r="G2448"/>
          <cell r="AA2448"/>
          <cell r="AB2448"/>
          <cell r="AC2448"/>
          <cell r="AD2448"/>
          <cell r="AE2448"/>
          <cell r="AF2448"/>
          <cell r="AG2448"/>
          <cell r="AH2448"/>
          <cell r="AI2448"/>
          <cell r="AJ2448"/>
        </row>
        <row r="2449">
          <cell r="C2449">
            <v>0</v>
          </cell>
          <cell r="D2449">
            <v>0</v>
          </cell>
          <cell r="E2449"/>
          <cell r="F2449"/>
          <cell r="G2449"/>
          <cell r="AA2449"/>
          <cell r="AB2449"/>
          <cell r="AC2449"/>
          <cell r="AD2449"/>
          <cell r="AE2449"/>
          <cell r="AF2449"/>
          <cell r="AG2449"/>
          <cell r="AH2449"/>
          <cell r="AI2449"/>
          <cell r="AJ2449"/>
        </row>
        <row r="2450">
          <cell r="C2450">
            <v>0</v>
          </cell>
          <cell r="D2450">
            <v>0</v>
          </cell>
          <cell r="E2450"/>
          <cell r="F2450"/>
          <cell r="G2450"/>
          <cell r="AA2450"/>
          <cell r="AB2450"/>
          <cell r="AC2450"/>
          <cell r="AD2450"/>
          <cell r="AE2450"/>
          <cell r="AF2450"/>
          <cell r="AG2450"/>
          <cell r="AH2450"/>
          <cell r="AI2450"/>
          <cell r="AJ2450"/>
        </row>
        <row r="2451">
          <cell r="C2451">
            <v>119</v>
          </cell>
          <cell r="D2451">
            <v>119</v>
          </cell>
          <cell r="E2451">
            <v>119</v>
          </cell>
          <cell r="F2451"/>
          <cell r="G2451">
            <v>0</v>
          </cell>
          <cell r="AA2451">
            <v>0</v>
          </cell>
          <cell r="AB2451">
            <v>119</v>
          </cell>
          <cell r="AC2451">
            <v>0</v>
          </cell>
          <cell r="AD2451"/>
          <cell r="AE2451"/>
          <cell r="AF2451"/>
          <cell r="AG2451"/>
          <cell r="AH2451"/>
          <cell r="AI2451"/>
          <cell r="AJ2451"/>
        </row>
        <row r="2452">
          <cell r="C2452">
            <v>42</v>
          </cell>
          <cell r="D2452">
            <v>42</v>
          </cell>
          <cell r="E2452">
            <v>42</v>
          </cell>
          <cell r="F2452"/>
          <cell r="G2452">
            <v>0</v>
          </cell>
          <cell r="AA2452">
            <v>0</v>
          </cell>
          <cell r="AB2452">
            <v>42</v>
          </cell>
          <cell r="AC2452">
            <v>0</v>
          </cell>
          <cell r="AD2452"/>
          <cell r="AE2452"/>
          <cell r="AF2452"/>
          <cell r="AG2452"/>
          <cell r="AH2452"/>
          <cell r="AI2452"/>
          <cell r="AJ2452"/>
        </row>
        <row r="2660">
          <cell r="C2660">
            <v>98</v>
          </cell>
          <cell r="H2660">
            <v>84</v>
          </cell>
          <cell r="I2660">
            <v>77</v>
          </cell>
          <cell r="J2660">
            <v>7</v>
          </cell>
          <cell r="K2660">
            <v>3</v>
          </cell>
          <cell r="L2660">
            <v>10</v>
          </cell>
          <cell r="M2660">
            <v>1</v>
          </cell>
          <cell r="N2660">
            <v>0</v>
          </cell>
          <cell r="P2660">
            <v>9</v>
          </cell>
          <cell r="Q2660">
            <v>18</v>
          </cell>
          <cell r="S2660">
            <v>0</v>
          </cell>
          <cell r="T2660">
            <v>14</v>
          </cell>
          <cell r="V2660">
            <v>0</v>
          </cell>
          <cell r="W2660">
            <v>0</v>
          </cell>
          <cell r="Y2660">
            <v>4</v>
          </cell>
          <cell r="Z2660">
            <v>47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L2660">
            <v>24094070</v>
          </cell>
        </row>
        <row r="2663">
          <cell r="C2663">
            <v>1</v>
          </cell>
          <cell r="H2663">
            <v>1</v>
          </cell>
        </row>
        <row r="2664">
          <cell r="C2664">
            <v>3</v>
          </cell>
          <cell r="H2664">
            <v>3</v>
          </cell>
        </row>
        <row r="2665">
          <cell r="C2665">
            <v>2</v>
          </cell>
          <cell r="H2665">
            <v>2</v>
          </cell>
        </row>
        <row r="2672">
          <cell r="C2672">
            <v>12</v>
          </cell>
          <cell r="H2672">
            <v>7</v>
          </cell>
          <cell r="I2672">
            <v>6</v>
          </cell>
          <cell r="J2672">
            <v>1</v>
          </cell>
          <cell r="K2672">
            <v>0</v>
          </cell>
          <cell r="L2672">
            <v>5</v>
          </cell>
          <cell r="M2672">
            <v>0</v>
          </cell>
          <cell r="N2672">
            <v>0</v>
          </cell>
          <cell r="P2672">
            <v>1</v>
          </cell>
          <cell r="Q2672">
            <v>3</v>
          </cell>
          <cell r="S2672">
            <v>4</v>
          </cell>
          <cell r="T2672">
            <v>2</v>
          </cell>
          <cell r="V2672">
            <v>0</v>
          </cell>
          <cell r="W2672">
            <v>0</v>
          </cell>
          <cell r="Y2672">
            <v>0</v>
          </cell>
          <cell r="Z2672">
            <v>2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L2672">
            <v>514680</v>
          </cell>
        </row>
        <row r="2676">
          <cell r="Q2676"/>
        </row>
        <row r="2684">
          <cell r="C2684">
            <v>16</v>
          </cell>
          <cell r="D2684">
            <v>16</v>
          </cell>
          <cell r="E2684">
            <v>16</v>
          </cell>
          <cell r="F2684">
            <v>0</v>
          </cell>
          <cell r="G2684">
            <v>0</v>
          </cell>
          <cell r="AA2684">
            <v>2</v>
          </cell>
          <cell r="AB2684">
            <v>14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L2684">
            <v>1299560</v>
          </cell>
        </row>
        <row r="2702">
          <cell r="Q2702"/>
        </row>
        <row r="2739">
          <cell r="C2739">
            <v>18</v>
          </cell>
          <cell r="E2739">
            <v>18</v>
          </cell>
        </row>
        <row r="2741">
          <cell r="C2741">
            <v>20</v>
          </cell>
          <cell r="E2741">
            <v>11</v>
          </cell>
          <cell r="AL2741">
            <v>367400</v>
          </cell>
        </row>
        <row r="2751">
          <cell r="C2751">
            <v>99</v>
          </cell>
          <cell r="E2751">
            <v>43</v>
          </cell>
        </row>
        <row r="2753">
          <cell r="C2753">
            <v>188</v>
          </cell>
          <cell r="E2753">
            <v>188</v>
          </cell>
          <cell r="AL2753">
            <v>4136000</v>
          </cell>
        </row>
        <row r="2754">
          <cell r="C2754">
            <v>115</v>
          </cell>
          <cell r="E2754">
            <v>115</v>
          </cell>
          <cell r="AL2754">
            <v>7960300</v>
          </cell>
        </row>
        <row r="2755">
          <cell r="C2755">
            <v>0</v>
          </cell>
          <cell r="E2755"/>
          <cell r="AL2755">
            <v>0</v>
          </cell>
        </row>
        <row r="2756">
          <cell r="C2756">
            <v>325</v>
          </cell>
          <cell r="E2756">
            <v>315</v>
          </cell>
          <cell r="AL2756">
            <v>951300</v>
          </cell>
        </row>
        <row r="2757">
          <cell r="C2757">
            <v>0</v>
          </cell>
          <cell r="E2757"/>
          <cell r="AL2757">
            <v>0</v>
          </cell>
        </row>
        <row r="2758">
          <cell r="C2758">
            <v>0</v>
          </cell>
          <cell r="E2758"/>
          <cell r="AL2758">
            <v>0</v>
          </cell>
        </row>
        <row r="2759">
          <cell r="C2759">
            <v>0</v>
          </cell>
          <cell r="E2759"/>
          <cell r="AL2759">
            <v>0</v>
          </cell>
        </row>
        <row r="2780">
          <cell r="C2780">
            <v>768</v>
          </cell>
          <cell r="E2780">
            <v>768</v>
          </cell>
          <cell r="AL2780">
            <v>3776570</v>
          </cell>
        </row>
        <row r="2806">
          <cell r="C2806">
            <v>259</v>
          </cell>
          <cell r="E2806">
            <v>259</v>
          </cell>
          <cell r="AL2806">
            <v>6384090</v>
          </cell>
        </row>
        <row r="2816">
          <cell r="C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</row>
        <row r="2839">
          <cell r="C2839">
            <v>1</v>
          </cell>
          <cell r="E2839">
            <v>1</v>
          </cell>
          <cell r="AL2839">
            <v>36550</v>
          </cell>
        </row>
        <row r="2840">
          <cell r="C2840">
            <v>1</v>
          </cell>
          <cell r="E2840">
            <v>1</v>
          </cell>
          <cell r="AL2840">
            <v>67210</v>
          </cell>
        </row>
        <row r="2843">
          <cell r="C2843">
            <v>89</v>
          </cell>
          <cell r="H2843">
            <v>58</v>
          </cell>
          <cell r="I2843">
            <v>57</v>
          </cell>
          <cell r="J2843">
            <v>1</v>
          </cell>
          <cell r="K2843">
            <v>0</v>
          </cell>
          <cell r="L2843">
            <v>31</v>
          </cell>
          <cell r="M2843">
            <v>0</v>
          </cell>
          <cell r="N2843">
            <v>0</v>
          </cell>
          <cell r="P2843">
            <v>0</v>
          </cell>
          <cell r="Q2843">
            <v>1</v>
          </cell>
          <cell r="S2843">
            <v>0</v>
          </cell>
          <cell r="T2843">
            <v>0</v>
          </cell>
          <cell r="V2843">
            <v>0</v>
          </cell>
          <cell r="W2843">
            <v>0</v>
          </cell>
          <cell r="Y2843">
            <v>0</v>
          </cell>
          <cell r="Z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L2843">
            <v>1883810</v>
          </cell>
        </row>
        <row r="2893">
          <cell r="C2893">
            <v>0</v>
          </cell>
        </row>
        <row r="2896">
          <cell r="C2896">
            <v>192</v>
          </cell>
          <cell r="E2896">
            <v>192</v>
          </cell>
          <cell r="AL2896">
            <v>4425600</v>
          </cell>
        </row>
        <row r="2897">
          <cell r="C2897">
            <v>0</v>
          </cell>
          <cell r="E2897"/>
          <cell r="AL2897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9">
          <cell r="C2909">
            <v>5</v>
          </cell>
          <cell r="E2909">
            <v>5</v>
          </cell>
          <cell r="AL2909">
            <v>41150</v>
          </cell>
        </row>
        <row r="2910">
          <cell r="C2910">
            <v>0</v>
          </cell>
          <cell r="E2910"/>
          <cell r="AL2910">
            <v>0</v>
          </cell>
        </row>
        <row r="2911">
          <cell r="C2911">
            <v>0</v>
          </cell>
          <cell r="E2911"/>
          <cell r="AL2911">
            <v>0</v>
          </cell>
        </row>
        <row r="2912">
          <cell r="C2912">
            <v>0</v>
          </cell>
          <cell r="E2912"/>
          <cell r="AL2912">
            <v>0</v>
          </cell>
        </row>
        <row r="2913">
          <cell r="C2913">
            <v>0</v>
          </cell>
          <cell r="E2913"/>
          <cell r="AL2913">
            <v>0</v>
          </cell>
        </row>
        <row r="2916">
          <cell r="C2916">
            <v>0</v>
          </cell>
        </row>
        <row r="2917">
          <cell r="C2917">
            <v>0</v>
          </cell>
        </row>
      </sheetData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"/>
      <sheetName val="B17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2021</v>
          </cell>
        </row>
      </sheetData>
      <sheetData sheetId="1">
        <row r="5">
          <cell r="C5">
            <v>0</v>
          </cell>
          <cell r="E5"/>
          <cell r="AL5">
            <v>0</v>
          </cell>
        </row>
        <row r="6">
          <cell r="C6">
            <v>0</v>
          </cell>
          <cell r="E6"/>
          <cell r="AL6">
            <v>0</v>
          </cell>
        </row>
        <row r="7">
          <cell r="C7">
            <v>2235</v>
          </cell>
          <cell r="E7">
            <v>2153</v>
          </cell>
          <cell r="AL7">
            <v>28914790</v>
          </cell>
        </row>
        <row r="8">
          <cell r="C8">
            <v>0</v>
          </cell>
          <cell r="E8"/>
          <cell r="AL8">
            <v>0</v>
          </cell>
        </row>
        <row r="9">
          <cell r="C9">
            <v>0</v>
          </cell>
          <cell r="E9"/>
          <cell r="AL9">
            <v>0</v>
          </cell>
        </row>
        <row r="10">
          <cell r="C10">
            <v>0</v>
          </cell>
          <cell r="E10"/>
          <cell r="AL10">
            <v>0</v>
          </cell>
        </row>
        <row r="11">
          <cell r="C11">
            <v>156</v>
          </cell>
          <cell r="E11">
            <v>95</v>
          </cell>
          <cell r="AL11">
            <v>1599800</v>
          </cell>
        </row>
        <row r="12">
          <cell r="C12">
            <v>0</v>
          </cell>
          <cell r="E12"/>
          <cell r="AL12">
            <v>0</v>
          </cell>
        </row>
        <row r="13">
          <cell r="C13">
            <v>0</v>
          </cell>
          <cell r="E13"/>
          <cell r="AL13">
            <v>0</v>
          </cell>
        </row>
        <row r="14">
          <cell r="C14">
            <v>0</v>
          </cell>
          <cell r="E14"/>
          <cell r="AL14">
            <v>0</v>
          </cell>
        </row>
        <row r="15">
          <cell r="C15">
            <v>1269</v>
          </cell>
          <cell r="E15">
            <v>1261</v>
          </cell>
          <cell r="AL15">
            <v>8549580</v>
          </cell>
        </row>
        <row r="16">
          <cell r="C16">
            <v>677</v>
          </cell>
          <cell r="E16">
            <v>677</v>
          </cell>
          <cell r="AL16">
            <v>5517550</v>
          </cell>
        </row>
        <row r="17">
          <cell r="C17">
            <v>1374</v>
          </cell>
          <cell r="E17">
            <v>1361</v>
          </cell>
          <cell r="AL17">
            <v>13746100</v>
          </cell>
        </row>
        <row r="18">
          <cell r="C18">
            <v>3</v>
          </cell>
          <cell r="E18">
            <v>3</v>
          </cell>
          <cell r="AL18">
            <v>45450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461</v>
          </cell>
        </row>
        <row r="25">
          <cell r="C25">
            <v>0</v>
          </cell>
        </row>
        <row r="29">
          <cell r="C29">
            <v>1792</v>
          </cell>
          <cell r="E29">
            <v>1788</v>
          </cell>
          <cell r="AL29">
            <v>2360160</v>
          </cell>
        </row>
        <row r="30">
          <cell r="C30">
            <v>0</v>
          </cell>
          <cell r="E30"/>
          <cell r="AL30">
            <v>0</v>
          </cell>
        </row>
        <row r="31">
          <cell r="C31">
            <v>0</v>
          </cell>
          <cell r="E31"/>
          <cell r="AL31">
            <v>0</v>
          </cell>
        </row>
        <row r="32">
          <cell r="C32">
            <v>358</v>
          </cell>
          <cell r="E32">
            <v>358</v>
          </cell>
          <cell r="AL32">
            <v>644400</v>
          </cell>
        </row>
        <row r="33">
          <cell r="C33">
            <v>5001</v>
          </cell>
          <cell r="E33">
            <v>5001</v>
          </cell>
          <cell r="AL33">
            <v>7251450</v>
          </cell>
        </row>
        <row r="34">
          <cell r="C34">
            <v>174</v>
          </cell>
          <cell r="E34">
            <v>174</v>
          </cell>
          <cell r="AL34">
            <v>229680</v>
          </cell>
        </row>
        <row r="36">
          <cell r="C36">
            <v>26</v>
          </cell>
        </row>
        <row r="37">
          <cell r="C37">
            <v>186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0</v>
          </cell>
        </row>
        <row r="44">
          <cell r="C44">
            <v>37</v>
          </cell>
          <cell r="E44">
            <v>37</v>
          </cell>
          <cell r="AL44">
            <v>160580</v>
          </cell>
        </row>
        <row r="45">
          <cell r="C45">
            <v>624</v>
          </cell>
          <cell r="E45">
            <v>624</v>
          </cell>
          <cell r="AL45">
            <v>1491360</v>
          </cell>
        </row>
        <row r="46">
          <cell r="C46">
            <v>0</v>
          </cell>
          <cell r="E46"/>
          <cell r="AL46">
            <v>0</v>
          </cell>
        </row>
        <row r="47">
          <cell r="C47">
            <v>302</v>
          </cell>
          <cell r="E47">
            <v>302</v>
          </cell>
          <cell r="AL47">
            <v>220460</v>
          </cell>
        </row>
        <row r="49">
          <cell r="C49">
            <v>0</v>
          </cell>
        </row>
        <row r="53">
          <cell r="C53">
            <v>695</v>
          </cell>
          <cell r="E53">
            <v>695</v>
          </cell>
          <cell r="AL53">
            <v>1438650</v>
          </cell>
        </row>
        <row r="54">
          <cell r="C54">
            <v>11</v>
          </cell>
          <cell r="E54">
            <v>11</v>
          </cell>
          <cell r="AL54">
            <v>22770</v>
          </cell>
        </row>
        <row r="55">
          <cell r="C55">
            <v>377</v>
          </cell>
          <cell r="E55">
            <v>377</v>
          </cell>
          <cell r="AL55">
            <v>448630</v>
          </cell>
        </row>
        <row r="57">
          <cell r="C57">
            <v>0</v>
          </cell>
        </row>
        <row r="58">
          <cell r="C58">
            <v>0</v>
          </cell>
        </row>
        <row r="62">
          <cell r="C62">
            <v>264</v>
          </cell>
          <cell r="E62">
            <v>264</v>
          </cell>
          <cell r="AL62">
            <v>237600</v>
          </cell>
        </row>
        <row r="63">
          <cell r="C63">
            <v>0</v>
          </cell>
          <cell r="E63"/>
          <cell r="AL63">
            <v>0</v>
          </cell>
        </row>
        <row r="64">
          <cell r="C64">
            <v>0</v>
          </cell>
          <cell r="E64"/>
          <cell r="AL64">
            <v>0</v>
          </cell>
        </row>
        <row r="67">
          <cell r="C67">
            <v>395</v>
          </cell>
          <cell r="E67">
            <v>395</v>
          </cell>
          <cell r="AL67">
            <v>312050</v>
          </cell>
        </row>
        <row r="68">
          <cell r="C68">
            <v>536</v>
          </cell>
          <cell r="E68">
            <v>536</v>
          </cell>
          <cell r="AL68">
            <v>9615840</v>
          </cell>
        </row>
        <row r="69">
          <cell r="C69">
            <v>61</v>
          </cell>
          <cell r="E69">
            <v>57</v>
          </cell>
          <cell r="AL69">
            <v>2348970</v>
          </cell>
        </row>
        <row r="70">
          <cell r="C70">
            <v>9731</v>
          </cell>
          <cell r="E70">
            <v>9731</v>
          </cell>
          <cell r="AL70">
            <v>23257090</v>
          </cell>
        </row>
        <row r="71">
          <cell r="C71">
            <v>0</v>
          </cell>
          <cell r="E71"/>
          <cell r="AL71">
            <v>0</v>
          </cell>
        </row>
        <row r="73">
          <cell r="C73">
            <v>0</v>
          </cell>
          <cell r="E73"/>
        </row>
        <row r="103">
          <cell r="C103">
            <v>0</v>
          </cell>
        </row>
        <row r="104">
          <cell r="C104">
            <v>0</v>
          </cell>
        </row>
        <row r="105">
          <cell r="C105">
            <v>0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0</v>
          </cell>
        </row>
        <row r="109">
          <cell r="C109">
            <v>0</v>
          </cell>
        </row>
        <row r="110">
          <cell r="C110">
            <v>0</v>
          </cell>
        </row>
        <row r="111">
          <cell r="C111">
            <v>0</v>
          </cell>
        </row>
        <row r="112">
          <cell r="C112">
            <v>0</v>
          </cell>
        </row>
        <row r="113">
          <cell r="C113">
            <v>0</v>
          </cell>
        </row>
        <row r="116">
          <cell r="C116">
            <v>3273</v>
          </cell>
          <cell r="E116">
            <v>3099</v>
          </cell>
          <cell r="AL116">
            <v>122193570</v>
          </cell>
        </row>
        <row r="117">
          <cell r="C117">
            <v>0</v>
          </cell>
          <cell r="E117"/>
          <cell r="AL117">
            <v>0</v>
          </cell>
        </row>
        <row r="118">
          <cell r="C118">
            <v>0</v>
          </cell>
          <cell r="E118"/>
          <cell r="AL118">
            <v>0</v>
          </cell>
        </row>
        <row r="119">
          <cell r="C119">
            <v>904</v>
          </cell>
          <cell r="E119">
            <v>903</v>
          </cell>
          <cell r="AL119">
            <v>148010730</v>
          </cell>
        </row>
        <row r="120">
          <cell r="C120">
            <v>0</v>
          </cell>
          <cell r="E120"/>
          <cell r="AL120">
            <v>0</v>
          </cell>
        </row>
        <row r="121">
          <cell r="C121">
            <v>0</v>
          </cell>
          <cell r="E121"/>
          <cell r="AL121">
            <v>0</v>
          </cell>
        </row>
        <row r="122">
          <cell r="C122">
            <v>282</v>
          </cell>
          <cell r="E122">
            <v>280</v>
          </cell>
          <cell r="AL122">
            <v>22170400</v>
          </cell>
        </row>
        <row r="123">
          <cell r="C123">
            <v>119</v>
          </cell>
          <cell r="E123">
            <v>118</v>
          </cell>
          <cell r="AL123">
            <v>9343240</v>
          </cell>
        </row>
        <row r="124">
          <cell r="C124">
            <v>0</v>
          </cell>
          <cell r="E124"/>
          <cell r="AL124">
            <v>0</v>
          </cell>
        </row>
        <row r="125">
          <cell r="C125">
            <v>135</v>
          </cell>
          <cell r="E125">
            <v>133</v>
          </cell>
          <cell r="AL125">
            <v>9446990</v>
          </cell>
        </row>
        <row r="126">
          <cell r="C126">
            <v>0</v>
          </cell>
          <cell r="E126"/>
          <cell r="AL126">
            <v>0</v>
          </cell>
        </row>
        <row r="127">
          <cell r="C127">
            <v>0</v>
          </cell>
          <cell r="E127"/>
          <cell r="AL127">
            <v>0</v>
          </cell>
        </row>
        <row r="128">
          <cell r="C128">
            <v>0</v>
          </cell>
          <cell r="E128"/>
          <cell r="AL128">
            <v>0</v>
          </cell>
        </row>
        <row r="131">
          <cell r="C131">
            <v>0</v>
          </cell>
          <cell r="E131"/>
          <cell r="AL131">
            <v>0</v>
          </cell>
        </row>
        <row r="132">
          <cell r="C132">
            <v>0</v>
          </cell>
          <cell r="E132"/>
          <cell r="AL132">
            <v>0</v>
          </cell>
        </row>
        <row r="133">
          <cell r="C133">
            <v>0</v>
          </cell>
          <cell r="E133"/>
          <cell r="AL133">
            <v>0</v>
          </cell>
        </row>
        <row r="134">
          <cell r="C134">
            <v>692</v>
          </cell>
          <cell r="E134">
            <v>650</v>
          </cell>
          <cell r="AL134">
            <v>3802500</v>
          </cell>
        </row>
        <row r="135">
          <cell r="C135">
            <v>0</v>
          </cell>
          <cell r="E135"/>
          <cell r="AL135">
            <v>0</v>
          </cell>
        </row>
        <row r="136">
          <cell r="C136">
            <v>0</v>
          </cell>
          <cell r="E136"/>
          <cell r="AL136">
            <v>0</v>
          </cell>
        </row>
        <row r="137">
          <cell r="C137">
            <v>0</v>
          </cell>
          <cell r="E137"/>
          <cell r="AL137">
            <v>0</v>
          </cell>
        </row>
        <row r="138">
          <cell r="C138">
            <v>18</v>
          </cell>
          <cell r="E138">
            <v>18</v>
          </cell>
          <cell r="AL138">
            <v>137700</v>
          </cell>
        </row>
        <row r="139">
          <cell r="C139">
            <v>0</v>
          </cell>
          <cell r="E139"/>
          <cell r="AL139">
            <v>0</v>
          </cell>
        </row>
        <row r="140">
          <cell r="C140">
            <v>0</v>
          </cell>
          <cell r="E140"/>
          <cell r="AL140">
            <v>0</v>
          </cell>
        </row>
        <row r="142">
          <cell r="C142">
            <v>0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C145">
            <v>0</v>
          </cell>
        </row>
        <row r="146">
          <cell r="C146">
            <v>0</v>
          </cell>
        </row>
        <row r="218">
          <cell r="C218">
            <v>39055</v>
          </cell>
          <cell r="D218">
            <v>37917</v>
          </cell>
          <cell r="E218">
            <v>37917</v>
          </cell>
          <cell r="F218">
            <v>0</v>
          </cell>
          <cell r="G218">
            <v>1138</v>
          </cell>
          <cell r="AA218">
            <v>20795</v>
          </cell>
          <cell r="AB218">
            <v>5265</v>
          </cell>
          <cell r="AC218">
            <v>12995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4</v>
          </cell>
          <cell r="AJ218">
            <v>0</v>
          </cell>
          <cell r="AL218">
            <v>51641850</v>
          </cell>
        </row>
        <row r="283">
          <cell r="C283">
            <v>41894</v>
          </cell>
          <cell r="D283">
            <v>41006</v>
          </cell>
          <cell r="E283">
            <v>41006</v>
          </cell>
          <cell r="F283">
            <v>0</v>
          </cell>
          <cell r="G283">
            <v>888</v>
          </cell>
          <cell r="AA283">
            <v>20265</v>
          </cell>
          <cell r="AB283">
            <v>8250</v>
          </cell>
          <cell r="AC283">
            <v>13379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43</v>
          </cell>
          <cell r="AJ283">
            <v>0</v>
          </cell>
          <cell r="AL283">
            <v>73546660</v>
          </cell>
        </row>
        <row r="327">
          <cell r="C327">
            <v>2355</v>
          </cell>
          <cell r="D327">
            <v>2303</v>
          </cell>
          <cell r="E327">
            <v>2303</v>
          </cell>
          <cell r="F327">
            <v>0</v>
          </cell>
          <cell r="G327">
            <v>52</v>
          </cell>
          <cell r="AA327">
            <v>229</v>
          </cell>
          <cell r="AB327">
            <v>2104</v>
          </cell>
          <cell r="AC327">
            <v>22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35</v>
          </cell>
          <cell r="AJ327">
            <v>0</v>
          </cell>
          <cell r="AL327">
            <v>10283800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1</v>
          </cell>
          <cell r="AJ338">
            <v>0</v>
          </cell>
          <cell r="AL338">
            <v>0</v>
          </cell>
        </row>
        <row r="413">
          <cell r="C413">
            <v>3259</v>
          </cell>
          <cell r="D413">
            <v>3187</v>
          </cell>
          <cell r="E413">
            <v>3187</v>
          </cell>
          <cell r="F413">
            <v>0</v>
          </cell>
          <cell r="G413">
            <v>72</v>
          </cell>
          <cell r="AA413">
            <v>1545</v>
          </cell>
          <cell r="AB413">
            <v>730</v>
          </cell>
          <cell r="AC413">
            <v>984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47</v>
          </cell>
          <cell r="AJ413">
            <v>0</v>
          </cell>
          <cell r="AL413">
            <v>18050450</v>
          </cell>
        </row>
        <row r="464">
          <cell r="C464">
            <v>3692</v>
          </cell>
          <cell r="D464">
            <v>3644</v>
          </cell>
          <cell r="E464">
            <v>3644</v>
          </cell>
          <cell r="F464">
            <v>0</v>
          </cell>
          <cell r="G464">
            <v>48</v>
          </cell>
          <cell r="AA464">
            <v>1656</v>
          </cell>
          <cell r="AB464">
            <v>1720</v>
          </cell>
          <cell r="AC464">
            <v>316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18</v>
          </cell>
          <cell r="AJ464">
            <v>0</v>
          </cell>
          <cell r="AL464">
            <v>16217470</v>
          </cell>
        </row>
        <row r="483">
          <cell r="C483">
            <v>10</v>
          </cell>
          <cell r="D483">
            <v>10</v>
          </cell>
          <cell r="E483">
            <v>10</v>
          </cell>
          <cell r="F483">
            <v>0</v>
          </cell>
          <cell r="G483">
            <v>0</v>
          </cell>
          <cell r="AA483">
            <v>0</v>
          </cell>
          <cell r="AB483">
            <v>10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L483">
            <v>35600</v>
          </cell>
        </row>
        <row r="511">
          <cell r="C511">
            <v>40488</v>
          </cell>
          <cell r="D511">
            <v>40325</v>
          </cell>
          <cell r="E511">
            <v>40325</v>
          </cell>
          <cell r="F511">
            <v>0</v>
          </cell>
          <cell r="G511">
            <v>163</v>
          </cell>
          <cell r="AA511">
            <v>733</v>
          </cell>
          <cell r="AB511">
            <v>39194</v>
          </cell>
          <cell r="AC511">
            <v>561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52</v>
          </cell>
          <cell r="AJ511">
            <v>0</v>
          </cell>
          <cell r="AL511">
            <v>1081546070</v>
          </cell>
        </row>
        <row r="521">
          <cell r="C521">
            <v>7</v>
          </cell>
          <cell r="D521">
            <v>7</v>
          </cell>
          <cell r="E521">
            <v>7</v>
          </cell>
          <cell r="F521">
            <v>0</v>
          </cell>
          <cell r="G521">
            <v>0</v>
          </cell>
          <cell r="AA521">
            <v>0</v>
          </cell>
          <cell r="AB521">
            <v>7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85680</v>
          </cell>
        </row>
        <row r="533">
          <cell r="C533">
            <v>6454</v>
          </cell>
          <cell r="D533">
            <v>6294</v>
          </cell>
          <cell r="E533">
            <v>6294</v>
          </cell>
          <cell r="F533">
            <v>0</v>
          </cell>
          <cell r="G533">
            <v>160</v>
          </cell>
          <cell r="AA533">
            <v>4445</v>
          </cell>
          <cell r="AB533">
            <v>968</v>
          </cell>
          <cell r="AC533">
            <v>1041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75">
          <cell r="C575">
            <v>53</v>
          </cell>
          <cell r="D575">
            <v>53</v>
          </cell>
          <cell r="E575">
            <v>53</v>
          </cell>
          <cell r="F575">
            <v>0</v>
          </cell>
          <cell r="G575">
            <v>0</v>
          </cell>
          <cell r="AA575">
            <v>20</v>
          </cell>
          <cell r="AB575">
            <v>11</v>
          </cell>
          <cell r="AC575">
            <v>22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113440</v>
          </cell>
        </row>
        <row r="607">
          <cell r="C607">
            <v>1252</v>
          </cell>
          <cell r="D607">
            <v>1245</v>
          </cell>
          <cell r="E607">
            <v>1245</v>
          </cell>
          <cell r="F607">
            <v>0</v>
          </cell>
          <cell r="G607">
            <v>7</v>
          </cell>
          <cell r="AA607">
            <v>270</v>
          </cell>
          <cell r="AB607">
            <v>472</v>
          </cell>
          <cell r="AC607">
            <v>510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2</v>
          </cell>
          <cell r="AJ607">
            <v>0</v>
          </cell>
          <cell r="AL607">
            <v>2000290</v>
          </cell>
        </row>
        <row r="669">
          <cell r="C669">
            <v>1722</v>
          </cell>
          <cell r="D669">
            <v>1708</v>
          </cell>
          <cell r="E669">
            <v>1706</v>
          </cell>
          <cell r="F669">
            <v>2</v>
          </cell>
          <cell r="G669">
            <v>14</v>
          </cell>
          <cell r="AA669">
            <v>413</v>
          </cell>
          <cell r="AB669">
            <v>652</v>
          </cell>
          <cell r="AC669">
            <v>657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15800260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L692">
            <v>0</v>
          </cell>
        </row>
        <row r="722">
          <cell r="C722">
            <v>1373</v>
          </cell>
          <cell r="D722">
            <v>1373</v>
          </cell>
          <cell r="E722">
            <v>1373</v>
          </cell>
          <cell r="F722">
            <v>0</v>
          </cell>
          <cell r="G722">
            <v>0</v>
          </cell>
          <cell r="AA722">
            <v>89</v>
          </cell>
          <cell r="AB722">
            <v>6</v>
          </cell>
          <cell r="AC722">
            <v>1278</v>
          </cell>
          <cell r="AD722">
            <v>5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85661050</v>
          </cell>
        </row>
        <row r="724">
          <cell r="C724">
            <v>0</v>
          </cell>
          <cell r="D724">
            <v>0</v>
          </cell>
          <cell r="E724"/>
          <cell r="F724"/>
          <cell r="G724"/>
          <cell r="AA724"/>
          <cell r="AB724"/>
          <cell r="AC724"/>
          <cell r="AD724"/>
          <cell r="AE724"/>
          <cell r="AF724"/>
          <cell r="AG724"/>
          <cell r="AH724"/>
          <cell r="AI724"/>
          <cell r="AJ724"/>
          <cell r="AL724">
            <v>0</v>
          </cell>
        </row>
        <row r="725">
          <cell r="C725">
            <v>71</v>
          </cell>
          <cell r="D725">
            <v>71</v>
          </cell>
          <cell r="E725">
            <v>71</v>
          </cell>
          <cell r="F725"/>
          <cell r="G725"/>
          <cell r="AA725">
            <v>37</v>
          </cell>
          <cell r="AB725">
            <v>12</v>
          </cell>
          <cell r="AC725">
            <v>22</v>
          </cell>
          <cell r="AD725"/>
          <cell r="AE725"/>
          <cell r="AF725"/>
          <cell r="AG725"/>
          <cell r="AH725"/>
          <cell r="AI725"/>
          <cell r="AJ725"/>
          <cell r="AL725">
            <v>1579040</v>
          </cell>
        </row>
        <row r="746">
          <cell r="C746">
            <v>623</v>
          </cell>
          <cell r="D746">
            <v>621</v>
          </cell>
          <cell r="E746">
            <v>621</v>
          </cell>
          <cell r="F746">
            <v>0</v>
          </cell>
          <cell r="G746">
            <v>2</v>
          </cell>
          <cell r="AA746">
            <v>331</v>
          </cell>
          <cell r="AB746">
            <v>253</v>
          </cell>
          <cell r="AC746">
            <v>39</v>
          </cell>
          <cell r="AD746">
            <v>8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10</v>
          </cell>
          <cell r="AJ746">
            <v>0</v>
          </cell>
          <cell r="AL746">
            <v>11265210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L779">
            <v>0</v>
          </cell>
        </row>
        <row r="837">
          <cell r="C837">
            <v>5</v>
          </cell>
          <cell r="D837">
            <v>5</v>
          </cell>
          <cell r="E837">
            <v>5</v>
          </cell>
          <cell r="F837">
            <v>0</v>
          </cell>
          <cell r="G837">
            <v>0</v>
          </cell>
          <cell r="AA837">
            <v>1</v>
          </cell>
          <cell r="AB837">
            <v>4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51"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L851">
            <v>0</v>
          </cell>
        </row>
        <row r="855"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42</v>
          </cell>
          <cell r="AJ855">
            <v>0</v>
          </cell>
          <cell r="AL855">
            <v>0</v>
          </cell>
        </row>
        <row r="862"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L862">
            <v>0</v>
          </cell>
        </row>
        <row r="871"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L871">
            <v>0</v>
          </cell>
        </row>
        <row r="875"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L875">
            <v>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L879">
            <v>0</v>
          </cell>
        </row>
        <row r="883"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L883">
            <v>0</v>
          </cell>
        </row>
        <row r="891"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L891">
            <v>0</v>
          </cell>
        </row>
        <row r="894"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>
            <v>0</v>
          </cell>
        </row>
        <row r="897"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2</v>
          </cell>
          <cell r="AJ897">
            <v>0</v>
          </cell>
          <cell r="AL897">
            <v>0</v>
          </cell>
        </row>
        <row r="905"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L905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>
            <v>0</v>
          </cell>
        </row>
        <row r="921">
          <cell r="C921">
            <v>0</v>
          </cell>
          <cell r="E921">
            <v>0</v>
          </cell>
          <cell r="AL921">
            <v>0</v>
          </cell>
        </row>
        <row r="926">
          <cell r="C926">
            <v>0</v>
          </cell>
          <cell r="E926">
            <v>0</v>
          </cell>
          <cell r="AL926"/>
        </row>
        <row r="927"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47">
          <cell r="C947">
            <v>0</v>
          </cell>
          <cell r="E947">
            <v>0</v>
          </cell>
          <cell r="AL947">
            <v>0</v>
          </cell>
        </row>
        <row r="950"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</row>
        <row r="1011">
          <cell r="C1011">
            <v>9368</v>
          </cell>
          <cell r="D1011">
            <v>9368</v>
          </cell>
          <cell r="E1011">
            <v>9368</v>
          </cell>
          <cell r="F1011">
            <v>0</v>
          </cell>
          <cell r="G1011">
            <v>0</v>
          </cell>
          <cell r="AA1011">
            <v>8124</v>
          </cell>
          <cell r="AB1011">
            <v>1244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29">
          <cell r="C1029">
            <v>860</v>
          </cell>
          <cell r="E1029">
            <v>828</v>
          </cell>
          <cell r="AL1029">
            <v>6275010</v>
          </cell>
        </row>
        <row r="1036">
          <cell r="C1036">
            <v>0</v>
          </cell>
        </row>
        <row r="1051"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356</v>
          </cell>
          <cell r="AJ1051">
            <v>0</v>
          </cell>
          <cell r="AL1051">
            <v>0</v>
          </cell>
        </row>
        <row r="1054">
          <cell r="C1054">
            <v>0</v>
          </cell>
        </row>
        <row r="1073">
          <cell r="C1073">
            <v>219</v>
          </cell>
          <cell r="E1073">
            <v>219</v>
          </cell>
        </row>
        <row r="1075">
          <cell r="C1075">
            <v>140</v>
          </cell>
          <cell r="E1075">
            <v>140</v>
          </cell>
          <cell r="AL1075">
            <v>1153600</v>
          </cell>
        </row>
        <row r="1076">
          <cell r="C1076">
            <v>148</v>
          </cell>
          <cell r="E1076">
            <v>148</v>
          </cell>
          <cell r="AL1076">
            <v>478040</v>
          </cell>
        </row>
        <row r="1077">
          <cell r="C1077">
            <v>285</v>
          </cell>
          <cell r="E1077">
            <v>285</v>
          </cell>
          <cell r="AL1077">
            <v>920550</v>
          </cell>
        </row>
        <row r="1078">
          <cell r="C1078">
            <v>0</v>
          </cell>
          <cell r="E1078"/>
          <cell r="AL1078">
            <v>0</v>
          </cell>
        </row>
        <row r="1079">
          <cell r="C1079">
            <v>0</v>
          </cell>
          <cell r="E1079"/>
          <cell r="AL1079">
            <v>0</v>
          </cell>
        </row>
        <row r="1080">
          <cell r="C1080">
            <v>0</v>
          </cell>
          <cell r="E1080"/>
          <cell r="AL1080">
            <v>0</v>
          </cell>
        </row>
        <row r="1081">
          <cell r="C1081">
            <v>0</v>
          </cell>
          <cell r="E1081"/>
          <cell r="AL1081">
            <v>0</v>
          </cell>
        </row>
        <row r="1082">
          <cell r="C1082">
            <v>0</v>
          </cell>
          <cell r="E1082"/>
          <cell r="AL1082">
            <v>0</v>
          </cell>
        </row>
        <row r="1085">
          <cell r="C1085">
            <v>0</v>
          </cell>
          <cell r="E1085"/>
          <cell r="AL1085">
            <v>0</v>
          </cell>
        </row>
        <row r="1086">
          <cell r="C1086">
            <v>0</v>
          </cell>
          <cell r="E1086"/>
          <cell r="AL1086">
            <v>0</v>
          </cell>
        </row>
        <row r="1087">
          <cell r="C1087">
            <v>0</v>
          </cell>
          <cell r="E1087"/>
          <cell r="AL1087">
            <v>0</v>
          </cell>
        </row>
        <row r="1088">
          <cell r="C1088">
            <v>0</v>
          </cell>
          <cell r="E1088"/>
          <cell r="AL1088">
            <v>0</v>
          </cell>
        </row>
        <row r="1089">
          <cell r="C1089">
            <v>2</v>
          </cell>
          <cell r="E1089">
            <v>2</v>
          </cell>
          <cell r="AL1089">
            <v>532440</v>
          </cell>
        </row>
        <row r="1090">
          <cell r="C1090">
            <v>0</v>
          </cell>
          <cell r="E1090"/>
          <cell r="AL1090">
            <v>0</v>
          </cell>
        </row>
        <row r="1091">
          <cell r="C1091">
            <v>2</v>
          </cell>
          <cell r="D1091">
            <v>2</v>
          </cell>
          <cell r="E1091">
            <v>2</v>
          </cell>
          <cell r="F1091">
            <v>0</v>
          </cell>
          <cell r="G1091">
            <v>0</v>
          </cell>
          <cell r="AA1091">
            <v>2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3">
          <cell r="C1093">
            <v>0</v>
          </cell>
          <cell r="D1093">
            <v>0</v>
          </cell>
          <cell r="E1093"/>
          <cell r="F1093"/>
          <cell r="G1093"/>
          <cell r="AA1093"/>
          <cell r="AB1093"/>
          <cell r="AC1093"/>
          <cell r="AD1093"/>
          <cell r="AE1093"/>
          <cell r="AF1093"/>
          <cell r="AG1093"/>
          <cell r="AH1093"/>
          <cell r="AI1093"/>
          <cell r="AJ1093"/>
        </row>
        <row r="1094">
          <cell r="C1094">
            <v>0</v>
          </cell>
          <cell r="D1094">
            <v>0</v>
          </cell>
          <cell r="E1094"/>
          <cell r="F1094"/>
          <cell r="G1094"/>
          <cell r="AA1094"/>
          <cell r="AB1094"/>
          <cell r="AC1094"/>
          <cell r="AD1094"/>
          <cell r="AE1094"/>
          <cell r="AF1094"/>
          <cell r="AG1094"/>
          <cell r="AH1094"/>
          <cell r="AI1094"/>
          <cell r="AJ1094"/>
        </row>
        <row r="1095">
          <cell r="C1095">
            <v>2</v>
          </cell>
          <cell r="D1095">
            <v>2</v>
          </cell>
          <cell r="E1095">
            <v>2</v>
          </cell>
          <cell r="F1095"/>
          <cell r="G1095">
            <v>0</v>
          </cell>
          <cell r="AA1095">
            <v>2</v>
          </cell>
          <cell r="AB1095">
            <v>0</v>
          </cell>
          <cell r="AC1095">
            <v>0</v>
          </cell>
          <cell r="AD1095"/>
          <cell r="AE1095"/>
          <cell r="AF1095"/>
          <cell r="AG1095"/>
          <cell r="AH1095"/>
          <cell r="AI1095"/>
          <cell r="AJ1095"/>
        </row>
        <row r="1096">
          <cell r="C1096">
            <v>0</v>
          </cell>
          <cell r="D1096">
            <v>0</v>
          </cell>
          <cell r="E1096"/>
          <cell r="F1096"/>
          <cell r="G1096"/>
          <cell r="AA1096"/>
          <cell r="AB1096"/>
          <cell r="AC1096"/>
          <cell r="AD1096"/>
          <cell r="AE1096"/>
          <cell r="AF1096"/>
          <cell r="AG1096"/>
          <cell r="AH1096"/>
          <cell r="AI1096"/>
          <cell r="AJ1096"/>
        </row>
        <row r="1097">
          <cell r="C1097">
            <v>0</v>
          </cell>
          <cell r="D1097">
            <v>0</v>
          </cell>
          <cell r="E1097"/>
          <cell r="F1097"/>
          <cell r="G1097"/>
          <cell r="AA1097"/>
          <cell r="AB1097"/>
          <cell r="AC1097"/>
          <cell r="AD1097"/>
          <cell r="AE1097"/>
          <cell r="AF1097"/>
          <cell r="AG1097"/>
          <cell r="AH1097"/>
          <cell r="AI1097"/>
          <cell r="AJ1097"/>
        </row>
        <row r="1098">
          <cell r="C1098">
            <v>0</v>
          </cell>
          <cell r="D1098">
            <v>0</v>
          </cell>
          <cell r="E1098"/>
          <cell r="F1098"/>
          <cell r="G1098"/>
          <cell r="AA1098"/>
          <cell r="AB1098"/>
          <cell r="AC1098"/>
          <cell r="AD1098"/>
          <cell r="AE1098"/>
          <cell r="AF1098"/>
          <cell r="AG1098"/>
          <cell r="AH1098"/>
          <cell r="AI1098"/>
          <cell r="AJ1098"/>
        </row>
        <row r="1099">
          <cell r="C1099">
            <v>0</v>
          </cell>
          <cell r="D1099">
            <v>0</v>
          </cell>
          <cell r="E1099"/>
          <cell r="F1099"/>
          <cell r="G1099"/>
          <cell r="AA1099"/>
          <cell r="AB1099"/>
          <cell r="AC1099"/>
          <cell r="AD1099"/>
          <cell r="AE1099"/>
          <cell r="AF1099"/>
          <cell r="AG1099"/>
          <cell r="AH1099"/>
          <cell r="AI1099"/>
          <cell r="AJ1099"/>
        </row>
        <row r="1100">
          <cell r="C1100">
            <v>0</v>
          </cell>
          <cell r="D1100">
            <v>0</v>
          </cell>
          <cell r="E1100"/>
          <cell r="F1100"/>
          <cell r="G1100"/>
          <cell r="AA1100"/>
          <cell r="AB1100"/>
          <cell r="AC1100"/>
          <cell r="AD1100"/>
          <cell r="AE1100"/>
          <cell r="AF1100"/>
          <cell r="AG1100"/>
          <cell r="AH1100"/>
          <cell r="AI1100"/>
          <cell r="AJ1100"/>
        </row>
        <row r="1101">
          <cell r="C1101">
            <v>0</v>
          </cell>
          <cell r="D1101">
            <v>0</v>
          </cell>
          <cell r="E1101"/>
          <cell r="F1101"/>
          <cell r="G1101"/>
          <cell r="AA1101"/>
          <cell r="AB1101"/>
          <cell r="AC1101"/>
          <cell r="AD1101"/>
          <cell r="AE1101"/>
          <cell r="AF1101"/>
          <cell r="AG1101"/>
          <cell r="AH1101"/>
          <cell r="AI1101"/>
          <cell r="AJ1101"/>
        </row>
        <row r="1102">
          <cell r="C1102">
            <v>0</v>
          </cell>
          <cell r="D1102">
            <v>0</v>
          </cell>
          <cell r="E1102"/>
          <cell r="F1102"/>
          <cell r="G1102"/>
          <cell r="AA1102"/>
          <cell r="AB1102"/>
          <cell r="AC1102"/>
          <cell r="AD1102"/>
          <cell r="AE1102"/>
          <cell r="AF1102"/>
          <cell r="AG1102"/>
          <cell r="AH1102"/>
          <cell r="AI1102"/>
          <cell r="AJ1102"/>
        </row>
        <row r="1103">
          <cell r="C1103">
            <v>0</v>
          </cell>
          <cell r="D1103">
            <v>0</v>
          </cell>
          <cell r="E1103"/>
          <cell r="F1103"/>
          <cell r="G1103"/>
          <cell r="AA1103"/>
          <cell r="AB1103"/>
          <cell r="AC1103"/>
          <cell r="AD1103"/>
          <cell r="AE1103"/>
          <cell r="AF1103"/>
          <cell r="AG1103"/>
          <cell r="AH1103"/>
          <cell r="AI1103"/>
          <cell r="AJ1103"/>
        </row>
        <row r="1104">
          <cell r="C1104">
            <v>0</v>
          </cell>
          <cell r="D1104">
            <v>0</v>
          </cell>
          <cell r="E1104"/>
          <cell r="F1104"/>
          <cell r="G1104"/>
          <cell r="AA1104"/>
          <cell r="AB1104"/>
          <cell r="AC1104"/>
          <cell r="AD1104"/>
          <cell r="AE1104"/>
          <cell r="AF1104"/>
          <cell r="AG1104"/>
          <cell r="AH1104"/>
          <cell r="AI1104"/>
          <cell r="AJ1104"/>
        </row>
        <row r="1105">
          <cell r="C1105">
            <v>0</v>
          </cell>
          <cell r="D1105">
            <v>0</v>
          </cell>
          <cell r="E1105"/>
          <cell r="F1105"/>
          <cell r="G1105"/>
          <cell r="AA1105"/>
          <cell r="AB1105"/>
          <cell r="AC1105"/>
          <cell r="AD1105"/>
          <cell r="AE1105"/>
          <cell r="AF1105"/>
          <cell r="AG1105"/>
          <cell r="AH1105"/>
          <cell r="AI1105"/>
          <cell r="AJ1105"/>
        </row>
        <row r="1106">
          <cell r="C1106">
            <v>0</v>
          </cell>
          <cell r="D1106">
            <v>0</v>
          </cell>
          <cell r="E1106"/>
          <cell r="F1106"/>
          <cell r="G1106"/>
          <cell r="AA1106"/>
          <cell r="AB1106"/>
          <cell r="AC1106"/>
          <cell r="AD1106"/>
          <cell r="AE1106"/>
          <cell r="AF1106"/>
          <cell r="AG1106"/>
          <cell r="AH1106"/>
          <cell r="AI1106"/>
          <cell r="AJ1106"/>
        </row>
        <row r="1107">
          <cell r="C1107">
            <v>0</v>
          </cell>
          <cell r="D1107">
            <v>0</v>
          </cell>
          <cell r="E1107"/>
          <cell r="F1107"/>
          <cell r="G1107"/>
          <cell r="AA1107"/>
          <cell r="AB1107"/>
          <cell r="AC1107"/>
          <cell r="AD1107"/>
          <cell r="AE1107"/>
          <cell r="AF1107"/>
          <cell r="AG1107"/>
          <cell r="AH1107"/>
          <cell r="AI1107"/>
          <cell r="AJ1107"/>
        </row>
        <row r="1108">
          <cell r="C1108">
            <v>0</v>
          </cell>
          <cell r="D1108">
            <v>0</v>
          </cell>
          <cell r="E1108"/>
          <cell r="F1108"/>
          <cell r="G1108"/>
          <cell r="AA1108"/>
          <cell r="AB1108"/>
          <cell r="AC1108"/>
          <cell r="AD1108"/>
          <cell r="AE1108"/>
          <cell r="AF1108"/>
          <cell r="AG1108"/>
          <cell r="AH1108"/>
          <cell r="AI1108"/>
          <cell r="AJ1108"/>
        </row>
        <row r="1109">
          <cell r="C1109">
            <v>0</v>
          </cell>
          <cell r="D1109">
            <v>0</v>
          </cell>
          <cell r="E1109"/>
          <cell r="F1109"/>
          <cell r="G1109"/>
          <cell r="AA1109"/>
          <cell r="AB1109"/>
          <cell r="AC1109"/>
          <cell r="AD1109"/>
          <cell r="AE1109"/>
          <cell r="AF1109"/>
          <cell r="AG1109"/>
          <cell r="AH1109"/>
          <cell r="AI1109"/>
          <cell r="AJ1109"/>
        </row>
        <row r="1110">
          <cell r="C1110">
            <v>0</v>
          </cell>
          <cell r="D1110">
            <v>0</v>
          </cell>
          <cell r="E1110"/>
          <cell r="F1110"/>
          <cell r="G1110"/>
          <cell r="AA1110"/>
          <cell r="AB1110"/>
          <cell r="AC1110"/>
          <cell r="AD1110"/>
          <cell r="AE1110"/>
          <cell r="AF1110"/>
          <cell r="AG1110"/>
          <cell r="AH1110"/>
          <cell r="AI1110"/>
          <cell r="AJ1110"/>
        </row>
        <row r="1111">
          <cell r="C1111">
            <v>0</v>
          </cell>
          <cell r="D1111">
            <v>0</v>
          </cell>
          <cell r="E1111"/>
          <cell r="F1111"/>
          <cell r="G1111"/>
          <cell r="AA1111"/>
          <cell r="AB1111"/>
          <cell r="AC1111"/>
          <cell r="AD1111"/>
          <cell r="AE1111"/>
          <cell r="AF1111"/>
          <cell r="AG1111"/>
          <cell r="AH1111"/>
          <cell r="AI1111"/>
          <cell r="AJ1111"/>
        </row>
        <row r="1112">
          <cell r="C1112">
            <v>0</v>
          </cell>
          <cell r="D1112">
            <v>0</v>
          </cell>
          <cell r="E1112"/>
          <cell r="F1112"/>
          <cell r="G1112"/>
          <cell r="AA1112"/>
          <cell r="AB1112"/>
          <cell r="AC1112"/>
          <cell r="AD1112"/>
          <cell r="AE1112"/>
          <cell r="AF1112"/>
          <cell r="AG1112"/>
          <cell r="AH1112"/>
          <cell r="AI1112"/>
          <cell r="AJ1112"/>
        </row>
        <row r="1113">
          <cell r="C1113">
            <v>0</v>
          </cell>
          <cell r="D1113">
            <v>0</v>
          </cell>
          <cell r="E1113"/>
          <cell r="F1113"/>
          <cell r="G1113"/>
          <cell r="AA1113"/>
          <cell r="AB1113"/>
          <cell r="AC1113"/>
          <cell r="AD1113"/>
          <cell r="AE1113"/>
          <cell r="AF1113"/>
          <cell r="AG1113"/>
          <cell r="AH1113"/>
          <cell r="AI1113"/>
          <cell r="AJ1113"/>
        </row>
        <row r="1114">
          <cell r="C1114">
            <v>0</v>
          </cell>
          <cell r="D1114">
            <v>0</v>
          </cell>
          <cell r="E1114"/>
          <cell r="F1114"/>
          <cell r="G1114"/>
          <cell r="AA1114"/>
          <cell r="AB1114"/>
          <cell r="AC1114"/>
          <cell r="AD1114"/>
          <cell r="AE1114"/>
          <cell r="AF1114"/>
          <cell r="AG1114"/>
          <cell r="AH1114"/>
          <cell r="AI1114"/>
          <cell r="AJ1114"/>
        </row>
        <row r="1115">
          <cell r="C1115">
            <v>0</v>
          </cell>
          <cell r="D1115">
            <v>0</v>
          </cell>
          <cell r="E1115"/>
          <cell r="F1115"/>
          <cell r="G1115"/>
          <cell r="AA1115"/>
          <cell r="AB1115"/>
          <cell r="AC1115"/>
          <cell r="AD1115"/>
          <cell r="AE1115"/>
          <cell r="AF1115"/>
          <cell r="AG1115"/>
          <cell r="AH1115"/>
          <cell r="AI1115"/>
          <cell r="AJ1115"/>
        </row>
        <row r="1116">
          <cell r="C1116">
            <v>0</v>
          </cell>
          <cell r="D1116">
            <v>0</v>
          </cell>
          <cell r="E1116"/>
          <cell r="F1116"/>
          <cell r="G1116"/>
          <cell r="AA1116"/>
          <cell r="AB1116"/>
          <cell r="AC1116"/>
          <cell r="AD1116"/>
          <cell r="AE1116"/>
          <cell r="AF1116"/>
          <cell r="AG1116"/>
          <cell r="AH1116"/>
          <cell r="AI1116"/>
          <cell r="AJ1116"/>
        </row>
        <row r="1117">
          <cell r="C1117">
            <v>0</v>
          </cell>
          <cell r="D1117">
            <v>0</v>
          </cell>
          <cell r="E1117"/>
          <cell r="F1117"/>
          <cell r="G1117"/>
          <cell r="AA1117"/>
          <cell r="AB1117"/>
          <cell r="AC1117"/>
          <cell r="AD1117"/>
          <cell r="AE1117"/>
          <cell r="AF1117"/>
          <cell r="AG1117"/>
          <cell r="AH1117"/>
          <cell r="AI1117"/>
          <cell r="AJ1117"/>
        </row>
        <row r="1118">
          <cell r="C1118">
            <v>0</v>
          </cell>
          <cell r="D1118">
            <v>0</v>
          </cell>
          <cell r="E1118"/>
          <cell r="F1118"/>
          <cell r="G1118"/>
          <cell r="AA1118"/>
          <cell r="AB1118"/>
          <cell r="AC1118"/>
          <cell r="AD1118"/>
          <cell r="AE1118"/>
          <cell r="AF1118"/>
          <cell r="AG1118"/>
          <cell r="AH1118"/>
          <cell r="AI1118"/>
          <cell r="AJ1118"/>
        </row>
        <row r="1119">
          <cell r="C1119">
            <v>0</v>
          </cell>
          <cell r="D1119">
            <v>0</v>
          </cell>
          <cell r="E1119"/>
          <cell r="F1119"/>
          <cell r="G1119"/>
          <cell r="AA1119"/>
          <cell r="AB1119"/>
          <cell r="AC1119"/>
          <cell r="AD1119"/>
          <cell r="AE1119"/>
          <cell r="AF1119"/>
          <cell r="AG1119"/>
          <cell r="AH1119"/>
          <cell r="AI1119"/>
          <cell r="AJ1119"/>
        </row>
        <row r="1120">
          <cell r="C1120">
            <v>0</v>
          </cell>
          <cell r="D1120">
            <v>0</v>
          </cell>
          <cell r="E1120"/>
          <cell r="F1120"/>
          <cell r="G1120"/>
          <cell r="AA1120"/>
          <cell r="AB1120"/>
          <cell r="AC1120"/>
          <cell r="AD1120"/>
          <cell r="AE1120"/>
          <cell r="AF1120"/>
          <cell r="AG1120"/>
          <cell r="AH1120"/>
          <cell r="AI1120"/>
          <cell r="AJ1120"/>
        </row>
        <row r="1121">
          <cell r="C1121">
            <v>0</v>
          </cell>
          <cell r="D1121">
            <v>0</v>
          </cell>
          <cell r="E1121"/>
          <cell r="F1121"/>
          <cell r="G1121"/>
          <cell r="AA1121"/>
          <cell r="AB1121"/>
          <cell r="AC1121"/>
          <cell r="AD1121"/>
          <cell r="AE1121"/>
          <cell r="AF1121"/>
          <cell r="AG1121"/>
          <cell r="AH1121"/>
          <cell r="AI1121"/>
          <cell r="AJ1121"/>
        </row>
        <row r="1122">
          <cell r="C1122">
            <v>0</v>
          </cell>
          <cell r="D1122">
            <v>0</v>
          </cell>
          <cell r="E1122"/>
          <cell r="F1122"/>
          <cell r="G1122"/>
          <cell r="AA1122"/>
          <cell r="AB1122"/>
          <cell r="AC1122"/>
          <cell r="AD1122"/>
          <cell r="AE1122"/>
          <cell r="AF1122"/>
          <cell r="AG1122"/>
          <cell r="AH1122"/>
          <cell r="AI1122"/>
          <cell r="AJ1122"/>
        </row>
        <row r="1123">
          <cell r="C1123">
            <v>0</v>
          </cell>
          <cell r="D1123">
            <v>0</v>
          </cell>
          <cell r="E1123"/>
          <cell r="F1123"/>
          <cell r="G1123"/>
          <cell r="AA1123"/>
          <cell r="AB1123"/>
          <cell r="AC1123"/>
          <cell r="AD1123"/>
          <cell r="AE1123"/>
          <cell r="AF1123"/>
          <cell r="AG1123"/>
          <cell r="AH1123"/>
          <cell r="AI1123"/>
          <cell r="AJ1123"/>
        </row>
        <row r="1124">
          <cell r="C1124">
            <v>0</v>
          </cell>
          <cell r="D1124">
            <v>0</v>
          </cell>
          <cell r="E1124"/>
          <cell r="F1124"/>
          <cell r="G1124"/>
          <cell r="AA1124"/>
          <cell r="AB1124"/>
          <cell r="AC1124"/>
          <cell r="AD1124"/>
          <cell r="AE1124"/>
          <cell r="AF1124"/>
          <cell r="AG1124"/>
          <cell r="AH1124"/>
          <cell r="AI1124"/>
          <cell r="AJ1124"/>
        </row>
        <row r="1125">
          <cell r="C1125">
            <v>0</v>
          </cell>
          <cell r="D1125">
            <v>0</v>
          </cell>
          <cell r="E1125"/>
          <cell r="F1125"/>
          <cell r="G1125"/>
          <cell r="AA1125"/>
          <cell r="AB1125"/>
          <cell r="AC1125"/>
          <cell r="AD1125"/>
          <cell r="AE1125"/>
          <cell r="AF1125"/>
          <cell r="AG1125"/>
          <cell r="AH1125"/>
          <cell r="AI1125"/>
          <cell r="AJ1125"/>
        </row>
        <row r="1126">
          <cell r="C1126">
            <v>0</v>
          </cell>
          <cell r="D1126">
            <v>0</v>
          </cell>
          <cell r="E1126"/>
          <cell r="F1126"/>
          <cell r="G1126"/>
          <cell r="AA1126"/>
          <cell r="AB1126"/>
          <cell r="AC1126"/>
          <cell r="AD1126"/>
          <cell r="AE1126"/>
          <cell r="AF1126"/>
          <cell r="AG1126"/>
          <cell r="AH1126"/>
          <cell r="AI1126"/>
          <cell r="AJ1126"/>
        </row>
        <row r="1127">
          <cell r="C1127">
            <v>0</v>
          </cell>
          <cell r="D1127">
            <v>0</v>
          </cell>
          <cell r="E1127"/>
          <cell r="F1127"/>
          <cell r="G1127"/>
          <cell r="AA1127"/>
          <cell r="AB1127"/>
          <cell r="AC1127"/>
          <cell r="AD1127"/>
          <cell r="AE1127"/>
          <cell r="AF1127"/>
          <cell r="AG1127"/>
          <cell r="AH1127"/>
          <cell r="AI1127"/>
          <cell r="AJ1127"/>
        </row>
        <row r="1128">
          <cell r="C1128">
            <v>0</v>
          </cell>
          <cell r="D1128">
            <v>0</v>
          </cell>
          <cell r="E1128"/>
          <cell r="F1128"/>
          <cell r="G1128"/>
          <cell r="AA1128"/>
          <cell r="AB1128"/>
          <cell r="AC1128"/>
          <cell r="AD1128"/>
          <cell r="AE1128"/>
          <cell r="AF1128"/>
          <cell r="AG1128"/>
          <cell r="AH1128"/>
          <cell r="AI1128"/>
          <cell r="AJ1128"/>
        </row>
        <row r="1129">
          <cell r="C1129">
            <v>0</v>
          </cell>
          <cell r="D1129">
            <v>0</v>
          </cell>
          <cell r="E1129"/>
          <cell r="F1129"/>
          <cell r="G1129"/>
          <cell r="AA1129"/>
          <cell r="AB1129"/>
          <cell r="AC1129"/>
          <cell r="AD1129"/>
          <cell r="AE1129"/>
          <cell r="AF1129"/>
          <cell r="AG1129"/>
          <cell r="AH1129"/>
          <cell r="AI1129"/>
          <cell r="AJ1129"/>
        </row>
        <row r="1130">
          <cell r="C1130">
            <v>0</v>
          </cell>
          <cell r="D1130">
            <v>0</v>
          </cell>
          <cell r="E1130"/>
          <cell r="F1130"/>
          <cell r="G1130"/>
          <cell r="AA1130"/>
          <cell r="AB1130"/>
          <cell r="AC1130"/>
          <cell r="AD1130"/>
          <cell r="AE1130"/>
          <cell r="AF1130"/>
          <cell r="AG1130"/>
          <cell r="AH1130"/>
          <cell r="AI1130"/>
          <cell r="AJ1130"/>
        </row>
        <row r="1131">
          <cell r="C1131">
            <v>0</v>
          </cell>
          <cell r="D1131">
            <v>0</v>
          </cell>
          <cell r="E1131"/>
          <cell r="F1131"/>
          <cell r="G1131"/>
          <cell r="AA1131"/>
          <cell r="AB1131"/>
          <cell r="AC1131"/>
          <cell r="AD1131"/>
          <cell r="AE1131"/>
          <cell r="AF1131"/>
          <cell r="AG1131"/>
          <cell r="AH1131"/>
          <cell r="AI1131"/>
          <cell r="AJ1131"/>
        </row>
        <row r="1132">
          <cell r="C1132">
            <v>0</v>
          </cell>
          <cell r="D1132">
            <v>0</v>
          </cell>
          <cell r="E1132"/>
          <cell r="F1132"/>
          <cell r="G1132"/>
          <cell r="AA1132"/>
          <cell r="AB1132"/>
          <cell r="AC1132"/>
          <cell r="AD1132"/>
          <cell r="AE1132"/>
          <cell r="AF1132"/>
          <cell r="AG1132"/>
          <cell r="AH1132"/>
          <cell r="AI1132"/>
          <cell r="AJ1132"/>
        </row>
        <row r="1133">
          <cell r="C1133">
            <v>0</v>
          </cell>
          <cell r="D1133">
            <v>0</v>
          </cell>
          <cell r="E1133"/>
          <cell r="F1133"/>
          <cell r="G1133"/>
          <cell r="AA1133"/>
          <cell r="AB1133"/>
          <cell r="AC1133"/>
          <cell r="AD1133"/>
          <cell r="AE1133"/>
          <cell r="AF1133"/>
          <cell r="AG1133"/>
          <cell r="AH1133"/>
          <cell r="AI1133"/>
          <cell r="AJ1133"/>
        </row>
        <row r="1134">
          <cell r="C1134">
            <v>0</v>
          </cell>
          <cell r="D1134">
            <v>0</v>
          </cell>
          <cell r="E1134"/>
          <cell r="F1134"/>
          <cell r="G1134"/>
          <cell r="AA1134"/>
          <cell r="AB1134"/>
          <cell r="AC1134"/>
          <cell r="AD1134"/>
          <cell r="AE1134"/>
          <cell r="AF1134"/>
          <cell r="AG1134"/>
          <cell r="AH1134"/>
          <cell r="AI1134"/>
          <cell r="AJ1134"/>
        </row>
        <row r="1135">
          <cell r="C1135">
            <v>0</v>
          </cell>
          <cell r="D1135">
            <v>0</v>
          </cell>
          <cell r="E1135"/>
          <cell r="F1135"/>
          <cell r="G1135"/>
          <cell r="AA1135"/>
          <cell r="AB1135"/>
          <cell r="AC1135"/>
          <cell r="AD1135"/>
          <cell r="AE1135"/>
          <cell r="AF1135"/>
          <cell r="AG1135"/>
          <cell r="AH1135"/>
          <cell r="AI1135"/>
          <cell r="AJ1135"/>
        </row>
        <row r="1136">
          <cell r="C1136">
            <v>0</v>
          </cell>
          <cell r="D1136">
            <v>0</v>
          </cell>
          <cell r="E1136"/>
          <cell r="F1136"/>
          <cell r="G1136"/>
          <cell r="AA1136"/>
          <cell r="AB1136"/>
          <cell r="AC1136"/>
          <cell r="AD1136"/>
          <cell r="AE1136"/>
          <cell r="AF1136"/>
          <cell r="AG1136"/>
          <cell r="AH1136"/>
          <cell r="AI1136"/>
          <cell r="AJ1136"/>
        </row>
        <row r="1137">
          <cell r="C1137">
            <v>0</v>
          </cell>
          <cell r="D1137">
            <v>0</v>
          </cell>
          <cell r="E1137"/>
          <cell r="F1137"/>
          <cell r="G1137"/>
          <cell r="AA1137"/>
          <cell r="AB1137"/>
          <cell r="AC1137"/>
          <cell r="AD1137"/>
          <cell r="AE1137"/>
          <cell r="AF1137"/>
          <cell r="AG1137"/>
          <cell r="AH1137"/>
          <cell r="AI1137"/>
          <cell r="AJ1137"/>
        </row>
        <row r="1138">
          <cell r="C1138">
            <v>0</v>
          </cell>
          <cell r="D1138">
            <v>0</v>
          </cell>
          <cell r="E1138"/>
          <cell r="F1138"/>
          <cell r="G1138"/>
          <cell r="AA1138"/>
          <cell r="AB1138"/>
          <cell r="AC1138"/>
          <cell r="AD1138"/>
          <cell r="AE1138"/>
          <cell r="AF1138"/>
          <cell r="AG1138"/>
          <cell r="AH1138"/>
          <cell r="AI1138"/>
          <cell r="AJ1138"/>
        </row>
        <row r="1139">
          <cell r="C1139">
            <v>0</v>
          </cell>
          <cell r="D1139">
            <v>0</v>
          </cell>
          <cell r="E1139"/>
          <cell r="F1139"/>
          <cell r="G1139"/>
          <cell r="AA1139"/>
          <cell r="AB1139"/>
          <cell r="AC1139"/>
          <cell r="AD1139"/>
          <cell r="AE1139"/>
          <cell r="AF1139"/>
          <cell r="AG1139"/>
          <cell r="AH1139"/>
          <cell r="AI1139"/>
          <cell r="AJ1139"/>
        </row>
        <row r="1140">
          <cell r="C1140">
            <v>0</v>
          </cell>
          <cell r="D1140">
            <v>0</v>
          </cell>
          <cell r="E1140"/>
          <cell r="F1140"/>
          <cell r="G1140"/>
          <cell r="AA1140"/>
          <cell r="AB1140"/>
          <cell r="AC1140"/>
          <cell r="AD1140"/>
          <cell r="AE1140"/>
          <cell r="AF1140"/>
          <cell r="AG1140"/>
          <cell r="AH1140"/>
          <cell r="AI1140"/>
          <cell r="AJ1140"/>
        </row>
        <row r="1141">
          <cell r="C1141">
            <v>0</v>
          </cell>
          <cell r="D1141">
            <v>0</v>
          </cell>
          <cell r="E1141"/>
          <cell r="F1141"/>
          <cell r="G1141"/>
          <cell r="AA1141"/>
          <cell r="AB1141"/>
          <cell r="AC1141"/>
          <cell r="AD1141"/>
          <cell r="AE1141"/>
          <cell r="AF1141"/>
          <cell r="AG1141"/>
          <cell r="AH1141"/>
          <cell r="AI1141"/>
          <cell r="AJ1141"/>
        </row>
        <row r="1142">
          <cell r="C1142">
            <v>0</v>
          </cell>
          <cell r="D1142">
            <v>0</v>
          </cell>
          <cell r="E1142"/>
          <cell r="F1142"/>
          <cell r="G1142"/>
          <cell r="AA1142"/>
          <cell r="AB1142"/>
          <cell r="AC1142"/>
          <cell r="AD1142"/>
          <cell r="AE1142"/>
          <cell r="AF1142"/>
          <cell r="AG1142"/>
          <cell r="AH1142"/>
          <cell r="AI1142"/>
          <cell r="AJ1142"/>
        </row>
        <row r="1143">
          <cell r="C1143">
            <v>0</v>
          </cell>
          <cell r="D1143">
            <v>0</v>
          </cell>
          <cell r="E1143"/>
          <cell r="F1143"/>
          <cell r="G1143"/>
          <cell r="AA1143"/>
          <cell r="AB1143"/>
          <cell r="AC1143"/>
          <cell r="AD1143"/>
          <cell r="AE1143"/>
          <cell r="AF1143"/>
          <cell r="AG1143"/>
          <cell r="AH1143"/>
          <cell r="AI1143"/>
          <cell r="AJ1143"/>
        </row>
        <row r="1144">
          <cell r="C1144">
            <v>0</v>
          </cell>
          <cell r="D1144">
            <v>0</v>
          </cell>
          <cell r="E1144"/>
          <cell r="F1144"/>
          <cell r="G1144"/>
          <cell r="AA1144"/>
          <cell r="AB1144"/>
          <cell r="AC1144"/>
          <cell r="AD1144"/>
          <cell r="AE1144"/>
          <cell r="AF1144"/>
          <cell r="AG1144"/>
          <cell r="AH1144"/>
          <cell r="AI1144"/>
          <cell r="AJ1144"/>
        </row>
        <row r="1216">
          <cell r="C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P1216">
            <v>0</v>
          </cell>
          <cell r="Q1216">
            <v>0</v>
          </cell>
          <cell r="S1216">
            <v>0</v>
          </cell>
          <cell r="T1216">
            <v>0</v>
          </cell>
          <cell r="V1216">
            <v>0</v>
          </cell>
          <cell r="W1216">
            <v>0</v>
          </cell>
          <cell r="Y1216">
            <v>0</v>
          </cell>
          <cell r="Z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L1216">
            <v>0</v>
          </cell>
        </row>
        <row r="1218">
          <cell r="C1218">
            <v>0</v>
          </cell>
          <cell r="D1218">
            <v>0</v>
          </cell>
          <cell r="E1218"/>
          <cell r="F1218"/>
          <cell r="G1218"/>
          <cell r="AA1218"/>
          <cell r="AB1218"/>
          <cell r="AC1218"/>
          <cell r="AD1218"/>
          <cell r="AE1218"/>
          <cell r="AF1218"/>
          <cell r="AG1218"/>
          <cell r="AH1218"/>
          <cell r="AI1218">
            <v>35</v>
          </cell>
          <cell r="AJ1218"/>
        </row>
        <row r="1221">
          <cell r="C1221">
            <v>0</v>
          </cell>
          <cell r="D1221">
            <v>0</v>
          </cell>
          <cell r="E1221"/>
          <cell r="F1221"/>
          <cell r="G1221"/>
          <cell r="AA1221"/>
          <cell r="AB1221"/>
          <cell r="AC1221"/>
          <cell r="AD1221"/>
          <cell r="AE1221"/>
          <cell r="AF1221"/>
          <cell r="AG1221"/>
          <cell r="AH1221"/>
          <cell r="AI1221"/>
          <cell r="AJ1221"/>
        </row>
        <row r="1222">
          <cell r="C1222">
            <v>105</v>
          </cell>
          <cell r="D1222">
            <v>105</v>
          </cell>
          <cell r="E1222">
            <v>105</v>
          </cell>
          <cell r="F1222"/>
          <cell r="G1222">
            <v>0</v>
          </cell>
          <cell r="AA1222">
            <v>0</v>
          </cell>
          <cell r="AB1222">
            <v>105</v>
          </cell>
          <cell r="AC1222">
            <v>0</v>
          </cell>
          <cell r="AD1222"/>
          <cell r="AE1222"/>
          <cell r="AF1222"/>
          <cell r="AG1222"/>
          <cell r="AH1222"/>
          <cell r="AI1222"/>
          <cell r="AJ1222"/>
        </row>
        <row r="1223">
          <cell r="C1223">
            <v>0</v>
          </cell>
          <cell r="D1223">
            <v>0</v>
          </cell>
          <cell r="E1223"/>
          <cell r="F1223"/>
          <cell r="G1223"/>
          <cell r="AA1223"/>
          <cell r="AB1223"/>
          <cell r="AC1223"/>
          <cell r="AD1223"/>
          <cell r="AE1223"/>
          <cell r="AF1223"/>
          <cell r="AG1223"/>
          <cell r="AH1223"/>
          <cell r="AI1223"/>
          <cell r="AJ1223"/>
        </row>
        <row r="1224">
          <cell r="C1224">
            <v>0</v>
          </cell>
          <cell r="D1224">
            <v>0</v>
          </cell>
          <cell r="E1224"/>
          <cell r="F1224"/>
          <cell r="G1224"/>
          <cell r="AA1224"/>
          <cell r="AB1224"/>
          <cell r="AC1224"/>
          <cell r="AD1224"/>
          <cell r="AE1224"/>
          <cell r="AF1224"/>
          <cell r="AG1224"/>
          <cell r="AH1224"/>
          <cell r="AI1224"/>
          <cell r="AJ1224"/>
        </row>
        <row r="1225">
          <cell r="C1225">
            <v>0</v>
          </cell>
          <cell r="D1225">
            <v>0</v>
          </cell>
          <cell r="E1225"/>
          <cell r="F1225"/>
          <cell r="G1225"/>
          <cell r="AA1225"/>
          <cell r="AB1225"/>
          <cell r="AC1225"/>
          <cell r="AD1225"/>
          <cell r="AE1225"/>
          <cell r="AF1225"/>
          <cell r="AG1225"/>
          <cell r="AH1225"/>
          <cell r="AI1225"/>
          <cell r="AJ1225"/>
        </row>
        <row r="1226">
          <cell r="C1226">
            <v>0</v>
          </cell>
          <cell r="D1226">
            <v>0</v>
          </cell>
          <cell r="E1226"/>
          <cell r="F1226"/>
          <cell r="G1226"/>
          <cell r="AA1226"/>
          <cell r="AB1226"/>
          <cell r="AC1226"/>
          <cell r="AD1226"/>
          <cell r="AE1226"/>
          <cell r="AF1226"/>
          <cell r="AG1226"/>
          <cell r="AH1226"/>
          <cell r="AI1226"/>
          <cell r="AJ1226"/>
        </row>
        <row r="1227">
          <cell r="C1227">
            <v>0</v>
          </cell>
          <cell r="D1227">
            <v>0</v>
          </cell>
          <cell r="E1227"/>
          <cell r="F1227"/>
          <cell r="G1227"/>
          <cell r="AA1227"/>
          <cell r="AB1227"/>
          <cell r="AC1227"/>
          <cell r="AD1227"/>
          <cell r="AE1227"/>
          <cell r="AF1227"/>
          <cell r="AG1227"/>
          <cell r="AH1227"/>
          <cell r="AI1227"/>
          <cell r="AJ1227"/>
        </row>
        <row r="1228">
          <cell r="C1228">
            <v>0</v>
          </cell>
          <cell r="D1228">
            <v>0</v>
          </cell>
          <cell r="E1228"/>
          <cell r="F1228"/>
          <cell r="G1228"/>
          <cell r="AA1228"/>
          <cell r="AB1228"/>
          <cell r="AC1228"/>
          <cell r="AD1228"/>
          <cell r="AE1228"/>
          <cell r="AF1228"/>
          <cell r="AG1228"/>
          <cell r="AH1228"/>
          <cell r="AI1228"/>
          <cell r="AJ1228"/>
        </row>
        <row r="1229">
          <cell r="C1229">
            <v>0</v>
          </cell>
          <cell r="D1229">
            <v>0</v>
          </cell>
          <cell r="E1229"/>
          <cell r="F1229"/>
          <cell r="G1229"/>
          <cell r="AA1229"/>
          <cell r="AB1229"/>
          <cell r="AC1229"/>
          <cell r="AD1229"/>
          <cell r="AE1229"/>
          <cell r="AF1229"/>
          <cell r="AG1229"/>
          <cell r="AH1229"/>
          <cell r="AI1229"/>
          <cell r="AJ1229"/>
        </row>
        <row r="1230">
          <cell r="C1230">
            <v>0</v>
          </cell>
          <cell r="D1230">
            <v>0</v>
          </cell>
          <cell r="E1230"/>
          <cell r="F1230"/>
          <cell r="G1230"/>
          <cell r="AA1230"/>
          <cell r="AB1230"/>
          <cell r="AC1230"/>
          <cell r="AD1230"/>
          <cell r="AE1230"/>
          <cell r="AF1230"/>
          <cell r="AG1230"/>
          <cell r="AH1230"/>
          <cell r="AI1230"/>
          <cell r="AJ1230"/>
        </row>
        <row r="1231">
          <cell r="C1231">
            <v>0</v>
          </cell>
          <cell r="D1231">
            <v>0</v>
          </cell>
          <cell r="E1231"/>
          <cell r="F1231"/>
          <cell r="G1231"/>
          <cell r="AA1231"/>
          <cell r="AB1231"/>
          <cell r="AC1231"/>
          <cell r="AD1231"/>
          <cell r="AE1231"/>
          <cell r="AF1231"/>
          <cell r="AG1231"/>
          <cell r="AH1231"/>
          <cell r="AI1231"/>
          <cell r="AJ1231"/>
        </row>
        <row r="1232">
          <cell r="C1232">
            <v>0</v>
          </cell>
          <cell r="D1232">
            <v>0</v>
          </cell>
          <cell r="E1232"/>
          <cell r="F1232"/>
          <cell r="G1232"/>
          <cell r="AA1232"/>
          <cell r="AB1232"/>
          <cell r="AC1232"/>
          <cell r="AD1232"/>
          <cell r="AE1232"/>
          <cell r="AF1232"/>
          <cell r="AG1232"/>
          <cell r="AH1232"/>
          <cell r="AI1232"/>
          <cell r="AJ1232"/>
        </row>
        <row r="1233">
          <cell r="C1233">
            <v>0</v>
          </cell>
          <cell r="D1233">
            <v>0</v>
          </cell>
          <cell r="E1233"/>
          <cell r="F1233"/>
          <cell r="G1233"/>
          <cell r="AA1233"/>
          <cell r="AB1233"/>
          <cell r="AC1233"/>
          <cell r="AD1233"/>
          <cell r="AE1233"/>
          <cell r="AF1233"/>
          <cell r="AG1233"/>
          <cell r="AH1233"/>
          <cell r="AI1233"/>
          <cell r="AJ1233"/>
        </row>
        <row r="1234">
          <cell r="C1234">
            <v>0</v>
          </cell>
          <cell r="D1234">
            <v>0</v>
          </cell>
          <cell r="E1234"/>
          <cell r="F1234"/>
          <cell r="G1234"/>
          <cell r="AA1234"/>
          <cell r="AB1234"/>
          <cell r="AC1234"/>
          <cell r="AD1234"/>
          <cell r="AE1234"/>
          <cell r="AF1234"/>
          <cell r="AG1234"/>
          <cell r="AH1234"/>
          <cell r="AI1234"/>
          <cell r="AJ1234"/>
        </row>
        <row r="1235">
          <cell r="C1235">
            <v>287</v>
          </cell>
          <cell r="D1235">
            <v>287</v>
          </cell>
          <cell r="E1235">
            <v>287</v>
          </cell>
          <cell r="F1235"/>
          <cell r="G1235">
            <v>0</v>
          </cell>
          <cell r="AA1235">
            <v>0</v>
          </cell>
          <cell r="AB1235">
            <v>287</v>
          </cell>
          <cell r="AC1235">
            <v>0</v>
          </cell>
          <cell r="AD1235"/>
          <cell r="AE1235"/>
          <cell r="AF1235"/>
          <cell r="AG1235"/>
          <cell r="AH1235"/>
          <cell r="AI1235"/>
          <cell r="AJ1235"/>
        </row>
        <row r="1236">
          <cell r="C1236">
            <v>0</v>
          </cell>
          <cell r="D1236">
            <v>0</v>
          </cell>
          <cell r="E1236"/>
          <cell r="F1236"/>
          <cell r="G1236"/>
          <cell r="AA1236"/>
          <cell r="AB1236"/>
          <cell r="AC1236"/>
          <cell r="AD1236"/>
          <cell r="AE1236"/>
          <cell r="AF1236"/>
          <cell r="AG1236"/>
          <cell r="AH1236"/>
          <cell r="AI1236"/>
          <cell r="AJ1236"/>
        </row>
        <row r="1237">
          <cell r="C1237">
            <v>22</v>
          </cell>
          <cell r="D1237">
            <v>22</v>
          </cell>
          <cell r="E1237">
            <v>22</v>
          </cell>
          <cell r="F1237"/>
          <cell r="G1237">
            <v>0</v>
          </cell>
          <cell r="AA1237">
            <v>0</v>
          </cell>
          <cell r="AB1237">
            <v>22</v>
          </cell>
          <cell r="AC1237">
            <v>0</v>
          </cell>
          <cell r="AD1237"/>
          <cell r="AE1237"/>
          <cell r="AF1237"/>
          <cell r="AG1237"/>
          <cell r="AH1237"/>
          <cell r="AI1237"/>
          <cell r="AJ1237"/>
        </row>
        <row r="1238">
          <cell r="C1238">
            <v>0</v>
          </cell>
          <cell r="D1238">
            <v>0</v>
          </cell>
          <cell r="E1238"/>
          <cell r="F1238"/>
          <cell r="G1238"/>
          <cell r="AA1238"/>
          <cell r="AB1238"/>
          <cell r="AC1238"/>
          <cell r="AD1238"/>
          <cell r="AE1238"/>
          <cell r="AF1238"/>
          <cell r="AG1238"/>
          <cell r="AH1238"/>
          <cell r="AI1238">
            <v>30</v>
          </cell>
          <cell r="AJ1238"/>
        </row>
        <row r="1239">
          <cell r="C1239">
            <v>0</v>
          </cell>
          <cell r="D1239">
            <v>0</v>
          </cell>
          <cell r="E1239"/>
          <cell r="F1239"/>
          <cell r="G1239"/>
          <cell r="AA1239"/>
          <cell r="AB1239"/>
          <cell r="AC1239"/>
          <cell r="AD1239"/>
          <cell r="AE1239"/>
          <cell r="AF1239"/>
          <cell r="AG1239"/>
          <cell r="AH1239"/>
          <cell r="AI1239"/>
          <cell r="AJ1239"/>
        </row>
        <row r="1240">
          <cell r="C1240">
            <v>0</v>
          </cell>
          <cell r="D1240">
            <v>0</v>
          </cell>
          <cell r="E1240"/>
          <cell r="F1240"/>
          <cell r="G1240"/>
          <cell r="AA1240"/>
          <cell r="AB1240"/>
          <cell r="AC1240"/>
          <cell r="AD1240"/>
          <cell r="AE1240"/>
          <cell r="AF1240"/>
          <cell r="AG1240"/>
          <cell r="AH1240"/>
          <cell r="AI1240"/>
          <cell r="AJ1240"/>
        </row>
        <row r="1241">
          <cell r="C1241">
            <v>15</v>
          </cell>
          <cell r="D1241">
            <v>15</v>
          </cell>
          <cell r="E1241">
            <v>15</v>
          </cell>
          <cell r="F1241"/>
          <cell r="G1241">
            <v>0</v>
          </cell>
          <cell r="AA1241">
            <v>0</v>
          </cell>
          <cell r="AB1241">
            <v>15</v>
          </cell>
          <cell r="AC1241">
            <v>0</v>
          </cell>
          <cell r="AD1241"/>
          <cell r="AE1241"/>
          <cell r="AF1241"/>
          <cell r="AG1241"/>
          <cell r="AH1241"/>
          <cell r="AI1241"/>
          <cell r="AJ1241"/>
        </row>
        <row r="1242">
          <cell r="C1242">
            <v>0</v>
          </cell>
          <cell r="D1242">
            <v>0</v>
          </cell>
          <cell r="E1242"/>
          <cell r="F1242"/>
          <cell r="G1242"/>
          <cell r="AA1242"/>
          <cell r="AB1242"/>
          <cell r="AC1242"/>
          <cell r="AD1242"/>
          <cell r="AE1242"/>
          <cell r="AF1242"/>
          <cell r="AG1242"/>
          <cell r="AH1242"/>
          <cell r="AI1242">
            <v>8</v>
          </cell>
          <cell r="AJ1242"/>
        </row>
        <row r="1243">
          <cell r="C1243">
            <v>0</v>
          </cell>
          <cell r="D1243">
            <v>0</v>
          </cell>
          <cell r="E1243"/>
          <cell r="F1243"/>
          <cell r="G1243"/>
          <cell r="AA1243"/>
          <cell r="AB1243"/>
          <cell r="AC1243"/>
          <cell r="AD1243"/>
          <cell r="AE1243"/>
          <cell r="AF1243"/>
          <cell r="AG1243"/>
          <cell r="AH1243"/>
          <cell r="AI1243"/>
          <cell r="AJ1243"/>
        </row>
        <row r="1244">
          <cell r="C1244">
            <v>0</v>
          </cell>
          <cell r="D1244">
            <v>0</v>
          </cell>
          <cell r="E1244"/>
          <cell r="F1244"/>
          <cell r="G1244"/>
          <cell r="AA1244"/>
          <cell r="AB1244"/>
          <cell r="AC1244"/>
          <cell r="AD1244"/>
          <cell r="AE1244"/>
          <cell r="AF1244"/>
          <cell r="AG1244"/>
          <cell r="AH1244"/>
          <cell r="AI1244">
            <v>1</v>
          </cell>
          <cell r="AJ1244"/>
        </row>
        <row r="1245">
          <cell r="C1245">
            <v>0</v>
          </cell>
          <cell r="D1245">
            <v>0</v>
          </cell>
          <cell r="E1245"/>
          <cell r="F1245"/>
          <cell r="G1245"/>
          <cell r="AA1245"/>
          <cell r="AB1245"/>
          <cell r="AC1245"/>
          <cell r="AD1245"/>
          <cell r="AE1245"/>
          <cell r="AF1245"/>
          <cell r="AG1245"/>
          <cell r="AH1245"/>
          <cell r="AI1245"/>
          <cell r="AJ1245"/>
        </row>
        <row r="1246">
          <cell r="C1246">
            <v>6</v>
          </cell>
          <cell r="D1246">
            <v>6</v>
          </cell>
          <cell r="E1246">
            <v>6</v>
          </cell>
          <cell r="F1246"/>
          <cell r="G1246">
            <v>0</v>
          </cell>
          <cell r="AA1246">
            <v>0</v>
          </cell>
          <cell r="AB1246">
            <v>6</v>
          </cell>
          <cell r="AC1246">
            <v>0</v>
          </cell>
          <cell r="AD1246"/>
          <cell r="AE1246"/>
          <cell r="AF1246"/>
          <cell r="AG1246"/>
          <cell r="AH1246"/>
          <cell r="AI1246"/>
          <cell r="AJ1246"/>
        </row>
        <row r="1247">
          <cell r="C1247">
            <v>0</v>
          </cell>
          <cell r="D1247">
            <v>0</v>
          </cell>
          <cell r="E1247"/>
          <cell r="F1247"/>
          <cell r="G1247"/>
          <cell r="AA1247"/>
          <cell r="AB1247"/>
          <cell r="AC1247"/>
          <cell r="AD1247"/>
          <cell r="AE1247"/>
          <cell r="AF1247"/>
          <cell r="AG1247"/>
          <cell r="AH1247"/>
          <cell r="AI1247"/>
          <cell r="AJ1247"/>
        </row>
        <row r="1248">
          <cell r="C1248">
            <v>0</v>
          </cell>
          <cell r="D1248">
            <v>0</v>
          </cell>
          <cell r="E1248"/>
          <cell r="F1248"/>
          <cell r="G1248"/>
          <cell r="AA1248"/>
          <cell r="AB1248"/>
          <cell r="AC1248"/>
          <cell r="AD1248"/>
          <cell r="AE1248"/>
          <cell r="AF1248"/>
          <cell r="AG1248"/>
          <cell r="AH1248"/>
          <cell r="AI1248"/>
          <cell r="AJ1248"/>
        </row>
        <row r="1249">
          <cell r="C1249">
            <v>0</v>
          </cell>
          <cell r="D1249">
            <v>0</v>
          </cell>
          <cell r="E1249"/>
          <cell r="F1249"/>
          <cell r="G1249"/>
          <cell r="AA1249"/>
          <cell r="AB1249"/>
          <cell r="AC1249"/>
          <cell r="AD1249"/>
          <cell r="AE1249"/>
          <cell r="AF1249"/>
          <cell r="AG1249"/>
          <cell r="AH1249"/>
          <cell r="AI1249"/>
          <cell r="AJ1249"/>
        </row>
        <row r="1250">
          <cell r="C1250">
            <v>0</v>
          </cell>
          <cell r="D1250">
            <v>0</v>
          </cell>
          <cell r="E1250"/>
          <cell r="F1250"/>
          <cell r="G1250"/>
          <cell r="AA1250"/>
          <cell r="AB1250"/>
          <cell r="AC1250"/>
          <cell r="AD1250"/>
          <cell r="AE1250"/>
          <cell r="AF1250"/>
          <cell r="AG1250"/>
          <cell r="AH1250"/>
          <cell r="AI1250"/>
          <cell r="AJ1250"/>
        </row>
        <row r="1251">
          <cell r="C1251">
            <v>0</v>
          </cell>
          <cell r="D1251">
            <v>0</v>
          </cell>
          <cell r="E1251"/>
          <cell r="F1251"/>
          <cell r="G1251"/>
          <cell r="AA1251"/>
          <cell r="AB1251"/>
          <cell r="AC1251"/>
          <cell r="AD1251"/>
          <cell r="AE1251"/>
          <cell r="AF1251"/>
          <cell r="AG1251"/>
          <cell r="AH1251"/>
          <cell r="AI1251"/>
          <cell r="AJ1251"/>
        </row>
        <row r="1252">
          <cell r="C1252">
            <v>0</v>
          </cell>
          <cell r="D1252">
            <v>0</v>
          </cell>
          <cell r="E1252"/>
          <cell r="F1252"/>
          <cell r="G1252"/>
          <cell r="AA1252"/>
          <cell r="AB1252"/>
          <cell r="AC1252"/>
          <cell r="AD1252"/>
          <cell r="AE1252"/>
          <cell r="AF1252"/>
          <cell r="AG1252"/>
          <cell r="AH1252"/>
          <cell r="AI1252"/>
          <cell r="AJ1252"/>
        </row>
        <row r="1253">
          <cell r="C1253">
            <v>0</v>
          </cell>
          <cell r="D1253">
            <v>0</v>
          </cell>
          <cell r="E1253"/>
          <cell r="F1253"/>
          <cell r="G1253"/>
          <cell r="AA1253"/>
          <cell r="AB1253"/>
          <cell r="AC1253"/>
          <cell r="AD1253"/>
          <cell r="AE1253"/>
          <cell r="AF1253"/>
          <cell r="AG1253"/>
          <cell r="AH1253"/>
          <cell r="AI1253"/>
          <cell r="AJ1253"/>
        </row>
        <row r="1254">
          <cell r="C1254">
            <v>0</v>
          </cell>
          <cell r="D1254">
            <v>0</v>
          </cell>
          <cell r="E1254"/>
          <cell r="F1254"/>
          <cell r="G1254"/>
          <cell r="AA1254"/>
          <cell r="AB1254"/>
          <cell r="AC1254"/>
          <cell r="AD1254"/>
          <cell r="AE1254"/>
          <cell r="AF1254"/>
          <cell r="AG1254"/>
          <cell r="AH1254"/>
          <cell r="AI1254"/>
          <cell r="AJ1254"/>
        </row>
        <row r="1255">
          <cell r="C1255">
            <v>18</v>
          </cell>
          <cell r="D1255">
            <v>18</v>
          </cell>
          <cell r="E1255">
            <v>16</v>
          </cell>
          <cell r="F1255">
            <v>2</v>
          </cell>
          <cell r="G1255"/>
          <cell r="AA1255">
            <v>18</v>
          </cell>
          <cell r="AB1255"/>
          <cell r="AC1255"/>
          <cell r="AD1255"/>
          <cell r="AE1255"/>
          <cell r="AF1255"/>
          <cell r="AG1255"/>
          <cell r="AH1255"/>
          <cell r="AI1255"/>
          <cell r="AJ1255"/>
        </row>
        <row r="1256">
          <cell r="C1256">
            <v>0</v>
          </cell>
          <cell r="D1256">
            <v>0</v>
          </cell>
          <cell r="E1256"/>
          <cell r="F1256"/>
          <cell r="G1256"/>
          <cell r="AA1256"/>
          <cell r="AB1256"/>
          <cell r="AC1256"/>
          <cell r="AD1256"/>
          <cell r="AE1256"/>
          <cell r="AF1256"/>
          <cell r="AG1256"/>
          <cell r="AH1256"/>
          <cell r="AI1256"/>
          <cell r="AJ1256"/>
        </row>
        <row r="1257">
          <cell r="C1257">
            <v>0</v>
          </cell>
          <cell r="D1257">
            <v>0</v>
          </cell>
          <cell r="E1257"/>
          <cell r="F1257"/>
          <cell r="G1257"/>
          <cell r="AA1257"/>
          <cell r="AB1257"/>
          <cell r="AC1257"/>
          <cell r="AD1257"/>
          <cell r="AE1257"/>
          <cell r="AF1257"/>
          <cell r="AG1257"/>
          <cell r="AH1257"/>
          <cell r="AI1257"/>
          <cell r="AJ1257"/>
        </row>
        <row r="1258">
          <cell r="C1258">
            <v>0</v>
          </cell>
          <cell r="D1258">
            <v>0</v>
          </cell>
          <cell r="E1258"/>
          <cell r="F1258"/>
          <cell r="G1258"/>
          <cell r="AA1258"/>
          <cell r="AB1258"/>
          <cell r="AC1258"/>
          <cell r="AD1258"/>
          <cell r="AE1258"/>
          <cell r="AF1258"/>
          <cell r="AG1258"/>
          <cell r="AH1258"/>
          <cell r="AI1258"/>
          <cell r="AJ1258"/>
        </row>
        <row r="1259">
          <cell r="C1259">
            <v>0</v>
          </cell>
          <cell r="D1259">
            <v>0</v>
          </cell>
          <cell r="E1259"/>
          <cell r="F1259"/>
          <cell r="G1259"/>
          <cell r="AA1259"/>
          <cell r="AB1259"/>
          <cell r="AC1259"/>
          <cell r="AD1259"/>
          <cell r="AE1259"/>
          <cell r="AF1259"/>
          <cell r="AG1259"/>
          <cell r="AH1259"/>
          <cell r="AI1259"/>
          <cell r="AJ1259"/>
        </row>
        <row r="1260">
          <cell r="C1260">
            <v>15</v>
          </cell>
          <cell r="D1260">
            <v>15</v>
          </cell>
          <cell r="E1260">
            <v>15</v>
          </cell>
          <cell r="F1260"/>
          <cell r="G1260">
            <v>0</v>
          </cell>
          <cell r="AA1260">
            <v>0</v>
          </cell>
          <cell r="AB1260">
            <v>15</v>
          </cell>
          <cell r="AC1260">
            <v>0</v>
          </cell>
          <cell r="AD1260"/>
          <cell r="AE1260"/>
          <cell r="AF1260"/>
          <cell r="AG1260"/>
          <cell r="AH1260"/>
          <cell r="AI1260"/>
          <cell r="AJ1260"/>
        </row>
        <row r="1261">
          <cell r="C1261">
            <v>15</v>
          </cell>
          <cell r="D1261">
            <v>15</v>
          </cell>
          <cell r="E1261">
            <v>15</v>
          </cell>
          <cell r="F1261"/>
          <cell r="G1261">
            <v>0</v>
          </cell>
          <cell r="AA1261">
            <v>0</v>
          </cell>
          <cell r="AB1261">
            <v>15</v>
          </cell>
          <cell r="AC1261">
            <v>0</v>
          </cell>
          <cell r="AD1261"/>
          <cell r="AE1261"/>
          <cell r="AF1261"/>
          <cell r="AG1261"/>
          <cell r="AH1261"/>
          <cell r="AI1261"/>
          <cell r="AJ1261"/>
        </row>
        <row r="1262">
          <cell r="C1262">
            <v>0</v>
          </cell>
          <cell r="D1262">
            <v>0</v>
          </cell>
          <cell r="E1262"/>
          <cell r="F1262"/>
          <cell r="G1262"/>
          <cell r="AA1262"/>
          <cell r="AB1262"/>
          <cell r="AC1262"/>
          <cell r="AD1262"/>
          <cell r="AE1262"/>
          <cell r="AF1262"/>
          <cell r="AG1262"/>
          <cell r="AH1262"/>
          <cell r="AI1262"/>
          <cell r="AJ1262"/>
        </row>
        <row r="1263">
          <cell r="C1263">
            <v>0</v>
          </cell>
          <cell r="D1263">
            <v>0</v>
          </cell>
          <cell r="E1263"/>
          <cell r="F1263"/>
          <cell r="G1263"/>
          <cell r="AA1263"/>
          <cell r="AB1263"/>
          <cell r="AC1263"/>
          <cell r="AD1263"/>
          <cell r="AE1263"/>
          <cell r="AF1263"/>
          <cell r="AG1263"/>
          <cell r="AH1263"/>
          <cell r="AI1263"/>
          <cell r="AJ1263"/>
        </row>
        <row r="1264">
          <cell r="C1264">
            <v>0</v>
          </cell>
          <cell r="D1264">
            <v>0</v>
          </cell>
          <cell r="E1264"/>
          <cell r="F1264"/>
          <cell r="G1264"/>
          <cell r="AA1264"/>
          <cell r="AB1264"/>
          <cell r="AC1264"/>
          <cell r="AD1264"/>
          <cell r="AE1264"/>
          <cell r="AF1264"/>
          <cell r="AG1264"/>
          <cell r="AH1264"/>
          <cell r="AI1264"/>
          <cell r="AJ1264"/>
        </row>
        <row r="1265">
          <cell r="C1265">
            <v>0</v>
          </cell>
          <cell r="D1265">
            <v>0</v>
          </cell>
          <cell r="E1265"/>
          <cell r="F1265"/>
          <cell r="G1265"/>
          <cell r="AA1265"/>
          <cell r="AB1265"/>
          <cell r="AC1265"/>
          <cell r="AD1265"/>
          <cell r="AE1265"/>
          <cell r="AF1265"/>
          <cell r="AG1265"/>
          <cell r="AH1265"/>
          <cell r="AI1265"/>
          <cell r="AJ1265"/>
        </row>
        <row r="1266">
          <cell r="C1266">
            <v>0</v>
          </cell>
          <cell r="D1266">
            <v>0</v>
          </cell>
          <cell r="E1266"/>
          <cell r="F1266"/>
          <cell r="G1266"/>
          <cell r="AA1266"/>
          <cell r="AB1266"/>
          <cell r="AC1266"/>
          <cell r="AD1266"/>
          <cell r="AE1266"/>
          <cell r="AF1266"/>
          <cell r="AG1266"/>
          <cell r="AH1266"/>
          <cell r="AI1266"/>
          <cell r="AJ1266"/>
        </row>
        <row r="1267">
          <cell r="C1267">
            <v>0</v>
          </cell>
          <cell r="D1267">
            <v>0</v>
          </cell>
          <cell r="E1267"/>
          <cell r="F1267"/>
          <cell r="G1267"/>
          <cell r="AA1267"/>
          <cell r="AB1267"/>
          <cell r="AC1267"/>
          <cell r="AD1267"/>
          <cell r="AE1267"/>
          <cell r="AF1267"/>
          <cell r="AG1267"/>
          <cell r="AH1267"/>
          <cell r="AI1267"/>
          <cell r="AJ1267"/>
        </row>
        <row r="1268">
          <cell r="C1268">
            <v>0</v>
          </cell>
          <cell r="D1268">
            <v>0</v>
          </cell>
          <cell r="E1268"/>
          <cell r="F1268"/>
          <cell r="G1268"/>
          <cell r="AA1268"/>
          <cell r="AB1268"/>
          <cell r="AC1268"/>
          <cell r="AD1268"/>
          <cell r="AE1268"/>
          <cell r="AF1268"/>
          <cell r="AG1268"/>
          <cell r="AH1268"/>
          <cell r="AI1268"/>
          <cell r="AJ1268"/>
        </row>
        <row r="1269">
          <cell r="C1269">
            <v>0</v>
          </cell>
          <cell r="D1269">
            <v>0</v>
          </cell>
          <cell r="E1269"/>
          <cell r="F1269"/>
          <cell r="G1269"/>
          <cell r="AA1269"/>
          <cell r="AB1269"/>
          <cell r="AC1269"/>
          <cell r="AD1269"/>
          <cell r="AE1269"/>
          <cell r="AF1269"/>
          <cell r="AG1269"/>
          <cell r="AH1269"/>
          <cell r="AI1269"/>
          <cell r="AJ1269"/>
        </row>
        <row r="1270">
          <cell r="C1270">
            <v>0</v>
          </cell>
          <cell r="D1270">
            <v>0</v>
          </cell>
          <cell r="E1270"/>
          <cell r="F1270"/>
          <cell r="G1270"/>
          <cell r="AA1270"/>
          <cell r="AB1270"/>
          <cell r="AC1270"/>
          <cell r="AD1270"/>
          <cell r="AE1270"/>
          <cell r="AF1270"/>
          <cell r="AG1270"/>
          <cell r="AH1270"/>
          <cell r="AI1270"/>
          <cell r="AJ1270"/>
        </row>
        <row r="1352">
          <cell r="C1352">
            <v>5</v>
          </cell>
          <cell r="H1352">
            <v>5</v>
          </cell>
          <cell r="I1352">
            <v>5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P1352">
            <v>0</v>
          </cell>
          <cell r="Q1352">
            <v>0</v>
          </cell>
          <cell r="S1352">
            <v>1</v>
          </cell>
          <cell r="T1352">
            <v>1</v>
          </cell>
          <cell r="V1352">
            <v>0</v>
          </cell>
          <cell r="W1352">
            <v>0</v>
          </cell>
          <cell r="Y1352">
            <v>0</v>
          </cell>
          <cell r="Z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L1352">
            <v>1134840</v>
          </cell>
        </row>
        <row r="1354">
          <cell r="C1354">
            <v>0</v>
          </cell>
          <cell r="D1354">
            <v>0</v>
          </cell>
          <cell r="E1354"/>
          <cell r="F1354"/>
          <cell r="G1354"/>
          <cell r="AA1354"/>
          <cell r="AB1354"/>
          <cell r="AC1354"/>
          <cell r="AD1354"/>
          <cell r="AE1354"/>
          <cell r="AF1354"/>
          <cell r="AG1354"/>
          <cell r="AH1354"/>
          <cell r="AI1354"/>
          <cell r="AJ1354"/>
        </row>
        <row r="1355">
          <cell r="C1355">
            <v>0</v>
          </cell>
          <cell r="D1355">
            <v>0</v>
          </cell>
          <cell r="E1355"/>
          <cell r="F1355"/>
          <cell r="G1355"/>
          <cell r="AA1355"/>
          <cell r="AB1355"/>
          <cell r="AC1355"/>
          <cell r="AD1355"/>
          <cell r="AE1355"/>
          <cell r="AF1355"/>
          <cell r="AG1355"/>
          <cell r="AH1355"/>
          <cell r="AI1355"/>
          <cell r="AJ1355"/>
        </row>
        <row r="1356">
          <cell r="C1356">
            <v>0</v>
          </cell>
          <cell r="D1356">
            <v>0</v>
          </cell>
          <cell r="E1356"/>
          <cell r="F1356"/>
          <cell r="G1356"/>
          <cell r="AA1356"/>
          <cell r="AB1356"/>
          <cell r="AC1356"/>
          <cell r="AD1356"/>
          <cell r="AE1356"/>
          <cell r="AF1356"/>
          <cell r="AG1356"/>
          <cell r="AH1356"/>
          <cell r="AI1356"/>
          <cell r="AJ1356"/>
        </row>
        <row r="1357">
          <cell r="C1357">
            <v>0</v>
          </cell>
          <cell r="D1357">
            <v>0</v>
          </cell>
          <cell r="E1357"/>
          <cell r="F1357"/>
          <cell r="G1357"/>
          <cell r="AA1357"/>
          <cell r="AB1357"/>
          <cell r="AC1357"/>
          <cell r="AD1357"/>
          <cell r="AE1357"/>
          <cell r="AF1357"/>
          <cell r="AG1357"/>
          <cell r="AH1357"/>
          <cell r="AI1357"/>
          <cell r="AJ1357"/>
        </row>
        <row r="1358">
          <cell r="C1358">
            <v>0</v>
          </cell>
          <cell r="D1358">
            <v>0</v>
          </cell>
          <cell r="E1358"/>
          <cell r="F1358"/>
          <cell r="G1358"/>
          <cell r="AA1358"/>
          <cell r="AB1358"/>
          <cell r="AC1358"/>
          <cell r="AD1358"/>
          <cell r="AE1358"/>
          <cell r="AF1358"/>
          <cell r="AG1358"/>
          <cell r="AH1358"/>
          <cell r="AI1358"/>
          <cell r="AJ1358"/>
        </row>
        <row r="1359">
          <cell r="C1359">
            <v>0</v>
          </cell>
          <cell r="D1359">
            <v>0</v>
          </cell>
          <cell r="E1359"/>
          <cell r="F1359"/>
          <cell r="G1359"/>
          <cell r="AA1359"/>
          <cell r="AB1359"/>
          <cell r="AC1359"/>
          <cell r="AD1359"/>
          <cell r="AE1359"/>
          <cell r="AF1359"/>
          <cell r="AG1359"/>
          <cell r="AH1359"/>
          <cell r="AI1359"/>
          <cell r="AJ1359"/>
        </row>
        <row r="1360">
          <cell r="C1360">
            <v>8</v>
          </cell>
          <cell r="D1360">
            <v>8</v>
          </cell>
          <cell r="E1360">
            <v>8</v>
          </cell>
          <cell r="F1360"/>
          <cell r="G1360">
            <v>0</v>
          </cell>
          <cell r="AA1360">
            <v>0</v>
          </cell>
          <cell r="AB1360">
            <v>8</v>
          </cell>
          <cell r="AC1360">
            <v>0</v>
          </cell>
          <cell r="AD1360"/>
          <cell r="AE1360"/>
          <cell r="AF1360"/>
          <cell r="AG1360"/>
          <cell r="AH1360"/>
          <cell r="AI1360"/>
          <cell r="AJ1360"/>
        </row>
        <row r="1361">
          <cell r="C1361">
            <v>1</v>
          </cell>
          <cell r="D1361">
            <v>1</v>
          </cell>
          <cell r="E1361">
            <v>1</v>
          </cell>
          <cell r="F1361"/>
          <cell r="G1361">
            <v>0</v>
          </cell>
          <cell r="AA1361">
            <v>0</v>
          </cell>
          <cell r="AB1361">
            <v>1</v>
          </cell>
          <cell r="AC1361">
            <v>0</v>
          </cell>
          <cell r="AD1361"/>
          <cell r="AE1361"/>
          <cell r="AF1361"/>
          <cell r="AG1361"/>
          <cell r="AH1361"/>
          <cell r="AI1361"/>
          <cell r="AJ1361"/>
        </row>
        <row r="1362">
          <cell r="C1362">
            <v>6</v>
          </cell>
          <cell r="D1362">
            <v>6</v>
          </cell>
          <cell r="E1362">
            <v>6</v>
          </cell>
          <cell r="F1362"/>
          <cell r="G1362">
            <v>0</v>
          </cell>
          <cell r="AA1362">
            <v>0</v>
          </cell>
          <cell r="AB1362">
            <v>6</v>
          </cell>
          <cell r="AC1362">
            <v>0</v>
          </cell>
          <cell r="AD1362"/>
          <cell r="AE1362"/>
          <cell r="AF1362"/>
          <cell r="AG1362"/>
          <cell r="AH1362"/>
          <cell r="AI1362"/>
          <cell r="AJ1362"/>
        </row>
        <row r="1363">
          <cell r="C1363">
            <v>4</v>
          </cell>
          <cell r="D1363">
            <v>4</v>
          </cell>
          <cell r="E1363">
            <v>4</v>
          </cell>
          <cell r="F1363"/>
          <cell r="G1363">
            <v>0</v>
          </cell>
          <cell r="AA1363">
            <v>0</v>
          </cell>
          <cell r="AB1363">
            <v>4</v>
          </cell>
          <cell r="AC1363">
            <v>0</v>
          </cell>
          <cell r="AD1363"/>
          <cell r="AE1363"/>
          <cell r="AF1363"/>
          <cell r="AG1363"/>
          <cell r="AH1363"/>
          <cell r="AI1363"/>
          <cell r="AJ1363"/>
        </row>
        <row r="1364">
          <cell r="C1364">
            <v>0</v>
          </cell>
          <cell r="D1364">
            <v>0</v>
          </cell>
          <cell r="E1364"/>
          <cell r="F1364"/>
          <cell r="G1364"/>
          <cell r="AA1364"/>
          <cell r="AB1364"/>
          <cell r="AC1364"/>
          <cell r="AD1364"/>
          <cell r="AE1364"/>
          <cell r="AF1364"/>
          <cell r="AG1364"/>
          <cell r="AH1364"/>
          <cell r="AI1364"/>
          <cell r="AJ1364"/>
        </row>
        <row r="1365">
          <cell r="C1365">
            <v>0</v>
          </cell>
          <cell r="D1365">
            <v>0</v>
          </cell>
          <cell r="E1365"/>
          <cell r="F1365"/>
          <cell r="G1365"/>
          <cell r="AA1365"/>
          <cell r="AB1365"/>
          <cell r="AC1365"/>
          <cell r="AD1365"/>
          <cell r="AE1365"/>
          <cell r="AF1365"/>
          <cell r="AG1365"/>
          <cell r="AH1365"/>
          <cell r="AI1365"/>
          <cell r="AJ1365"/>
        </row>
        <row r="1366">
          <cell r="C1366">
            <v>0</v>
          </cell>
          <cell r="D1366">
            <v>0</v>
          </cell>
          <cell r="E1366"/>
          <cell r="F1366"/>
          <cell r="G1366"/>
          <cell r="AA1366"/>
          <cell r="AB1366"/>
          <cell r="AC1366"/>
          <cell r="AD1366"/>
          <cell r="AE1366"/>
          <cell r="AF1366"/>
          <cell r="AG1366"/>
          <cell r="AH1366"/>
          <cell r="AI1366"/>
          <cell r="AJ1366"/>
        </row>
        <row r="1367">
          <cell r="C1367">
            <v>0</v>
          </cell>
          <cell r="D1367">
            <v>0</v>
          </cell>
          <cell r="E1367"/>
          <cell r="F1367"/>
          <cell r="G1367"/>
          <cell r="AA1367"/>
          <cell r="AB1367"/>
          <cell r="AC1367"/>
          <cell r="AD1367"/>
          <cell r="AE1367"/>
          <cell r="AF1367"/>
          <cell r="AG1367"/>
          <cell r="AH1367"/>
          <cell r="AI1367"/>
          <cell r="AJ1367"/>
        </row>
        <row r="1368">
          <cell r="C1368">
            <v>0</v>
          </cell>
          <cell r="D1368">
            <v>0</v>
          </cell>
          <cell r="E1368"/>
          <cell r="F1368"/>
          <cell r="G1368"/>
          <cell r="AA1368"/>
          <cell r="AB1368"/>
          <cell r="AC1368"/>
          <cell r="AD1368"/>
          <cell r="AE1368"/>
          <cell r="AF1368"/>
          <cell r="AG1368"/>
          <cell r="AH1368"/>
          <cell r="AI1368"/>
          <cell r="AJ1368"/>
        </row>
        <row r="1369">
          <cell r="C1369">
            <v>0</v>
          </cell>
          <cell r="D1369">
            <v>0</v>
          </cell>
          <cell r="E1369"/>
          <cell r="F1369"/>
          <cell r="G1369"/>
          <cell r="AA1369"/>
          <cell r="AB1369"/>
          <cell r="AC1369"/>
          <cell r="AD1369"/>
          <cell r="AE1369"/>
          <cell r="AF1369"/>
          <cell r="AG1369"/>
          <cell r="AH1369"/>
          <cell r="AI1369"/>
          <cell r="AJ1369"/>
        </row>
        <row r="1370">
          <cell r="C1370">
            <v>0</v>
          </cell>
          <cell r="D1370">
            <v>0</v>
          </cell>
          <cell r="E1370"/>
          <cell r="F1370"/>
          <cell r="G1370"/>
          <cell r="AA1370"/>
          <cell r="AB1370"/>
          <cell r="AC1370"/>
          <cell r="AD1370"/>
          <cell r="AE1370"/>
          <cell r="AF1370"/>
          <cell r="AG1370"/>
          <cell r="AH1370"/>
          <cell r="AI1370"/>
          <cell r="AJ1370"/>
        </row>
        <row r="1371">
          <cell r="C1371">
            <v>0</v>
          </cell>
          <cell r="D1371">
            <v>0</v>
          </cell>
          <cell r="E1371"/>
          <cell r="F1371"/>
          <cell r="G1371"/>
          <cell r="AA1371"/>
          <cell r="AB1371"/>
          <cell r="AC1371"/>
          <cell r="AD1371"/>
          <cell r="AE1371"/>
          <cell r="AF1371"/>
          <cell r="AG1371"/>
          <cell r="AH1371"/>
          <cell r="AI1371"/>
          <cell r="AJ1371"/>
        </row>
        <row r="1372">
          <cell r="C1372">
            <v>0</v>
          </cell>
          <cell r="D1372">
            <v>0</v>
          </cell>
          <cell r="E1372"/>
          <cell r="F1372"/>
          <cell r="G1372"/>
          <cell r="AA1372"/>
          <cell r="AB1372"/>
          <cell r="AC1372"/>
          <cell r="AD1372"/>
          <cell r="AE1372"/>
          <cell r="AF1372"/>
          <cell r="AG1372"/>
          <cell r="AH1372"/>
          <cell r="AI1372"/>
          <cell r="AJ1372"/>
        </row>
        <row r="1373">
          <cell r="C1373">
            <v>0</v>
          </cell>
          <cell r="D1373">
            <v>0</v>
          </cell>
          <cell r="E1373"/>
          <cell r="F1373"/>
          <cell r="G1373"/>
          <cell r="AA1373"/>
          <cell r="AB1373"/>
          <cell r="AC1373"/>
          <cell r="AD1373"/>
          <cell r="AE1373"/>
          <cell r="AF1373"/>
          <cell r="AG1373"/>
          <cell r="AH1373"/>
          <cell r="AI1373"/>
          <cell r="AJ1373"/>
        </row>
        <row r="1374">
          <cell r="C1374">
            <v>0</v>
          </cell>
          <cell r="D1374">
            <v>0</v>
          </cell>
          <cell r="E1374"/>
          <cell r="F1374"/>
          <cell r="G1374"/>
          <cell r="AA1374"/>
          <cell r="AB1374"/>
          <cell r="AC1374"/>
          <cell r="AD1374"/>
          <cell r="AE1374"/>
          <cell r="AF1374"/>
          <cell r="AG1374"/>
          <cell r="AH1374"/>
          <cell r="AI1374"/>
          <cell r="AJ1374"/>
        </row>
        <row r="1375">
          <cell r="C1375">
            <v>0</v>
          </cell>
          <cell r="D1375">
            <v>0</v>
          </cell>
          <cell r="E1375"/>
          <cell r="F1375"/>
          <cell r="G1375"/>
          <cell r="AA1375"/>
          <cell r="AB1375"/>
          <cell r="AC1375"/>
          <cell r="AD1375"/>
          <cell r="AE1375"/>
          <cell r="AF1375"/>
          <cell r="AG1375"/>
          <cell r="AH1375"/>
          <cell r="AI1375"/>
          <cell r="AJ1375"/>
        </row>
        <row r="1376">
          <cell r="C1376">
            <v>0</v>
          </cell>
          <cell r="D1376">
            <v>0</v>
          </cell>
          <cell r="E1376"/>
          <cell r="F1376"/>
          <cell r="G1376"/>
          <cell r="AA1376"/>
          <cell r="AB1376"/>
          <cell r="AC1376"/>
          <cell r="AD1376"/>
          <cell r="AE1376"/>
          <cell r="AF1376"/>
          <cell r="AG1376"/>
          <cell r="AH1376"/>
          <cell r="AI1376"/>
          <cell r="AJ1376"/>
        </row>
        <row r="1377">
          <cell r="C1377">
            <v>0</v>
          </cell>
          <cell r="D1377">
            <v>0</v>
          </cell>
          <cell r="E1377"/>
          <cell r="F1377"/>
          <cell r="G1377"/>
          <cell r="AA1377"/>
          <cell r="AB1377"/>
          <cell r="AC1377"/>
          <cell r="AD1377"/>
          <cell r="AE1377"/>
          <cell r="AF1377"/>
          <cell r="AG1377"/>
          <cell r="AH1377"/>
          <cell r="AI1377"/>
          <cell r="AJ1377"/>
        </row>
        <row r="1378">
          <cell r="C1378">
            <v>0</v>
          </cell>
          <cell r="D1378">
            <v>0</v>
          </cell>
          <cell r="E1378"/>
          <cell r="F1378"/>
          <cell r="G1378"/>
          <cell r="AA1378"/>
          <cell r="AB1378"/>
          <cell r="AC1378"/>
          <cell r="AD1378"/>
          <cell r="AE1378"/>
          <cell r="AF1378"/>
          <cell r="AG1378"/>
          <cell r="AH1378"/>
          <cell r="AI1378"/>
          <cell r="AJ1378"/>
        </row>
        <row r="1379">
          <cell r="C1379">
            <v>0</v>
          </cell>
          <cell r="D1379">
            <v>0</v>
          </cell>
          <cell r="E1379"/>
          <cell r="F1379"/>
          <cell r="G1379"/>
          <cell r="AA1379"/>
          <cell r="AB1379"/>
          <cell r="AC1379"/>
          <cell r="AD1379"/>
          <cell r="AE1379"/>
          <cell r="AF1379"/>
          <cell r="AG1379"/>
          <cell r="AH1379"/>
          <cell r="AI1379"/>
          <cell r="AJ1379"/>
        </row>
        <row r="1380">
          <cell r="C1380">
            <v>0</v>
          </cell>
          <cell r="D1380">
            <v>0</v>
          </cell>
          <cell r="E1380"/>
          <cell r="F1380"/>
          <cell r="G1380"/>
          <cell r="AA1380"/>
          <cell r="AB1380"/>
          <cell r="AC1380"/>
          <cell r="AD1380"/>
          <cell r="AE1380"/>
          <cell r="AF1380"/>
          <cell r="AG1380"/>
          <cell r="AH1380"/>
          <cell r="AI1380"/>
          <cell r="AJ1380"/>
        </row>
        <row r="1381">
          <cell r="C1381">
            <v>0</v>
          </cell>
          <cell r="D1381">
            <v>0</v>
          </cell>
          <cell r="E1381"/>
          <cell r="F1381"/>
          <cell r="G1381"/>
          <cell r="AA1381"/>
          <cell r="AB1381"/>
          <cell r="AC1381"/>
          <cell r="AD1381"/>
          <cell r="AE1381"/>
          <cell r="AF1381"/>
          <cell r="AG1381"/>
          <cell r="AH1381"/>
          <cell r="AI1381"/>
          <cell r="AJ1381"/>
        </row>
        <row r="1382">
          <cell r="C1382">
            <v>0</v>
          </cell>
          <cell r="D1382">
            <v>0</v>
          </cell>
          <cell r="E1382"/>
          <cell r="F1382"/>
          <cell r="G1382"/>
          <cell r="AA1382"/>
          <cell r="AB1382"/>
          <cell r="AC1382"/>
          <cell r="AD1382"/>
          <cell r="AE1382"/>
          <cell r="AF1382"/>
          <cell r="AG1382"/>
          <cell r="AH1382"/>
          <cell r="AI1382"/>
          <cell r="AJ1382"/>
        </row>
        <row r="1383">
          <cell r="C1383">
            <v>0</v>
          </cell>
          <cell r="D1383">
            <v>0</v>
          </cell>
          <cell r="E1383"/>
          <cell r="F1383"/>
          <cell r="G1383"/>
          <cell r="AA1383"/>
          <cell r="AB1383"/>
          <cell r="AC1383"/>
          <cell r="AD1383"/>
          <cell r="AE1383"/>
          <cell r="AF1383"/>
          <cell r="AG1383"/>
          <cell r="AH1383"/>
          <cell r="AI1383"/>
          <cell r="AJ1383"/>
        </row>
        <row r="1384">
          <cell r="C1384">
            <v>0</v>
          </cell>
          <cell r="D1384">
            <v>0</v>
          </cell>
          <cell r="E1384"/>
          <cell r="F1384"/>
          <cell r="G1384"/>
          <cell r="AA1384"/>
          <cell r="AB1384"/>
          <cell r="AC1384"/>
          <cell r="AD1384"/>
          <cell r="AE1384"/>
          <cell r="AF1384"/>
          <cell r="AG1384"/>
          <cell r="AH1384"/>
          <cell r="AI1384"/>
          <cell r="AJ1384"/>
        </row>
        <row r="1385">
          <cell r="C1385">
            <v>2</v>
          </cell>
          <cell r="D1385">
            <v>2</v>
          </cell>
          <cell r="E1385">
            <v>2</v>
          </cell>
          <cell r="F1385"/>
          <cell r="G1385">
            <v>0</v>
          </cell>
          <cell r="AA1385">
            <v>2</v>
          </cell>
          <cell r="AB1385">
            <v>0</v>
          </cell>
          <cell r="AC1385">
            <v>0</v>
          </cell>
          <cell r="AD1385"/>
          <cell r="AE1385"/>
          <cell r="AF1385"/>
          <cell r="AG1385"/>
          <cell r="AH1385"/>
          <cell r="AI1385"/>
          <cell r="AJ1385"/>
        </row>
        <row r="1386">
          <cell r="C1386">
            <v>0</v>
          </cell>
          <cell r="D1386">
            <v>0</v>
          </cell>
          <cell r="E1386"/>
          <cell r="F1386"/>
          <cell r="G1386"/>
          <cell r="AA1386"/>
          <cell r="AB1386"/>
          <cell r="AC1386"/>
          <cell r="AD1386"/>
          <cell r="AE1386"/>
          <cell r="AF1386"/>
          <cell r="AG1386"/>
          <cell r="AH1386"/>
          <cell r="AI1386"/>
          <cell r="AJ1386"/>
        </row>
        <row r="1387">
          <cell r="C1387">
            <v>0</v>
          </cell>
          <cell r="D1387">
            <v>0</v>
          </cell>
          <cell r="E1387"/>
          <cell r="F1387"/>
          <cell r="G1387"/>
          <cell r="AA1387"/>
          <cell r="AB1387"/>
          <cell r="AC1387"/>
          <cell r="AD1387"/>
          <cell r="AE1387"/>
          <cell r="AF1387"/>
          <cell r="AG1387"/>
          <cell r="AH1387"/>
          <cell r="AI1387"/>
          <cell r="AJ1387"/>
        </row>
        <row r="1388">
          <cell r="C1388">
            <v>126</v>
          </cell>
          <cell r="D1388">
            <v>122</v>
          </cell>
          <cell r="E1388">
            <v>122</v>
          </cell>
          <cell r="F1388"/>
          <cell r="G1388">
            <v>4</v>
          </cell>
          <cell r="AA1388">
            <v>0</v>
          </cell>
          <cell r="AB1388">
            <v>126</v>
          </cell>
          <cell r="AC1388">
            <v>0</v>
          </cell>
          <cell r="AD1388"/>
          <cell r="AE1388"/>
          <cell r="AF1388"/>
          <cell r="AG1388"/>
          <cell r="AH1388"/>
          <cell r="AI1388"/>
          <cell r="AJ1388"/>
        </row>
        <row r="1389">
          <cell r="C1389">
            <v>7</v>
          </cell>
          <cell r="D1389">
            <v>7</v>
          </cell>
          <cell r="E1389">
            <v>7</v>
          </cell>
          <cell r="F1389"/>
          <cell r="G1389">
            <v>0</v>
          </cell>
          <cell r="AA1389">
            <v>0</v>
          </cell>
          <cell r="AB1389">
            <v>7</v>
          </cell>
          <cell r="AC1389">
            <v>0</v>
          </cell>
          <cell r="AD1389"/>
          <cell r="AE1389"/>
          <cell r="AF1389"/>
          <cell r="AG1389"/>
          <cell r="AH1389"/>
          <cell r="AI1389"/>
          <cell r="AJ1389"/>
        </row>
        <row r="1390">
          <cell r="C1390">
            <v>0</v>
          </cell>
          <cell r="D1390">
            <v>0</v>
          </cell>
          <cell r="E1390"/>
          <cell r="F1390"/>
          <cell r="G1390"/>
          <cell r="AA1390"/>
          <cell r="AB1390"/>
          <cell r="AC1390"/>
          <cell r="AD1390"/>
          <cell r="AE1390"/>
          <cell r="AF1390"/>
          <cell r="AG1390"/>
          <cell r="AH1390"/>
          <cell r="AI1390"/>
          <cell r="AJ1390"/>
        </row>
        <row r="1391">
          <cell r="C1391">
            <v>0</v>
          </cell>
          <cell r="D1391">
            <v>0</v>
          </cell>
          <cell r="E1391"/>
          <cell r="F1391"/>
          <cell r="G1391"/>
          <cell r="AA1391"/>
          <cell r="AB1391"/>
          <cell r="AC1391"/>
          <cell r="AD1391"/>
          <cell r="AE1391"/>
          <cell r="AF1391"/>
          <cell r="AG1391"/>
          <cell r="AH1391"/>
          <cell r="AI1391"/>
          <cell r="AJ1391"/>
        </row>
        <row r="1392">
          <cell r="C1392">
            <v>0</v>
          </cell>
          <cell r="D1392">
            <v>0</v>
          </cell>
          <cell r="E1392"/>
          <cell r="F1392"/>
          <cell r="G1392"/>
          <cell r="AA1392"/>
          <cell r="AB1392"/>
          <cell r="AC1392"/>
          <cell r="AD1392"/>
          <cell r="AE1392"/>
          <cell r="AF1392"/>
          <cell r="AG1392"/>
          <cell r="AH1392"/>
          <cell r="AI1392"/>
          <cell r="AJ1392"/>
        </row>
        <row r="1393">
          <cell r="C1393">
            <v>0</v>
          </cell>
          <cell r="D1393">
            <v>0</v>
          </cell>
          <cell r="E1393"/>
          <cell r="F1393"/>
          <cell r="G1393"/>
          <cell r="AA1393"/>
          <cell r="AB1393"/>
          <cell r="AC1393"/>
          <cell r="AD1393"/>
          <cell r="AE1393"/>
          <cell r="AF1393"/>
          <cell r="AG1393"/>
          <cell r="AH1393"/>
          <cell r="AI1393"/>
          <cell r="AJ1393"/>
        </row>
        <row r="1394">
          <cell r="C1394">
            <v>0</v>
          </cell>
          <cell r="D1394">
            <v>0</v>
          </cell>
          <cell r="E1394"/>
          <cell r="F1394"/>
          <cell r="G1394"/>
          <cell r="AA1394"/>
          <cell r="AB1394"/>
          <cell r="AC1394"/>
          <cell r="AD1394"/>
          <cell r="AE1394"/>
          <cell r="AF1394"/>
          <cell r="AG1394"/>
          <cell r="AH1394"/>
          <cell r="AI1394"/>
          <cell r="AJ1394"/>
        </row>
        <row r="1395">
          <cell r="C1395">
            <v>0</v>
          </cell>
          <cell r="D1395">
            <v>0</v>
          </cell>
          <cell r="E1395"/>
          <cell r="F1395"/>
          <cell r="G1395"/>
          <cell r="AA1395"/>
          <cell r="AB1395"/>
          <cell r="AC1395"/>
          <cell r="AD1395"/>
          <cell r="AE1395"/>
          <cell r="AF1395"/>
          <cell r="AG1395"/>
          <cell r="AH1395"/>
          <cell r="AI1395"/>
          <cell r="AJ1395"/>
        </row>
        <row r="1396">
          <cell r="C1396">
            <v>2</v>
          </cell>
          <cell r="D1396">
            <v>2</v>
          </cell>
          <cell r="E1396">
            <v>2</v>
          </cell>
          <cell r="F1396"/>
          <cell r="G1396">
            <v>0</v>
          </cell>
          <cell r="AA1396">
            <v>0</v>
          </cell>
          <cell r="AB1396">
            <v>2</v>
          </cell>
          <cell r="AC1396">
            <v>0</v>
          </cell>
          <cell r="AD1396"/>
          <cell r="AE1396"/>
          <cell r="AF1396"/>
          <cell r="AG1396"/>
          <cell r="AH1396"/>
          <cell r="AI1396"/>
          <cell r="AJ1396"/>
        </row>
        <row r="1397">
          <cell r="C1397">
            <v>9</v>
          </cell>
          <cell r="D1397">
            <v>8</v>
          </cell>
          <cell r="E1397">
            <v>8</v>
          </cell>
          <cell r="F1397"/>
          <cell r="G1397">
            <v>1</v>
          </cell>
          <cell r="AA1397">
            <v>0</v>
          </cell>
          <cell r="AB1397">
            <v>9</v>
          </cell>
          <cell r="AC1397">
            <v>0</v>
          </cell>
          <cell r="AD1397"/>
          <cell r="AE1397"/>
          <cell r="AF1397"/>
          <cell r="AG1397"/>
          <cell r="AH1397"/>
          <cell r="AI1397"/>
          <cell r="AJ1397"/>
        </row>
        <row r="1398">
          <cell r="C1398">
            <v>4</v>
          </cell>
          <cell r="D1398">
            <v>4</v>
          </cell>
          <cell r="E1398">
            <v>4</v>
          </cell>
          <cell r="F1398"/>
          <cell r="G1398">
            <v>0</v>
          </cell>
          <cell r="AA1398">
            <v>0</v>
          </cell>
          <cell r="AB1398">
            <v>4</v>
          </cell>
          <cell r="AC1398">
            <v>0</v>
          </cell>
          <cell r="AD1398"/>
          <cell r="AE1398"/>
          <cell r="AF1398"/>
          <cell r="AG1398"/>
          <cell r="AH1398"/>
          <cell r="AI1398"/>
          <cell r="AJ1398"/>
        </row>
        <row r="1399">
          <cell r="C1399">
            <v>42</v>
          </cell>
          <cell r="D1399">
            <v>42</v>
          </cell>
          <cell r="E1399">
            <v>42</v>
          </cell>
          <cell r="F1399"/>
          <cell r="G1399">
            <v>0</v>
          </cell>
          <cell r="AA1399">
            <v>0</v>
          </cell>
          <cell r="AB1399">
            <v>42</v>
          </cell>
          <cell r="AC1399">
            <v>0</v>
          </cell>
          <cell r="AD1399"/>
          <cell r="AE1399"/>
          <cell r="AF1399"/>
          <cell r="AG1399"/>
          <cell r="AH1399"/>
          <cell r="AI1399"/>
          <cell r="AJ1399"/>
        </row>
        <row r="1400">
          <cell r="C1400">
            <v>20</v>
          </cell>
          <cell r="D1400">
            <v>20</v>
          </cell>
          <cell r="E1400">
            <v>20</v>
          </cell>
          <cell r="F1400"/>
          <cell r="G1400">
            <v>0</v>
          </cell>
          <cell r="AA1400">
            <v>0</v>
          </cell>
          <cell r="AB1400">
            <v>20</v>
          </cell>
          <cell r="AC1400">
            <v>0</v>
          </cell>
          <cell r="AD1400"/>
          <cell r="AE1400"/>
          <cell r="AF1400"/>
          <cell r="AG1400"/>
          <cell r="AH1400"/>
          <cell r="AI1400"/>
          <cell r="AJ1400"/>
        </row>
        <row r="1401">
          <cell r="C1401">
            <v>0</v>
          </cell>
          <cell r="D1401">
            <v>0</v>
          </cell>
          <cell r="E1401"/>
          <cell r="F1401"/>
          <cell r="G1401"/>
          <cell r="AA1401"/>
          <cell r="AB1401"/>
          <cell r="AC1401"/>
          <cell r="AD1401"/>
          <cell r="AE1401"/>
          <cell r="AF1401"/>
          <cell r="AG1401"/>
          <cell r="AH1401"/>
          <cell r="AI1401"/>
          <cell r="AJ1401"/>
        </row>
        <row r="1402">
          <cell r="C1402">
            <v>0</v>
          </cell>
          <cell r="D1402">
            <v>0</v>
          </cell>
          <cell r="E1402"/>
          <cell r="F1402"/>
          <cell r="G1402"/>
          <cell r="AA1402"/>
          <cell r="AB1402"/>
          <cell r="AC1402"/>
          <cell r="AD1402"/>
          <cell r="AE1402"/>
          <cell r="AF1402"/>
          <cell r="AG1402"/>
          <cell r="AH1402"/>
          <cell r="AI1402"/>
          <cell r="AJ1402"/>
        </row>
        <row r="1403">
          <cell r="C1403">
            <v>0</v>
          </cell>
          <cell r="D1403">
            <v>0</v>
          </cell>
          <cell r="E1403"/>
          <cell r="F1403"/>
          <cell r="G1403"/>
          <cell r="AA1403"/>
          <cell r="AB1403"/>
          <cell r="AC1403"/>
          <cell r="AD1403"/>
          <cell r="AE1403"/>
          <cell r="AF1403"/>
          <cell r="AG1403"/>
          <cell r="AH1403"/>
          <cell r="AI1403"/>
          <cell r="AJ1403"/>
        </row>
        <row r="1404">
          <cell r="C1404">
            <v>0</v>
          </cell>
          <cell r="D1404">
            <v>0</v>
          </cell>
          <cell r="E1404"/>
          <cell r="F1404"/>
          <cell r="G1404"/>
          <cell r="AA1404"/>
          <cell r="AB1404"/>
          <cell r="AC1404"/>
          <cell r="AD1404"/>
          <cell r="AE1404"/>
          <cell r="AF1404"/>
          <cell r="AG1404"/>
          <cell r="AH1404"/>
          <cell r="AI1404"/>
          <cell r="AJ1404"/>
        </row>
        <row r="1405">
          <cell r="C1405">
            <v>3</v>
          </cell>
          <cell r="D1405">
            <v>3</v>
          </cell>
          <cell r="E1405">
            <v>3</v>
          </cell>
          <cell r="F1405"/>
          <cell r="G1405">
            <v>0</v>
          </cell>
          <cell r="AA1405">
            <v>3</v>
          </cell>
          <cell r="AB1405">
            <v>0</v>
          </cell>
          <cell r="AC1405">
            <v>0</v>
          </cell>
          <cell r="AD1405"/>
          <cell r="AE1405"/>
          <cell r="AF1405"/>
          <cell r="AG1405"/>
          <cell r="AH1405"/>
          <cell r="AI1405"/>
          <cell r="AJ1405"/>
        </row>
        <row r="1406">
          <cell r="C1406">
            <v>0</v>
          </cell>
          <cell r="D1406">
            <v>0</v>
          </cell>
          <cell r="E1406"/>
          <cell r="F1406"/>
          <cell r="G1406"/>
          <cell r="AA1406"/>
          <cell r="AB1406"/>
          <cell r="AC1406"/>
          <cell r="AD1406"/>
          <cell r="AE1406"/>
          <cell r="AF1406"/>
          <cell r="AG1406"/>
          <cell r="AH1406"/>
          <cell r="AI1406"/>
          <cell r="AJ1406"/>
        </row>
        <row r="1407">
          <cell r="C1407">
            <v>0</v>
          </cell>
          <cell r="D1407">
            <v>0</v>
          </cell>
          <cell r="E1407"/>
          <cell r="F1407"/>
          <cell r="G1407"/>
          <cell r="AA1407"/>
          <cell r="AB1407"/>
          <cell r="AC1407"/>
          <cell r="AD1407"/>
          <cell r="AE1407"/>
          <cell r="AF1407"/>
          <cell r="AG1407"/>
          <cell r="AH1407"/>
          <cell r="AI1407"/>
          <cell r="AJ1407"/>
        </row>
        <row r="1408">
          <cell r="C1408">
            <v>0</v>
          </cell>
          <cell r="D1408">
            <v>0</v>
          </cell>
          <cell r="E1408"/>
          <cell r="F1408"/>
          <cell r="G1408"/>
          <cell r="AA1408"/>
          <cell r="AB1408"/>
          <cell r="AC1408"/>
          <cell r="AD1408"/>
          <cell r="AE1408"/>
          <cell r="AF1408"/>
          <cell r="AG1408"/>
          <cell r="AH1408"/>
          <cell r="AI1408"/>
          <cell r="AJ1408"/>
        </row>
        <row r="1409">
          <cell r="C1409">
            <v>0</v>
          </cell>
          <cell r="D1409">
            <v>0</v>
          </cell>
          <cell r="E1409"/>
          <cell r="F1409"/>
          <cell r="G1409"/>
          <cell r="AA1409"/>
          <cell r="AB1409"/>
          <cell r="AC1409"/>
          <cell r="AD1409"/>
          <cell r="AE1409"/>
          <cell r="AF1409"/>
          <cell r="AG1409"/>
          <cell r="AH1409"/>
          <cell r="AI1409"/>
          <cell r="AJ1409"/>
        </row>
        <row r="1410">
          <cell r="C1410">
            <v>0</v>
          </cell>
          <cell r="D1410">
            <v>0</v>
          </cell>
          <cell r="E1410"/>
          <cell r="F1410"/>
          <cell r="G1410"/>
          <cell r="AA1410"/>
          <cell r="AB1410"/>
          <cell r="AC1410"/>
          <cell r="AD1410"/>
          <cell r="AE1410"/>
          <cell r="AF1410"/>
          <cell r="AG1410"/>
          <cell r="AH1410"/>
          <cell r="AI1410"/>
          <cell r="AJ1410"/>
        </row>
        <row r="1411">
          <cell r="C1411">
            <v>0</v>
          </cell>
          <cell r="D1411">
            <v>0</v>
          </cell>
          <cell r="E1411"/>
          <cell r="F1411"/>
          <cell r="G1411"/>
          <cell r="AA1411"/>
          <cell r="AB1411"/>
          <cell r="AC1411"/>
          <cell r="AD1411"/>
          <cell r="AE1411"/>
          <cell r="AF1411"/>
          <cell r="AG1411"/>
          <cell r="AH1411"/>
          <cell r="AI1411"/>
          <cell r="AJ1411"/>
        </row>
        <row r="1412">
          <cell r="C1412">
            <v>0</v>
          </cell>
          <cell r="D1412">
            <v>0</v>
          </cell>
          <cell r="E1412"/>
          <cell r="F1412"/>
          <cell r="G1412"/>
          <cell r="AA1412"/>
          <cell r="AB1412"/>
          <cell r="AC1412"/>
          <cell r="AD1412"/>
          <cell r="AE1412"/>
          <cell r="AF1412"/>
          <cell r="AG1412"/>
          <cell r="AH1412"/>
          <cell r="AI1412"/>
          <cell r="AJ1412"/>
        </row>
        <row r="1413">
          <cell r="C1413">
            <v>0</v>
          </cell>
          <cell r="D1413">
            <v>0</v>
          </cell>
          <cell r="E1413"/>
          <cell r="F1413"/>
          <cell r="G1413"/>
          <cell r="AA1413"/>
          <cell r="AB1413"/>
          <cell r="AC1413"/>
          <cell r="AD1413"/>
          <cell r="AE1413"/>
          <cell r="AF1413"/>
          <cell r="AG1413"/>
          <cell r="AH1413"/>
          <cell r="AI1413"/>
          <cell r="AJ1413"/>
        </row>
        <row r="1414">
          <cell r="C1414">
            <v>0</v>
          </cell>
          <cell r="D1414">
            <v>0</v>
          </cell>
          <cell r="E1414"/>
          <cell r="F1414"/>
          <cell r="G1414"/>
          <cell r="AA1414"/>
          <cell r="AB1414"/>
          <cell r="AC1414"/>
          <cell r="AD1414"/>
          <cell r="AE1414"/>
          <cell r="AF1414"/>
          <cell r="AG1414"/>
          <cell r="AH1414"/>
          <cell r="AI1414"/>
          <cell r="AJ1414"/>
        </row>
        <row r="1415">
          <cell r="C1415">
            <v>0</v>
          </cell>
          <cell r="D1415">
            <v>0</v>
          </cell>
          <cell r="E1415"/>
          <cell r="F1415"/>
          <cell r="G1415"/>
          <cell r="AA1415"/>
          <cell r="AB1415"/>
          <cell r="AC1415"/>
          <cell r="AD1415"/>
          <cell r="AE1415"/>
          <cell r="AF1415"/>
          <cell r="AG1415"/>
          <cell r="AH1415"/>
          <cell r="AI1415"/>
          <cell r="AJ1415"/>
        </row>
        <row r="1416">
          <cell r="C1416">
            <v>0</v>
          </cell>
          <cell r="D1416">
            <v>0</v>
          </cell>
          <cell r="E1416"/>
          <cell r="F1416"/>
          <cell r="G1416"/>
          <cell r="AA1416"/>
          <cell r="AB1416"/>
          <cell r="AC1416"/>
          <cell r="AD1416"/>
          <cell r="AE1416"/>
          <cell r="AF1416"/>
          <cell r="AG1416"/>
          <cell r="AH1416"/>
          <cell r="AI1416"/>
          <cell r="AJ1416"/>
        </row>
        <row r="1417">
          <cell r="C1417">
            <v>0</v>
          </cell>
          <cell r="D1417">
            <v>0</v>
          </cell>
          <cell r="E1417"/>
          <cell r="F1417"/>
          <cell r="G1417"/>
          <cell r="AA1417"/>
          <cell r="AB1417"/>
          <cell r="AC1417"/>
          <cell r="AD1417"/>
          <cell r="AE1417"/>
          <cell r="AF1417"/>
          <cell r="AG1417"/>
          <cell r="AH1417"/>
          <cell r="AI1417"/>
          <cell r="AJ1417"/>
        </row>
        <row r="1418">
          <cell r="C1418">
            <v>0</v>
          </cell>
          <cell r="D1418">
            <v>0</v>
          </cell>
          <cell r="E1418"/>
          <cell r="F1418"/>
          <cell r="G1418"/>
          <cell r="AA1418"/>
          <cell r="AB1418"/>
          <cell r="AC1418"/>
          <cell r="AD1418"/>
          <cell r="AE1418"/>
          <cell r="AF1418"/>
          <cell r="AG1418"/>
          <cell r="AH1418"/>
          <cell r="AI1418"/>
          <cell r="AJ1418"/>
        </row>
        <row r="1419">
          <cell r="C1419">
            <v>0</v>
          </cell>
          <cell r="D1419">
            <v>0</v>
          </cell>
          <cell r="E1419"/>
          <cell r="F1419"/>
          <cell r="G1419"/>
          <cell r="AA1419"/>
          <cell r="AB1419"/>
          <cell r="AC1419"/>
          <cell r="AD1419"/>
          <cell r="AE1419"/>
          <cell r="AF1419"/>
          <cell r="AG1419"/>
          <cell r="AH1419"/>
          <cell r="AI1419"/>
          <cell r="AJ1419"/>
        </row>
        <row r="1420">
          <cell r="C1420">
            <v>0</v>
          </cell>
          <cell r="D1420">
            <v>0</v>
          </cell>
          <cell r="E1420"/>
          <cell r="F1420"/>
          <cell r="G1420"/>
          <cell r="AA1420"/>
          <cell r="AB1420"/>
          <cell r="AC1420"/>
          <cell r="AD1420"/>
          <cell r="AE1420"/>
          <cell r="AF1420"/>
          <cell r="AG1420"/>
          <cell r="AH1420"/>
          <cell r="AI1420"/>
          <cell r="AJ1420"/>
        </row>
        <row r="1421">
          <cell r="C1421">
            <v>0</v>
          </cell>
          <cell r="D1421">
            <v>0</v>
          </cell>
          <cell r="E1421"/>
          <cell r="F1421"/>
          <cell r="G1421"/>
          <cell r="AA1421"/>
          <cell r="AB1421"/>
          <cell r="AC1421"/>
          <cell r="AD1421"/>
          <cell r="AE1421"/>
          <cell r="AF1421"/>
          <cell r="AG1421"/>
          <cell r="AH1421"/>
          <cell r="AI1421"/>
          <cell r="AJ1421"/>
        </row>
        <row r="1422">
          <cell r="C1422">
            <v>0</v>
          </cell>
          <cell r="D1422">
            <v>0</v>
          </cell>
          <cell r="E1422"/>
          <cell r="F1422"/>
          <cell r="G1422"/>
          <cell r="AA1422"/>
          <cell r="AB1422"/>
          <cell r="AC1422"/>
          <cell r="AD1422"/>
          <cell r="AE1422"/>
          <cell r="AF1422"/>
          <cell r="AG1422"/>
          <cell r="AH1422"/>
          <cell r="AI1422"/>
          <cell r="AJ1422"/>
        </row>
        <row r="1423">
          <cell r="C1423">
            <v>0</v>
          </cell>
          <cell r="D1423">
            <v>0</v>
          </cell>
          <cell r="E1423"/>
          <cell r="F1423"/>
          <cell r="G1423"/>
          <cell r="AA1423"/>
          <cell r="AB1423"/>
          <cell r="AC1423"/>
          <cell r="AD1423"/>
          <cell r="AE1423"/>
          <cell r="AF1423"/>
          <cell r="AG1423"/>
          <cell r="AH1423"/>
          <cell r="AI1423"/>
          <cell r="AJ1423"/>
        </row>
        <row r="1502">
          <cell r="C1502">
            <v>13</v>
          </cell>
          <cell r="H1502">
            <v>13</v>
          </cell>
          <cell r="I1502">
            <v>13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P1502">
            <v>0</v>
          </cell>
          <cell r="Q1502">
            <v>8</v>
          </cell>
          <cell r="S1502">
            <v>0</v>
          </cell>
          <cell r="T1502">
            <v>0</v>
          </cell>
          <cell r="V1502">
            <v>0</v>
          </cell>
          <cell r="W1502">
            <v>0</v>
          </cell>
          <cell r="Y1502">
            <v>0</v>
          </cell>
          <cell r="Z1502">
            <v>1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L1502">
            <v>1495920</v>
          </cell>
        </row>
        <row r="1504">
          <cell r="C1504">
            <v>0</v>
          </cell>
          <cell r="D1504">
            <v>0</v>
          </cell>
          <cell r="E1504"/>
          <cell r="F1504"/>
          <cell r="G1504"/>
          <cell r="AA1504"/>
          <cell r="AB1504"/>
          <cell r="AC1504"/>
          <cell r="AD1504"/>
          <cell r="AE1504"/>
          <cell r="AF1504"/>
          <cell r="AG1504"/>
          <cell r="AH1504"/>
          <cell r="AI1504"/>
          <cell r="AJ1504"/>
          <cell r="AL1504">
            <v>0</v>
          </cell>
        </row>
        <row r="1566">
          <cell r="C1566">
            <v>4</v>
          </cell>
          <cell r="H1566">
            <v>3</v>
          </cell>
          <cell r="I1566">
            <v>3</v>
          </cell>
          <cell r="J1566">
            <v>0</v>
          </cell>
          <cell r="K1566">
            <v>0</v>
          </cell>
          <cell r="L1566">
            <v>1</v>
          </cell>
          <cell r="M1566">
            <v>0</v>
          </cell>
          <cell r="N1566">
            <v>0</v>
          </cell>
          <cell r="P1566">
            <v>0</v>
          </cell>
          <cell r="Q1566">
            <v>0</v>
          </cell>
          <cell r="S1566">
            <v>0</v>
          </cell>
          <cell r="T1566">
            <v>0</v>
          </cell>
          <cell r="V1566">
            <v>0</v>
          </cell>
          <cell r="W1566">
            <v>0</v>
          </cell>
          <cell r="Y1566">
            <v>0</v>
          </cell>
          <cell r="Z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L1566">
            <v>247215</v>
          </cell>
        </row>
        <row r="1635">
          <cell r="C1635">
            <v>24</v>
          </cell>
          <cell r="H1635">
            <v>18</v>
          </cell>
          <cell r="I1635">
            <v>18</v>
          </cell>
          <cell r="J1635">
            <v>0</v>
          </cell>
          <cell r="K1635">
            <v>0</v>
          </cell>
          <cell r="L1635">
            <v>6</v>
          </cell>
          <cell r="M1635">
            <v>0</v>
          </cell>
          <cell r="N1635">
            <v>0</v>
          </cell>
          <cell r="P1635">
            <v>0</v>
          </cell>
          <cell r="Q1635">
            <v>1</v>
          </cell>
          <cell r="S1635">
            <v>0</v>
          </cell>
          <cell r="T1635">
            <v>0</v>
          </cell>
          <cell r="V1635">
            <v>0</v>
          </cell>
          <cell r="W1635">
            <v>0</v>
          </cell>
          <cell r="Y1635">
            <v>0</v>
          </cell>
          <cell r="Z1635">
            <v>2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L1635">
            <v>1468235</v>
          </cell>
        </row>
        <row r="1653"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</row>
        <row r="1680">
          <cell r="C1680">
            <v>46</v>
          </cell>
          <cell r="H1680">
            <v>40</v>
          </cell>
          <cell r="I1680">
            <v>40</v>
          </cell>
          <cell r="J1680">
            <v>0</v>
          </cell>
          <cell r="K1680">
            <v>0</v>
          </cell>
          <cell r="L1680">
            <v>6</v>
          </cell>
          <cell r="M1680">
            <v>0</v>
          </cell>
          <cell r="N1680">
            <v>0</v>
          </cell>
          <cell r="P1680">
            <v>0</v>
          </cell>
          <cell r="Q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Y1680">
            <v>0</v>
          </cell>
          <cell r="Z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L1680">
            <v>2170095</v>
          </cell>
        </row>
        <row r="1682">
          <cell r="C1682">
            <v>0</v>
          </cell>
          <cell r="D1682">
            <v>0</v>
          </cell>
          <cell r="E1682"/>
          <cell r="F1682"/>
          <cell r="G1682"/>
          <cell r="AA1682"/>
          <cell r="AB1682"/>
          <cell r="AC1682"/>
          <cell r="AD1682"/>
          <cell r="AE1682"/>
          <cell r="AF1682"/>
          <cell r="AG1682"/>
          <cell r="AH1682"/>
          <cell r="AI1682"/>
          <cell r="AJ1682"/>
        </row>
        <row r="1683">
          <cell r="C1683">
            <v>0</v>
          </cell>
          <cell r="D1683">
            <v>0</v>
          </cell>
          <cell r="E1683"/>
          <cell r="F1683"/>
          <cell r="G1683"/>
          <cell r="AA1683"/>
          <cell r="AB1683"/>
          <cell r="AC1683"/>
          <cell r="AD1683"/>
          <cell r="AE1683"/>
          <cell r="AF1683"/>
          <cell r="AG1683"/>
          <cell r="AH1683"/>
          <cell r="AI1683"/>
          <cell r="AJ1683"/>
        </row>
        <row r="1684">
          <cell r="C1684">
            <v>2409</v>
          </cell>
          <cell r="D1684">
            <v>2409</v>
          </cell>
          <cell r="E1684">
            <v>2409</v>
          </cell>
          <cell r="F1684"/>
          <cell r="G1684">
            <v>0</v>
          </cell>
          <cell r="AA1684">
            <v>2409</v>
          </cell>
          <cell r="AB1684">
            <v>0</v>
          </cell>
          <cell r="AC1684">
            <v>0</v>
          </cell>
          <cell r="AD1684"/>
          <cell r="AE1684"/>
          <cell r="AF1684"/>
          <cell r="AG1684"/>
          <cell r="AH1684"/>
          <cell r="AI1684"/>
          <cell r="AJ1684"/>
        </row>
        <row r="1685">
          <cell r="C1685">
            <v>0</v>
          </cell>
          <cell r="D1685">
            <v>0</v>
          </cell>
          <cell r="E1685"/>
          <cell r="F1685"/>
          <cell r="G1685"/>
          <cell r="AA1685"/>
          <cell r="AB1685"/>
          <cell r="AC1685"/>
          <cell r="AD1685"/>
          <cell r="AE1685"/>
          <cell r="AF1685"/>
          <cell r="AG1685"/>
          <cell r="AH1685"/>
          <cell r="AI1685"/>
          <cell r="AJ1685"/>
        </row>
        <row r="1686">
          <cell r="C1686">
            <v>5</v>
          </cell>
          <cell r="D1686">
            <v>5</v>
          </cell>
          <cell r="E1686">
            <v>5</v>
          </cell>
          <cell r="F1686"/>
          <cell r="G1686">
            <v>0</v>
          </cell>
          <cell r="AA1686">
            <v>5</v>
          </cell>
          <cell r="AB1686">
            <v>0</v>
          </cell>
          <cell r="AC1686">
            <v>0</v>
          </cell>
          <cell r="AD1686"/>
          <cell r="AE1686"/>
          <cell r="AF1686"/>
          <cell r="AG1686"/>
          <cell r="AH1686"/>
          <cell r="AI1686"/>
          <cell r="AJ1686"/>
        </row>
        <row r="1687">
          <cell r="C1687">
            <v>0</v>
          </cell>
          <cell r="D1687">
            <v>0</v>
          </cell>
          <cell r="E1687"/>
          <cell r="F1687"/>
          <cell r="G1687"/>
          <cell r="AA1687"/>
          <cell r="AB1687"/>
          <cell r="AC1687"/>
          <cell r="AD1687"/>
          <cell r="AE1687"/>
          <cell r="AF1687"/>
          <cell r="AG1687"/>
          <cell r="AH1687"/>
          <cell r="AI1687"/>
          <cell r="AJ1687"/>
        </row>
        <row r="1688">
          <cell r="C1688">
            <v>0</v>
          </cell>
          <cell r="D1688">
            <v>0</v>
          </cell>
          <cell r="E1688"/>
          <cell r="F1688"/>
          <cell r="G1688"/>
          <cell r="AA1688"/>
          <cell r="AB1688"/>
          <cell r="AC1688"/>
          <cell r="AD1688"/>
          <cell r="AE1688"/>
          <cell r="AF1688"/>
          <cell r="AG1688"/>
          <cell r="AH1688"/>
          <cell r="AI1688"/>
          <cell r="AJ1688"/>
        </row>
        <row r="1689">
          <cell r="C1689">
            <v>0</v>
          </cell>
          <cell r="D1689">
            <v>0</v>
          </cell>
          <cell r="E1689"/>
          <cell r="F1689"/>
          <cell r="G1689"/>
          <cell r="AA1689"/>
          <cell r="AB1689"/>
          <cell r="AC1689"/>
          <cell r="AD1689"/>
          <cell r="AE1689"/>
          <cell r="AF1689"/>
          <cell r="AG1689"/>
          <cell r="AH1689"/>
          <cell r="AI1689"/>
          <cell r="AJ1689"/>
        </row>
        <row r="1690">
          <cell r="C1690">
            <v>0</v>
          </cell>
          <cell r="D1690">
            <v>0</v>
          </cell>
          <cell r="E1690"/>
          <cell r="F1690"/>
          <cell r="G1690"/>
          <cell r="AA1690"/>
          <cell r="AB1690"/>
          <cell r="AC1690"/>
          <cell r="AD1690"/>
          <cell r="AE1690"/>
          <cell r="AF1690"/>
          <cell r="AG1690"/>
          <cell r="AH1690"/>
          <cell r="AI1690"/>
          <cell r="AJ1690"/>
        </row>
        <row r="1691">
          <cell r="C1691">
            <v>0</v>
          </cell>
          <cell r="D1691">
            <v>0</v>
          </cell>
          <cell r="E1691"/>
          <cell r="F1691"/>
          <cell r="G1691"/>
          <cell r="AA1691"/>
          <cell r="AB1691"/>
          <cell r="AC1691"/>
          <cell r="AD1691"/>
          <cell r="AE1691"/>
          <cell r="AF1691"/>
          <cell r="AG1691"/>
          <cell r="AH1691"/>
          <cell r="AI1691"/>
          <cell r="AJ1691"/>
        </row>
        <row r="1692">
          <cell r="C1692">
            <v>0</v>
          </cell>
          <cell r="D1692">
            <v>0</v>
          </cell>
          <cell r="E1692"/>
          <cell r="F1692"/>
          <cell r="G1692"/>
          <cell r="AA1692"/>
          <cell r="AB1692"/>
          <cell r="AC1692"/>
          <cell r="AD1692"/>
          <cell r="AE1692"/>
          <cell r="AF1692"/>
          <cell r="AG1692"/>
          <cell r="AH1692"/>
          <cell r="AI1692"/>
          <cell r="AJ1692"/>
        </row>
        <row r="1693">
          <cell r="C1693">
            <v>0</v>
          </cell>
          <cell r="D1693">
            <v>0</v>
          </cell>
          <cell r="E1693"/>
          <cell r="F1693"/>
          <cell r="G1693"/>
          <cell r="AA1693"/>
          <cell r="AB1693"/>
          <cell r="AC1693"/>
          <cell r="AD1693"/>
          <cell r="AE1693"/>
          <cell r="AF1693"/>
          <cell r="AG1693"/>
          <cell r="AH1693"/>
          <cell r="AI1693"/>
          <cell r="AJ1693"/>
        </row>
        <row r="1694">
          <cell r="C1694">
            <v>827</v>
          </cell>
          <cell r="D1694">
            <v>827</v>
          </cell>
          <cell r="E1694">
            <v>827</v>
          </cell>
          <cell r="F1694"/>
          <cell r="G1694">
            <v>0</v>
          </cell>
          <cell r="AA1694">
            <v>0</v>
          </cell>
          <cell r="AB1694">
            <v>0</v>
          </cell>
          <cell r="AC1694">
            <v>827</v>
          </cell>
          <cell r="AD1694"/>
          <cell r="AE1694"/>
          <cell r="AF1694"/>
          <cell r="AG1694"/>
          <cell r="AH1694"/>
          <cell r="AI1694"/>
          <cell r="AJ1694"/>
        </row>
        <row r="1695">
          <cell r="C1695">
            <v>0</v>
          </cell>
          <cell r="D1695">
            <v>0</v>
          </cell>
          <cell r="E1695"/>
          <cell r="F1695"/>
          <cell r="G1695"/>
          <cell r="AA1695"/>
          <cell r="AB1695"/>
          <cell r="AC1695"/>
          <cell r="AD1695"/>
          <cell r="AE1695"/>
          <cell r="AF1695"/>
          <cell r="AG1695"/>
          <cell r="AH1695"/>
          <cell r="AI1695"/>
          <cell r="AJ1695"/>
        </row>
        <row r="1696">
          <cell r="C1696">
            <v>0</v>
          </cell>
          <cell r="D1696">
            <v>0</v>
          </cell>
          <cell r="E1696"/>
          <cell r="F1696"/>
          <cell r="G1696"/>
          <cell r="AA1696"/>
          <cell r="AB1696"/>
          <cell r="AC1696"/>
          <cell r="AD1696"/>
          <cell r="AE1696"/>
          <cell r="AF1696"/>
          <cell r="AG1696"/>
          <cell r="AH1696"/>
          <cell r="AI1696"/>
          <cell r="AJ1696"/>
        </row>
        <row r="1697">
          <cell r="C1697">
            <v>11</v>
          </cell>
          <cell r="D1697">
            <v>11</v>
          </cell>
          <cell r="E1697">
            <v>11</v>
          </cell>
          <cell r="F1697"/>
          <cell r="G1697">
            <v>0</v>
          </cell>
          <cell r="AA1697">
            <v>11</v>
          </cell>
          <cell r="AB1697">
            <v>0</v>
          </cell>
          <cell r="AC1697">
            <v>0</v>
          </cell>
          <cell r="AD1697"/>
          <cell r="AE1697"/>
          <cell r="AF1697"/>
          <cell r="AG1697"/>
          <cell r="AH1697"/>
          <cell r="AI1697"/>
          <cell r="AJ1697"/>
        </row>
        <row r="1701">
          <cell r="C1701">
            <v>0</v>
          </cell>
          <cell r="D1701">
            <v>0</v>
          </cell>
          <cell r="E1701"/>
          <cell r="F1701"/>
          <cell r="G1701"/>
          <cell r="AA1701"/>
          <cell r="AB1701"/>
          <cell r="AC1701"/>
          <cell r="AD1701"/>
          <cell r="AE1701"/>
          <cell r="AF1701"/>
          <cell r="AG1701"/>
          <cell r="AH1701"/>
          <cell r="AI1701"/>
          <cell r="AJ1701"/>
        </row>
        <row r="1702">
          <cell r="C1702">
            <v>0</v>
          </cell>
          <cell r="D1702">
            <v>0</v>
          </cell>
          <cell r="E1702"/>
          <cell r="F1702"/>
          <cell r="G1702"/>
          <cell r="AA1702"/>
          <cell r="AB1702"/>
          <cell r="AC1702"/>
          <cell r="AD1702"/>
          <cell r="AE1702"/>
          <cell r="AF1702"/>
          <cell r="AG1702"/>
          <cell r="AH1702"/>
          <cell r="AI1702"/>
          <cell r="AJ1702"/>
        </row>
        <row r="1703">
          <cell r="C1703">
            <v>0</v>
          </cell>
          <cell r="D1703">
            <v>0</v>
          </cell>
          <cell r="E1703"/>
          <cell r="F1703"/>
          <cell r="G1703"/>
          <cell r="AA1703"/>
          <cell r="AB1703"/>
          <cell r="AC1703"/>
          <cell r="AD1703"/>
          <cell r="AE1703"/>
          <cell r="AF1703"/>
          <cell r="AG1703"/>
          <cell r="AH1703"/>
          <cell r="AI1703"/>
          <cell r="AJ1703"/>
        </row>
        <row r="1704">
          <cell r="C1704">
            <v>0</v>
          </cell>
          <cell r="D1704">
            <v>0</v>
          </cell>
          <cell r="E1704"/>
          <cell r="F1704"/>
          <cell r="G1704"/>
          <cell r="AA1704"/>
          <cell r="AB1704"/>
          <cell r="AC1704"/>
          <cell r="AD1704"/>
          <cell r="AE1704"/>
          <cell r="AF1704"/>
          <cell r="AG1704"/>
          <cell r="AH1704"/>
          <cell r="AI1704"/>
          <cell r="AJ1704"/>
        </row>
        <row r="1705">
          <cell r="C1705">
            <v>0</v>
          </cell>
          <cell r="D1705">
            <v>0</v>
          </cell>
          <cell r="E1705"/>
          <cell r="F1705"/>
          <cell r="G1705"/>
          <cell r="AA1705"/>
          <cell r="AB1705"/>
          <cell r="AC1705"/>
          <cell r="AD1705"/>
          <cell r="AE1705"/>
          <cell r="AF1705"/>
          <cell r="AG1705"/>
          <cell r="AH1705"/>
          <cell r="AI1705"/>
          <cell r="AJ1705"/>
        </row>
        <row r="1706">
          <cell r="C1706">
            <v>0</v>
          </cell>
          <cell r="D1706">
            <v>0</v>
          </cell>
          <cell r="E1706"/>
          <cell r="F1706"/>
          <cell r="G1706"/>
          <cell r="AA1706"/>
          <cell r="AB1706"/>
          <cell r="AC1706"/>
          <cell r="AD1706"/>
          <cell r="AE1706"/>
          <cell r="AF1706"/>
          <cell r="AG1706"/>
          <cell r="AH1706"/>
          <cell r="AI1706"/>
          <cell r="AJ1706"/>
        </row>
        <row r="1707">
          <cell r="C1707">
            <v>0</v>
          </cell>
          <cell r="D1707">
            <v>0</v>
          </cell>
          <cell r="E1707"/>
          <cell r="F1707"/>
          <cell r="G1707"/>
          <cell r="AA1707"/>
          <cell r="AB1707"/>
          <cell r="AC1707"/>
          <cell r="AD1707"/>
          <cell r="AE1707"/>
          <cell r="AF1707"/>
          <cell r="AG1707"/>
          <cell r="AH1707"/>
          <cell r="AI1707"/>
          <cell r="AJ1707"/>
        </row>
        <row r="1708">
          <cell r="C1708">
            <v>0</v>
          </cell>
          <cell r="D1708">
            <v>0</v>
          </cell>
          <cell r="E1708"/>
          <cell r="F1708"/>
          <cell r="G1708"/>
          <cell r="AA1708"/>
          <cell r="AB1708"/>
          <cell r="AC1708"/>
          <cell r="AD1708"/>
          <cell r="AE1708"/>
          <cell r="AF1708"/>
          <cell r="AG1708"/>
          <cell r="AH1708"/>
          <cell r="AI1708"/>
          <cell r="AJ1708"/>
        </row>
        <row r="1709">
          <cell r="C1709">
            <v>0</v>
          </cell>
          <cell r="D1709">
            <v>0</v>
          </cell>
          <cell r="E1709"/>
          <cell r="F1709"/>
          <cell r="G1709"/>
          <cell r="AA1709"/>
          <cell r="AB1709"/>
          <cell r="AC1709"/>
          <cell r="AD1709"/>
          <cell r="AE1709"/>
          <cell r="AF1709"/>
          <cell r="AG1709"/>
          <cell r="AH1709"/>
          <cell r="AI1709"/>
          <cell r="AJ1709"/>
        </row>
        <row r="1710">
          <cell r="C1710">
            <v>0</v>
          </cell>
          <cell r="D1710">
            <v>0</v>
          </cell>
          <cell r="E1710"/>
          <cell r="F1710"/>
          <cell r="G1710"/>
          <cell r="AA1710"/>
          <cell r="AB1710"/>
          <cell r="AC1710"/>
          <cell r="AD1710"/>
          <cell r="AE1710"/>
          <cell r="AF1710"/>
          <cell r="AG1710"/>
          <cell r="AH1710"/>
          <cell r="AI1710"/>
          <cell r="AJ1710"/>
        </row>
        <row r="1711">
          <cell r="C1711">
            <v>0</v>
          </cell>
          <cell r="D1711">
            <v>0</v>
          </cell>
          <cell r="E1711"/>
          <cell r="F1711"/>
          <cell r="G1711"/>
          <cell r="AA1711"/>
          <cell r="AB1711"/>
          <cell r="AC1711"/>
          <cell r="AD1711"/>
          <cell r="AE1711"/>
          <cell r="AF1711"/>
          <cell r="AG1711"/>
          <cell r="AH1711"/>
          <cell r="AI1711"/>
          <cell r="AJ1711"/>
        </row>
        <row r="1712">
          <cell r="C1712">
            <v>0</v>
          </cell>
          <cell r="D1712">
            <v>0</v>
          </cell>
          <cell r="E1712"/>
          <cell r="F1712"/>
          <cell r="G1712"/>
          <cell r="AA1712"/>
          <cell r="AB1712"/>
          <cell r="AC1712"/>
          <cell r="AD1712"/>
          <cell r="AE1712"/>
          <cell r="AF1712"/>
          <cell r="AG1712"/>
          <cell r="AH1712"/>
          <cell r="AI1712"/>
          <cell r="AJ1712"/>
        </row>
        <row r="1713">
          <cell r="C1713">
            <v>0</v>
          </cell>
          <cell r="D1713">
            <v>0</v>
          </cell>
          <cell r="E1713"/>
          <cell r="F1713"/>
          <cell r="G1713"/>
          <cell r="AA1713"/>
          <cell r="AB1713"/>
          <cell r="AC1713"/>
          <cell r="AD1713"/>
          <cell r="AE1713"/>
          <cell r="AF1713"/>
          <cell r="AG1713"/>
          <cell r="AH1713"/>
          <cell r="AI1713">
            <v>1</v>
          </cell>
          <cell r="AJ1713"/>
        </row>
        <row r="1714">
          <cell r="C1714">
            <v>0</v>
          </cell>
          <cell r="D1714">
            <v>0</v>
          </cell>
          <cell r="E1714"/>
          <cell r="F1714"/>
          <cell r="G1714"/>
          <cell r="AA1714"/>
          <cell r="AB1714"/>
          <cell r="AC1714"/>
          <cell r="AD1714"/>
          <cell r="AE1714"/>
          <cell r="AF1714"/>
          <cell r="AG1714"/>
          <cell r="AH1714"/>
          <cell r="AI1714"/>
          <cell r="AJ1714"/>
        </row>
        <row r="1715">
          <cell r="C1715">
            <v>0</v>
          </cell>
          <cell r="D1715">
            <v>0</v>
          </cell>
          <cell r="E1715"/>
          <cell r="F1715"/>
          <cell r="G1715"/>
          <cell r="AA1715"/>
          <cell r="AB1715"/>
          <cell r="AC1715"/>
          <cell r="AD1715"/>
          <cell r="AE1715"/>
          <cell r="AF1715"/>
          <cell r="AG1715"/>
          <cell r="AH1715"/>
          <cell r="AI1715"/>
          <cell r="AJ1715"/>
        </row>
        <row r="1716">
          <cell r="C1716">
            <v>0</v>
          </cell>
          <cell r="D1716">
            <v>0</v>
          </cell>
          <cell r="E1716"/>
          <cell r="F1716"/>
          <cell r="G1716"/>
          <cell r="AA1716"/>
          <cell r="AB1716"/>
          <cell r="AC1716"/>
          <cell r="AD1716"/>
          <cell r="AE1716"/>
          <cell r="AF1716"/>
          <cell r="AG1716"/>
          <cell r="AH1716"/>
          <cell r="AI1716"/>
          <cell r="AJ1716"/>
        </row>
        <row r="1717">
          <cell r="C1717">
            <v>0</v>
          </cell>
          <cell r="D1717">
            <v>0</v>
          </cell>
          <cell r="E1717"/>
          <cell r="F1717"/>
          <cell r="G1717"/>
          <cell r="AA1717"/>
          <cell r="AB1717"/>
          <cell r="AC1717"/>
          <cell r="AD1717"/>
          <cell r="AE1717"/>
          <cell r="AF1717"/>
          <cell r="AG1717"/>
          <cell r="AH1717"/>
          <cell r="AI1717"/>
          <cell r="AJ1717"/>
        </row>
        <row r="1718">
          <cell r="C1718">
            <v>0</v>
          </cell>
          <cell r="D1718">
            <v>0</v>
          </cell>
          <cell r="E1718"/>
          <cell r="F1718"/>
          <cell r="G1718"/>
          <cell r="AA1718"/>
          <cell r="AB1718"/>
          <cell r="AC1718"/>
          <cell r="AD1718"/>
          <cell r="AE1718"/>
          <cell r="AF1718"/>
          <cell r="AG1718"/>
          <cell r="AH1718"/>
          <cell r="AI1718"/>
          <cell r="AJ1718"/>
        </row>
        <row r="1719">
          <cell r="C1719">
            <v>0</v>
          </cell>
          <cell r="D1719">
            <v>0</v>
          </cell>
          <cell r="E1719"/>
          <cell r="F1719"/>
          <cell r="G1719"/>
          <cell r="AA1719"/>
          <cell r="AB1719"/>
          <cell r="AC1719"/>
          <cell r="AD1719"/>
          <cell r="AE1719"/>
          <cell r="AF1719"/>
          <cell r="AG1719"/>
          <cell r="AH1719"/>
          <cell r="AI1719"/>
          <cell r="AJ1719"/>
        </row>
        <row r="1720">
          <cell r="C1720">
            <v>0</v>
          </cell>
          <cell r="D1720">
            <v>0</v>
          </cell>
          <cell r="E1720"/>
          <cell r="F1720"/>
          <cell r="G1720"/>
          <cell r="AA1720"/>
          <cell r="AB1720"/>
          <cell r="AC1720"/>
          <cell r="AD1720"/>
          <cell r="AE1720"/>
          <cell r="AF1720"/>
          <cell r="AG1720"/>
          <cell r="AH1720"/>
          <cell r="AI1720"/>
          <cell r="AJ1720"/>
        </row>
        <row r="1721">
          <cell r="C1721">
            <v>0</v>
          </cell>
          <cell r="D1721">
            <v>0</v>
          </cell>
          <cell r="E1721"/>
          <cell r="F1721"/>
          <cell r="G1721"/>
          <cell r="AA1721"/>
          <cell r="AB1721"/>
          <cell r="AC1721"/>
          <cell r="AD1721"/>
          <cell r="AE1721"/>
          <cell r="AF1721"/>
          <cell r="AG1721"/>
          <cell r="AH1721"/>
          <cell r="AI1721"/>
          <cell r="AJ1721"/>
        </row>
        <row r="1722">
          <cell r="C1722">
            <v>0</v>
          </cell>
          <cell r="D1722">
            <v>0</v>
          </cell>
          <cell r="E1722"/>
          <cell r="F1722"/>
          <cell r="G1722"/>
          <cell r="AA1722"/>
          <cell r="AB1722"/>
          <cell r="AC1722"/>
          <cell r="AD1722"/>
          <cell r="AE1722"/>
          <cell r="AF1722"/>
          <cell r="AG1722"/>
          <cell r="AH1722"/>
          <cell r="AI1722"/>
          <cell r="AJ1722"/>
        </row>
        <row r="1723">
          <cell r="C1723">
            <v>0</v>
          </cell>
          <cell r="D1723">
            <v>0</v>
          </cell>
          <cell r="E1723"/>
          <cell r="F1723"/>
          <cell r="G1723"/>
          <cell r="AA1723"/>
          <cell r="AB1723"/>
          <cell r="AC1723"/>
          <cell r="AD1723"/>
          <cell r="AE1723"/>
          <cell r="AF1723"/>
          <cell r="AG1723"/>
          <cell r="AH1723"/>
          <cell r="AI1723"/>
          <cell r="AJ1723"/>
        </row>
        <row r="1724">
          <cell r="C1724">
            <v>0</v>
          </cell>
          <cell r="D1724">
            <v>0</v>
          </cell>
          <cell r="E1724"/>
          <cell r="F1724"/>
          <cell r="G1724"/>
          <cell r="AA1724"/>
          <cell r="AB1724"/>
          <cell r="AC1724"/>
          <cell r="AD1724"/>
          <cell r="AE1724"/>
          <cell r="AF1724"/>
          <cell r="AG1724"/>
          <cell r="AH1724"/>
          <cell r="AI1724"/>
          <cell r="AJ1724"/>
        </row>
        <row r="1725">
          <cell r="C1725">
            <v>0</v>
          </cell>
          <cell r="D1725">
            <v>0</v>
          </cell>
          <cell r="E1725"/>
          <cell r="F1725"/>
          <cell r="G1725"/>
          <cell r="AA1725"/>
          <cell r="AB1725"/>
          <cell r="AC1725"/>
          <cell r="AD1725"/>
          <cell r="AE1725"/>
          <cell r="AF1725"/>
          <cell r="AG1725"/>
          <cell r="AH1725"/>
          <cell r="AI1725"/>
          <cell r="AJ1725"/>
        </row>
        <row r="1726">
          <cell r="C1726">
            <v>0</v>
          </cell>
          <cell r="D1726">
            <v>0</v>
          </cell>
          <cell r="E1726"/>
          <cell r="F1726"/>
          <cell r="G1726"/>
          <cell r="AA1726"/>
          <cell r="AB1726"/>
          <cell r="AC1726"/>
          <cell r="AD1726"/>
          <cell r="AE1726"/>
          <cell r="AF1726"/>
          <cell r="AG1726"/>
          <cell r="AH1726"/>
          <cell r="AI1726"/>
          <cell r="AJ1726"/>
        </row>
        <row r="1727">
          <cell r="C1727">
            <v>0</v>
          </cell>
          <cell r="D1727">
            <v>0</v>
          </cell>
          <cell r="E1727"/>
          <cell r="F1727"/>
          <cell r="G1727"/>
          <cell r="AA1727"/>
          <cell r="AB1727"/>
          <cell r="AC1727"/>
          <cell r="AD1727"/>
          <cell r="AE1727"/>
          <cell r="AF1727"/>
          <cell r="AG1727"/>
          <cell r="AH1727"/>
          <cell r="AI1727"/>
          <cell r="AJ1727"/>
        </row>
        <row r="1728">
          <cell r="C1728">
            <v>0</v>
          </cell>
          <cell r="D1728">
            <v>0</v>
          </cell>
          <cell r="E1728"/>
          <cell r="F1728"/>
          <cell r="G1728"/>
          <cell r="AA1728"/>
          <cell r="AB1728"/>
          <cell r="AC1728"/>
          <cell r="AD1728"/>
          <cell r="AE1728"/>
          <cell r="AF1728"/>
          <cell r="AG1728"/>
          <cell r="AH1728"/>
          <cell r="AI1728"/>
          <cell r="AJ1728"/>
        </row>
        <row r="1729">
          <cell r="C1729">
            <v>0</v>
          </cell>
          <cell r="D1729">
            <v>0</v>
          </cell>
          <cell r="E1729"/>
          <cell r="F1729"/>
          <cell r="G1729"/>
          <cell r="AA1729"/>
          <cell r="AB1729"/>
          <cell r="AC1729"/>
          <cell r="AD1729"/>
          <cell r="AE1729"/>
          <cell r="AF1729"/>
          <cell r="AG1729"/>
          <cell r="AH1729"/>
          <cell r="AI1729"/>
          <cell r="AJ1729"/>
        </row>
        <row r="1730">
          <cell r="C1730">
            <v>0</v>
          </cell>
          <cell r="D1730">
            <v>0</v>
          </cell>
          <cell r="E1730"/>
          <cell r="F1730"/>
          <cell r="G1730"/>
          <cell r="AA1730"/>
          <cell r="AB1730"/>
          <cell r="AC1730"/>
          <cell r="AD1730"/>
          <cell r="AE1730"/>
          <cell r="AF1730"/>
          <cell r="AG1730"/>
          <cell r="AH1730"/>
          <cell r="AI1730"/>
          <cell r="AJ1730"/>
        </row>
        <row r="1731">
          <cell r="C1731">
            <v>0</v>
          </cell>
          <cell r="D1731">
            <v>0</v>
          </cell>
          <cell r="E1731"/>
          <cell r="F1731"/>
          <cell r="G1731"/>
          <cell r="AA1731"/>
          <cell r="AB1731"/>
          <cell r="AC1731"/>
          <cell r="AD1731"/>
          <cell r="AE1731"/>
          <cell r="AF1731"/>
          <cell r="AG1731"/>
          <cell r="AH1731"/>
          <cell r="AI1731"/>
          <cell r="AJ1731"/>
        </row>
        <row r="1732">
          <cell r="C1732">
            <v>0</v>
          </cell>
          <cell r="D1732">
            <v>0</v>
          </cell>
          <cell r="E1732"/>
          <cell r="F1732"/>
          <cell r="G1732"/>
          <cell r="AA1732"/>
          <cell r="AB1732"/>
          <cell r="AC1732"/>
          <cell r="AD1732"/>
          <cell r="AE1732"/>
          <cell r="AF1732"/>
          <cell r="AG1732"/>
          <cell r="AH1732"/>
          <cell r="AI1732"/>
          <cell r="AJ1732"/>
        </row>
        <row r="1733">
          <cell r="C1733">
            <v>0</v>
          </cell>
          <cell r="D1733">
            <v>0</v>
          </cell>
          <cell r="E1733"/>
          <cell r="F1733"/>
          <cell r="G1733"/>
          <cell r="AA1733"/>
          <cell r="AB1733"/>
          <cell r="AC1733"/>
          <cell r="AD1733"/>
          <cell r="AE1733"/>
          <cell r="AF1733"/>
          <cell r="AG1733"/>
          <cell r="AH1733"/>
          <cell r="AI1733"/>
          <cell r="AJ1733"/>
        </row>
        <row r="1734">
          <cell r="C1734">
            <v>0</v>
          </cell>
          <cell r="D1734">
            <v>0</v>
          </cell>
          <cell r="E1734"/>
          <cell r="F1734"/>
          <cell r="G1734"/>
          <cell r="AA1734"/>
          <cell r="AB1734"/>
          <cell r="AC1734"/>
          <cell r="AD1734"/>
          <cell r="AE1734"/>
          <cell r="AF1734"/>
          <cell r="AG1734"/>
          <cell r="AH1734"/>
          <cell r="AI1734"/>
          <cell r="AJ1734"/>
        </row>
        <row r="1735">
          <cell r="C1735">
            <v>0</v>
          </cell>
          <cell r="D1735">
            <v>0</v>
          </cell>
          <cell r="E1735"/>
          <cell r="F1735"/>
          <cell r="G1735"/>
          <cell r="AA1735"/>
          <cell r="AB1735"/>
          <cell r="AC1735"/>
          <cell r="AD1735"/>
          <cell r="AE1735"/>
          <cell r="AF1735"/>
          <cell r="AG1735"/>
          <cell r="AH1735"/>
          <cell r="AI1735"/>
          <cell r="AJ1735"/>
        </row>
        <row r="1736">
          <cell r="C1736">
            <v>504</v>
          </cell>
          <cell r="D1736">
            <v>504</v>
          </cell>
          <cell r="E1736">
            <v>504</v>
          </cell>
          <cell r="F1736"/>
          <cell r="G1736">
            <v>0</v>
          </cell>
          <cell r="AA1736">
            <v>501</v>
          </cell>
          <cell r="AB1736">
            <v>3</v>
          </cell>
          <cell r="AC1736">
            <v>0</v>
          </cell>
          <cell r="AD1736"/>
          <cell r="AE1736"/>
          <cell r="AF1736"/>
          <cell r="AG1736"/>
          <cell r="AH1736"/>
          <cell r="AI1736"/>
          <cell r="AJ1736"/>
        </row>
        <row r="1737">
          <cell r="C1737">
            <v>552</v>
          </cell>
          <cell r="D1737">
            <v>552</v>
          </cell>
          <cell r="E1737">
            <v>552</v>
          </cell>
          <cell r="F1737"/>
          <cell r="G1737">
            <v>0</v>
          </cell>
          <cell r="AA1737">
            <v>552</v>
          </cell>
          <cell r="AB1737">
            <v>0</v>
          </cell>
          <cell r="AC1737">
            <v>0</v>
          </cell>
          <cell r="AD1737"/>
          <cell r="AE1737"/>
          <cell r="AF1737"/>
          <cell r="AG1737"/>
          <cell r="AH1737"/>
          <cell r="AI1737"/>
          <cell r="AJ1737"/>
        </row>
        <row r="1738">
          <cell r="C1738">
            <v>10153</v>
          </cell>
          <cell r="D1738">
            <v>10121</v>
          </cell>
          <cell r="E1738">
            <v>10121</v>
          </cell>
          <cell r="F1738"/>
          <cell r="G1738">
            <v>32</v>
          </cell>
          <cell r="AA1738">
            <v>8570</v>
          </cell>
          <cell r="AB1738">
            <v>846</v>
          </cell>
          <cell r="AC1738">
            <v>737</v>
          </cell>
          <cell r="AD1738"/>
          <cell r="AE1738"/>
          <cell r="AF1738"/>
          <cell r="AG1738"/>
          <cell r="AH1738"/>
          <cell r="AI1738"/>
          <cell r="AJ1738"/>
        </row>
        <row r="1739">
          <cell r="C1739">
            <v>5364</v>
          </cell>
          <cell r="D1739">
            <v>5364</v>
          </cell>
          <cell r="E1739">
            <v>5364</v>
          </cell>
          <cell r="F1739"/>
          <cell r="G1739">
            <v>0</v>
          </cell>
          <cell r="AA1739">
            <v>5364</v>
          </cell>
          <cell r="AB1739">
            <v>0</v>
          </cell>
          <cell r="AC1739">
            <v>0</v>
          </cell>
          <cell r="AD1739"/>
          <cell r="AE1739"/>
          <cell r="AF1739"/>
          <cell r="AG1739"/>
          <cell r="AH1739"/>
          <cell r="AI1739"/>
          <cell r="AJ1739"/>
        </row>
        <row r="1740">
          <cell r="C1740">
            <v>0</v>
          </cell>
          <cell r="D1740">
            <v>0</v>
          </cell>
          <cell r="E1740"/>
          <cell r="F1740"/>
          <cell r="G1740"/>
          <cell r="AA1740"/>
          <cell r="AB1740"/>
          <cell r="AC1740"/>
          <cell r="AD1740"/>
          <cell r="AE1740"/>
          <cell r="AF1740"/>
          <cell r="AG1740"/>
          <cell r="AH1740"/>
          <cell r="AI1740"/>
          <cell r="AJ1740"/>
        </row>
        <row r="1741">
          <cell r="C1741">
            <v>140</v>
          </cell>
          <cell r="D1741">
            <v>140</v>
          </cell>
          <cell r="E1741">
            <v>140</v>
          </cell>
          <cell r="F1741"/>
          <cell r="G1741">
            <v>0</v>
          </cell>
          <cell r="AA1741">
            <v>140</v>
          </cell>
          <cell r="AB1741">
            <v>0</v>
          </cell>
          <cell r="AC1741">
            <v>0</v>
          </cell>
          <cell r="AD1741"/>
          <cell r="AE1741"/>
          <cell r="AF1741"/>
          <cell r="AG1741"/>
          <cell r="AH1741"/>
          <cell r="AI1741"/>
          <cell r="AJ1741"/>
        </row>
        <row r="1742">
          <cell r="C1742">
            <v>4</v>
          </cell>
          <cell r="D1742">
            <v>4</v>
          </cell>
          <cell r="E1742">
            <v>4</v>
          </cell>
          <cell r="F1742"/>
          <cell r="G1742">
            <v>0</v>
          </cell>
          <cell r="AA1742">
            <v>4</v>
          </cell>
          <cell r="AB1742">
            <v>0</v>
          </cell>
          <cell r="AC1742">
            <v>0</v>
          </cell>
          <cell r="AD1742"/>
          <cell r="AE1742"/>
          <cell r="AF1742"/>
          <cell r="AG1742"/>
          <cell r="AH1742"/>
          <cell r="AI1742"/>
          <cell r="AJ1742"/>
        </row>
        <row r="1743">
          <cell r="C1743">
            <v>2334</v>
          </cell>
          <cell r="D1743">
            <v>2334</v>
          </cell>
          <cell r="E1743">
            <v>2334</v>
          </cell>
          <cell r="F1743"/>
          <cell r="G1743">
            <v>0</v>
          </cell>
          <cell r="AA1743">
            <v>2328</v>
          </cell>
          <cell r="AB1743">
            <v>6</v>
          </cell>
          <cell r="AC1743">
            <v>0</v>
          </cell>
          <cell r="AD1743"/>
          <cell r="AE1743"/>
          <cell r="AF1743"/>
          <cell r="AG1743"/>
          <cell r="AH1743"/>
          <cell r="AI1743"/>
          <cell r="AJ1743"/>
        </row>
        <row r="1744">
          <cell r="C1744">
            <v>3</v>
          </cell>
          <cell r="D1744">
            <v>3</v>
          </cell>
          <cell r="E1744">
            <v>3</v>
          </cell>
          <cell r="F1744"/>
          <cell r="G1744">
            <v>0</v>
          </cell>
          <cell r="AA1744">
            <v>3</v>
          </cell>
          <cell r="AB1744">
            <v>0</v>
          </cell>
          <cell r="AC1744">
            <v>0</v>
          </cell>
          <cell r="AD1744"/>
          <cell r="AE1744"/>
          <cell r="AF1744"/>
          <cell r="AG1744"/>
          <cell r="AH1744"/>
          <cell r="AI1744"/>
          <cell r="AJ1744"/>
        </row>
        <row r="1745">
          <cell r="C1745">
            <v>0</v>
          </cell>
          <cell r="D1745">
            <v>0</v>
          </cell>
          <cell r="E1745"/>
          <cell r="F1745"/>
          <cell r="G1745"/>
          <cell r="AA1745"/>
          <cell r="AB1745"/>
          <cell r="AC1745"/>
          <cell r="AD1745"/>
          <cell r="AE1745"/>
          <cell r="AF1745"/>
          <cell r="AG1745"/>
          <cell r="AH1745"/>
          <cell r="AI1745"/>
          <cell r="AJ1745"/>
        </row>
        <row r="1746">
          <cell r="C1746">
            <v>0</v>
          </cell>
          <cell r="D1746">
            <v>0</v>
          </cell>
          <cell r="E1746"/>
          <cell r="F1746"/>
          <cell r="G1746"/>
          <cell r="AA1746"/>
          <cell r="AB1746"/>
          <cell r="AC1746"/>
          <cell r="AD1746"/>
          <cell r="AE1746"/>
          <cell r="AF1746"/>
          <cell r="AG1746"/>
          <cell r="AH1746"/>
          <cell r="AI1746"/>
          <cell r="AJ1746"/>
        </row>
        <row r="1747">
          <cell r="C1747">
            <v>0</v>
          </cell>
          <cell r="D1747">
            <v>0</v>
          </cell>
          <cell r="E1747"/>
          <cell r="F1747"/>
          <cell r="G1747"/>
          <cell r="AA1747"/>
          <cell r="AB1747"/>
          <cell r="AC1747"/>
          <cell r="AD1747"/>
          <cell r="AE1747"/>
          <cell r="AF1747"/>
          <cell r="AG1747"/>
          <cell r="AH1747"/>
          <cell r="AI1747"/>
          <cell r="AJ1747"/>
        </row>
        <row r="1748">
          <cell r="C1748">
            <v>0</v>
          </cell>
          <cell r="D1748">
            <v>0</v>
          </cell>
          <cell r="E1748"/>
          <cell r="F1748"/>
          <cell r="G1748"/>
          <cell r="AA1748"/>
          <cell r="AB1748"/>
          <cell r="AC1748"/>
          <cell r="AD1748"/>
          <cell r="AE1748"/>
          <cell r="AF1748"/>
          <cell r="AG1748"/>
          <cell r="AH1748"/>
          <cell r="AI1748"/>
          <cell r="AJ1748"/>
        </row>
        <row r="1749">
          <cell r="C1749">
            <v>10</v>
          </cell>
          <cell r="D1749">
            <v>10</v>
          </cell>
          <cell r="E1749">
            <v>10</v>
          </cell>
          <cell r="F1749"/>
          <cell r="G1749">
            <v>0</v>
          </cell>
          <cell r="AA1749">
            <v>10</v>
          </cell>
          <cell r="AB1749">
            <v>0</v>
          </cell>
          <cell r="AC1749">
            <v>0</v>
          </cell>
          <cell r="AD1749"/>
          <cell r="AE1749"/>
          <cell r="AF1749"/>
          <cell r="AG1749"/>
          <cell r="AH1749"/>
          <cell r="AI1749"/>
          <cell r="AJ1749"/>
        </row>
        <row r="1750">
          <cell r="C1750">
            <v>0</v>
          </cell>
          <cell r="D1750">
            <v>0</v>
          </cell>
          <cell r="E1750"/>
          <cell r="F1750"/>
          <cell r="G1750"/>
          <cell r="AA1750"/>
          <cell r="AB1750"/>
          <cell r="AC1750"/>
          <cell r="AD1750"/>
          <cell r="AE1750"/>
          <cell r="AF1750"/>
          <cell r="AG1750"/>
          <cell r="AH1750"/>
          <cell r="AI1750"/>
          <cell r="AJ1750"/>
        </row>
        <row r="1751">
          <cell r="C1751">
            <v>193</v>
          </cell>
          <cell r="D1751">
            <v>193</v>
          </cell>
          <cell r="E1751">
            <v>193</v>
          </cell>
          <cell r="F1751"/>
          <cell r="G1751">
            <v>0</v>
          </cell>
          <cell r="AA1751">
            <v>193</v>
          </cell>
          <cell r="AB1751">
            <v>0</v>
          </cell>
          <cell r="AC1751">
            <v>0</v>
          </cell>
          <cell r="AD1751"/>
          <cell r="AE1751"/>
          <cell r="AF1751"/>
          <cell r="AG1751"/>
          <cell r="AH1751"/>
          <cell r="AI1751"/>
          <cell r="AJ1751"/>
        </row>
        <row r="1752">
          <cell r="C1752">
            <v>2</v>
          </cell>
          <cell r="D1752">
            <v>2</v>
          </cell>
          <cell r="E1752">
            <v>2</v>
          </cell>
          <cell r="F1752"/>
          <cell r="G1752">
            <v>0</v>
          </cell>
          <cell r="AA1752">
            <v>2</v>
          </cell>
          <cell r="AB1752">
            <v>0</v>
          </cell>
          <cell r="AC1752">
            <v>0</v>
          </cell>
          <cell r="AD1752"/>
          <cell r="AE1752"/>
          <cell r="AF1752"/>
          <cell r="AG1752"/>
          <cell r="AH1752"/>
          <cell r="AI1752"/>
          <cell r="AJ1752"/>
        </row>
        <row r="1753">
          <cell r="C1753">
            <v>0</v>
          </cell>
          <cell r="D1753">
            <v>0</v>
          </cell>
          <cell r="E1753"/>
          <cell r="F1753"/>
          <cell r="G1753"/>
          <cell r="AA1753"/>
          <cell r="AB1753"/>
          <cell r="AC1753"/>
          <cell r="AD1753"/>
          <cell r="AE1753"/>
          <cell r="AF1753"/>
          <cell r="AG1753"/>
          <cell r="AH1753"/>
          <cell r="AI1753"/>
          <cell r="AJ1753"/>
        </row>
        <row r="1754">
          <cell r="C1754">
            <v>0</v>
          </cell>
          <cell r="D1754">
            <v>0</v>
          </cell>
          <cell r="E1754"/>
          <cell r="F1754"/>
          <cell r="G1754"/>
          <cell r="AA1754"/>
          <cell r="AB1754"/>
          <cell r="AC1754"/>
          <cell r="AD1754"/>
          <cell r="AE1754"/>
          <cell r="AF1754"/>
          <cell r="AG1754"/>
          <cell r="AH1754"/>
          <cell r="AI1754"/>
          <cell r="AJ1754"/>
        </row>
        <row r="1755">
          <cell r="C1755">
            <v>0</v>
          </cell>
          <cell r="D1755">
            <v>0</v>
          </cell>
          <cell r="E1755"/>
          <cell r="F1755"/>
          <cell r="G1755"/>
          <cell r="AA1755"/>
          <cell r="AB1755"/>
          <cell r="AC1755"/>
          <cell r="AD1755"/>
          <cell r="AE1755"/>
          <cell r="AF1755"/>
          <cell r="AG1755"/>
          <cell r="AH1755"/>
          <cell r="AI1755"/>
          <cell r="AJ1755"/>
        </row>
        <row r="1756">
          <cell r="C1756">
            <v>0</v>
          </cell>
          <cell r="D1756">
            <v>0</v>
          </cell>
          <cell r="E1756"/>
          <cell r="F1756"/>
          <cell r="G1756"/>
          <cell r="AA1756"/>
          <cell r="AB1756"/>
          <cell r="AC1756"/>
          <cell r="AD1756"/>
          <cell r="AE1756"/>
          <cell r="AF1756"/>
          <cell r="AG1756"/>
          <cell r="AH1756"/>
          <cell r="AI1756"/>
          <cell r="AJ1756"/>
        </row>
        <row r="1757">
          <cell r="C1757">
            <v>0</v>
          </cell>
          <cell r="D1757">
            <v>0</v>
          </cell>
          <cell r="E1757"/>
          <cell r="F1757"/>
          <cell r="G1757"/>
          <cell r="AA1757"/>
          <cell r="AB1757"/>
          <cell r="AC1757"/>
          <cell r="AD1757"/>
          <cell r="AE1757"/>
          <cell r="AF1757"/>
          <cell r="AG1757"/>
          <cell r="AH1757"/>
          <cell r="AI1757"/>
          <cell r="AJ1757"/>
        </row>
        <row r="1758">
          <cell r="C1758">
            <v>0</v>
          </cell>
          <cell r="D1758">
            <v>0</v>
          </cell>
          <cell r="E1758"/>
          <cell r="F1758"/>
          <cell r="G1758"/>
          <cell r="AA1758"/>
          <cell r="AB1758"/>
          <cell r="AC1758"/>
          <cell r="AD1758"/>
          <cell r="AE1758"/>
          <cell r="AF1758"/>
          <cell r="AG1758"/>
          <cell r="AH1758"/>
          <cell r="AI1758"/>
          <cell r="AJ1758"/>
        </row>
        <row r="1759">
          <cell r="C1759">
            <v>0</v>
          </cell>
          <cell r="D1759">
            <v>0</v>
          </cell>
          <cell r="E1759"/>
          <cell r="F1759"/>
          <cell r="G1759"/>
          <cell r="AA1759"/>
          <cell r="AB1759"/>
          <cell r="AC1759"/>
          <cell r="AD1759"/>
          <cell r="AE1759"/>
          <cell r="AF1759"/>
          <cell r="AG1759"/>
          <cell r="AH1759"/>
          <cell r="AI1759"/>
          <cell r="AJ1759"/>
        </row>
        <row r="1760">
          <cell r="C1760">
            <v>0</v>
          </cell>
          <cell r="D1760">
            <v>0</v>
          </cell>
          <cell r="E1760"/>
          <cell r="F1760"/>
          <cell r="G1760"/>
          <cell r="AA1760"/>
          <cell r="AB1760"/>
          <cell r="AC1760"/>
          <cell r="AD1760"/>
          <cell r="AE1760"/>
          <cell r="AF1760"/>
          <cell r="AG1760"/>
          <cell r="AH1760"/>
          <cell r="AI1760"/>
          <cell r="AJ1760"/>
        </row>
        <row r="1761">
          <cell r="C1761">
            <v>0</v>
          </cell>
          <cell r="D1761">
            <v>0</v>
          </cell>
          <cell r="E1761"/>
          <cell r="F1761"/>
          <cell r="G1761"/>
          <cell r="AA1761"/>
          <cell r="AB1761"/>
          <cell r="AC1761"/>
          <cell r="AD1761"/>
          <cell r="AE1761"/>
          <cell r="AF1761"/>
          <cell r="AG1761"/>
          <cell r="AH1761"/>
          <cell r="AI1761"/>
          <cell r="AJ1761"/>
        </row>
        <row r="1762">
          <cell r="C1762">
            <v>0</v>
          </cell>
          <cell r="D1762">
            <v>0</v>
          </cell>
          <cell r="E1762"/>
          <cell r="F1762"/>
          <cell r="G1762"/>
          <cell r="AA1762"/>
          <cell r="AB1762"/>
          <cell r="AC1762"/>
          <cell r="AD1762"/>
          <cell r="AE1762"/>
          <cell r="AF1762"/>
          <cell r="AG1762"/>
          <cell r="AH1762"/>
          <cell r="AI1762"/>
          <cell r="AJ1762"/>
        </row>
        <row r="1763">
          <cell r="C1763">
            <v>0</v>
          </cell>
          <cell r="D1763">
            <v>0</v>
          </cell>
          <cell r="E1763"/>
          <cell r="F1763"/>
          <cell r="G1763"/>
          <cell r="AA1763"/>
          <cell r="AB1763"/>
          <cell r="AC1763"/>
          <cell r="AD1763"/>
          <cell r="AE1763"/>
          <cell r="AF1763"/>
          <cell r="AG1763"/>
          <cell r="AH1763"/>
          <cell r="AI1763"/>
          <cell r="AJ1763"/>
        </row>
        <row r="1764">
          <cell r="C1764">
            <v>0</v>
          </cell>
          <cell r="D1764">
            <v>0</v>
          </cell>
          <cell r="E1764"/>
          <cell r="F1764"/>
          <cell r="G1764"/>
          <cell r="AA1764"/>
          <cell r="AB1764"/>
          <cell r="AC1764"/>
          <cell r="AD1764"/>
          <cell r="AE1764"/>
          <cell r="AF1764"/>
          <cell r="AG1764"/>
          <cell r="AH1764"/>
          <cell r="AI1764"/>
          <cell r="AJ1764"/>
        </row>
        <row r="1765">
          <cell r="C1765">
            <v>0</v>
          </cell>
          <cell r="D1765">
            <v>0</v>
          </cell>
          <cell r="E1765"/>
          <cell r="F1765"/>
          <cell r="G1765"/>
          <cell r="AA1765"/>
          <cell r="AB1765"/>
          <cell r="AC1765"/>
          <cell r="AD1765"/>
          <cell r="AE1765"/>
          <cell r="AF1765"/>
          <cell r="AG1765"/>
          <cell r="AH1765"/>
          <cell r="AI1765"/>
          <cell r="AJ1765"/>
        </row>
        <row r="1766">
          <cell r="C1766">
            <v>0</v>
          </cell>
          <cell r="D1766">
            <v>0</v>
          </cell>
          <cell r="E1766"/>
          <cell r="F1766"/>
          <cell r="G1766"/>
          <cell r="AA1766"/>
          <cell r="AB1766"/>
          <cell r="AC1766"/>
          <cell r="AD1766"/>
          <cell r="AE1766"/>
          <cell r="AF1766"/>
          <cell r="AG1766"/>
          <cell r="AH1766"/>
          <cell r="AI1766"/>
          <cell r="AJ1766"/>
        </row>
        <row r="1767">
          <cell r="C1767">
            <v>0</v>
          </cell>
          <cell r="D1767">
            <v>0</v>
          </cell>
          <cell r="E1767"/>
          <cell r="F1767"/>
          <cell r="G1767"/>
          <cell r="AA1767"/>
          <cell r="AB1767"/>
          <cell r="AC1767"/>
          <cell r="AD1767"/>
          <cell r="AE1767"/>
          <cell r="AF1767"/>
          <cell r="AG1767"/>
          <cell r="AH1767"/>
          <cell r="AI1767"/>
          <cell r="AJ1767"/>
        </row>
        <row r="1768">
          <cell r="C1768">
            <v>0</v>
          </cell>
          <cell r="D1768">
            <v>0</v>
          </cell>
          <cell r="E1768"/>
          <cell r="F1768"/>
          <cell r="G1768"/>
          <cell r="AA1768"/>
          <cell r="AB1768"/>
          <cell r="AC1768"/>
          <cell r="AD1768"/>
          <cell r="AE1768"/>
          <cell r="AF1768"/>
          <cell r="AG1768"/>
          <cell r="AH1768"/>
          <cell r="AI1768"/>
          <cell r="AJ1768"/>
        </row>
        <row r="1769">
          <cell r="C1769">
            <v>0</v>
          </cell>
          <cell r="D1769">
            <v>0</v>
          </cell>
          <cell r="E1769"/>
          <cell r="F1769"/>
          <cell r="G1769"/>
          <cell r="AA1769"/>
          <cell r="AB1769"/>
          <cell r="AC1769"/>
          <cell r="AD1769"/>
          <cell r="AE1769"/>
          <cell r="AF1769"/>
          <cell r="AG1769"/>
          <cell r="AH1769"/>
          <cell r="AI1769"/>
          <cell r="AJ1769"/>
        </row>
        <row r="1770">
          <cell r="C1770">
            <v>0</v>
          </cell>
          <cell r="D1770">
            <v>0</v>
          </cell>
          <cell r="E1770"/>
          <cell r="F1770"/>
          <cell r="G1770"/>
          <cell r="AA1770"/>
          <cell r="AB1770"/>
          <cell r="AC1770"/>
          <cell r="AD1770"/>
          <cell r="AE1770"/>
          <cell r="AF1770"/>
          <cell r="AG1770"/>
          <cell r="AH1770"/>
          <cell r="AI1770"/>
          <cell r="AJ1770"/>
        </row>
        <row r="1771">
          <cell r="C1771">
            <v>0</v>
          </cell>
          <cell r="D1771">
            <v>0</v>
          </cell>
          <cell r="E1771"/>
          <cell r="F1771"/>
          <cell r="G1771"/>
          <cell r="AA1771"/>
          <cell r="AB1771"/>
          <cell r="AC1771"/>
          <cell r="AD1771"/>
          <cell r="AE1771"/>
          <cell r="AF1771"/>
          <cell r="AG1771"/>
          <cell r="AH1771"/>
          <cell r="AI1771"/>
          <cell r="AJ1771"/>
        </row>
        <row r="1772">
          <cell r="C1772">
            <v>0</v>
          </cell>
          <cell r="D1772">
            <v>0</v>
          </cell>
          <cell r="E1772"/>
          <cell r="F1772"/>
          <cell r="G1772"/>
          <cell r="AA1772"/>
          <cell r="AB1772"/>
          <cell r="AC1772"/>
          <cell r="AD1772"/>
          <cell r="AE1772"/>
          <cell r="AF1772"/>
          <cell r="AG1772"/>
          <cell r="AH1772"/>
          <cell r="AI1772"/>
          <cell r="AJ1772"/>
        </row>
        <row r="1773">
          <cell r="C1773">
            <v>0</v>
          </cell>
          <cell r="D1773">
            <v>0</v>
          </cell>
          <cell r="E1773"/>
          <cell r="F1773"/>
          <cell r="G1773"/>
          <cell r="AA1773"/>
          <cell r="AB1773"/>
          <cell r="AC1773"/>
          <cell r="AD1773"/>
          <cell r="AE1773"/>
          <cell r="AF1773"/>
          <cell r="AG1773"/>
          <cell r="AH1773"/>
          <cell r="AI1773"/>
          <cell r="AJ1773"/>
        </row>
        <row r="1774">
          <cell r="C1774">
            <v>0</v>
          </cell>
          <cell r="D1774">
            <v>0</v>
          </cell>
          <cell r="E1774"/>
          <cell r="F1774"/>
          <cell r="G1774"/>
          <cell r="AA1774"/>
          <cell r="AB1774"/>
          <cell r="AC1774"/>
          <cell r="AD1774"/>
          <cell r="AE1774"/>
          <cell r="AF1774"/>
          <cell r="AG1774"/>
          <cell r="AH1774"/>
          <cell r="AI1774"/>
          <cell r="AJ1774"/>
        </row>
        <row r="1775">
          <cell r="C1775">
            <v>0</v>
          </cell>
          <cell r="D1775">
            <v>0</v>
          </cell>
          <cell r="E1775"/>
          <cell r="F1775"/>
          <cell r="G1775"/>
          <cell r="AA1775"/>
          <cell r="AB1775"/>
          <cell r="AC1775"/>
          <cell r="AD1775"/>
          <cell r="AE1775"/>
          <cell r="AF1775"/>
          <cell r="AG1775"/>
          <cell r="AH1775"/>
          <cell r="AI1775"/>
          <cell r="AJ1775"/>
        </row>
        <row r="1776">
          <cell r="C1776">
            <v>0</v>
          </cell>
          <cell r="D1776">
            <v>0</v>
          </cell>
          <cell r="E1776"/>
          <cell r="F1776"/>
          <cell r="G1776"/>
          <cell r="AA1776"/>
          <cell r="AB1776"/>
          <cell r="AC1776"/>
          <cell r="AD1776"/>
          <cell r="AE1776"/>
          <cell r="AF1776"/>
          <cell r="AG1776"/>
          <cell r="AH1776"/>
          <cell r="AI1776"/>
          <cell r="AJ1776"/>
        </row>
        <row r="1777">
          <cell r="C1777">
            <v>0</v>
          </cell>
          <cell r="D1777">
            <v>0</v>
          </cell>
          <cell r="E1777"/>
          <cell r="F1777"/>
          <cell r="G1777"/>
          <cell r="AA1777"/>
          <cell r="AB1777"/>
          <cell r="AC1777"/>
          <cell r="AD1777"/>
          <cell r="AE1777"/>
          <cell r="AF1777"/>
          <cell r="AG1777"/>
          <cell r="AH1777"/>
          <cell r="AI1777"/>
          <cell r="AJ1777"/>
        </row>
        <row r="1778">
          <cell r="C1778">
            <v>0</v>
          </cell>
          <cell r="D1778">
            <v>0</v>
          </cell>
          <cell r="E1778"/>
          <cell r="F1778"/>
          <cell r="G1778"/>
          <cell r="AA1778"/>
          <cell r="AB1778"/>
          <cell r="AC1778"/>
          <cell r="AD1778"/>
          <cell r="AE1778"/>
          <cell r="AF1778"/>
          <cell r="AG1778"/>
          <cell r="AH1778"/>
          <cell r="AI1778"/>
          <cell r="AJ1778"/>
        </row>
        <row r="1779">
          <cell r="C1779">
            <v>0</v>
          </cell>
          <cell r="D1779">
            <v>0</v>
          </cell>
          <cell r="E1779"/>
          <cell r="F1779"/>
          <cell r="G1779"/>
          <cell r="AA1779"/>
          <cell r="AB1779"/>
          <cell r="AC1779"/>
          <cell r="AD1779"/>
          <cell r="AE1779"/>
          <cell r="AF1779"/>
          <cell r="AG1779"/>
          <cell r="AH1779"/>
          <cell r="AI1779"/>
          <cell r="AJ1779"/>
        </row>
        <row r="1780">
          <cell r="C1780">
            <v>0</v>
          </cell>
          <cell r="D1780">
            <v>0</v>
          </cell>
          <cell r="E1780"/>
          <cell r="F1780"/>
          <cell r="G1780"/>
          <cell r="AA1780"/>
          <cell r="AB1780"/>
          <cell r="AC1780"/>
          <cell r="AD1780"/>
          <cell r="AE1780"/>
          <cell r="AF1780"/>
          <cell r="AG1780"/>
          <cell r="AH1780"/>
          <cell r="AI1780"/>
          <cell r="AJ1780"/>
        </row>
        <row r="1781">
          <cell r="C1781">
            <v>0</v>
          </cell>
          <cell r="D1781">
            <v>0</v>
          </cell>
          <cell r="E1781"/>
          <cell r="F1781"/>
          <cell r="G1781"/>
          <cell r="AA1781"/>
          <cell r="AB1781"/>
          <cell r="AC1781"/>
          <cell r="AD1781"/>
          <cell r="AE1781"/>
          <cell r="AF1781"/>
          <cell r="AG1781"/>
          <cell r="AH1781"/>
          <cell r="AI1781"/>
          <cell r="AJ1781"/>
        </row>
        <row r="1782">
          <cell r="C1782">
            <v>0</v>
          </cell>
          <cell r="D1782">
            <v>0</v>
          </cell>
          <cell r="E1782"/>
          <cell r="F1782"/>
          <cell r="G1782"/>
          <cell r="AA1782"/>
          <cell r="AB1782"/>
          <cell r="AC1782"/>
          <cell r="AD1782"/>
          <cell r="AE1782"/>
          <cell r="AF1782"/>
          <cell r="AG1782"/>
          <cell r="AH1782"/>
          <cell r="AI1782"/>
          <cell r="AJ1782"/>
        </row>
        <row r="1783">
          <cell r="C1783">
            <v>0</v>
          </cell>
          <cell r="D1783">
            <v>0</v>
          </cell>
          <cell r="E1783"/>
          <cell r="F1783"/>
          <cell r="G1783"/>
          <cell r="AA1783"/>
          <cell r="AB1783"/>
          <cell r="AC1783"/>
          <cell r="AD1783"/>
          <cell r="AE1783"/>
          <cell r="AF1783"/>
          <cell r="AG1783"/>
          <cell r="AH1783"/>
          <cell r="AI1783"/>
          <cell r="AJ1783"/>
        </row>
        <row r="1784">
          <cell r="C1784">
            <v>0</v>
          </cell>
          <cell r="D1784">
            <v>0</v>
          </cell>
          <cell r="E1784"/>
          <cell r="F1784"/>
          <cell r="G1784"/>
          <cell r="AA1784"/>
          <cell r="AB1784"/>
          <cell r="AC1784"/>
          <cell r="AD1784"/>
          <cell r="AE1784"/>
          <cell r="AF1784"/>
          <cell r="AG1784"/>
          <cell r="AH1784"/>
          <cell r="AI1784"/>
          <cell r="AJ1784"/>
        </row>
        <row r="1785">
          <cell r="C1785">
            <v>0</v>
          </cell>
          <cell r="D1785">
            <v>0</v>
          </cell>
          <cell r="E1785"/>
          <cell r="F1785"/>
          <cell r="G1785"/>
          <cell r="AA1785"/>
          <cell r="AB1785"/>
          <cell r="AC1785"/>
          <cell r="AD1785"/>
          <cell r="AE1785"/>
          <cell r="AF1785"/>
          <cell r="AG1785"/>
          <cell r="AH1785"/>
          <cell r="AI1785"/>
          <cell r="AJ1785"/>
        </row>
        <row r="1788">
          <cell r="C1788">
            <v>759</v>
          </cell>
          <cell r="E1788">
            <v>759</v>
          </cell>
          <cell r="AL1788">
            <v>4432560</v>
          </cell>
        </row>
        <row r="1789">
          <cell r="C1789">
            <v>0</v>
          </cell>
          <cell r="E1789"/>
          <cell r="AL1789">
            <v>0</v>
          </cell>
        </row>
        <row r="1790">
          <cell r="C1790">
            <v>8</v>
          </cell>
          <cell r="E1790">
            <v>8</v>
          </cell>
          <cell r="AL1790">
            <v>223040</v>
          </cell>
        </row>
        <row r="1791">
          <cell r="C1791">
            <v>0</v>
          </cell>
          <cell r="E1791"/>
          <cell r="AL1791">
            <v>0</v>
          </cell>
        </row>
        <row r="1792">
          <cell r="C1792">
            <v>54</v>
          </cell>
          <cell r="E1792">
            <v>54</v>
          </cell>
          <cell r="AL1792">
            <v>3202740</v>
          </cell>
        </row>
        <row r="1793">
          <cell r="C1793">
            <v>0</v>
          </cell>
          <cell r="E1793"/>
          <cell r="AL1793">
            <v>0</v>
          </cell>
        </row>
        <row r="1794">
          <cell r="C1794">
            <v>0</v>
          </cell>
          <cell r="E1794"/>
          <cell r="AL1794">
            <v>0</v>
          </cell>
        </row>
        <row r="1795">
          <cell r="C1795">
            <v>0</v>
          </cell>
          <cell r="E1795"/>
          <cell r="AL1795">
            <v>0</v>
          </cell>
        </row>
        <row r="1796">
          <cell r="C1796">
            <v>0</v>
          </cell>
          <cell r="E1796"/>
          <cell r="AL1796">
            <v>0</v>
          </cell>
        </row>
        <row r="1797">
          <cell r="C1797">
            <v>0</v>
          </cell>
          <cell r="E1797"/>
          <cell r="AL1797">
            <v>0</v>
          </cell>
        </row>
        <row r="1798">
          <cell r="C1798">
            <v>0</v>
          </cell>
          <cell r="E1798"/>
          <cell r="AL1798">
            <v>0</v>
          </cell>
        </row>
        <row r="1799">
          <cell r="C1799">
            <v>0</v>
          </cell>
          <cell r="E1799"/>
          <cell r="AL1799">
            <v>0</v>
          </cell>
        </row>
        <row r="1800">
          <cell r="C1800">
            <v>0</v>
          </cell>
          <cell r="E1800"/>
          <cell r="AL1800">
            <v>0</v>
          </cell>
        </row>
        <row r="1801">
          <cell r="C1801">
            <v>0</v>
          </cell>
          <cell r="E1801"/>
          <cell r="AL1801">
            <v>0</v>
          </cell>
        </row>
        <row r="1802">
          <cell r="C1802">
            <v>0</v>
          </cell>
          <cell r="E1802"/>
          <cell r="AL1802">
            <v>0</v>
          </cell>
        </row>
        <row r="1803">
          <cell r="C1803">
            <v>0</v>
          </cell>
          <cell r="E1803"/>
          <cell r="AL1803">
            <v>0</v>
          </cell>
        </row>
        <row r="1804">
          <cell r="C1804">
            <v>0</v>
          </cell>
          <cell r="E1804"/>
          <cell r="AL1804">
            <v>0</v>
          </cell>
        </row>
        <row r="1805">
          <cell r="C1805">
            <v>0</v>
          </cell>
          <cell r="E1805"/>
          <cell r="AL1805">
            <v>0</v>
          </cell>
        </row>
        <row r="1806">
          <cell r="C1806">
            <v>0</v>
          </cell>
          <cell r="E1806"/>
          <cell r="AL1806">
            <v>0</v>
          </cell>
        </row>
        <row r="1807">
          <cell r="C1807">
            <v>0</v>
          </cell>
          <cell r="E1807"/>
          <cell r="AL1807">
            <v>0</v>
          </cell>
        </row>
        <row r="1808">
          <cell r="C1808">
            <v>0</v>
          </cell>
          <cell r="E1808"/>
          <cell r="AL1808">
            <v>0</v>
          </cell>
        </row>
        <row r="1809">
          <cell r="C1809">
            <v>0</v>
          </cell>
          <cell r="E1809"/>
          <cell r="AL1809">
            <v>0</v>
          </cell>
        </row>
        <row r="1810">
          <cell r="C1810">
            <v>0</v>
          </cell>
          <cell r="E1810"/>
          <cell r="AL1810">
            <v>0</v>
          </cell>
        </row>
        <row r="1811">
          <cell r="C1811">
            <v>0</v>
          </cell>
          <cell r="E1811"/>
          <cell r="AL1811">
            <v>0</v>
          </cell>
        </row>
        <row r="1812">
          <cell r="C1812">
            <v>821</v>
          </cell>
          <cell r="D1812">
            <v>821</v>
          </cell>
          <cell r="E1812">
            <v>821</v>
          </cell>
          <cell r="F1812">
            <v>0</v>
          </cell>
          <cell r="G1812">
            <v>0</v>
          </cell>
          <cell r="AA1812">
            <v>574</v>
          </cell>
          <cell r="AB1812">
            <v>132</v>
          </cell>
          <cell r="AC1812">
            <v>115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2</v>
          </cell>
          <cell r="AJ1812">
            <v>0</v>
          </cell>
        </row>
        <row r="1815"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</row>
        <row r="1901">
          <cell r="P1901">
            <v>0</v>
          </cell>
          <cell r="Q1901">
            <v>3</v>
          </cell>
          <cell r="S1901">
            <v>0</v>
          </cell>
          <cell r="T1901">
            <v>0</v>
          </cell>
          <cell r="V1901">
            <v>0</v>
          </cell>
          <cell r="W1901">
            <v>0</v>
          </cell>
          <cell r="Y1901">
            <v>0</v>
          </cell>
          <cell r="Z1901">
            <v>4</v>
          </cell>
        </row>
        <row r="1904">
          <cell r="C1904">
            <v>0</v>
          </cell>
        </row>
        <row r="1913">
          <cell r="P1913">
            <v>0</v>
          </cell>
          <cell r="Q1913">
            <v>0</v>
          </cell>
          <cell r="S1913">
            <v>0</v>
          </cell>
          <cell r="T1913">
            <v>0</v>
          </cell>
          <cell r="V1913">
            <v>0</v>
          </cell>
          <cell r="W1913">
            <v>0</v>
          </cell>
          <cell r="Y1913">
            <v>0</v>
          </cell>
          <cell r="Z1913">
            <v>0</v>
          </cell>
        </row>
        <row r="1914">
          <cell r="C1914">
            <v>8</v>
          </cell>
          <cell r="H1914">
            <v>8</v>
          </cell>
          <cell r="I1914">
            <v>8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7630760</v>
          </cell>
        </row>
        <row r="1983">
          <cell r="C1983">
            <v>5</v>
          </cell>
          <cell r="H1983">
            <v>4</v>
          </cell>
          <cell r="I1983">
            <v>4</v>
          </cell>
          <cell r="J1983">
            <v>0</v>
          </cell>
          <cell r="K1983">
            <v>0</v>
          </cell>
          <cell r="L1983">
            <v>1</v>
          </cell>
          <cell r="M1983">
            <v>0</v>
          </cell>
          <cell r="N1983">
            <v>0</v>
          </cell>
          <cell r="P1983">
            <v>0</v>
          </cell>
          <cell r="Q1983">
            <v>0</v>
          </cell>
          <cell r="S1983">
            <v>0</v>
          </cell>
          <cell r="T1983">
            <v>0</v>
          </cell>
          <cell r="V1983">
            <v>0</v>
          </cell>
          <cell r="W1983">
            <v>0</v>
          </cell>
          <cell r="Y1983">
            <v>0</v>
          </cell>
          <cell r="Z1983">
            <v>4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L1983">
            <v>1012360</v>
          </cell>
        </row>
        <row r="1985">
          <cell r="C1985">
            <v>35</v>
          </cell>
          <cell r="D1985">
            <v>35</v>
          </cell>
          <cell r="E1985">
            <v>35</v>
          </cell>
          <cell r="F1985"/>
          <cell r="G1985">
            <v>0</v>
          </cell>
          <cell r="AA1985">
            <v>2</v>
          </cell>
          <cell r="AB1985">
            <v>33</v>
          </cell>
          <cell r="AC1985">
            <v>0</v>
          </cell>
          <cell r="AD1985"/>
          <cell r="AE1985"/>
          <cell r="AF1985"/>
          <cell r="AG1985"/>
          <cell r="AH1985"/>
          <cell r="AI1985"/>
          <cell r="AJ1985"/>
        </row>
        <row r="1986">
          <cell r="C1986">
            <v>0</v>
          </cell>
          <cell r="D1986">
            <v>0</v>
          </cell>
          <cell r="E1986"/>
          <cell r="F1986"/>
          <cell r="G1986"/>
          <cell r="AA1986"/>
          <cell r="AB1986"/>
          <cell r="AC1986"/>
          <cell r="AD1986"/>
          <cell r="AE1986"/>
          <cell r="AF1986"/>
          <cell r="AG1986"/>
          <cell r="AH1986"/>
          <cell r="AI1986"/>
          <cell r="AJ1986"/>
        </row>
        <row r="1987">
          <cell r="C1987">
            <v>13</v>
          </cell>
          <cell r="D1987">
            <v>13</v>
          </cell>
          <cell r="E1987">
            <v>13</v>
          </cell>
          <cell r="F1987"/>
          <cell r="G1987">
            <v>0</v>
          </cell>
          <cell r="AA1987">
            <v>1</v>
          </cell>
          <cell r="AB1987">
            <v>12</v>
          </cell>
          <cell r="AC1987">
            <v>0</v>
          </cell>
          <cell r="AD1987"/>
          <cell r="AE1987"/>
          <cell r="AF1987"/>
          <cell r="AG1987"/>
          <cell r="AH1987"/>
          <cell r="AI1987"/>
          <cell r="AJ1987"/>
        </row>
        <row r="1988">
          <cell r="C1988">
            <v>0</v>
          </cell>
          <cell r="D1988">
            <v>0</v>
          </cell>
          <cell r="E1988"/>
          <cell r="F1988"/>
          <cell r="G1988"/>
          <cell r="AA1988"/>
          <cell r="AB1988"/>
          <cell r="AC1988"/>
          <cell r="AD1988"/>
          <cell r="AE1988"/>
          <cell r="AF1988"/>
          <cell r="AG1988"/>
          <cell r="AH1988"/>
          <cell r="AI1988"/>
          <cell r="AJ1988"/>
        </row>
        <row r="1989">
          <cell r="C1989">
            <v>0</v>
          </cell>
          <cell r="D1989">
            <v>0</v>
          </cell>
          <cell r="E1989"/>
          <cell r="F1989"/>
          <cell r="G1989"/>
          <cell r="AA1989"/>
          <cell r="AB1989"/>
          <cell r="AC1989"/>
          <cell r="AD1989"/>
          <cell r="AE1989"/>
          <cell r="AF1989"/>
          <cell r="AG1989"/>
          <cell r="AH1989"/>
          <cell r="AI1989"/>
          <cell r="AJ1989"/>
        </row>
        <row r="1990">
          <cell r="C1990">
            <v>0</v>
          </cell>
          <cell r="D1990">
            <v>0</v>
          </cell>
          <cell r="E1990"/>
          <cell r="F1990"/>
          <cell r="G1990"/>
          <cell r="AA1990"/>
          <cell r="AB1990"/>
          <cell r="AC1990"/>
          <cell r="AD1990"/>
          <cell r="AE1990"/>
          <cell r="AF1990"/>
          <cell r="AG1990"/>
          <cell r="AH1990"/>
          <cell r="AI1990"/>
          <cell r="AJ1990"/>
        </row>
        <row r="1991">
          <cell r="C1991">
            <v>0</v>
          </cell>
          <cell r="D1991">
            <v>0</v>
          </cell>
          <cell r="E1991"/>
          <cell r="F1991"/>
          <cell r="G1991"/>
          <cell r="AA1991"/>
          <cell r="AB1991"/>
          <cell r="AC1991"/>
          <cell r="AD1991"/>
          <cell r="AE1991"/>
          <cell r="AF1991"/>
          <cell r="AG1991"/>
          <cell r="AH1991"/>
          <cell r="AI1991"/>
          <cell r="AJ1991"/>
        </row>
        <row r="1992">
          <cell r="C1992">
            <v>0</v>
          </cell>
          <cell r="D1992">
            <v>0</v>
          </cell>
          <cell r="E1992"/>
          <cell r="F1992"/>
          <cell r="G1992"/>
          <cell r="AA1992"/>
          <cell r="AB1992"/>
          <cell r="AC1992"/>
          <cell r="AD1992"/>
          <cell r="AE1992"/>
          <cell r="AF1992"/>
          <cell r="AG1992"/>
          <cell r="AH1992"/>
          <cell r="AI1992"/>
          <cell r="AJ1992"/>
        </row>
        <row r="1993">
          <cell r="C1993">
            <v>0</v>
          </cell>
          <cell r="D1993">
            <v>0</v>
          </cell>
          <cell r="E1993"/>
          <cell r="F1993"/>
          <cell r="G1993"/>
          <cell r="AA1993"/>
          <cell r="AB1993"/>
          <cell r="AC1993"/>
          <cell r="AD1993"/>
          <cell r="AE1993"/>
          <cell r="AF1993"/>
          <cell r="AG1993"/>
          <cell r="AH1993"/>
          <cell r="AI1993"/>
          <cell r="AJ1993"/>
        </row>
        <row r="1994">
          <cell r="C1994">
            <v>0</v>
          </cell>
          <cell r="D1994">
            <v>0</v>
          </cell>
          <cell r="E1994"/>
          <cell r="F1994"/>
          <cell r="G1994"/>
          <cell r="AA1994"/>
          <cell r="AB1994"/>
          <cell r="AC1994"/>
          <cell r="AD1994"/>
          <cell r="AE1994"/>
          <cell r="AF1994"/>
          <cell r="AG1994"/>
          <cell r="AH1994"/>
          <cell r="AI1994"/>
          <cell r="AJ1994"/>
        </row>
        <row r="1995">
          <cell r="C1995">
            <v>31</v>
          </cell>
          <cell r="D1995">
            <v>31</v>
          </cell>
          <cell r="E1995">
            <v>31</v>
          </cell>
          <cell r="F1995"/>
          <cell r="G1995">
            <v>0</v>
          </cell>
          <cell r="AA1995">
            <v>2</v>
          </cell>
          <cell r="AB1995">
            <v>29</v>
          </cell>
          <cell r="AC1995">
            <v>0</v>
          </cell>
          <cell r="AD1995"/>
          <cell r="AE1995"/>
          <cell r="AF1995"/>
          <cell r="AG1995"/>
          <cell r="AH1995"/>
          <cell r="AI1995"/>
          <cell r="AJ1995"/>
        </row>
        <row r="1996">
          <cell r="C1996">
            <v>0</v>
          </cell>
          <cell r="D1996">
            <v>0</v>
          </cell>
          <cell r="E1996"/>
          <cell r="F1996"/>
          <cell r="G1996"/>
          <cell r="AA1996"/>
          <cell r="AB1996"/>
          <cell r="AC1996"/>
          <cell r="AD1996"/>
          <cell r="AE1996"/>
          <cell r="AF1996"/>
          <cell r="AG1996"/>
          <cell r="AH1996"/>
          <cell r="AI1996"/>
          <cell r="AJ1996"/>
        </row>
        <row r="1997">
          <cell r="C1997">
            <v>0</v>
          </cell>
          <cell r="D1997">
            <v>0</v>
          </cell>
          <cell r="E1997"/>
          <cell r="F1997"/>
          <cell r="G1997"/>
          <cell r="AA1997"/>
          <cell r="AB1997"/>
          <cell r="AC1997"/>
          <cell r="AD1997"/>
          <cell r="AE1997"/>
          <cell r="AF1997"/>
          <cell r="AG1997"/>
          <cell r="AH1997"/>
          <cell r="AI1997"/>
          <cell r="AJ1997"/>
        </row>
        <row r="1998">
          <cell r="C1998">
            <v>0</v>
          </cell>
          <cell r="D1998">
            <v>0</v>
          </cell>
          <cell r="E1998"/>
          <cell r="F1998"/>
          <cell r="G1998"/>
          <cell r="AA1998"/>
          <cell r="AB1998"/>
          <cell r="AC1998"/>
          <cell r="AD1998"/>
          <cell r="AE1998"/>
          <cell r="AF1998"/>
          <cell r="AG1998"/>
          <cell r="AH1998"/>
          <cell r="AI1998"/>
          <cell r="AJ1998"/>
        </row>
        <row r="1999">
          <cell r="C1999">
            <v>0</v>
          </cell>
          <cell r="D1999">
            <v>0</v>
          </cell>
          <cell r="E1999"/>
          <cell r="F1999"/>
          <cell r="G1999"/>
          <cell r="AA1999"/>
          <cell r="AB1999"/>
          <cell r="AC1999"/>
          <cell r="AD1999"/>
          <cell r="AE1999"/>
          <cell r="AF1999"/>
          <cell r="AG1999"/>
          <cell r="AH1999"/>
          <cell r="AI1999"/>
          <cell r="AJ1999"/>
        </row>
        <row r="2000">
          <cell r="C2000">
            <v>0</v>
          </cell>
          <cell r="D2000">
            <v>0</v>
          </cell>
          <cell r="E2000"/>
          <cell r="F2000"/>
          <cell r="G2000"/>
          <cell r="AA2000"/>
          <cell r="AB2000"/>
          <cell r="AC2000"/>
          <cell r="AD2000"/>
          <cell r="AE2000"/>
          <cell r="AF2000"/>
          <cell r="AG2000"/>
          <cell r="AH2000"/>
          <cell r="AI2000"/>
          <cell r="AJ2000"/>
        </row>
        <row r="2001">
          <cell r="C2001">
            <v>0</v>
          </cell>
          <cell r="D2001">
            <v>0</v>
          </cell>
          <cell r="E2001"/>
          <cell r="F2001"/>
          <cell r="G2001"/>
          <cell r="AA2001"/>
          <cell r="AB2001"/>
          <cell r="AC2001"/>
          <cell r="AD2001"/>
          <cell r="AE2001"/>
          <cell r="AF2001"/>
          <cell r="AG2001"/>
          <cell r="AH2001"/>
          <cell r="AI2001"/>
          <cell r="AJ2001"/>
        </row>
        <row r="2002">
          <cell r="C2002">
            <v>157</v>
          </cell>
          <cell r="D2002">
            <v>157</v>
          </cell>
          <cell r="E2002">
            <v>157</v>
          </cell>
          <cell r="F2002"/>
          <cell r="G2002">
            <v>0</v>
          </cell>
          <cell r="AA2002">
            <v>156</v>
          </cell>
          <cell r="AB2002">
            <v>0</v>
          </cell>
          <cell r="AC2002">
            <v>1</v>
          </cell>
          <cell r="AD2002"/>
          <cell r="AE2002"/>
          <cell r="AF2002"/>
          <cell r="AG2002"/>
          <cell r="AH2002"/>
          <cell r="AI2002"/>
          <cell r="AJ2002"/>
        </row>
        <row r="2003">
          <cell r="C2003">
            <v>0</v>
          </cell>
          <cell r="D2003">
            <v>0</v>
          </cell>
          <cell r="E2003"/>
          <cell r="F2003"/>
          <cell r="G2003"/>
          <cell r="AA2003"/>
          <cell r="AB2003"/>
          <cell r="AC2003"/>
          <cell r="AD2003"/>
          <cell r="AE2003"/>
          <cell r="AF2003"/>
          <cell r="AG2003"/>
          <cell r="AH2003"/>
          <cell r="AI2003"/>
          <cell r="AJ2003"/>
        </row>
        <row r="2004">
          <cell r="C2004">
            <v>0</v>
          </cell>
          <cell r="D2004">
            <v>0</v>
          </cell>
          <cell r="E2004"/>
          <cell r="F2004"/>
          <cell r="G2004"/>
          <cell r="AA2004"/>
          <cell r="AB2004"/>
          <cell r="AC2004"/>
          <cell r="AD2004"/>
          <cell r="AE2004"/>
          <cell r="AF2004"/>
          <cell r="AG2004"/>
          <cell r="AH2004"/>
          <cell r="AI2004"/>
          <cell r="AJ2004"/>
        </row>
        <row r="2005">
          <cell r="C2005">
            <v>0</v>
          </cell>
          <cell r="D2005">
            <v>0</v>
          </cell>
          <cell r="E2005"/>
          <cell r="F2005"/>
          <cell r="G2005"/>
          <cell r="AA2005"/>
          <cell r="AB2005"/>
          <cell r="AC2005"/>
          <cell r="AD2005"/>
          <cell r="AE2005"/>
          <cell r="AF2005"/>
          <cell r="AG2005"/>
          <cell r="AH2005"/>
          <cell r="AI2005"/>
          <cell r="AJ2005"/>
        </row>
        <row r="2006">
          <cell r="C2006">
            <v>0</v>
          </cell>
          <cell r="D2006">
            <v>0</v>
          </cell>
          <cell r="E2006"/>
          <cell r="F2006"/>
          <cell r="G2006"/>
          <cell r="AA2006"/>
          <cell r="AB2006"/>
          <cell r="AC2006"/>
          <cell r="AD2006"/>
          <cell r="AE2006"/>
          <cell r="AF2006"/>
          <cell r="AG2006"/>
          <cell r="AH2006"/>
          <cell r="AI2006"/>
          <cell r="AJ2006"/>
        </row>
        <row r="2007">
          <cell r="C2007">
            <v>1</v>
          </cell>
          <cell r="D2007">
            <v>1</v>
          </cell>
          <cell r="E2007">
            <v>1</v>
          </cell>
          <cell r="F2007"/>
          <cell r="G2007"/>
          <cell r="AA2007">
            <v>1</v>
          </cell>
          <cell r="AB2007"/>
          <cell r="AC2007"/>
          <cell r="AD2007"/>
          <cell r="AE2007"/>
          <cell r="AF2007"/>
          <cell r="AG2007"/>
          <cell r="AH2007"/>
          <cell r="AI2007"/>
          <cell r="AJ2007"/>
        </row>
        <row r="2008">
          <cell r="C2008">
            <v>0</v>
          </cell>
          <cell r="D2008">
            <v>0</v>
          </cell>
          <cell r="E2008"/>
          <cell r="F2008"/>
          <cell r="G2008"/>
          <cell r="AA2008"/>
          <cell r="AB2008"/>
          <cell r="AC2008"/>
          <cell r="AD2008"/>
          <cell r="AE2008"/>
          <cell r="AF2008"/>
          <cell r="AG2008"/>
          <cell r="AH2008"/>
          <cell r="AI2008"/>
          <cell r="AJ2008"/>
        </row>
        <row r="2009">
          <cell r="C2009">
            <v>0</v>
          </cell>
          <cell r="D2009">
            <v>0</v>
          </cell>
          <cell r="E2009"/>
          <cell r="F2009"/>
          <cell r="G2009"/>
          <cell r="AA2009"/>
          <cell r="AB2009"/>
          <cell r="AC2009"/>
          <cell r="AD2009"/>
          <cell r="AE2009"/>
          <cell r="AF2009"/>
          <cell r="AG2009"/>
          <cell r="AH2009"/>
          <cell r="AI2009"/>
          <cell r="AJ2009"/>
        </row>
        <row r="2010">
          <cell r="C2010">
            <v>7</v>
          </cell>
          <cell r="D2010">
            <v>7</v>
          </cell>
          <cell r="E2010">
            <v>7</v>
          </cell>
          <cell r="F2010"/>
          <cell r="G2010">
            <v>0</v>
          </cell>
          <cell r="AA2010">
            <v>0</v>
          </cell>
          <cell r="AB2010">
            <v>7</v>
          </cell>
          <cell r="AC2010">
            <v>0</v>
          </cell>
          <cell r="AD2010"/>
          <cell r="AE2010"/>
          <cell r="AF2010"/>
          <cell r="AG2010"/>
          <cell r="AH2010"/>
          <cell r="AI2010"/>
          <cell r="AJ2010"/>
        </row>
        <row r="2011">
          <cell r="C2011">
            <v>0</v>
          </cell>
          <cell r="D2011">
            <v>0</v>
          </cell>
          <cell r="E2011"/>
          <cell r="F2011"/>
          <cell r="G2011"/>
          <cell r="AA2011"/>
          <cell r="AB2011"/>
          <cell r="AC2011"/>
          <cell r="AD2011"/>
          <cell r="AE2011"/>
          <cell r="AF2011"/>
          <cell r="AG2011"/>
          <cell r="AH2011"/>
          <cell r="AI2011"/>
          <cell r="AJ2011"/>
        </row>
        <row r="2012">
          <cell r="C2012">
            <v>0</v>
          </cell>
          <cell r="D2012">
            <v>0</v>
          </cell>
          <cell r="E2012"/>
          <cell r="F2012"/>
          <cell r="G2012"/>
          <cell r="AA2012"/>
          <cell r="AB2012"/>
          <cell r="AC2012"/>
          <cell r="AD2012"/>
          <cell r="AE2012"/>
          <cell r="AF2012"/>
          <cell r="AG2012"/>
          <cell r="AH2012"/>
          <cell r="AI2012"/>
          <cell r="AJ2012"/>
        </row>
        <row r="2013">
          <cell r="C2013">
            <v>1</v>
          </cell>
          <cell r="D2013">
            <v>1</v>
          </cell>
          <cell r="E2013">
            <v>1</v>
          </cell>
          <cell r="F2013"/>
          <cell r="G2013">
            <v>0</v>
          </cell>
          <cell r="AA2013">
            <v>0</v>
          </cell>
          <cell r="AB2013">
            <v>1</v>
          </cell>
          <cell r="AC2013">
            <v>0</v>
          </cell>
          <cell r="AD2013"/>
          <cell r="AE2013"/>
          <cell r="AF2013"/>
          <cell r="AG2013"/>
          <cell r="AH2013"/>
          <cell r="AI2013"/>
          <cell r="AJ2013"/>
        </row>
        <row r="2014">
          <cell r="C2014">
            <v>0</v>
          </cell>
          <cell r="D2014">
            <v>0</v>
          </cell>
          <cell r="E2014"/>
          <cell r="F2014"/>
          <cell r="G2014"/>
          <cell r="AA2014"/>
          <cell r="AB2014"/>
          <cell r="AC2014"/>
          <cell r="AD2014"/>
          <cell r="AE2014"/>
          <cell r="AF2014"/>
          <cell r="AG2014"/>
          <cell r="AH2014"/>
          <cell r="AI2014"/>
          <cell r="AJ2014"/>
        </row>
        <row r="2015">
          <cell r="C2015">
            <v>0</v>
          </cell>
          <cell r="D2015">
            <v>0</v>
          </cell>
          <cell r="E2015"/>
          <cell r="F2015"/>
          <cell r="G2015"/>
          <cell r="AA2015"/>
          <cell r="AB2015"/>
          <cell r="AC2015"/>
          <cell r="AD2015"/>
          <cell r="AE2015"/>
          <cell r="AF2015"/>
          <cell r="AG2015"/>
          <cell r="AH2015"/>
          <cell r="AI2015"/>
          <cell r="AJ2015"/>
        </row>
        <row r="2016">
          <cell r="C2016">
            <v>0</v>
          </cell>
          <cell r="D2016">
            <v>0</v>
          </cell>
          <cell r="E2016"/>
          <cell r="F2016"/>
          <cell r="G2016"/>
          <cell r="AA2016"/>
          <cell r="AB2016"/>
          <cell r="AC2016"/>
          <cell r="AD2016"/>
          <cell r="AE2016"/>
          <cell r="AF2016"/>
          <cell r="AG2016"/>
          <cell r="AH2016"/>
          <cell r="AI2016"/>
          <cell r="AJ2016"/>
        </row>
        <row r="2017">
          <cell r="C2017">
            <v>0</v>
          </cell>
          <cell r="D2017">
            <v>0</v>
          </cell>
          <cell r="E2017"/>
          <cell r="F2017"/>
          <cell r="G2017"/>
          <cell r="AA2017"/>
          <cell r="AB2017"/>
          <cell r="AC2017"/>
          <cell r="AD2017"/>
          <cell r="AE2017"/>
          <cell r="AF2017"/>
          <cell r="AG2017"/>
          <cell r="AH2017"/>
          <cell r="AI2017"/>
          <cell r="AJ2017"/>
        </row>
        <row r="2018">
          <cell r="C2018">
            <v>0</v>
          </cell>
          <cell r="D2018">
            <v>0</v>
          </cell>
          <cell r="E2018"/>
          <cell r="F2018"/>
          <cell r="G2018"/>
          <cell r="AA2018"/>
          <cell r="AB2018"/>
          <cell r="AC2018"/>
          <cell r="AD2018"/>
          <cell r="AE2018"/>
          <cell r="AF2018"/>
          <cell r="AG2018"/>
          <cell r="AH2018"/>
          <cell r="AI2018"/>
          <cell r="AJ2018"/>
        </row>
        <row r="2019">
          <cell r="C2019">
            <v>21</v>
          </cell>
          <cell r="D2019">
            <v>21</v>
          </cell>
          <cell r="E2019">
            <v>21</v>
          </cell>
          <cell r="F2019"/>
          <cell r="G2019">
            <v>0</v>
          </cell>
          <cell r="AA2019">
            <v>21</v>
          </cell>
          <cell r="AB2019">
            <v>0</v>
          </cell>
          <cell r="AC2019">
            <v>0</v>
          </cell>
          <cell r="AD2019"/>
          <cell r="AE2019"/>
          <cell r="AF2019"/>
          <cell r="AG2019"/>
          <cell r="AH2019"/>
          <cell r="AI2019"/>
          <cell r="AJ2019"/>
        </row>
        <row r="2020">
          <cell r="C2020">
            <v>0</v>
          </cell>
          <cell r="D2020">
            <v>0</v>
          </cell>
          <cell r="E2020"/>
          <cell r="F2020"/>
          <cell r="G2020"/>
          <cell r="AA2020"/>
          <cell r="AB2020"/>
          <cell r="AC2020"/>
          <cell r="AD2020"/>
          <cell r="AE2020"/>
          <cell r="AF2020"/>
          <cell r="AG2020"/>
          <cell r="AH2020"/>
          <cell r="AI2020"/>
          <cell r="AJ2020"/>
        </row>
        <row r="2021">
          <cell r="C2021">
            <v>0</v>
          </cell>
          <cell r="D2021">
            <v>0</v>
          </cell>
          <cell r="E2021"/>
          <cell r="F2021"/>
          <cell r="G2021"/>
          <cell r="AA2021"/>
          <cell r="AB2021"/>
          <cell r="AC2021"/>
          <cell r="AD2021"/>
          <cell r="AE2021"/>
          <cell r="AF2021"/>
          <cell r="AG2021"/>
          <cell r="AH2021"/>
          <cell r="AI2021"/>
          <cell r="AJ2021"/>
        </row>
        <row r="2022">
          <cell r="C2022">
            <v>0</v>
          </cell>
          <cell r="D2022">
            <v>0</v>
          </cell>
          <cell r="E2022"/>
          <cell r="F2022"/>
          <cell r="G2022"/>
          <cell r="AA2022"/>
          <cell r="AB2022"/>
          <cell r="AC2022"/>
          <cell r="AD2022"/>
          <cell r="AE2022"/>
          <cell r="AF2022"/>
          <cell r="AG2022"/>
          <cell r="AH2022"/>
          <cell r="AI2022"/>
          <cell r="AJ2022"/>
        </row>
        <row r="2023">
          <cell r="C2023">
            <v>0</v>
          </cell>
          <cell r="D2023">
            <v>0</v>
          </cell>
          <cell r="E2023"/>
          <cell r="F2023"/>
          <cell r="G2023"/>
          <cell r="AA2023"/>
          <cell r="AB2023"/>
          <cell r="AC2023"/>
          <cell r="AD2023"/>
          <cell r="AE2023"/>
          <cell r="AF2023"/>
          <cell r="AG2023"/>
          <cell r="AH2023"/>
          <cell r="AI2023"/>
          <cell r="AJ2023"/>
        </row>
        <row r="2024">
          <cell r="C2024">
            <v>0</v>
          </cell>
          <cell r="D2024">
            <v>0</v>
          </cell>
          <cell r="E2024"/>
          <cell r="F2024"/>
          <cell r="G2024"/>
          <cell r="AA2024"/>
          <cell r="AB2024"/>
          <cell r="AC2024"/>
          <cell r="AD2024"/>
          <cell r="AE2024"/>
          <cell r="AF2024"/>
          <cell r="AG2024"/>
          <cell r="AH2024"/>
          <cell r="AI2024"/>
          <cell r="AJ2024"/>
        </row>
        <row r="2025">
          <cell r="C2025">
            <v>0</v>
          </cell>
          <cell r="D2025">
            <v>0</v>
          </cell>
          <cell r="E2025"/>
          <cell r="F2025"/>
          <cell r="G2025"/>
          <cell r="AA2025"/>
          <cell r="AB2025"/>
          <cell r="AC2025"/>
          <cell r="AD2025"/>
          <cell r="AE2025"/>
          <cell r="AF2025"/>
          <cell r="AG2025"/>
          <cell r="AH2025"/>
          <cell r="AI2025"/>
          <cell r="AJ2025"/>
        </row>
        <row r="2026">
          <cell r="C2026">
            <v>0</v>
          </cell>
          <cell r="D2026">
            <v>0</v>
          </cell>
          <cell r="E2026"/>
          <cell r="F2026"/>
          <cell r="G2026"/>
          <cell r="AA2026"/>
          <cell r="AB2026"/>
          <cell r="AC2026"/>
          <cell r="AD2026"/>
          <cell r="AE2026"/>
          <cell r="AF2026"/>
          <cell r="AG2026"/>
          <cell r="AH2026"/>
          <cell r="AI2026"/>
          <cell r="AJ2026"/>
        </row>
        <row r="2027">
          <cell r="C2027">
            <v>0</v>
          </cell>
          <cell r="D2027">
            <v>0</v>
          </cell>
          <cell r="E2027"/>
          <cell r="F2027"/>
          <cell r="G2027"/>
          <cell r="AA2027"/>
          <cell r="AB2027"/>
          <cell r="AC2027"/>
          <cell r="AD2027"/>
          <cell r="AE2027"/>
          <cell r="AF2027"/>
          <cell r="AG2027"/>
          <cell r="AH2027"/>
          <cell r="AI2027"/>
          <cell r="AJ2027"/>
        </row>
        <row r="2028">
          <cell r="C2028">
            <v>0</v>
          </cell>
          <cell r="D2028">
            <v>0</v>
          </cell>
          <cell r="E2028"/>
          <cell r="F2028"/>
          <cell r="G2028"/>
          <cell r="AA2028"/>
          <cell r="AB2028"/>
          <cell r="AC2028"/>
          <cell r="AD2028"/>
          <cell r="AE2028"/>
          <cell r="AF2028"/>
          <cell r="AG2028"/>
          <cell r="AH2028"/>
          <cell r="AI2028"/>
          <cell r="AJ2028"/>
        </row>
        <row r="2029">
          <cell r="C2029">
            <v>0</v>
          </cell>
          <cell r="D2029">
            <v>0</v>
          </cell>
          <cell r="E2029"/>
          <cell r="F2029"/>
          <cell r="G2029"/>
          <cell r="AA2029"/>
          <cell r="AB2029"/>
          <cell r="AC2029"/>
          <cell r="AD2029"/>
          <cell r="AE2029"/>
          <cell r="AF2029"/>
          <cell r="AG2029"/>
          <cell r="AH2029"/>
          <cell r="AI2029"/>
          <cell r="AJ2029"/>
        </row>
        <row r="2030">
          <cell r="C2030">
            <v>0</v>
          </cell>
          <cell r="D2030">
            <v>0</v>
          </cell>
          <cell r="E2030"/>
          <cell r="F2030"/>
          <cell r="G2030"/>
          <cell r="AA2030"/>
          <cell r="AB2030"/>
          <cell r="AC2030"/>
          <cell r="AD2030"/>
          <cell r="AE2030"/>
          <cell r="AF2030"/>
          <cell r="AG2030"/>
          <cell r="AH2030"/>
          <cell r="AI2030"/>
          <cell r="AJ2030"/>
        </row>
        <row r="2031">
          <cell r="C2031">
            <v>0</v>
          </cell>
          <cell r="D2031">
            <v>0</v>
          </cell>
          <cell r="E2031"/>
          <cell r="F2031"/>
          <cell r="G2031"/>
          <cell r="AA2031"/>
          <cell r="AB2031"/>
          <cell r="AC2031"/>
          <cell r="AD2031"/>
          <cell r="AE2031"/>
          <cell r="AF2031"/>
          <cell r="AG2031"/>
          <cell r="AH2031"/>
          <cell r="AI2031"/>
          <cell r="AJ2031"/>
        </row>
        <row r="2032">
          <cell r="C2032">
            <v>0</v>
          </cell>
          <cell r="D2032">
            <v>0</v>
          </cell>
          <cell r="E2032"/>
          <cell r="F2032"/>
          <cell r="G2032"/>
          <cell r="AA2032"/>
          <cell r="AB2032"/>
          <cell r="AC2032"/>
          <cell r="AD2032"/>
          <cell r="AE2032"/>
          <cell r="AF2032"/>
          <cell r="AG2032"/>
          <cell r="AH2032"/>
          <cell r="AI2032"/>
          <cell r="AJ2032"/>
        </row>
        <row r="2033">
          <cell r="C2033">
            <v>0</v>
          </cell>
          <cell r="D2033">
            <v>0</v>
          </cell>
          <cell r="E2033"/>
          <cell r="F2033"/>
          <cell r="G2033"/>
          <cell r="AA2033"/>
          <cell r="AB2033"/>
          <cell r="AC2033"/>
          <cell r="AD2033"/>
          <cell r="AE2033"/>
          <cell r="AF2033"/>
          <cell r="AG2033"/>
          <cell r="AH2033"/>
          <cell r="AI2033"/>
          <cell r="AJ2033"/>
        </row>
        <row r="2034">
          <cell r="C2034">
            <v>0</v>
          </cell>
          <cell r="D2034">
            <v>0</v>
          </cell>
          <cell r="E2034"/>
          <cell r="F2034"/>
          <cell r="G2034"/>
          <cell r="AA2034"/>
          <cell r="AB2034"/>
          <cell r="AC2034"/>
          <cell r="AD2034"/>
          <cell r="AE2034"/>
          <cell r="AF2034"/>
          <cell r="AG2034"/>
          <cell r="AH2034"/>
          <cell r="AI2034"/>
          <cell r="AJ2034"/>
        </row>
        <row r="2035">
          <cell r="C2035">
            <v>0</v>
          </cell>
          <cell r="D2035">
            <v>0</v>
          </cell>
          <cell r="E2035"/>
          <cell r="F2035"/>
          <cell r="G2035"/>
          <cell r="AA2035"/>
          <cell r="AB2035"/>
          <cell r="AC2035"/>
          <cell r="AD2035"/>
          <cell r="AE2035"/>
          <cell r="AF2035"/>
          <cell r="AG2035"/>
          <cell r="AH2035"/>
          <cell r="AI2035"/>
          <cell r="AJ2035"/>
        </row>
        <row r="2036">
          <cell r="C2036">
            <v>0</v>
          </cell>
          <cell r="D2036">
            <v>0</v>
          </cell>
          <cell r="E2036"/>
          <cell r="F2036"/>
          <cell r="G2036"/>
          <cell r="AA2036"/>
          <cell r="AB2036"/>
          <cell r="AC2036"/>
          <cell r="AD2036"/>
          <cell r="AE2036"/>
          <cell r="AF2036"/>
          <cell r="AG2036"/>
          <cell r="AH2036"/>
          <cell r="AI2036"/>
          <cell r="AJ2036"/>
        </row>
        <row r="2037">
          <cell r="C2037">
            <v>0</v>
          </cell>
          <cell r="D2037">
            <v>0</v>
          </cell>
          <cell r="E2037"/>
          <cell r="F2037"/>
          <cell r="G2037"/>
          <cell r="AA2037"/>
          <cell r="AB2037"/>
          <cell r="AC2037"/>
          <cell r="AD2037"/>
          <cell r="AE2037"/>
          <cell r="AF2037"/>
          <cell r="AG2037"/>
          <cell r="AH2037"/>
          <cell r="AI2037"/>
          <cell r="AJ2037"/>
        </row>
        <row r="2038">
          <cell r="C2038">
            <v>0</v>
          </cell>
          <cell r="D2038">
            <v>0</v>
          </cell>
          <cell r="E2038"/>
          <cell r="F2038"/>
          <cell r="G2038"/>
          <cell r="AA2038"/>
          <cell r="AB2038"/>
          <cell r="AC2038"/>
          <cell r="AD2038"/>
          <cell r="AE2038"/>
          <cell r="AF2038"/>
          <cell r="AG2038"/>
          <cell r="AH2038"/>
          <cell r="AI2038"/>
          <cell r="AJ2038"/>
        </row>
        <row r="2039">
          <cell r="C2039">
            <v>0</v>
          </cell>
          <cell r="D2039">
            <v>0</v>
          </cell>
          <cell r="E2039"/>
          <cell r="F2039"/>
          <cell r="G2039"/>
          <cell r="AA2039"/>
          <cell r="AB2039"/>
          <cell r="AC2039"/>
          <cell r="AD2039"/>
          <cell r="AE2039"/>
          <cell r="AF2039"/>
          <cell r="AG2039"/>
          <cell r="AH2039"/>
          <cell r="AI2039"/>
          <cell r="AJ2039"/>
        </row>
        <row r="2040">
          <cell r="C2040">
            <v>0</v>
          </cell>
          <cell r="D2040">
            <v>0</v>
          </cell>
          <cell r="E2040"/>
          <cell r="F2040"/>
          <cell r="G2040"/>
          <cell r="AA2040"/>
          <cell r="AB2040"/>
          <cell r="AC2040"/>
          <cell r="AD2040"/>
          <cell r="AE2040"/>
          <cell r="AF2040"/>
          <cell r="AG2040"/>
          <cell r="AH2040"/>
          <cell r="AI2040"/>
          <cell r="AJ2040"/>
        </row>
        <row r="2041">
          <cell r="C2041">
            <v>33</v>
          </cell>
          <cell r="D2041">
            <v>33</v>
          </cell>
          <cell r="E2041">
            <v>33</v>
          </cell>
          <cell r="F2041"/>
          <cell r="G2041">
            <v>0</v>
          </cell>
          <cell r="AA2041">
            <v>10</v>
          </cell>
          <cell r="AB2041">
            <v>8</v>
          </cell>
          <cell r="AC2041">
            <v>15</v>
          </cell>
          <cell r="AD2041"/>
          <cell r="AE2041"/>
          <cell r="AF2041"/>
          <cell r="AG2041"/>
          <cell r="AH2041"/>
          <cell r="AI2041"/>
          <cell r="AJ2041"/>
        </row>
        <row r="2042">
          <cell r="C2042">
            <v>0</v>
          </cell>
          <cell r="D2042">
            <v>0</v>
          </cell>
          <cell r="E2042"/>
          <cell r="F2042"/>
          <cell r="G2042"/>
          <cell r="AA2042"/>
          <cell r="AB2042"/>
          <cell r="AC2042"/>
          <cell r="AD2042"/>
          <cell r="AE2042"/>
          <cell r="AF2042"/>
          <cell r="AG2042"/>
          <cell r="AH2042"/>
          <cell r="AI2042"/>
          <cell r="AJ2042"/>
        </row>
        <row r="2043">
          <cell r="C2043">
            <v>0</v>
          </cell>
          <cell r="D2043">
            <v>0</v>
          </cell>
          <cell r="E2043"/>
          <cell r="F2043"/>
          <cell r="G2043"/>
          <cell r="AA2043"/>
          <cell r="AB2043"/>
          <cell r="AC2043"/>
          <cell r="AD2043"/>
          <cell r="AE2043"/>
          <cell r="AF2043"/>
          <cell r="AG2043"/>
          <cell r="AH2043"/>
          <cell r="AI2043"/>
          <cell r="AJ2043"/>
        </row>
        <row r="2044">
          <cell r="C2044">
            <v>0</v>
          </cell>
          <cell r="D2044">
            <v>0</v>
          </cell>
          <cell r="E2044"/>
          <cell r="F2044"/>
          <cell r="G2044"/>
          <cell r="AA2044"/>
          <cell r="AB2044"/>
          <cell r="AC2044"/>
          <cell r="AD2044"/>
          <cell r="AE2044"/>
          <cell r="AF2044"/>
          <cell r="AG2044"/>
          <cell r="AH2044"/>
          <cell r="AI2044"/>
          <cell r="AJ2044"/>
        </row>
        <row r="2045">
          <cell r="C2045">
            <v>0</v>
          </cell>
          <cell r="D2045">
            <v>0</v>
          </cell>
          <cell r="E2045"/>
          <cell r="F2045"/>
          <cell r="G2045"/>
          <cell r="AA2045"/>
          <cell r="AB2045"/>
          <cell r="AC2045"/>
          <cell r="AD2045"/>
          <cell r="AE2045"/>
          <cell r="AF2045"/>
          <cell r="AG2045"/>
          <cell r="AH2045"/>
          <cell r="AI2045"/>
          <cell r="AJ2045"/>
        </row>
        <row r="2046">
          <cell r="C2046">
            <v>0</v>
          </cell>
          <cell r="D2046">
            <v>0</v>
          </cell>
          <cell r="E2046"/>
          <cell r="F2046"/>
          <cell r="G2046"/>
          <cell r="AA2046"/>
          <cell r="AB2046"/>
          <cell r="AC2046"/>
          <cell r="AD2046"/>
          <cell r="AE2046"/>
          <cell r="AF2046"/>
          <cell r="AG2046"/>
          <cell r="AH2046"/>
          <cell r="AI2046"/>
          <cell r="AJ2046"/>
        </row>
        <row r="2047">
          <cell r="C2047">
            <v>0</v>
          </cell>
          <cell r="D2047">
            <v>0</v>
          </cell>
          <cell r="E2047"/>
          <cell r="F2047"/>
          <cell r="G2047"/>
          <cell r="AA2047"/>
          <cell r="AB2047"/>
          <cell r="AC2047"/>
          <cell r="AD2047"/>
          <cell r="AE2047"/>
          <cell r="AF2047"/>
          <cell r="AG2047"/>
          <cell r="AH2047"/>
          <cell r="AI2047"/>
          <cell r="AJ2047"/>
        </row>
        <row r="2048">
          <cell r="C2048">
            <v>0</v>
          </cell>
          <cell r="D2048">
            <v>0</v>
          </cell>
          <cell r="E2048"/>
          <cell r="F2048"/>
          <cell r="G2048"/>
          <cell r="AA2048"/>
          <cell r="AB2048"/>
          <cell r="AC2048"/>
          <cell r="AD2048"/>
          <cell r="AE2048"/>
          <cell r="AF2048"/>
          <cell r="AG2048"/>
          <cell r="AH2048"/>
          <cell r="AI2048"/>
          <cell r="AJ2048"/>
        </row>
        <row r="2049">
          <cell r="C2049">
            <v>0</v>
          </cell>
          <cell r="D2049">
            <v>0</v>
          </cell>
          <cell r="E2049"/>
          <cell r="F2049"/>
          <cell r="G2049"/>
          <cell r="AA2049"/>
          <cell r="AB2049"/>
          <cell r="AC2049"/>
          <cell r="AD2049"/>
          <cell r="AE2049"/>
          <cell r="AF2049"/>
          <cell r="AG2049"/>
          <cell r="AH2049"/>
          <cell r="AI2049"/>
          <cell r="AJ2049"/>
        </row>
        <row r="2050">
          <cell r="C2050">
            <v>0</v>
          </cell>
          <cell r="D2050">
            <v>0</v>
          </cell>
          <cell r="E2050"/>
          <cell r="F2050"/>
          <cell r="G2050"/>
          <cell r="AA2050"/>
          <cell r="AB2050"/>
          <cell r="AC2050"/>
          <cell r="AD2050"/>
          <cell r="AE2050"/>
          <cell r="AF2050"/>
          <cell r="AG2050"/>
          <cell r="AH2050"/>
          <cell r="AI2050"/>
          <cell r="AJ2050"/>
        </row>
        <row r="2051">
          <cell r="C2051">
            <v>0</v>
          </cell>
          <cell r="D2051">
            <v>0</v>
          </cell>
          <cell r="E2051"/>
          <cell r="F2051"/>
          <cell r="G2051"/>
          <cell r="AA2051"/>
          <cell r="AB2051"/>
          <cell r="AC2051"/>
          <cell r="AD2051"/>
          <cell r="AE2051"/>
          <cell r="AF2051"/>
          <cell r="AG2051"/>
          <cell r="AH2051"/>
          <cell r="AI2051"/>
          <cell r="AJ2051"/>
        </row>
        <row r="2052">
          <cell r="C2052">
            <v>0</v>
          </cell>
          <cell r="D2052">
            <v>0</v>
          </cell>
          <cell r="E2052"/>
          <cell r="F2052"/>
          <cell r="G2052"/>
          <cell r="AA2052"/>
          <cell r="AB2052"/>
          <cell r="AC2052"/>
          <cell r="AD2052"/>
          <cell r="AE2052"/>
          <cell r="AF2052"/>
          <cell r="AG2052"/>
          <cell r="AH2052"/>
          <cell r="AI2052"/>
          <cell r="AJ2052"/>
        </row>
        <row r="2053">
          <cell r="C2053">
            <v>0</v>
          </cell>
          <cell r="D2053">
            <v>0</v>
          </cell>
          <cell r="E2053"/>
          <cell r="F2053"/>
          <cell r="G2053"/>
          <cell r="AA2053"/>
          <cell r="AB2053"/>
          <cell r="AC2053"/>
          <cell r="AD2053"/>
          <cell r="AE2053"/>
          <cell r="AF2053"/>
          <cell r="AG2053"/>
          <cell r="AH2053"/>
          <cell r="AI2053"/>
          <cell r="AJ2053"/>
        </row>
        <row r="2054">
          <cell r="C2054">
            <v>0</v>
          </cell>
          <cell r="D2054">
            <v>0</v>
          </cell>
          <cell r="E2054"/>
          <cell r="F2054"/>
          <cell r="G2054"/>
          <cell r="AA2054"/>
          <cell r="AB2054"/>
          <cell r="AC2054"/>
          <cell r="AD2054"/>
          <cell r="AE2054"/>
          <cell r="AF2054"/>
          <cell r="AG2054"/>
          <cell r="AH2054"/>
          <cell r="AI2054"/>
          <cell r="AJ2054"/>
        </row>
        <row r="2055">
          <cell r="C2055">
            <v>0</v>
          </cell>
          <cell r="D2055">
            <v>0</v>
          </cell>
          <cell r="E2055"/>
          <cell r="F2055"/>
          <cell r="G2055"/>
          <cell r="AA2055"/>
          <cell r="AB2055"/>
          <cell r="AC2055"/>
          <cell r="AD2055"/>
          <cell r="AE2055"/>
          <cell r="AF2055"/>
          <cell r="AG2055"/>
          <cell r="AH2055"/>
          <cell r="AI2055"/>
          <cell r="AJ2055"/>
        </row>
        <row r="2059">
          <cell r="C2059">
            <v>40</v>
          </cell>
          <cell r="D2059">
            <v>40</v>
          </cell>
          <cell r="E2059">
            <v>40</v>
          </cell>
          <cell r="F2059"/>
          <cell r="G2059"/>
          <cell r="AA2059">
            <v>4</v>
          </cell>
          <cell r="AB2059">
            <v>36</v>
          </cell>
          <cell r="AC2059"/>
          <cell r="AD2059"/>
          <cell r="AE2059"/>
          <cell r="AF2059"/>
          <cell r="AG2059"/>
          <cell r="AH2059"/>
          <cell r="AI2059"/>
          <cell r="AJ2059"/>
          <cell r="AL2059">
            <v>1610400</v>
          </cell>
        </row>
        <row r="2060">
          <cell r="C2060">
            <v>0</v>
          </cell>
          <cell r="D2060">
            <v>0</v>
          </cell>
          <cell r="E2060"/>
          <cell r="F2060"/>
          <cell r="G2060"/>
          <cell r="AA2060"/>
          <cell r="AB2060"/>
          <cell r="AC2060"/>
          <cell r="AD2060"/>
          <cell r="AE2060"/>
          <cell r="AF2060"/>
          <cell r="AG2060"/>
          <cell r="AH2060"/>
          <cell r="AI2060"/>
          <cell r="AJ2060"/>
          <cell r="AL2060">
            <v>0</v>
          </cell>
        </row>
        <row r="2061">
          <cell r="C2061">
            <v>26</v>
          </cell>
          <cell r="D2061">
            <v>26</v>
          </cell>
          <cell r="E2061">
            <v>26</v>
          </cell>
          <cell r="F2061"/>
          <cell r="G2061">
            <v>0</v>
          </cell>
          <cell r="AA2061">
            <v>0</v>
          </cell>
          <cell r="AB2061">
            <v>26</v>
          </cell>
          <cell r="AC2061">
            <v>0</v>
          </cell>
          <cell r="AD2061"/>
          <cell r="AE2061"/>
          <cell r="AF2061"/>
          <cell r="AG2061"/>
          <cell r="AH2061"/>
          <cell r="AI2061"/>
          <cell r="AJ2061"/>
          <cell r="AL2061">
            <v>1344980</v>
          </cell>
        </row>
        <row r="2110">
          <cell r="C2110">
            <v>0</v>
          </cell>
          <cell r="AL2110">
            <v>0</v>
          </cell>
        </row>
        <row r="2176">
          <cell r="C2176">
            <v>102</v>
          </cell>
          <cell r="H2176">
            <v>77</v>
          </cell>
          <cell r="I2176">
            <v>74</v>
          </cell>
          <cell r="J2176">
            <v>3</v>
          </cell>
          <cell r="K2176">
            <v>5</v>
          </cell>
          <cell r="L2176">
            <v>19</v>
          </cell>
          <cell r="M2176">
            <v>0</v>
          </cell>
          <cell r="N2176">
            <v>1</v>
          </cell>
          <cell r="P2176">
            <v>0</v>
          </cell>
          <cell r="Q2176">
            <v>4</v>
          </cell>
          <cell r="S2176">
            <v>0</v>
          </cell>
          <cell r="T2176">
            <v>3</v>
          </cell>
          <cell r="V2176">
            <v>0</v>
          </cell>
          <cell r="W2176">
            <v>2</v>
          </cell>
          <cell r="Y2176">
            <v>9</v>
          </cell>
          <cell r="Z2176">
            <v>84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L2176">
            <v>22096750</v>
          </cell>
        </row>
        <row r="2218">
          <cell r="C2218">
            <v>4</v>
          </cell>
          <cell r="H2218">
            <v>4</v>
          </cell>
          <cell r="I2218">
            <v>4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P2218">
            <v>0</v>
          </cell>
          <cell r="Q2218">
            <v>1</v>
          </cell>
          <cell r="S2218">
            <v>0</v>
          </cell>
          <cell r="T2218">
            <v>0</v>
          </cell>
          <cell r="V2218">
            <v>0</v>
          </cell>
          <cell r="W2218">
            <v>0</v>
          </cell>
          <cell r="Y2218">
            <v>0</v>
          </cell>
          <cell r="Z2218">
            <v>2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L2218">
            <v>510330</v>
          </cell>
        </row>
        <row r="2220">
          <cell r="C2220">
            <v>0</v>
          </cell>
          <cell r="D2220">
            <v>0</v>
          </cell>
          <cell r="E2220"/>
          <cell r="F2220"/>
          <cell r="G2220"/>
          <cell r="AA2220"/>
          <cell r="AB2220"/>
          <cell r="AC2220"/>
          <cell r="AD2220"/>
          <cell r="AE2220"/>
          <cell r="AF2220"/>
          <cell r="AG2220"/>
          <cell r="AH2220"/>
          <cell r="AI2220"/>
          <cell r="AJ2220"/>
        </row>
        <row r="2221">
          <cell r="C2221">
            <v>0</v>
          </cell>
          <cell r="D2221">
            <v>0</v>
          </cell>
          <cell r="E2221"/>
          <cell r="F2221"/>
          <cell r="G2221"/>
          <cell r="AA2221"/>
          <cell r="AB2221"/>
          <cell r="AC2221"/>
          <cell r="AD2221"/>
          <cell r="AE2221"/>
          <cell r="AF2221"/>
          <cell r="AG2221"/>
          <cell r="AH2221"/>
          <cell r="AI2221"/>
          <cell r="AJ2221"/>
        </row>
        <row r="2222">
          <cell r="C2222">
            <v>23</v>
          </cell>
          <cell r="D2222">
            <v>22</v>
          </cell>
          <cell r="E2222">
            <v>22</v>
          </cell>
          <cell r="F2222"/>
          <cell r="G2222">
            <v>1</v>
          </cell>
          <cell r="AA2222">
            <v>1</v>
          </cell>
          <cell r="AB2222">
            <v>22</v>
          </cell>
          <cell r="AC2222">
            <v>0</v>
          </cell>
          <cell r="AD2222"/>
          <cell r="AE2222"/>
          <cell r="AF2222"/>
          <cell r="AG2222"/>
          <cell r="AH2222"/>
          <cell r="AI2222"/>
          <cell r="AJ2222"/>
        </row>
        <row r="2223">
          <cell r="C2223">
            <v>0</v>
          </cell>
          <cell r="D2223">
            <v>0</v>
          </cell>
          <cell r="E2223"/>
          <cell r="F2223"/>
          <cell r="G2223"/>
          <cell r="AA2223"/>
          <cell r="AB2223"/>
          <cell r="AC2223"/>
          <cell r="AD2223"/>
          <cell r="AE2223"/>
          <cell r="AF2223"/>
          <cell r="AG2223"/>
          <cell r="AH2223"/>
          <cell r="AI2223"/>
          <cell r="AJ2223"/>
        </row>
        <row r="2224">
          <cell r="C2224">
            <v>4</v>
          </cell>
          <cell r="D2224">
            <v>4</v>
          </cell>
          <cell r="E2224">
            <v>4</v>
          </cell>
          <cell r="F2224"/>
          <cell r="G2224">
            <v>0</v>
          </cell>
          <cell r="AA2224">
            <v>0</v>
          </cell>
          <cell r="AB2224">
            <v>4</v>
          </cell>
          <cell r="AC2224">
            <v>0</v>
          </cell>
          <cell r="AD2224"/>
          <cell r="AE2224"/>
          <cell r="AF2224"/>
          <cell r="AG2224"/>
          <cell r="AH2224"/>
          <cell r="AI2224"/>
          <cell r="AJ2224"/>
        </row>
        <row r="2225">
          <cell r="C2225">
            <v>0</v>
          </cell>
          <cell r="D2225">
            <v>0</v>
          </cell>
          <cell r="E2225"/>
          <cell r="F2225"/>
          <cell r="G2225"/>
          <cell r="AA2225"/>
          <cell r="AB2225"/>
          <cell r="AC2225"/>
          <cell r="AD2225"/>
          <cell r="AE2225"/>
          <cell r="AF2225"/>
          <cell r="AG2225"/>
          <cell r="AH2225"/>
          <cell r="AI2225"/>
          <cell r="AJ2225"/>
        </row>
        <row r="2226">
          <cell r="C2226">
            <v>0</v>
          </cell>
          <cell r="D2226">
            <v>0</v>
          </cell>
          <cell r="E2226"/>
          <cell r="F2226"/>
          <cell r="G2226"/>
          <cell r="AA2226"/>
          <cell r="AB2226"/>
          <cell r="AC2226"/>
          <cell r="AD2226"/>
          <cell r="AE2226"/>
          <cell r="AF2226"/>
          <cell r="AG2226"/>
          <cell r="AH2226"/>
          <cell r="AI2226"/>
          <cell r="AJ2226"/>
        </row>
        <row r="2227">
          <cell r="C2227">
            <v>0</v>
          </cell>
          <cell r="D2227">
            <v>0</v>
          </cell>
          <cell r="E2227"/>
          <cell r="F2227"/>
          <cell r="G2227"/>
          <cell r="AA2227"/>
          <cell r="AB2227"/>
          <cell r="AC2227"/>
          <cell r="AD2227"/>
          <cell r="AE2227"/>
          <cell r="AF2227"/>
          <cell r="AG2227"/>
          <cell r="AH2227"/>
          <cell r="AI2227"/>
          <cell r="AJ2227"/>
        </row>
        <row r="2228">
          <cell r="C2228">
            <v>0</v>
          </cell>
          <cell r="D2228">
            <v>0</v>
          </cell>
          <cell r="E2228"/>
          <cell r="F2228"/>
          <cell r="G2228"/>
          <cell r="AA2228"/>
          <cell r="AB2228"/>
          <cell r="AC2228"/>
          <cell r="AD2228"/>
          <cell r="AE2228"/>
          <cell r="AF2228"/>
          <cell r="AG2228"/>
          <cell r="AH2228"/>
          <cell r="AI2228"/>
          <cell r="AJ2228"/>
        </row>
        <row r="2229">
          <cell r="C2229">
            <v>0</v>
          </cell>
          <cell r="D2229">
            <v>0</v>
          </cell>
          <cell r="E2229"/>
          <cell r="F2229"/>
          <cell r="G2229"/>
          <cell r="AA2229"/>
          <cell r="AB2229"/>
          <cell r="AC2229"/>
          <cell r="AD2229"/>
          <cell r="AE2229"/>
          <cell r="AF2229"/>
          <cell r="AG2229"/>
          <cell r="AH2229"/>
          <cell r="AI2229"/>
          <cell r="AJ2229"/>
        </row>
        <row r="2230">
          <cell r="C2230">
            <v>0</v>
          </cell>
          <cell r="D2230">
            <v>0</v>
          </cell>
          <cell r="E2230"/>
          <cell r="F2230"/>
          <cell r="G2230"/>
          <cell r="AA2230"/>
          <cell r="AB2230"/>
          <cell r="AC2230"/>
          <cell r="AD2230"/>
          <cell r="AE2230"/>
          <cell r="AF2230"/>
          <cell r="AG2230"/>
          <cell r="AH2230"/>
          <cell r="AI2230"/>
          <cell r="AJ2230"/>
        </row>
        <row r="2231">
          <cell r="C2231">
            <v>0</v>
          </cell>
          <cell r="D2231">
            <v>0</v>
          </cell>
          <cell r="E2231"/>
          <cell r="F2231"/>
          <cell r="G2231"/>
          <cell r="AA2231"/>
          <cell r="AB2231"/>
          <cell r="AC2231"/>
          <cell r="AD2231"/>
          <cell r="AE2231"/>
          <cell r="AF2231"/>
          <cell r="AG2231"/>
          <cell r="AH2231"/>
          <cell r="AI2231"/>
          <cell r="AJ2231"/>
        </row>
        <row r="2232">
          <cell r="C2232">
            <v>0</v>
          </cell>
          <cell r="D2232">
            <v>0</v>
          </cell>
          <cell r="E2232"/>
          <cell r="F2232"/>
          <cell r="G2232"/>
          <cell r="AA2232"/>
          <cell r="AB2232"/>
          <cell r="AC2232"/>
          <cell r="AD2232"/>
          <cell r="AE2232"/>
          <cell r="AF2232"/>
          <cell r="AG2232"/>
          <cell r="AH2232"/>
          <cell r="AI2232"/>
          <cell r="AJ2232"/>
        </row>
        <row r="2233">
          <cell r="C2233">
            <v>0</v>
          </cell>
          <cell r="D2233">
            <v>0</v>
          </cell>
          <cell r="E2233"/>
          <cell r="F2233"/>
          <cell r="G2233"/>
          <cell r="AA2233"/>
          <cell r="AB2233"/>
          <cell r="AC2233"/>
          <cell r="AD2233"/>
          <cell r="AE2233"/>
          <cell r="AF2233"/>
          <cell r="AG2233"/>
          <cell r="AH2233"/>
          <cell r="AI2233"/>
          <cell r="AJ2233"/>
        </row>
        <row r="2234">
          <cell r="C2234">
            <v>0</v>
          </cell>
          <cell r="D2234">
            <v>0</v>
          </cell>
          <cell r="E2234"/>
          <cell r="F2234"/>
          <cell r="G2234"/>
          <cell r="AA2234"/>
          <cell r="AB2234"/>
          <cell r="AC2234"/>
          <cell r="AD2234"/>
          <cell r="AE2234"/>
          <cell r="AF2234"/>
          <cell r="AG2234"/>
          <cell r="AH2234"/>
          <cell r="AI2234"/>
          <cell r="AJ2234"/>
        </row>
        <row r="2235">
          <cell r="C2235">
            <v>1</v>
          </cell>
          <cell r="D2235">
            <v>1</v>
          </cell>
          <cell r="E2235">
            <v>1</v>
          </cell>
          <cell r="F2235"/>
          <cell r="G2235">
            <v>0</v>
          </cell>
          <cell r="AA2235">
            <v>0</v>
          </cell>
          <cell r="AB2235">
            <v>1</v>
          </cell>
          <cell r="AC2235">
            <v>0</v>
          </cell>
          <cell r="AD2235"/>
          <cell r="AE2235"/>
          <cell r="AF2235"/>
          <cell r="AG2235"/>
          <cell r="AH2235"/>
          <cell r="AI2235"/>
          <cell r="AJ2235"/>
        </row>
        <row r="2236">
          <cell r="C2236">
            <v>19</v>
          </cell>
          <cell r="D2236">
            <v>19</v>
          </cell>
          <cell r="E2236">
            <v>19</v>
          </cell>
          <cell r="F2236"/>
          <cell r="G2236">
            <v>0</v>
          </cell>
          <cell r="AA2236">
            <v>17</v>
          </cell>
          <cell r="AB2236">
            <v>2</v>
          </cell>
          <cell r="AC2236">
            <v>0</v>
          </cell>
          <cell r="AD2236"/>
          <cell r="AE2236"/>
          <cell r="AF2236"/>
          <cell r="AG2236"/>
          <cell r="AH2236"/>
          <cell r="AI2236"/>
          <cell r="AJ2236"/>
        </row>
        <row r="2237">
          <cell r="C2237">
            <v>0</v>
          </cell>
          <cell r="D2237">
            <v>0</v>
          </cell>
          <cell r="E2237"/>
          <cell r="F2237"/>
          <cell r="G2237"/>
          <cell r="AA2237"/>
          <cell r="AB2237"/>
          <cell r="AC2237"/>
          <cell r="AD2237"/>
          <cell r="AE2237"/>
          <cell r="AF2237"/>
          <cell r="AG2237"/>
          <cell r="AH2237"/>
          <cell r="AI2237"/>
          <cell r="AJ2237"/>
        </row>
        <row r="2238">
          <cell r="C2238">
            <v>0</v>
          </cell>
          <cell r="D2238">
            <v>0</v>
          </cell>
          <cell r="E2238"/>
          <cell r="F2238"/>
          <cell r="G2238"/>
          <cell r="AA2238"/>
          <cell r="AB2238"/>
          <cell r="AC2238"/>
          <cell r="AD2238"/>
          <cell r="AE2238"/>
          <cell r="AF2238"/>
          <cell r="AG2238"/>
          <cell r="AH2238"/>
          <cell r="AI2238"/>
          <cell r="AJ2238"/>
        </row>
        <row r="2239">
          <cell r="C2239">
            <v>123</v>
          </cell>
          <cell r="D2239">
            <v>123</v>
          </cell>
          <cell r="E2239">
            <v>123</v>
          </cell>
          <cell r="F2239"/>
          <cell r="G2239">
            <v>0</v>
          </cell>
          <cell r="AA2239">
            <v>93</v>
          </cell>
          <cell r="AB2239">
            <v>3</v>
          </cell>
          <cell r="AC2239">
            <v>27</v>
          </cell>
          <cell r="AD2239"/>
          <cell r="AE2239"/>
          <cell r="AF2239"/>
          <cell r="AG2239"/>
          <cell r="AH2239"/>
          <cell r="AI2239"/>
          <cell r="AJ2239"/>
        </row>
        <row r="2240">
          <cell r="C2240">
            <v>0</v>
          </cell>
          <cell r="D2240">
            <v>0</v>
          </cell>
          <cell r="E2240"/>
          <cell r="F2240"/>
          <cell r="G2240"/>
          <cell r="AA2240"/>
          <cell r="AB2240"/>
          <cell r="AC2240"/>
          <cell r="AD2240"/>
          <cell r="AE2240"/>
          <cell r="AF2240"/>
          <cell r="AG2240"/>
          <cell r="AH2240"/>
          <cell r="AI2240"/>
          <cell r="AJ2240"/>
        </row>
        <row r="2241">
          <cell r="C2241">
            <v>0</v>
          </cell>
          <cell r="D2241">
            <v>0</v>
          </cell>
          <cell r="E2241"/>
          <cell r="F2241"/>
          <cell r="G2241"/>
          <cell r="AA2241"/>
          <cell r="AB2241"/>
          <cell r="AC2241"/>
          <cell r="AD2241"/>
          <cell r="AE2241"/>
          <cell r="AF2241"/>
          <cell r="AG2241"/>
          <cell r="AH2241"/>
          <cell r="AI2241"/>
          <cell r="AJ2241"/>
        </row>
        <row r="2242">
          <cell r="C2242">
            <v>0</v>
          </cell>
          <cell r="D2242">
            <v>0</v>
          </cell>
          <cell r="E2242"/>
          <cell r="F2242"/>
          <cell r="G2242"/>
          <cell r="AA2242"/>
          <cell r="AB2242"/>
          <cell r="AC2242"/>
          <cell r="AD2242"/>
          <cell r="AE2242"/>
          <cell r="AF2242"/>
          <cell r="AG2242"/>
          <cell r="AH2242"/>
          <cell r="AI2242"/>
          <cell r="AJ2242"/>
        </row>
        <row r="2243">
          <cell r="C2243">
            <v>195</v>
          </cell>
          <cell r="D2243">
            <v>139</v>
          </cell>
          <cell r="E2243">
            <v>139</v>
          </cell>
          <cell r="F2243"/>
          <cell r="G2243">
            <v>56</v>
          </cell>
          <cell r="AA2243">
            <v>123</v>
          </cell>
          <cell r="AB2243">
            <v>7</v>
          </cell>
          <cell r="AC2243">
            <v>65</v>
          </cell>
          <cell r="AD2243"/>
          <cell r="AE2243"/>
          <cell r="AF2243"/>
          <cell r="AG2243"/>
          <cell r="AH2243"/>
          <cell r="AI2243"/>
          <cell r="AJ2243"/>
        </row>
        <row r="2244">
          <cell r="C2244">
            <v>0</v>
          </cell>
          <cell r="D2244">
            <v>0</v>
          </cell>
          <cell r="E2244"/>
          <cell r="F2244"/>
          <cell r="G2244"/>
          <cell r="AA2244"/>
          <cell r="AB2244"/>
          <cell r="AC2244"/>
          <cell r="AD2244"/>
          <cell r="AE2244"/>
          <cell r="AF2244"/>
          <cell r="AG2244"/>
          <cell r="AH2244"/>
          <cell r="AI2244"/>
          <cell r="AJ2244"/>
        </row>
        <row r="2245">
          <cell r="C2245">
            <v>0</v>
          </cell>
          <cell r="D2245">
            <v>0</v>
          </cell>
          <cell r="E2245"/>
          <cell r="F2245"/>
          <cell r="G2245"/>
          <cell r="AA2245"/>
          <cell r="AB2245"/>
          <cell r="AC2245"/>
          <cell r="AD2245"/>
          <cell r="AE2245"/>
          <cell r="AF2245"/>
          <cell r="AG2245"/>
          <cell r="AH2245"/>
          <cell r="AI2245"/>
          <cell r="AJ2245"/>
        </row>
        <row r="2249">
          <cell r="C2249">
            <v>0</v>
          </cell>
          <cell r="D2249">
            <v>0</v>
          </cell>
          <cell r="E2249"/>
          <cell r="F2249"/>
          <cell r="G2249"/>
          <cell r="AA2249"/>
          <cell r="AB2249"/>
          <cell r="AC2249"/>
          <cell r="AD2249"/>
          <cell r="AE2249"/>
          <cell r="AF2249"/>
          <cell r="AG2249"/>
          <cell r="AH2249"/>
          <cell r="AI2249"/>
          <cell r="AJ2249"/>
          <cell r="AL2249">
            <v>0</v>
          </cell>
        </row>
        <row r="2250">
          <cell r="C2250">
            <v>0</v>
          </cell>
          <cell r="D2250">
            <v>0</v>
          </cell>
          <cell r="E2250"/>
          <cell r="F2250"/>
          <cell r="G2250"/>
          <cell r="AA2250"/>
          <cell r="AB2250"/>
          <cell r="AC2250"/>
          <cell r="AD2250"/>
          <cell r="AE2250"/>
          <cell r="AF2250"/>
          <cell r="AG2250"/>
          <cell r="AH2250"/>
          <cell r="AI2250"/>
          <cell r="AJ2250"/>
          <cell r="AL2250">
            <v>0</v>
          </cell>
        </row>
        <row r="2251">
          <cell r="C2251">
            <v>0</v>
          </cell>
          <cell r="D2251">
            <v>0</v>
          </cell>
          <cell r="E2251"/>
          <cell r="F2251"/>
          <cell r="G2251"/>
          <cell r="AA2251"/>
          <cell r="AB2251"/>
          <cell r="AC2251"/>
          <cell r="AD2251"/>
          <cell r="AE2251"/>
          <cell r="AF2251"/>
          <cell r="AG2251"/>
          <cell r="AH2251"/>
          <cell r="AI2251"/>
          <cell r="AJ2251"/>
          <cell r="AL2251">
            <v>0</v>
          </cell>
        </row>
        <row r="2252">
          <cell r="C2252">
            <v>0</v>
          </cell>
          <cell r="D2252">
            <v>0</v>
          </cell>
          <cell r="E2252"/>
          <cell r="F2252"/>
          <cell r="G2252"/>
          <cell r="AA2252"/>
          <cell r="AB2252"/>
          <cell r="AC2252"/>
          <cell r="AD2252"/>
          <cell r="AE2252"/>
          <cell r="AF2252"/>
          <cell r="AG2252"/>
          <cell r="AH2252"/>
          <cell r="AI2252"/>
          <cell r="AJ2252"/>
          <cell r="AL2252">
            <v>0</v>
          </cell>
        </row>
        <row r="2253">
          <cell r="C2253">
            <v>0</v>
          </cell>
          <cell r="D2253">
            <v>0</v>
          </cell>
          <cell r="E2253"/>
          <cell r="F2253"/>
          <cell r="G2253"/>
          <cell r="AA2253"/>
          <cell r="AB2253"/>
          <cell r="AC2253"/>
          <cell r="AD2253"/>
          <cell r="AE2253"/>
          <cell r="AF2253"/>
          <cell r="AG2253"/>
          <cell r="AH2253"/>
          <cell r="AI2253"/>
          <cell r="AJ2253"/>
          <cell r="AL2253">
            <v>0</v>
          </cell>
        </row>
        <row r="2254">
          <cell r="C2254">
            <v>0</v>
          </cell>
          <cell r="D2254">
            <v>0</v>
          </cell>
          <cell r="E2254"/>
          <cell r="F2254"/>
          <cell r="G2254"/>
          <cell r="AA2254"/>
          <cell r="AB2254"/>
          <cell r="AC2254"/>
          <cell r="AD2254"/>
          <cell r="AE2254"/>
          <cell r="AF2254"/>
          <cell r="AG2254"/>
          <cell r="AH2254"/>
          <cell r="AI2254"/>
          <cell r="AJ2254"/>
          <cell r="AL2254">
            <v>0</v>
          </cell>
        </row>
        <row r="2255">
          <cell r="C2255">
            <v>0</v>
          </cell>
          <cell r="D2255">
            <v>0</v>
          </cell>
          <cell r="E2255"/>
          <cell r="F2255"/>
          <cell r="G2255"/>
          <cell r="AA2255"/>
          <cell r="AB2255"/>
          <cell r="AC2255"/>
          <cell r="AD2255"/>
          <cell r="AE2255"/>
          <cell r="AF2255"/>
          <cell r="AG2255"/>
          <cell r="AH2255"/>
          <cell r="AI2255"/>
          <cell r="AJ2255"/>
          <cell r="AL2255">
            <v>0</v>
          </cell>
        </row>
        <row r="2256">
          <cell r="C2256">
            <v>0</v>
          </cell>
          <cell r="D2256">
            <v>0</v>
          </cell>
          <cell r="E2256"/>
          <cell r="F2256"/>
          <cell r="G2256"/>
          <cell r="AA2256"/>
          <cell r="AB2256"/>
          <cell r="AC2256"/>
          <cell r="AD2256"/>
          <cell r="AE2256"/>
          <cell r="AF2256"/>
          <cell r="AG2256"/>
          <cell r="AH2256"/>
          <cell r="AI2256"/>
          <cell r="AJ2256"/>
          <cell r="AL2256">
            <v>0</v>
          </cell>
        </row>
        <row r="2257">
          <cell r="C2257">
            <v>0</v>
          </cell>
          <cell r="D2257">
            <v>0</v>
          </cell>
          <cell r="E2257"/>
          <cell r="F2257"/>
          <cell r="G2257"/>
          <cell r="AA2257"/>
          <cell r="AB2257"/>
          <cell r="AC2257"/>
          <cell r="AD2257"/>
          <cell r="AE2257"/>
          <cell r="AF2257"/>
          <cell r="AG2257"/>
          <cell r="AH2257"/>
          <cell r="AI2257"/>
          <cell r="AJ2257"/>
        </row>
        <row r="2258">
          <cell r="C2258">
            <v>0</v>
          </cell>
          <cell r="D2258">
            <v>0</v>
          </cell>
          <cell r="E2258"/>
          <cell r="F2258"/>
          <cell r="G2258"/>
          <cell r="AA2258"/>
          <cell r="AB2258"/>
          <cell r="AC2258"/>
          <cell r="AD2258"/>
          <cell r="AE2258"/>
          <cell r="AF2258"/>
          <cell r="AG2258"/>
          <cell r="AH2258"/>
          <cell r="AI2258"/>
          <cell r="AJ2258"/>
        </row>
        <row r="2259">
          <cell r="C2259">
            <v>0</v>
          </cell>
          <cell r="D2259">
            <v>0</v>
          </cell>
          <cell r="E2259"/>
          <cell r="F2259"/>
          <cell r="G2259"/>
          <cell r="AA2259"/>
          <cell r="AB2259"/>
          <cell r="AC2259"/>
          <cell r="AD2259"/>
          <cell r="AE2259"/>
          <cell r="AF2259"/>
          <cell r="AG2259"/>
          <cell r="AH2259"/>
          <cell r="AI2259"/>
          <cell r="AJ2259"/>
        </row>
        <row r="2263">
          <cell r="C2263">
            <v>0</v>
          </cell>
          <cell r="AL2263">
            <v>0</v>
          </cell>
        </row>
        <row r="2342">
          <cell r="C2342">
            <v>17</v>
          </cell>
          <cell r="H2342">
            <v>14</v>
          </cell>
          <cell r="I2342">
            <v>13</v>
          </cell>
          <cell r="J2342">
            <v>1</v>
          </cell>
          <cell r="K2342">
            <v>1</v>
          </cell>
          <cell r="L2342">
            <v>1</v>
          </cell>
          <cell r="M2342">
            <v>0</v>
          </cell>
          <cell r="N2342">
            <v>1</v>
          </cell>
          <cell r="P2342">
            <v>0</v>
          </cell>
          <cell r="Q2342">
            <v>5</v>
          </cell>
          <cell r="S2342">
            <v>0</v>
          </cell>
          <cell r="T2342">
            <v>1</v>
          </cell>
          <cell r="V2342">
            <v>0</v>
          </cell>
          <cell r="W2342">
            <v>0</v>
          </cell>
          <cell r="Y2342">
            <v>0</v>
          </cell>
          <cell r="Z2342">
            <v>11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L2342">
            <v>5245055</v>
          </cell>
        </row>
        <row r="2363">
          <cell r="C2363">
            <v>711</v>
          </cell>
          <cell r="D2363">
            <v>495</v>
          </cell>
          <cell r="E2363">
            <v>495</v>
          </cell>
          <cell r="F2363">
            <v>0</v>
          </cell>
          <cell r="G2363">
            <v>216</v>
          </cell>
          <cell r="AA2363">
            <v>653</v>
          </cell>
          <cell r="AB2363">
            <v>48</v>
          </cell>
          <cell r="AC2363">
            <v>10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</row>
        <row r="2369"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</row>
        <row r="2370">
          <cell r="C2370">
            <v>711</v>
          </cell>
          <cell r="E2370">
            <v>495</v>
          </cell>
          <cell r="AL2370">
            <v>6247900</v>
          </cell>
        </row>
        <row r="2377">
          <cell r="C2377">
            <v>6</v>
          </cell>
          <cell r="H2377">
            <v>5</v>
          </cell>
          <cell r="I2377">
            <v>5</v>
          </cell>
          <cell r="J2377">
            <v>0</v>
          </cell>
          <cell r="K2377">
            <v>0</v>
          </cell>
          <cell r="L2377">
            <v>1</v>
          </cell>
          <cell r="M2377">
            <v>0</v>
          </cell>
          <cell r="N2377">
            <v>0</v>
          </cell>
          <cell r="P2377">
            <v>0</v>
          </cell>
          <cell r="Q2377">
            <v>4</v>
          </cell>
          <cell r="S2377">
            <v>0</v>
          </cell>
          <cell r="T2377">
            <v>1</v>
          </cell>
          <cell r="V2377">
            <v>0</v>
          </cell>
          <cell r="W2377">
            <v>0</v>
          </cell>
          <cell r="Y2377">
            <v>0</v>
          </cell>
          <cell r="Z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L2377">
            <v>1531945</v>
          </cell>
        </row>
        <row r="2414">
          <cell r="C2414">
            <v>32</v>
          </cell>
          <cell r="H2414">
            <v>29</v>
          </cell>
          <cell r="I2414">
            <v>27</v>
          </cell>
          <cell r="J2414">
            <v>2</v>
          </cell>
          <cell r="K2414">
            <v>0</v>
          </cell>
          <cell r="L2414">
            <v>3</v>
          </cell>
          <cell r="M2414">
            <v>0</v>
          </cell>
          <cell r="N2414">
            <v>0</v>
          </cell>
          <cell r="P2414">
            <v>0</v>
          </cell>
          <cell r="Q2414">
            <v>27</v>
          </cell>
          <cell r="S2414">
            <v>0</v>
          </cell>
          <cell r="T2414">
            <v>0</v>
          </cell>
          <cell r="V2414">
            <v>0</v>
          </cell>
          <cell r="W2414">
            <v>0</v>
          </cell>
          <cell r="Y2414">
            <v>0</v>
          </cell>
          <cell r="Z2414">
            <v>4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L2414">
            <v>4997015</v>
          </cell>
        </row>
        <row r="2416">
          <cell r="C2416">
            <v>11</v>
          </cell>
          <cell r="D2416">
            <v>8</v>
          </cell>
          <cell r="E2416">
            <v>8</v>
          </cell>
          <cell r="F2416"/>
          <cell r="G2416">
            <v>3</v>
          </cell>
          <cell r="AA2416">
            <v>11</v>
          </cell>
          <cell r="AB2416">
            <v>0</v>
          </cell>
          <cell r="AC2416">
            <v>0</v>
          </cell>
          <cell r="AD2416"/>
          <cell r="AE2416"/>
          <cell r="AF2416"/>
          <cell r="AG2416"/>
          <cell r="AH2416"/>
          <cell r="AI2416"/>
          <cell r="AJ2416"/>
          <cell r="AL2416">
            <v>969600</v>
          </cell>
        </row>
        <row r="2417">
          <cell r="C2417">
            <v>8</v>
          </cell>
          <cell r="D2417">
            <v>8</v>
          </cell>
          <cell r="E2417">
            <v>8</v>
          </cell>
          <cell r="F2417"/>
          <cell r="G2417"/>
          <cell r="AA2417">
            <v>8</v>
          </cell>
          <cell r="AB2417"/>
          <cell r="AC2417"/>
          <cell r="AD2417"/>
          <cell r="AE2417"/>
          <cell r="AF2417"/>
          <cell r="AG2417"/>
          <cell r="AH2417"/>
          <cell r="AI2417"/>
          <cell r="AJ2417"/>
          <cell r="AL2417">
            <v>930960</v>
          </cell>
        </row>
        <row r="2418">
          <cell r="C2418">
            <v>0</v>
          </cell>
          <cell r="D2418">
            <v>0</v>
          </cell>
          <cell r="E2418"/>
          <cell r="F2418"/>
          <cell r="G2418"/>
          <cell r="AA2418"/>
          <cell r="AB2418"/>
          <cell r="AC2418"/>
          <cell r="AD2418"/>
          <cell r="AE2418"/>
          <cell r="AF2418"/>
          <cell r="AG2418"/>
          <cell r="AH2418"/>
          <cell r="AI2418"/>
          <cell r="AJ2418"/>
          <cell r="AL2418">
            <v>0</v>
          </cell>
        </row>
        <row r="2420">
          <cell r="C2420">
            <v>74</v>
          </cell>
          <cell r="H2420">
            <v>67</v>
          </cell>
          <cell r="I2420">
            <v>19</v>
          </cell>
          <cell r="J2420">
            <v>48</v>
          </cell>
          <cell r="K2420">
            <v>7</v>
          </cell>
          <cell r="L2420"/>
          <cell r="M2420"/>
          <cell r="N2420"/>
          <cell r="AD2420"/>
          <cell r="AE2420"/>
          <cell r="AF2420"/>
          <cell r="AG2420"/>
          <cell r="AH2420"/>
          <cell r="AI2420"/>
          <cell r="AJ2420"/>
          <cell r="AL2420">
            <v>2925430</v>
          </cell>
        </row>
        <row r="2421">
          <cell r="C2421">
            <v>0</v>
          </cell>
          <cell r="H2421">
            <v>0</v>
          </cell>
          <cell r="I2421"/>
          <cell r="J2421"/>
          <cell r="K2421"/>
          <cell r="L2421"/>
          <cell r="M2421"/>
          <cell r="N2421"/>
          <cell r="AD2421"/>
          <cell r="AE2421"/>
          <cell r="AF2421"/>
          <cell r="AG2421"/>
          <cell r="AH2421"/>
          <cell r="AI2421"/>
          <cell r="AJ2421"/>
          <cell r="AL2421">
            <v>0</v>
          </cell>
        </row>
        <row r="2422">
          <cell r="C2422">
            <v>0</v>
          </cell>
          <cell r="H2422">
            <v>0</v>
          </cell>
          <cell r="I2422"/>
          <cell r="J2422"/>
          <cell r="K2422"/>
          <cell r="L2422"/>
          <cell r="M2422"/>
          <cell r="N2422"/>
          <cell r="AD2422"/>
          <cell r="AE2422"/>
          <cell r="AF2422"/>
          <cell r="AG2422"/>
          <cell r="AH2422"/>
          <cell r="AI2422"/>
          <cell r="AJ2422"/>
          <cell r="AL2422">
            <v>0</v>
          </cell>
        </row>
        <row r="2423">
          <cell r="C2423">
            <v>0</v>
          </cell>
          <cell r="H2423">
            <v>0</v>
          </cell>
          <cell r="I2423"/>
          <cell r="J2423"/>
          <cell r="K2423"/>
          <cell r="L2423"/>
          <cell r="M2423"/>
          <cell r="N2423"/>
          <cell r="AD2423"/>
          <cell r="AE2423"/>
          <cell r="AF2423"/>
          <cell r="AG2423"/>
          <cell r="AH2423"/>
          <cell r="AI2423"/>
          <cell r="AJ2423"/>
          <cell r="AL2423">
            <v>0</v>
          </cell>
        </row>
        <row r="2424">
          <cell r="C2424">
            <v>0</v>
          </cell>
          <cell r="H2424">
            <v>0</v>
          </cell>
          <cell r="I2424"/>
          <cell r="J2424"/>
          <cell r="K2424"/>
          <cell r="L2424"/>
          <cell r="M2424"/>
          <cell r="N2424"/>
          <cell r="AD2424"/>
          <cell r="AE2424"/>
          <cell r="AF2424"/>
          <cell r="AG2424"/>
          <cell r="AH2424"/>
          <cell r="AI2424"/>
          <cell r="AJ2424"/>
          <cell r="AL2424">
            <v>0</v>
          </cell>
        </row>
        <row r="2425">
          <cell r="C2425">
            <v>0</v>
          </cell>
          <cell r="H2425">
            <v>0</v>
          </cell>
          <cell r="I2425"/>
          <cell r="J2425"/>
          <cell r="K2425"/>
          <cell r="L2425"/>
          <cell r="M2425"/>
          <cell r="N2425"/>
          <cell r="AD2425"/>
          <cell r="AE2425"/>
          <cell r="AF2425"/>
          <cell r="AG2425"/>
          <cell r="AH2425"/>
          <cell r="AI2425"/>
          <cell r="AJ2425"/>
          <cell r="AL2425">
            <v>0</v>
          </cell>
        </row>
        <row r="2426">
          <cell r="C2426">
            <v>0</v>
          </cell>
          <cell r="H2426">
            <v>0</v>
          </cell>
          <cell r="I2426"/>
          <cell r="J2426"/>
          <cell r="K2426"/>
          <cell r="L2426"/>
          <cell r="M2426"/>
          <cell r="N2426"/>
          <cell r="AD2426"/>
          <cell r="AE2426"/>
          <cell r="AF2426"/>
          <cell r="AG2426"/>
          <cell r="AH2426"/>
          <cell r="AI2426"/>
          <cell r="AJ2426"/>
          <cell r="AL2426">
            <v>0</v>
          </cell>
        </row>
        <row r="2427">
          <cell r="C2427">
            <v>49</v>
          </cell>
          <cell r="E2427">
            <v>41</v>
          </cell>
          <cell r="AL2427">
            <v>6312360</v>
          </cell>
        </row>
        <row r="2428">
          <cell r="C2428">
            <v>0</v>
          </cell>
          <cell r="E2428"/>
          <cell r="AL2428">
            <v>0</v>
          </cell>
        </row>
        <row r="2429">
          <cell r="P2429">
            <v>0</v>
          </cell>
          <cell r="Q2429">
            <v>51</v>
          </cell>
          <cell r="S2429">
            <v>0</v>
          </cell>
          <cell r="T2429">
            <v>0</v>
          </cell>
          <cell r="V2429">
            <v>0</v>
          </cell>
          <cell r="W2429">
            <v>0</v>
          </cell>
          <cell r="Y2429">
            <v>0</v>
          </cell>
          <cell r="Z2429">
            <v>23</v>
          </cell>
        </row>
        <row r="2431">
          <cell r="C2431">
            <v>0</v>
          </cell>
          <cell r="E2431"/>
          <cell r="AL2431">
            <v>0</v>
          </cell>
        </row>
        <row r="2435">
          <cell r="C2435">
            <v>6</v>
          </cell>
          <cell r="D2435">
            <v>6</v>
          </cell>
          <cell r="E2435">
            <v>6</v>
          </cell>
          <cell r="F2435"/>
          <cell r="G2435">
            <v>0</v>
          </cell>
          <cell r="AA2435">
            <v>0</v>
          </cell>
          <cell r="AB2435">
            <v>6</v>
          </cell>
          <cell r="AC2435">
            <v>0</v>
          </cell>
          <cell r="AD2435"/>
          <cell r="AE2435"/>
          <cell r="AF2435"/>
          <cell r="AG2435"/>
          <cell r="AH2435"/>
          <cell r="AI2435"/>
          <cell r="AJ2435"/>
        </row>
        <row r="2436">
          <cell r="C2436">
            <v>0</v>
          </cell>
          <cell r="D2436">
            <v>0</v>
          </cell>
          <cell r="E2436"/>
          <cell r="F2436"/>
          <cell r="G2436"/>
          <cell r="AA2436"/>
          <cell r="AB2436"/>
          <cell r="AC2436"/>
          <cell r="AD2436"/>
          <cell r="AE2436"/>
          <cell r="AF2436"/>
          <cell r="AG2436"/>
          <cell r="AH2436"/>
          <cell r="AI2436"/>
          <cell r="AJ2436"/>
        </row>
        <row r="2437">
          <cell r="C2437">
            <v>0</v>
          </cell>
          <cell r="D2437">
            <v>0</v>
          </cell>
          <cell r="E2437"/>
          <cell r="F2437"/>
          <cell r="G2437"/>
          <cell r="AA2437"/>
          <cell r="AB2437"/>
          <cell r="AC2437"/>
          <cell r="AD2437"/>
          <cell r="AE2437"/>
          <cell r="AF2437"/>
          <cell r="AG2437"/>
          <cell r="AH2437"/>
          <cell r="AI2437"/>
          <cell r="AJ2437"/>
        </row>
        <row r="2438">
          <cell r="C2438">
            <v>0</v>
          </cell>
          <cell r="D2438">
            <v>0</v>
          </cell>
          <cell r="E2438"/>
          <cell r="F2438"/>
          <cell r="G2438"/>
          <cell r="AA2438"/>
          <cell r="AB2438"/>
          <cell r="AC2438"/>
          <cell r="AD2438"/>
          <cell r="AE2438"/>
          <cell r="AF2438"/>
          <cell r="AG2438"/>
          <cell r="AH2438"/>
          <cell r="AI2438"/>
          <cell r="AJ2438"/>
        </row>
        <row r="2439">
          <cell r="C2439">
            <v>0</v>
          </cell>
          <cell r="D2439">
            <v>0</v>
          </cell>
          <cell r="E2439"/>
          <cell r="F2439"/>
          <cell r="G2439"/>
          <cell r="AA2439"/>
          <cell r="AB2439"/>
          <cell r="AC2439"/>
          <cell r="AD2439"/>
          <cell r="AE2439"/>
          <cell r="AF2439"/>
          <cell r="AG2439"/>
          <cell r="AH2439"/>
          <cell r="AI2439"/>
          <cell r="AJ2439"/>
        </row>
        <row r="2440">
          <cell r="C2440">
            <v>1</v>
          </cell>
          <cell r="D2440">
            <v>1</v>
          </cell>
          <cell r="E2440">
            <v>1</v>
          </cell>
          <cell r="F2440"/>
          <cell r="G2440">
            <v>0</v>
          </cell>
          <cell r="AA2440">
            <v>0</v>
          </cell>
          <cell r="AB2440">
            <v>1</v>
          </cell>
          <cell r="AC2440">
            <v>0</v>
          </cell>
          <cell r="AD2440"/>
          <cell r="AE2440"/>
          <cell r="AF2440"/>
          <cell r="AG2440"/>
          <cell r="AH2440"/>
          <cell r="AI2440"/>
          <cell r="AJ2440"/>
        </row>
        <row r="2441">
          <cell r="C2441">
            <v>44</v>
          </cell>
          <cell r="D2441">
            <v>44</v>
          </cell>
          <cell r="E2441">
            <v>44</v>
          </cell>
          <cell r="F2441"/>
          <cell r="G2441">
            <v>0</v>
          </cell>
          <cell r="AA2441">
            <v>4</v>
          </cell>
          <cell r="AB2441">
            <v>34</v>
          </cell>
          <cell r="AC2441">
            <v>6</v>
          </cell>
          <cell r="AD2441"/>
          <cell r="AE2441"/>
          <cell r="AF2441"/>
          <cell r="AG2441"/>
          <cell r="AH2441"/>
          <cell r="AI2441"/>
          <cell r="AJ2441"/>
        </row>
        <row r="2442">
          <cell r="C2442">
            <v>1</v>
          </cell>
          <cell r="D2442">
            <v>1</v>
          </cell>
          <cell r="E2442">
            <v>1</v>
          </cell>
          <cell r="F2442"/>
          <cell r="G2442">
            <v>0</v>
          </cell>
          <cell r="AA2442">
            <v>0</v>
          </cell>
          <cell r="AB2442">
            <v>1</v>
          </cell>
          <cell r="AC2442">
            <v>0</v>
          </cell>
          <cell r="AD2442"/>
          <cell r="AE2442"/>
          <cell r="AF2442"/>
          <cell r="AG2442"/>
          <cell r="AH2442"/>
          <cell r="AI2442"/>
          <cell r="AJ2442"/>
        </row>
        <row r="2443">
          <cell r="C2443">
            <v>39</v>
          </cell>
          <cell r="D2443">
            <v>39</v>
          </cell>
          <cell r="E2443">
            <v>39</v>
          </cell>
          <cell r="F2443"/>
          <cell r="G2443">
            <v>0</v>
          </cell>
          <cell r="AA2443">
            <v>0</v>
          </cell>
          <cell r="AB2443">
            <v>37</v>
          </cell>
          <cell r="AC2443">
            <v>2</v>
          </cell>
          <cell r="AD2443"/>
          <cell r="AE2443"/>
          <cell r="AF2443"/>
          <cell r="AG2443"/>
          <cell r="AH2443"/>
          <cell r="AI2443"/>
          <cell r="AJ2443"/>
        </row>
        <row r="2444">
          <cell r="C2444">
            <v>25</v>
          </cell>
          <cell r="D2444">
            <v>25</v>
          </cell>
          <cell r="E2444">
            <v>25</v>
          </cell>
          <cell r="F2444"/>
          <cell r="G2444">
            <v>0</v>
          </cell>
          <cell r="AA2444">
            <v>0</v>
          </cell>
          <cell r="AB2444">
            <v>25</v>
          </cell>
          <cell r="AC2444">
            <v>0</v>
          </cell>
          <cell r="AD2444"/>
          <cell r="AE2444"/>
          <cell r="AF2444"/>
          <cell r="AG2444"/>
          <cell r="AH2444"/>
          <cell r="AI2444"/>
          <cell r="AJ2444"/>
        </row>
        <row r="2445">
          <cell r="C2445">
            <v>0</v>
          </cell>
          <cell r="D2445">
            <v>0</v>
          </cell>
          <cell r="E2445"/>
          <cell r="F2445"/>
          <cell r="G2445"/>
          <cell r="AA2445"/>
          <cell r="AB2445"/>
          <cell r="AC2445"/>
          <cell r="AD2445"/>
          <cell r="AE2445"/>
          <cell r="AF2445"/>
          <cell r="AG2445"/>
          <cell r="AH2445"/>
          <cell r="AI2445"/>
          <cell r="AJ2445"/>
        </row>
        <row r="2446">
          <cell r="C2446">
            <v>0</v>
          </cell>
          <cell r="D2446">
            <v>0</v>
          </cell>
          <cell r="E2446"/>
          <cell r="F2446"/>
          <cell r="G2446"/>
          <cell r="AA2446"/>
          <cell r="AB2446"/>
          <cell r="AC2446"/>
          <cell r="AD2446"/>
          <cell r="AE2446"/>
          <cell r="AF2446"/>
          <cell r="AG2446"/>
          <cell r="AH2446"/>
          <cell r="AI2446"/>
          <cell r="AJ2446"/>
        </row>
        <row r="2447">
          <cell r="C2447">
            <v>0</v>
          </cell>
          <cell r="D2447">
            <v>0</v>
          </cell>
          <cell r="E2447"/>
          <cell r="F2447"/>
          <cell r="G2447"/>
          <cell r="AA2447"/>
          <cell r="AB2447"/>
          <cell r="AC2447"/>
          <cell r="AD2447"/>
          <cell r="AE2447"/>
          <cell r="AF2447"/>
          <cell r="AG2447"/>
          <cell r="AH2447"/>
          <cell r="AI2447"/>
          <cell r="AJ2447"/>
        </row>
        <row r="2448">
          <cell r="C2448">
            <v>0</v>
          </cell>
          <cell r="D2448">
            <v>0</v>
          </cell>
          <cell r="E2448"/>
          <cell r="F2448"/>
          <cell r="G2448"/>
          <cell r="AA2448"/>
          <cell r="AB2448"/>
          <cell r="AC2448"/>
          <cell r="AD2448"/>
          <cell r="AE2448"/>
          <cell r="AF2448"/>
          <cell r="AG2448"/>
          <cell r="AH2448"/>
          <cell r="AI2448"/>
          <cell r="AJ2448"/>
        </row>
        <row r="2449">
          <cell r="C2449">
            <v>0</v>
          </cell>
          <cell r="D2449">
            <v>0</v>
          </cell>
          <cell r="E2449"/>
          <cell r="F2449"/>
          <cell r="G2449"/>
          <cell r="AA2449"/>
          <cell r="AB2449"/>
          <cell r="AC2449"/>
          <cell r="AD2449"/>
          <cell r="AE2449"/>
          <cell r="AF2449"/>
          <cell r="AG2449"/>
          <cell r="AH2449"/>
          <cell r="AI2449"/>
          <cell r="AJ2449"/>
        </row>
        <row r="2450">
          <cell r="C2450">
            <v>1</v>
          </cell>
          <cell r="D2450">
            <v>1</v>
          </cell>
          <cell r="E2450">
            <v>1</v>
          </cell>
          <cell r="F2450"/>
          <cell r="G2450">
            <v>0</v>
          </cell>
          <cell r="AA2450">
            <v>0</v>
          </cell>
          <cell r="AB2450">
            <v>1</v>
          </cell>
          <cell r="AC2450">
            <v>0</v>
          </cell>
          <cell r="AD2450"/>
          <cell r="AE2450"/>
          <cell r="AF2450"/>
          <cell r="AG2450"/>
          <cell r="AH2450"/>
          <cell r="AI2450"/>
          <cell r="AJ2450"/>
        </row>
        <row r="2451">
          <cell r="C2451">
            <v>94</v>
          </cell>
          <cell r="D2451">
            <v>94</v>
          </cell>
          <cell r="E2451">
            <v>94</v>
          </cell>
          <cell r="F2451"/>
          <cell r="G2451">
            <v>0</v>
          </cell>
          <cell r="AA2451">
            <v>0</v>
          </cell>
          <cell r="AB2451">
            <v>94</v>
          </cell>
          <cell r="AC2451">
            <v>0</v>
          </cell>
          <cell r="AD2451"/>
          <cell r="AE2451"/>
          <cell r="AF2451"/>
          <cell r="AG2451"/>
          <cell r="AH2451"/>
          <cell r="AI2451"/>
          <cell r="AJ2451"/>
        </row>
        <row r="2452">
          <cell r="C2452">
            <v>14</v>
          </cell>
          <cell r="D2452">
            <v>14</v>
          </cell>
          <cell r="E2452">
            <v>14</v>
          </cell>
          <cell r="F2452"/>
          <cell r="G2452">
            <v>0</v>
          </cell>
          <cell r="AA2452">
            <v>0</v>
          </cell>
          <cell r="AB2452">
            <v>14</v>
          </cell>
          <cell r="AC2452">
            <v>0</v>
          </cell>
          <cell r="AD2452"/>
          <cell r="AE2452"/>
          <cell r="AF2452"/>
          <cell r="AG2452"/>
          <cell r="AH2452"/>
          <cell r="AI2452"/>
          <cell r="AJ2452"/>
        </row>
        <row r="2660">
          <cell r="C2660">
            <v>45</v>
          </cell>
          <cell r="H2660">
            <v>38</v>
          </cell>
          <cell r="I2660">
            <v>37</v>
          </cell>
          <cell r="J2660">
            <v>1</v>
          </cell>
          <cell r="K2660">
            <v>4</v>
          </cell>
          <cell r="L2660">
            <v>3</v>
          </cell>
          <cell r="M2660">
            <v>0</v>
          </cell>
          <cell r="N2660">
            <v>0</v>
          </cell>
          <cell r="P2660">
            <v>0</v>
          </cell>
          <cell r="Q2660">
            <v>3</v>
          </cell>
          <cell r="S2660">
            <v>0</v>
          </cell>
          <cell r="T2660">
            <v>15</v>
          </cell>
          <cell r="V2660">
            <v>0</v>
          </cell>
          <cell r="W2660">
            <v>0</v>
          </cell>
          <cell r="Y2660">
            <v>1</v>
          </cell>
          <cell r="Z2660">
            <v>25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L2660">
            <v>12489860</v>
          </cell>
        </row>
        <row r="2663">
          <cell r="C2663">
            <v>0</v>
          </cell>
          <cell r="H2663">
            <v>0</v>
          </cell>
        </row>
        <row r="2664">
          <cell r="C2664">
            <v>4</v>
          </cell>
          <cell r="H2664">
            <v>4</v>
          </cell>
        </row>
        <row r="2665">
          <cell r="C2665">
            <v>0</v>
          </cell>
          <cell r="H2665">
            <v>0</v>
          </cell>
        </row>
        <row r="2672">
          <cell r="C2672">
            <v>14</v>
          </cell>
          <cell r="H2672">
            <v>12</v>
          </cell>
          <cell r="I2672">
            <v>12</v>
          </cell>
          <cell r="J2672">
            <v>0</v>
          </cell>
          <cell r="K2672">
            <v>0</v>
          </cell>
          <cell r="L2672">
            <v>2</v>
          </cell>
          <cell r="M2672">
            <v>0</v>
          </cell>
          <cell r="N2672">
            <v>0</v>
          </cell>
          <cell r="P2672">
            <v>0</v>
          </cell>
          <cell r="Q2672">
            <v>0</v>
          </cell>
          <cell r="S2672">
            <v>7</v>
          </cell>
          <cell r="T2672">
            <v>5</v>
          </cell>
          <cell r="V2672">
            <v>0</v>
          </cell>
          <cell r="W2672">
            <v>0</v>
          </cell>
          <cell r="Y2672">
            <v>0</v>
          </cell>
          <cell r="Z2672">
            <v>2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L2672">
            <v>772680</v>
          </cell>
        </row>
        <row r="2676">
          <cell r="Q2676"/>
        </row>
        <row r="2684">
          <cell r="C2684">
            <v>8</v>
          </cell>
          <cell r="D2684">
            <v>8</v>
          </cell>
          <cell r="E2684">
            <v>8</v>
          </cell>
          <cell r="F2684">
            <v>0</v>
          </cell>
          <cell r="G2684">
            <v>0</v>
          </cell>
          <cell r="AA2684">
            <v>1</v>
          </cell>
          <cell r="AB2684">
            <v>7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L2684">
            <v>560640</v>
          </cell>
        </row>
        <row r="2702">
          <cell r="Q2702"/>
        </row>
        <row r="2739">
          <cell r="C2739">
            <v>12</v>
          </cell>
          <cell r="E2739">
            <v>12</v>
          </cell>
        </row>
        <row r="2741">
          <cell r="C2741">
            <v>26</v>
          </cell>
          <cell r="E2741">
            <v>21</v>
          </cell>
          <cell r="AL2741">
            <v>701400</v>
          </cell>
        </row>
        <row r="2751">
          <cell r="C2751">
            <v>74</v>
          </cell>
          <cell r="E2751">
            <v>55</v>
          </cell>
        </row>
        <row r="2753">
          <cell r="C2753">
            <v>183</v>
          </cell>
          <cell r="E2753">
            <v>183</v>
          </cell>
          <cell r="AL2753">
            <v>4026000</v>
          </cell>
        </row>
        <row r="2754">
          <cell r="C2754">
            <v>182</v>
          </cell>
          <cell r="E2754">
            <v>182</v>
          </cell>
          <cell r="AL2754">
            <v>12598040</v>
          </cell>
        </row>
        <row r="2755">
          <cell r="C2755">
            <v>0</v>
          </cell>
          <cell r="E2755"/>
          <cell r="AL2755">
            <v>0</v>
          </cell>
        </row>
        <row r="2756">
          <cell r="C2756">
            <v>265</v>
          </cell>
          <cell r="E2756">
            <v>256</v>
          </cell>
          <cell r="AL2756">
            <v>773120</v>
          </cell>
        </row>
        <row r="2757">
          <cell r="C2757">
            <v>0</v>
          </cell>
          <cell r="E2757"/>
          <cell r="AL2757">
            <v>0</v>
          </cell>
        </row>
        <row r="2758">
          <cell r="C2758">
            <v>0</v>
          </cell>
          <cell r="E2758"/>
          <cell r="AL2758">
            <v>0</v>
          </cell>
        </row>
        <row r="2759">
          <cell r="C2759">
            <v>0</v>
          </cell>
          <cell r="E2759"/>
          <cell r="AL2759">
            <v>0</v>
          </cell>
        </row>
        <row r="2780">
          <cell r="C2780">
            <v>690</v>
          </cell>
          <cell r="E2780">
            <v>690</v>
          </cell>
          <cell r="AL2780">
            <v>3380980</v>
          </cell>
        </row>
        <row r="2806">
          <cell r="C2806">
            <v>207</v>
          </cell>
          <cell r="E2806">
            <v>207</v>
          </cell>
          <cell r="AL2806">
            <v>5420280</v>
          </cell>
        </row>
        <row r="2816">
          <cell r="C2816">
            <v>1</v>
          </cell>
          <cell r="H2816">
            <v>1</v>
          </cell>
          <cell r="I2816">
            <v>1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</row>
        <row r="2839">
          <cell r="C2839">
            <v>0</v>
          </cell>
          <cell r="E2839"/>
          <cell r="AL2839">
            <v>0</v>
          </cell>
        </row>
        <row r="2840">
          <cell r="C2840">
            <v>0</v>
          </cell>
          <cell r="E2840"/>
          <cell r="AL2840">
            <v>0</v>
          </cell>
        </row>
        <row r="2843">
          <cell r="C2843">
            <v>36</v>
          </cell>
          <cell r="H2843">
            <v>28</v>
          </cell>
          <cell r="I2843">
            <v>28</v>
          </cell>
          <cell r="J2843">
            <v>0</v>
          </cell>
          <cell r="K2843">
            <v>0</v>
          </cell>
          <cell r="L2843">
            <v>8</v>
          </cell>
          <cell r="M2843">
            <v>0</v>
          </cell>
          <cell r="N2843">
            <v>0</v>
          </cell>
          <cell r="P2843">
            <v>0</v>
          </cell>
          <cell r="Q2843">
            <v>1</v>
          </cell>
          <cell r="S2843">
            <v>0</v>
          </cell>
          <cell r="T2843">
            <v>0</v>
          </cell>
          <cell r="V2843">
            <v>0</v>
          </cell>
          <cell r="W2843">
            <v>0</v>
          </cell>
          <cell r="Y2843">
            <v>0</v>
          </cell>
          <cell r="Z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L2843">
            <v>875070</v>
          </cell>
        </row>
        <row r="2893">
          <cell r="C2893">
            <v>0</v>
          </cell>
        </row>
        <row r="2896">
          <cell r="C2896">
            <v>76</v>
          </cell>
          <cell r="E2896">
            <v>76</v>
          </cell>
          <cell r="AL2896">
            <v>1751800</v>
          </cell>
        </row>
        <row r="2897">
          <cell r="C2897">
            <v>0</v>
          </cell>
          <cell r="E2897"/>
          <cell r="AL2897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9">
          <cell r="C2909">
            <v>7</v>
          </cell>
          <cell r="E2909">
            <v>7</v>
          </cell>
          <cell r="AL2909">
            <v>57610</v>
          </cell>
        </row>
        <row r="2910">
          <cell r="C2910">
            <v>0</v>
          </cell>
          <cell r="E2910"/>
          <cell r="AL2910">
            <v>0</v>
          </cell>
        </row>
        <row r="2911">
          <cell r="C2911">
            <v>0</v>
          </cell>
          <cell r="E2911"/>
          <cell r="AL2911">
            <v>0</v>
          </cell>
        </row>
        <row r="2912">
          <cell r="C2912">
            <v>0</v>
          </cell>
          <cell r="E2912"/>
          <cell r="AL2912">
            <v>0</v>
          </cell>
        </row>
        <row r="2913">
          <cell r="C2913">
            <v>0</v>
          </cell>
          <cell r="E2913"/>
          <cell r="AL2913">
            <v>0</v>
          </cell>
        </row>
        <row r="2916">
          <cell r="C2916">
            <v>0</v>
          </cell>
        </row>
        <row r="2917">
          <cell r="C2917">
            <v>0</v>
          </cell>
        </row>
      </sheetData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"/>
      <sheetName val="B17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2021</v>
          </cell>
        </row>
      </sheetData>
      <sheetData sheetId="1">
        <row r="5">
          <cell r="C5">
            <v>0</v>
          </cell>
          <cell r="E5"/>
          <cell r="AL5">
            <v>0</v>
          </cell>
        </row>
        <row r="6">
          <cell r="C6">
            <v>0</v>
          </cell>
          <cell r="E6"/>
          <cell r="AL6">
            <v>0</v>
          </cell>
        </row>
        <row r="7">
          <cell r="C7">
            <v>2574</v>
          </cell>
          <cell r="E7">
            <v>2449</v>
          </cell>
          <cell r="AL7">
            <v>32890070</v>
          </cell>
        </row>
        <row r="8">
          <cell r="C8">
            <v>0</v>
          </cell>
          <cell r="E8"/>
          <cell r="AL8">
            <v>0</v>
          </cell>
        </row>
        <row r="9">
          <cell r="C9">
            <v>0</v>
          </cell>
          <cell r="E9"/>
          <cell r="AL9">
            <v>0</v>
          </cell>
        </row>
        <row r="10">
          <cell r="C10">
            <v>0</v>
          </cell>
          <cell r="E10"/>
          <cell r="AL10">
            <v>0</v>
          </cell>
        </row>
        <row r="11">
          <cell r="C11">
            <v>149</v>
          </cell>
          <cell r="E11">
            <v>103</v>
          </cell>
          <cell r="AL11">
            <v>1734520</v>
          </cell>
        </row>
        <row r="12">
          <cell r="C12">
            <v>0</v>
          </cell>
          <cell r="E12"/>
          <cell r="AL12">
            <v>0</v>
          </cell>
        </row>
        <row r="13">
          <cell r="C13">
            <v>0</v>
          </cell>
          <cell r="E13"/>
          <cell r="AL13">
            <v>0</v>
          </cell>
        </row>
        <row r="14">
          <cell r="C14">
            <v>0</v>
          </cell>
          <cell r="E14"/>
          <cell r="AL14">
            <v>0</v>
          </cell>
        </row>
        <row r="15">
          <cell r="C15">
            <v>1373</v>
          </cell>
          <cell r="E15">
            <v>1359</v>
          </cell>
          <cell r="AL15">
            <v>9214020</v>
          </cell>
        </row>
        <row r="16">
          <cell r="C16">
            <v>792</v>
          </cell>
          <cell r="E16">
            <v>785</v>
          </cell>
          <cell r="AL16">
            <v>6397750</v>
          </cell>
        </row>
        <row r="17">
          <cell r="C17">
            <v>1363</v>
          </cell>
          <cell r="E17">
            <v>1350</v>
          </cell>
          <cell r="AL17">
            <v>13635000</v>
          </cell>
        </row>
        <row r="18">
          <cell r="C18">
            <v>3</v>
          </cell>
          <cell r="E18">
            <v>3</v>
          </cell>
          <cell r="AL18">
            <v>45450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557</v>
          </cell>
        </row>
        <row r="25">
          <cell r="C25">
            <v>0</v>
          </cell>
        </row>
        <row r="29">
          <cell r="C29">
            <v>1682</v>
          </cell>
          <cell r="E29">
            <v>1678</v>
          </cell>
          <cell r="AL29">
            <v>2214960</v>
          </cell>
        </row>
        <row r="30">
          <cell r="C30">
            <v>0</v>
          </cell>
          <cell r="E30"/>
          <cell r="AL30">
            <v>0</v>
          </cell>
        </row>
        <row r="31">
          <cell r="C31">
            <v>0</v>
          </cell>
          <cell r="E31"/>
          <cell r="AL31">
            <v>0</v>
          </cell>
        </row>
        <row r="32">
          <cell r="C32">
            <v>316</v>
          </cell>
          <cell r="E32">
            <v>316</v>
          </cell>
          <cell r="AL32">
            <v>568800</v>
          </cell>
        </row>
        <row r="33">
          <cell r="C33">
            <v>5397</v>
          </cell>
          <cell r="E33">
            <v>5397</v>
          </cell>
          <cell r="AL33">
            <v>7825650</v>
          </cell>
        </row>
        <row r="34">
          <cell r="C34">
            <v>291</v>
          </cell>
          <cell r="E34">
            <v>291</v>
          </cell>
          <cell r="AL34">
            <v>384120</v>
          </cell>
        </row>
        <row r="36">
          <cell r="C36">
            <v>2</v>
          </cell>
        </row>
        <row r="37">
          <cell r="C37">
            <v>224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0</v>
          </cell>
        </row>
        <row r="44">
          <cell r="C44">
            <v>39</v>
          </cell>
          <cell r="E44">
            <v>39</v>
          </cell>
          <cell r="AL44">
            <v>169260</v>
          </cell>
        </row>
        <row r="45">
          <cell r="C45">
            <v>708</v>
          </cell>
          <cell r="E45">
            <v>708</v>
          </cell>
          <cell r="AL45">
            <v>1692120</v>
          </cell>
        </row>
        <row r="46">
          <cell r="C46">
            <v>0</v>
          </cell>
          <cell r="E46"/>
          <cell r="AL46">
            <v>0</v>
          </cell>
        </row>
        <row r="47">
          <cell r="C47">
            <v>285</v>
          </cell>
          <cell r="E47">
            <v>285</v>
          </cell>
          <cell r="AL47">
            <v>208050</v>
          </cell>
        </row>
        <row r="49">
          <cell r="C49">
            <v>0</v>
          </cell>
        </row>
        <row r="53">
          <cell r="C53">
            <v>723</v>
          </cell>
          <cell r="E53">
            <v>723</v>
          </cell>
          <cell r="AL53">
            <v>1496610</v>
          </cell>
        </row>
        <row r="54">
          <cell r="C54">
            <v>30</v>
          </cell>
          <cell r="E54">
            <v>30</v>
          </cell>
          <cell r="AL54">
            <v>62100</v>
          </cell>
        </row>
        <row r="55">
          <cell r="C55">
            <v>351</v>
          </cell>
          <cell r="E55">
            <v>351</v>
          </cell>
          <cell r="AL55">
            <v>417690</v>
          </cell>
        </row>
        <row r="57">
          <cell r="C57">
            <v>0</v>
          </cell>
        </row>
        <row r="58">
          <cell r="C58">
            <v>0</v>
          </cell>
        </row>
        <row r="62">
          <cell r="C62">
            <v>237</v>
          </cell>
          <cell r="E62">
            <v>237</v>
          </cell>
          <cell r="AL62">
            <v>213300</v>
          </cell>
        </row>
        <row r="63">
          <cell r="C63">
            <v>0</v>
          </cell>
          <cell r="E63"/>
          <cell r="AL63">
            <v>0</v>
          </cell>
        </row>
        <row r="64">
          <cell r="C64">
            <v>0</v>
          </cell>
          <cell r="E64"/>
          <cell r="AL64">
            <v>0</v>
          </cell>
        </row>
        <row r="67">
          <cell r="C67">
            <v>1469</v>
          </cell>
          <cell r="E67">
            <v>1439</v>
          </cell>
          <cell r="AL67">
            <v>1136810</v>
          </cell>
        </row>
        <row r="68">
          <cell r="C68">
            <v>524</v>
          </cell>
          <cell r="E68">
            <v>524</v>
          </cell>
          <cell r="AL68">
            <v>9400560</v>
          </cell>
        </row>
        <row r="69">
          <cell r="C69">
            <v>59</v>
          </cell>
          <cell r="E69">
            <v>55</v>
          </cell>
          <cell r="AL69">
            <v>2266550</v>
          </cell>
        </row>
        <row r="70">
          <cell r="C70">
            <v>10206</v>
          </cell>
          <cell r="E70">
            <v>10206</v>
          </cell>
          <cell r="AL70">
            <v>24392340</v>
          </cell>
        </row>
        <row r="71">
          <cell r="C71">
            <v>0</v>
          </cell>
          <cell r="E71"/>
          <cell r="AL71">
            <v>0</v>
          </cell>
        </row>
        <row r="73">
          <cell r="C73">
            <v>0</v>
          </cell>
          <cell r="E73"/>
        </row>
        <row r="103">
          <cell r="C103">
            <v>0</v>
          </cell>
        </row>
        <row r="104">
          <cell r="C104">
            <v>0</v>
          </cell>
        </row>
        <row r="105">
          <cell r="C105">
            <v>0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0</v>
          </cell>
        </row>
        <row r="109">
          <cell r="C109">
            <v>0</v>
          </cell>
        </row>
        <row r="110">
          <cell r="C110">
            <v>0</v>
          </cell>
        </row>
        <row r="111">
          <cell r="C111">
            <v>0</v>
          </cell>
        </row>
        <row r="112">
          <cell r="C112">
            <v>0</v>
          </cell>
        </row>
        <row r="113">
          <cell r="C113">
            <v>0</v>
          </cell>
        </row>
        <row r="116">
          <cell r="C116">
            <v>3336</v>
          </cell>
          <cell r="E116">
            <v>3202</v>
          </cell>
          <cell r="AL116">
            <v>126254860</v>
          </cell>
        </row>
        <row r="117">
          <cell r="C117">
            <v>0</v>
          </cell>
          <cell r="E117"/>
          <cell r="AL117">
            <v>0</v>
          </cell>
        </row>
        <row r="118">
          <cell r="C118">
            <v>0</v>
          </cell>
          <cell r="E118"/>
          <cell r="AL118">
            <v>0</v>
          </cell>
        </row>
        <row r="119">
          <cell r="C119">
            <v>955</v>
          </cell>
          <cell r="E119">
            <v>953</v>
          </cell>
          <cell r="AL119">
            <v>156206230</v>
          </cell>
        </row>
        <row r="120">
          <cell r="C120">
            <v>0</v>
          </cell>
          <cell r="E120"/>
          <cell r="AL120">
            <v>0</v>
          </cell>
        </row>
        <row r="121">
          <cell r="C121">
            <v>0</v>
          </cell>
          <cell r="E121"/>
          <cell r="AL121">
            <v>0</v>
          </cell>
        </row>
        <row r="122">
          <cell r="C122">
            <v>466</v>
          </cell>
          <cell r="E122">
            <v>463</v>
          </cell>
          <cell r="AL122">
            <v>36660340</v>
          </cell>
        </row>
        <row r="123">
          <cell r="C123">
            <v>149</v>
          </cell>
          <cell r="E123">
            <v>148</v>
          </cell>
          <cell r="AL123">
            <v>11718640</v>
          </cell>
        </row>
        <row r="124">
          <cell r="C124">
            <v>0</v>
          </cell>
          <cell r="E124"/>
          <cell r="AL124">
            <v>0</v>
          </cell>
        </row>
        <row r="125">
          <cell r="C125">
            <v>76</v>
          </cell>
          <cell r="E125">
            <v>76</v>
          </cell>
          <cell r="AL125">
            <v>5398280</v>
          </cell>
        </row>
        <row r="126">
          <cell r="C126">
            <v>0</v>
          </cell>
          <cell r="E126"/>
          <cell r="AL126">
            <v>0</v>
          </cell>
        </row>
        <row r="127">
          <cell r="C127">
            <v>0</v>
          </cell>
          <cell r="E127"/>
          <cell r="AL127">
            <v>0</v>
          </cell>
        </row>
        <row r="128">
          <cell r="C128">
            <v>0</v>
          </cell>
          <cell r="E128"/>
          <cell r="AL128">
            <v>0</v>
          </cell>
        </row>
        <row r="131">
          <cell r="C131">
            <v>0</v>
          </cell>
          <cell r="E131"/>
          <cell r="AL131">
            <v>0</v>
          </cell>
        </row>
        <row r="132">
          <cell r="C132">
            <v>0</v>
          </cell>
          <cell r="E132"/>
          <cell r="AL132">
            <v>0</v>
          </cell>
        </row>
        <row r="133">
          <cell r="C133">
            <v>0</v>
          </cell>
          <cell r="E133"/>
          <cell r="AL133">
            <v>0</v>
          </cell>
        </row>
        <row r="134">
          <cell r="C134">
            <v>650</v>
          </cell>
          <cell r="E134">
            <v>614</v>
          </cell>
          <cell r="AL134">
            <v>3591900</v>
          </cell>
        </row>
        <row r="135">
          <cell r="C135">
            <v>0</v>
          </cell>
          <cell r="E135"/>
          <cell r="AL135">
            <v>0</v>
          </cell>
        </row>
        <row r="136">
          <cell r="C136">
            <v>0</v>
          </cell>
          <cell r="E136"/>
          <cell r="AL136">
            <v>0</v>
          </cell>
        </row>
        <row r="137">
          <cell r="C137">
            <v>0</v>
          </cell>
          <cell r="E137"/>
          <cell r="AL137">
            <v>0</v>
          </cell>
        </row>
        <row r="138">
          <cell r="C138">
            <v>18</v>
          </cell>
          <cell r="E138">
            <v>18</v>
          </cell>
          <cell r="AL138">
            <v>137700</v>
          </cell>
        </row>
        <row r="139">
          <cell r="C139">
            <v>0</v>
          </cell>
          <cell r="E139"/>
          <cell r="AL139">
            <v>0</v>
          </cell>
        </row>
        <row r="140">
          <cell r="C140">
            <v>0</v>
          </cell>
          <cell r="E140"/>
          <cell r="AL140">
            <v>0</v>
          </cell>
        </row>
        <row r="142">
          <cell r="C142">
            <v>0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C145">
            <v>0</v>
          </cell>
        </row>
        <row r="146">
          <cell r="C146">
            <v>0</v>
          </cell>
        </row>
        <row r="218">
          <cell r="C218">
            <v>42312</v>
          </cell>
          <cell r="D218">
            <v>41165</v>
          </cell>
          <cell r="E218">
            <v>41165</v>
          </cell>
          <cell r="F218">
            <v>0</v>
          </cell>
          <cell r="G218">
            <v>1147</v>
          </cell>
          <cell r="AA218">
            <v>22984</v>
          </cell>
          <cell r="AB218">
            <v>5985</v>
          </cell>
          <cell r="AC218">
            <v>13343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6</v>
          </cell>
          <cell r="AJ218">
            <v>0</v>
          </cell>
          <cell r="AL218">
            <v>55645840</v>
          </cell>
        </row>
        <row r="283">
          <cell r="C283">
            <v>47119</v>
          </cell>
          <cell r="D283">
            <v>46229</v>
          </cell>
          <cell r="E283">
            <v>46229</v>
          </cell>
          <cell r="F283">
            <v>0</v>
          </cell>
          <cell r="G283">
            <v>890</v>
          </cell>
          <cell r="AA283">
            <v>22406</v>
          </cell>
          <cell r="AB283">
            <v>10871</v>
          </cell>
          <cell r="AC283">
            <v>13842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24</v>
          </cell>
          <cell r="AJ283">
            <v>0</v>
          </cell>
          <cell r="AL283">
            <v>82588570</v>
          </cell>
        </row>
        <row r="327">
          <cell r="C327">
            <v>2395</v>
          </cell>
          <cell r="D327">
            <v>2354</v>
          </cell>
          <cell r="E327">
            <v>2354</v>
          </cell>
          <cell r="F327">
            <v>0</v>
          </cell>
          <cell r="G327">
            <v>41</v>
          </cell>
          <cell r="AA327">
            <v>210</v>
          </cell>
          <cell r="AB327">
            <v>2163</v>
          </cell>
          <cell r="AC327">
            <v>22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13</v>
          </cell>
          <cell r="AJ327">
            <v>0</v>
          </cell>
          <cell r="AL327">
            <v>11331320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2</v>
          </cell>
          <cell r="AJ338">
            <v>0</v>
          </cell>
          <cell r="AL338">
            <v>0</v>
          </cell>
        </row>
        <row r="413">
          <cell r="C413">
            <v>3564</v>
          </cell>
          <cell r="D413">
            <v>3500</v>
          </cell>
          <cell r="E413">
            <v>3500</v>
          </cell>
          <cell r="F413">
            <v>0</v>
          </cell>
          <cell r="G413">
            <v>64</v>
          </cell>
          <cell r="AA413">
            <v>1712</v>
          </cell>
          <cell r="AB413">
            <v>854</v>
          </cell>
          <cell r="AC413">
            <v>998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104</v>
          </cell>
          <cell r="AJ413">
            <v>0</v>
          </cell>
          <cell r="AL413">
            <v>19665740</v>
          </cell>
        </row>
        <row r="464">
          <cell r="C464">
            <v>3520</v>
          </cell>
          <cell r="D464">
            <v>3488</v>
          </cell>
          <cell r="E464">
            <v>3488</v>
          </cell>
          <cell r="F464">
            <v>0</v>
          </cell>
          <cell r="G464">
            <v>32</v>
          </cell>
          <cell r="AA464">
            <v>1486</v>
          </cell>
          <cell r="AB464">
            <v>1673</v>
          </cell>
          <cell r="AC464">
            <v>361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2</v>
          </cell>
          <cell r="AJ464">
            <v>0</v>
          </cell>
          <cell r="AL464">
            <v>15217390</v>
          </cell>
        </row>
        <row r="483">
          <cell r="C483">
            <v>6</v>
          </cell>
          <cell r="D483">
            <v>6</v>
          </cell>
          <cell r="E483">
            <v>6</v>
          </cell>
          <cell r="F483">
            <v>0</v>
          </cell>
          <cell r="G483">
            <v>0</v>
          </cell>
          <cell r="AA483">
            <v>0</v>
          </cell>
          <cell r="AB483">
            <v>6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L483">
            <v>21360</v>
          </cell>
        </row>
        <row r="511">
          <cell r="C511">
            <v>32991</v>
          </cell>
          <cell r="D511">
            <v>32841</v>
          </cell>
          <cell r="E511">
            <v>32841</v>
          </cell>
          <cell r="F511">
            <v>0</v>
          </cell>
          <cell r="G511">
            <v>150</v>
          </cell>
          <cell r="AA511">
            <v>636</v>
          </cell>
          <cell r="AB511">
            <v>31719</v>
          </cell>
          <cell r="AC511">
            <v>636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25</v>
          </cell>
          <cell r="AJ511">
            <v>0</v>
          </cell>
          <cell r="AL511">
            <v>881234370</v>
          </cell>
        </row>
        <row r="521"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33">
          <cell r="C533">
            <v>6804</v>
          </cell>
          <cell r="D533">
            <v>6663</v>
          </cell>
          <cell r="E533">
            <v>6663</v>
          </cell>
          <cell r="F533">
            <v>0</v>
          </cell>
          <cell r="G533">
            <v>141</v>
          </cell>
          <cell r="AA533">
            <v>4563</v>
          </cell>
          <cell r="AB533">
            <v>1042</v>
          </cell>
          <cell r="AC533">
            <v>1199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1</v>
          </cell>
          <cell r="AJ533">
            <v>0</v>
          </cell>
        </row>
        <row r="575">
          <cell r="C575">
            <v>65</v>
          </cell>
          <cell r="D575">
            <v>62</v>
          </cell>
          <cell r="E575">
            <v>62</v>
          </cell>
          <cell r="F575">
            <v>0</v>
          </cell>
          <cell r="G575">
            <v>3</v>
          </cell>
          <cell r="AA575">
            <v>25</v>
          </cell>
          <cell r="AB575">
            <v>19</v>
          </cell>
          <cell r="AC575">
            <v>21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141820</v>
          </cell>
        </row>
        <row r="607">
          <cell r="C607">
            <v>1388</v>
          </cell>
          <cell r="D607">
            <v>1371</v>
          </cell>
          <cell r="E607">
            <v>1371</v>
          </cell>
          <cell r="F607">
            <v>0</v>
          </cell>
          <cell r="G607">
            <v>17</v>
          </cell>
          <cell r="AA607">
            <v>295</v>
          </cell>
          <cell r="AB607">
            <v>541</v>
          </cell>
          <cell r="AC607">
            <v>552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L607">
            <v>2283730</v>
          </cell>
        </row>
        <row r="669">
          <cell r="C669">
            <v>1697</v>
          </cell>
          <cell r="D669">
            <v>1692</v>
          </cell>
          <cell r="E669">
            <v>1691</v>
          </cell>
          <cell r="F669">
            <v>1</v>
          </cell>
          <cell r="G669">
            <v>5</v>
          </cell>
          <cell r="AA669">
            <v>307</v>
          </cell>
          <cell r="AB669">
            <v>770</v>
          </cell>
          <cell r="AC669">
            <v>620</v>
          </cell>
          <cell r="AD669">
            <v>2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15486200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L692">
            <v>0</v>
          </cell>
        </row>
        <row r="722">
          <cell r="C722">
            <v>1354</v>
          </cell>
          <cell r="D722">
            <v>1353</v>
          </cell>
          <cell r="E722">
            <v>1353</v>
          </cell>
          <cell r="F722">
            <v>0</v>
          </cell>
          <cell r="G722">
            <v>1</v>
          </cell>
          <cell r="AA722">
            <v>70</v>
          </cell>
          <cell r="AB722">
            <v>10</v>
          </cell>
          <cell r="AC722">
            <v>1274</v>
          </cell>
          <cell r="AD722">
            <v>24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82882230</v>
          </cell>
        </row>
        <row r="724">
          <cell r="C724">
            <v>0</v>
          </cell>
          <cell r="D724">
            <v>0</v>
          </cell>
          <cell r="E724"/>
          <cell r="F724"/>
          <cell r="G724"/>
          <cell r="AA724"/>
          <cell r="AB724"/>
          <cell r="AC724"/>
          <cell r="AD724"/>
          <cell r="AE724"/>
          <cell r="AF724"/>
          <cell r="AG724"/>
          <cell r="AH724"/>
          <cell r="AI724"/>
          <cell r="AJ724"/>
          <cell r="AL724">
            <v>0</v>
          </cell>
        </row>
        <row r="725">
          <cell r="C725">
            <v>102</v>
          </cell>
          <cell r="D725">
            <v>102</v>
          </cell>
          <cell r="E725">
            <v>102</v>
          </cell>
          <cell r="F725"/>
          <cell r="G725">
            <v>0</v>
          </cell>
          <cell r="AA725">
            <v>47</v>
          </cell>
          <cell r="AB725">
            <v>18</v>
          </cell>
          <cell r="AC725">
            <v>37</v>
          </cell>
          <cell r="AD725">
            <v>2</v>
          </cell>
          <cell r="AE725"/>
          <cell r="AF725"/>
          <cell r="AG725"/>
          <cell r="AH725"/>
          <cell r="AI725"/>
          <cell r="AJ725"/>
          <cell r="AL725">
            <v>2268480</v>
          </cell>
        </row>
        <row r="746">
          <cell r="C746">
            <v>667</v>
          </cell>
          <cell r="D746">
            <v>667</v>
          </cell>
          <cell r="E746">
            <v>667</v>
          </cell>
          <cell r="F746">
            <v>0</v>
          </cell>
          <cell r="G746">
            <v>0</v>
          </cell>
          <cell r="AA746">
            <v>265</v>
          </cell>
          <cell r="AB746">
            <v>346</v>
          </cell>
          <cell r="AC746">
            <v>56</v>
          </cell>
          <cell r="AD746">
            <v>6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12660890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50</v>
          </cell>
          <cell r="AJ779">
            <v>0</v>
          </cell>
          <cell r="AL779">
            <v>0</v>
          </cell>
        </row>
        <row r="837">
          <cell r="C837">
            <v>12</v>
          </cell>
          <cell r="D837">
            <v>12</v>
          </cell>
          <cell r="E837">
            <v>12</v>
          </cell>
          <cell r="F837">
            <v>0</v>
          </cell>
          <cell r="G837">
            <v>0</v>
          </cell>
          <cell r="AA837">
            <v>2</v>
          </cell>
          <cell r="AB837">
            <v>10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51"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L851">
            <v>0</v>
          </cell>
        </row>
        <row r="855"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31</v>
          </cell>
          <cell r="AJ855">
            <v>0</v>
          </cell>
          <cell r="AL855">
            <v>0</v>
          </cell>
        </row>
        <row r="862"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L862">
            <v>0</v>
          </cell>
        </row>
        <row r="871"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L871">
            <v>0</v>
          </cell>
        </row>
        <row r="875"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L875">
            <v>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L879">
            <v>0</v>
          </cell>
        </row>
        <row r="883"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L883">
            <v>0</v>
          </cell>
        </row>
        <row r="891"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L891">
            <v>0</v>
          </cell>
        </row>
        <row r="894"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>
            <v>0</v>
          </cell>
        </row>
        <row r="897"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L897">
            <v>0</v>
          </cell>
        </row>
        <row r="905"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L905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>
            <v>0</v>
          </cell>
        </row>
        <row r="921">
          <cell r="C921">
            <v>0</v>
          </cell>
          <cell r="E921">
            <v>0</v>
          </cell>
          <cell r="AL921">
            <v>0</v>
          </cell>
        </row>
        <row r="926">
          <cell r="C926">
            <v>0</v>
          </cell>
          <cell r="E926">
            <v>0</v>
          </cell>
          <cell r="AL926"/>
        </row>
        <row r="927"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47">
          <cell r="C947">
            <v>0</v>
          </cell>
          <cell r="E947">
            <v>0</v>
          </cell>
          <cell r="AL947">
            <v>0</v>
          </cell>
        </row>
        <row r="950"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</row>
        <row r="1011">
          <cell r="C1011">
            <v>10826</v>
          </cell>
          <cell r="D1011">
            <v>10826</v>
          </cell>
          <cell r="E1011">
            <v>10826</v>
          </cell>
          <cell r="F1011">
            <v>0</v>
          </cell>
          <cell r="G1011">
            <v>0</v>
          </cell>
          <cell r="AA1011">
            <v>9392</v>
          </cell>
          <cell r="AB1011">
            <v>1434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29">
          <cell r="C1029">
            <v>891</v>
          </cell>
          <cell r="E1029">
            <v>869</v>
          </cell>
          <cell r="AL1029">
            <v>6998820</v>
          </cell>
        </row>
        <row r="1036">
          <cell r="C1036">
            <v>0</v>
          </cell>
        </row>
        <row r="1051"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843</v>
          </cell>
          <cell r="AJ1051">
            <v>0</v>
          </cell>
          <cell r="AL1051">
            <v>0</v>
          </cell>
        </row>
        <row r="1054">
          <cell r="C1054">
            <v>0</v>
          </cell>
        </row>
        <row r="1073">
          <cell r="C1073">
            <v>215</v>
          </cell>
          <cell r="E1073">
            <v>215</v>
          </cell>
        </row>
        <row r="1075">
          <cell r="C1075">
            <v>103</v>
          </cell>
          <cell r="E1075">
            <v>103</v>
          </cell>
          <cell r="AL1075">
            <v>848720</v>
          </cell>
        </row>
        <row r="1076">
          <cell r="C1076">
            <v>54</v>
          </cell>
          <cell r="E1076">
            <v>54</v>
          </cell>
          <cell r="AL1076">
            <v>174420</v>
          </cell>
        </row>
        <row r="1077">
          <cell r="C1077">
            <v>236</v>
          </cell>
          <cell r="E1077">
            <v>236</v>
          </cell>
          <cell r="AL1077">
            <v>762280</v>
          </cell>
        </row>
        <row r="1078">
          <cell r="C1078">
            <v>0</v>
          </cell>
          <cell r="E1078"/>
          <cell r="AL1078">
            <v>0</v>
          </cell>
        </row>
        <row r="1079">
          <cell r="C1079">
            <v>0</v>
          </cell>
          <cell r="E1079"/>
          <cell r="AL1079">
            <v>0</v>
          </cell>
        </row>
        <row r="1080">
          <cell r="C1080">
            <v>0</v>
          </cell>
          <cell r="E1080"/>
          <cell r="AL1080">
            <v>0</v>
          </cell>
        </row>
        <row r="1081">
          <cell r="C1081">
            <v>0</v>
          </cell>
          <cell r="E1081"/>
          <cell r="AL1081">
            <v>0</v>
          </cell>
        </row>
        <row r="1082">
          <cell r="C1082">
            <v>0</v>
          </cell>
          <cell r="E1082"/>
          <cell r="AL1082">
            <v>0</v>
          </cell>
        </row>
        <row r="1085">
          <cell r="C1085">
            <v>0</v>
          </cell>
          <cell r="E1085"/>
          <cell r="AL1085">
            <v>0</v>
          </cell>
        </row>
        <row r="1086">
          <cell r="C1086">
            <v>0</v>
          </cell>
          <cell r="E1086"/>
          <cell r="AL1086">
            <v>0</v>
          </cell>
        </row>
        <row r="1087">
          <cell r="C1087">
            <v>0</v>
          </cell>
          <cell r="E1087"/>
          <cell r="AL1087">
            <v>0</v>
          </cell>
        </row>
        <row r="1088">
          <cell r="C1088">
            <v>0</v>
          </cell>
          <cell r="E1088"/>
          <cell r="AL1088">
            <v>0</v>
          </cell>
        </row>
        <row r="1089">
          <cell r="C1089">
            <v>1</v>
          </cell>
          <cell r="E1089">
            <v>1</v>
          </cell>
          <cell r="AL1089">
            <v>266220</v>
          </cell>
        </row>
        <row r="1090">
          <cell r="C1090">
            <v>0</v>
          </cell>
          <cell r="E1090"/>
          <cell r="AL1090">
            <v>0</v>
          </cell>
        </row>
        <row r="1091">
          <cell r="C1091">
            <v>1</v>
          </cell>
          <cell r="D1091">
            <v>1</v>
          </cell>
          <cell r="E1091">
            <v>1</v>
          </cell>
          <cell r="F1091">
            <v>0</v>
          </cell>
          <cell r="G1091">
            <v>0</v>
          </cell>
          <cell r="AA1091">
            <v>1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3">
          <cell r="C1093">
            <v>0</v>
          </cell>
          <cell r="D1093">
            <v>0</v>
          </cell>
          <cell r="E1093"/>
          <cell r="F1093"/>
          <cell r="G1093"/>
          <cell r="AA1093"/>
          <cell r="AB1093"/>
          <cell r="AC1093"/>
          <cell r="AD1093"/>
          <cell r="AE1093"/>
          <cell r="AF1093"/>
          <cell r="AG1093"/>
          <cell r="AH1093"/>
          <cell r="AI1093"/>
          <cell r="AJ1093"/>
        </row>
        <row r="1094">
          <cell r="C1094">
            <v>0</v>
          </cell>
          <cell r="D1094">
            <v>0</v>
          </cell>
          <cell r="E1094"/>
          <cell r="F1094"/>
          <cell r="G1094"/>
          <cell r="AA1094"/>
          <cell r="AB1094"/>
          <cell r="AC1094"/>
          <cell r="AD1094"/>
          <cell r="AE1094"/>
          <cell r="AF1094"/>
          <cell r="AG1094"/>
          <cell r="AH1094"/>
          <cell r="AI1094"/>
          <cell r="AJ1094"/>
        </row>
        <row r="1095">
          <cell r="C1095">
            <v>0</v>
          </cell>
          <cell r="D1095">
            <v>0</v>
          </cell>
          <cell r="E1095"/>
          <cell r="F1095"/>
          <cell r="G1095"/>
          <cell r="AA1095"/>
          <cell r="AB1095"/>
          <cell r="AC1095"/>
          <cell r="AD1095"/>
          <cell r="AE1095"/>
          <cell r="AF1095"/>
          <cell r="AG1095"/>
          <cell r="AH1095"/>
          <cell r="AI1095"/>
          <cell r="AJ1095"/>
        </row>
        <row r="1096">
          <cell r="C1096">
            <v>0</v>
          </cell>
          <cell r="D1096">
            <v>0</v>
          </cell>
          <cell r="E1096"/>
          <cell r="F1096"/>
          <cell r="G1096"/>
          <cell r="AA1096"/>
          <cell r="AB1096"/>
          <cell r="AC1096"/>
          <cell r="AD1096"/>
          <cell r="AE1096"/>
          <cell r="AF1096"/>
          <cell r="AG1096"/>
          <cell r="AH1096"/>
          <cell r="AI1096"/>
          <cell r="AJ1096"/>
        </row>
        <row r="1097">
          <cell r="C1097">
            <v>0</v>
          </cell>
          <cell r="D1097">
            <v>0</v>
          </cell>
          <cell r="E1097"/>
          <cell r="F1097"/>
          <cell r="G1097"/>
          <cell r="AA1097"/>
          <cell r="AB1097"/>
          <cell r="AC1097"/>
          <cell r="AD1097"/>
          <cell r="AE1097"/>
          <cell r="AF1097"/>
          <cell r="AG1097"/>
          <cell r="AH1097"/>
          <cell r="AI1097"/>
          <cell r="AJ1097"/>
        </row>
        <row r="1098">
          <cell r="C1098">
            <v>0</v>
          </cell>
          <cell r="D1098">
            <v>0</v>
          </cell>
          <cell r="E1098"/>
          <cell r="F1098"/>
          <cell r="G1098"/>
          <cell r="AA1098"/>
          <cell r="AB1098"/>
          <cell r="AC1098"/>
          <cell r="AD1098"/>
          <cell r="AE1098"/>
          <cell r="AF1098"/>
          <cell r="AG1098"/>
          <cell r="AH1098"/>
          <cell r="AI1098"/>
          <cell r="AJ1098"/>
        </row>
        <row r="1099">
          <cell r="C1099">
            <v>0</v>
          </cell>
          <cell r="D1099">
            <v>0</v>
          </cell>
          <cell r="E1099"/>
          <cell r="F1099"/>
          <cell r="G1099"/>
          <cell r="AA1099"/>
          <cell r="AB1099"/>
          <cell r="AC1099"/>
          <cell r="AD1099"/>
          <cell r="AE1099"/>
          <cell r="AF1099"/>
          <cell r="AG1099"/>
          <cell r="AH1099"/>
          <cell r="AI1099"/>
          <cell r="AJ1099"/>
        </row>
        <row r="1100">
          <cell r="C1100">
            <v>0</v>
          </cell>
          <cell r="D1100">
            <v>0</v>
          </cell>
          <cell r="E1100"/>
          <cell r="F1100"/>
          <cell r="G1100"/>
          <cell r="AA1100"/>
          <cell r="AB1100"/>
          <cell r="AC1100"/>
          <cell r="AD1100"/>
          <cell r="AE1100"/>
          <cell r="AF1100"/>
          <cell r="AG1100"/>
          <cell r="AH1100"/>
          <cell r="AI1100"/>
          <cell r="AJ1100"/>
        </row>
        <row r="1101">
          <cell r="C1101">
            <v>0</v>
          </cell>
          <cell r="D1101">
            <v>0</v>
          </cell>
          <cell r="E1101"/>
          <cell r="F1101"/>
          <cell r="G1101"/>
          <cell r="AA1101"/>
          <cell r="AB1101"/>
          <cell r="AC1101"/>
          <cell r="AD1101"/>
          <cell r="AE1101"/>
          <cell r="AF1101"/>
          <cell r="AG1101"/>
          <cell r="AH1101"/>
          <cell r="AI1101"/>
          <cell r="AJ1101"/>
        </row>
        <row r="1102">
          <cell r="C1102">
            <v>0</v>
          </cell>
          <cell r="D1102">
            <v>0</v>
          </cell>
          <cell r="E1102"/>
          <cell r="F1102"/>
          <cell r="G1102"/>
          <cell r="AA1102"/>
          <cell r="AB1102"/>
          <cell r="AC1102"/>
          <cell r="AD1102"/>
          <cell r="AE1102"/>
          <cell r="AF1102"/>
          <cell r="AG1102"/>
          <cell r="AH1102"/>
          <cell r="AI1102"/>
          <cell r="AJ1102"/>
        </row>
        <row r="1103">
          <cell r="C1103">
            <v>0</v>
          </cell>
          <cell r="D1103">
            <v>0</v>
          </cell>
          <cell r="E1103"/>
          <cell r="F1103"/>
          <cell r="G1103"/>
          <cell r="AA1103"/>
          <cell r="AB1103"/>
          <cell r="AC1103"/>
          <cell r="AD1103"/>
          <cell r="AE1103"/>
          <cell r="AF1103"/>
          <cell r="AG1103"/>
          <cell r="AH1103"/>
          <cell r="AI1103"/>
          <cell r="AJ1103"/>
        </row>
        <row r="1104">
          <cell r="C1104">
            <v>0</v>
          </cell>
          <cell r="D1104">
            <v>0</v>
          </cell>
          <cell r="E1104"/>
          <cell r="F1104"/>
          <cell r="G1104"/>
          <cell r="AA1104"/>
          <cell r="AB1104"/>
          <cell r="AC1104"/>
          <cell r="AD1104"/>
          <cell r="AE1104"/>
          <cell r="AF1104"/>
          <cell r="AG1104"/>
          <cell r="AH1104"/>
          <cell r="AI1104"/>
          <cell r="AJ1104"/>
        </row>
        <row r="1105">
          <cell r="C1105">
            <v>0</v>
          </cell>
          <cell r="D1105">
            <v>0</v>
          </cell>
          <cell r="E1105"/>
          <cell r="F1105"/>
          <cell r="G1105"/>
          <cell r="AA1105"/>
          <cell r="AB1105"/>
          <cell r="AC1105"/>
          <cell r="AD1105"/>
          <cell r="AE1105"/>
          <cell r="AF1105"/>
          <cell r="AG1105"/>
          <cell r="AH1105"/>
          <cell r="AI1105"/>
          <cell r="AJ1105"/>
        </row>
        <row r="1106">
          <cell r="C1106">
            <v>0</v>
          </cell>
          <cell r="D1106">
            <v>0</v>
          </cell>
          <cell r="E1106"/>
          <cell r="F1106"/>
          <cell r="G1106"/>
          <cell r="AA1106"/>
          <cell r="AB1106"/>
          <cell r="AC1106"/>
          <cell r="AD1106"/>
          <cell r="AE1106"/>
          <cell r="AF1106"/>
          <cell r="AG1106"/>
          <cell r="AH1106"/>
          <cell r="AI1106"/>
          <cell r="AJ1106"/>
        </row>
        <row r="1107">
          <cell r="C1107">
            <v>0</v>
          </cell>
          <cell r="D1107">
            <v>0</v>
          </cell>
          <cell r="E1107"/>
          <cell r="F1107"/>
          <cell r="G1107"/>
          <cell r="AA1107"/>
          <cell r="AB1107"/>
          <cell r="AC1107"/>
          <cell r="AD1107"/>
          <cell r="AE1107"/>
          <cell r="AF1107"/>
          <cell r="AG1107"/>
          <cell r="AH1107"/>
          <cell r="AI1107"/>
          <cell r="AJ1107"/>
        </row>
        <row r="1108">
          <cell r="C1108">
            <v>0</v>
          </cell>
          <cell r="D1108">
            <v>0</v>
          </cell>
          <cell r="E1108"/>
          <cell r="F1108"/>
          <cell r="G1108"/>
          <cell r="AA1108"/>
          <cell r="AB1108"/>
          <cell r="AC1108"/>
          <cell r="AD1108"/>
          <cell r="AE1108"/>
          <cell r="AF1108"/>
          <cell r="AG1108"/>
          <cell r="AH1108"/>
          <cell r="AI1108"/>
          <cell r="AJ1108"/>
        </row>
        <row r="1109">
          <cell r="C1109">
            <v>0</v>
          </cell>
          <cell r="D1109">
            <v>0</v>
          </cell>
          <cell r="E1109"/>
          <cell r="F1109"/>
          <cell r="G1109"/>
          <cell r="AA1109"/>
          <cell r="AB1109"/>
          <cell r="AC1109"/>
          <cell r="AD1109"/>
          <cell r="AE1109"/>
          <cell r="AF1109"/>
          <cell r="AG1109"/>
          <cell r="AH1109"/>
          <cell r="AI1109"/>
          <cell r="AJ1109"/>
        </row>
        <row r="1110">
          <cell r="C1110">
            <v>0</v>
          </cell>
          <cell r="D1110">
            <v>0</v>
          </cell>
          <cell r="E1110"/>
          <cell r="F1110"/>
          <cell r="G1110"/>
          <cell r="AA1110"/>
          <cell r="AB1110"/>
          <cell r="AC1110"/>
          <cell r="AD1110"/>
          <cell r="AE1110"/>
          <cell r="AF1110"/>
          <cell r="AG1110"/>
          <cell r="AH1110"/>
          <cell r="AI1110"/>
          <cell r="AJ1110"/>
        </row>
        <row r="1111">
          <cell r="C1111">
            <v>0</v>
          </cell>
          <cell r="D1111">
            <v>0</v>
          </cell>
          <cell r="E1111"/>
          <cell r="F1111"/>
          <cell r="G1111"/>
          <cell r="AA1111"/>
          <cell r="AB1111"/>
          <cell r="AC1111"/>
          <cell r="AD1111"/>
          <cell r="AE1111"/>
          <cell r="AF1111"/>
          <cell r="AG1111"/>
          <cell r="AH1111"/>
          <cell r="AI1111"/>
          <cell r="AJ1111"/>
        </row>
        <row r="1112">
          <cell r="C1112">
            <v>0</v>
          </cell>
          <cell r="D1112">
            <v>0</v>
          </cell>
          <cell r="E1112"/>
          <cell r="F1112"/>
          <cell r="G1112"/>
          <cell r="AA1112"/>
          <cell r="AB1112"/>
          <cell r="AC1112"/>
          <cell r="AD1112"/>
          <cell r="AE1112"/>
          <cell r="AF1112"/>
          <cell r="AG1112"/>
          <cell r="AH1112"/>
          <cell r="AI1112"/>
          <cell r="AJ1112"/>
        </row>
        <row r="1113">
          <cell r="C1113">
            <v>0</v>
          </cell>
          <cell r="D1113">
            <v>0</v>
          </cell>
          <cell r="E1113"/>
          <cell r="F1113"/>
          <cell r="G1113"/>
          <cell r="AA1113"/>
          <cell r="AB1113"/>
          <cell r="AC1113"/>
          <cell r="AD1113"/>
          <cell r="AE1113"/>
          <cell r="AF1113"/>
          <cell r="AG1113"/>
          <cell r="AH1113"/>
          <cell r="AI1113"/>
          <cell r="AJ1113"/>
        </row>
        <row r="1114">
          <cell r="C1114">
            <v>0</v>
          </cell>
          <cell r="D1114">
            <v>0</v>
          </cell>
          <cell r="E1114"/>
          <cell r="F1114"/>
          <cell r="G1114"/>
          <cell r="AA1114"/>
          <cell r="AB1114"/>
          <cell r="AC1114"/>
          <cell r="AD1114"/>
          <cell r="AE1114"/>
          <cell r="AF1114"/>
          <cell r="AG1114"/>
          <cell r="AH1114"/>
          <cell r="AI1114"/>
          <cell r="AJ1114"/>
        </row>
        <row r="1115">
          <cell r="C1115">
            <v>0</v>
          </cell>
          <cell r="D1115">
            <v>0</v>
          </cell>
          <cell r="E1115"/>
          <cell r="F1115"/>
          <cell r="G1115"/>
          <cell r="AA1115"/>
          <cell r="AB1115"/>
          <cell r="AC1115"/>
          <cell r="AD1115"/>
          <cell r="AE1115"/>
          <cell r="AF1115"/>
          <cell r="AG1115"/>
          <cell r="AH1115"/>
          <cell r="AI1115"/>
          <cell r="AJ1115"/>
        </row>
        <row r="1116">
          <cell r="C1116">
            <v>0</v>
          </cell>
          <cell r="D1116">
            <v>0</v>
          </cell>
          <cell r="E1116"/>
          <cell r="F1116"/>
          <cell r="G1116"/>
          <cell r="AA1116"/>
          <cell r="AB1116"/>
          <cell r="AC1116"/>
          <cell r="AD1116"/>
          <cell r="AE1116"/>
          <cell r="AF1116"/>
          <cell r="AG1116"/>
          <cell r="AH1116"/>
          <cell r="AI1116"/>
          <cell r="AJ1116"/>
        </row>
        <row r="1117">
          <cell r="C1117">
            <v>0</v>
          </cell>
          <cell r="D1117">
            <v>0</v>
          </cell>
          <cell r="E1117"/>
          <cell r="F1117"/>
          <cell r="G1117"/>
          <cell r="AA1117"/>
          <cell r="AB1117"/>
          <cell r="AC1117"/>
          <cell r="AD1117"/>
          <cell r="AE1117"/>
          <cell r="AF1117"/>
          <cell r="AG1117"/>
          <cell r="AH1117"/>
          <cell r="AI1117"/>
          <cell r="AJ1117"/>
        </row>
        <row r="1118">
          <cell r="C1118">
            <v>0</v>
          </cell>
          <cell r="D1118">
            <v>0</v>
          </cell>
          <cell r="E1118"/>
          <cell r="F1118"/>
          <cell r="G1118"/>
          <cell r="AA1118"/>
          <cell r="AB1118"/>
          <cell r="AC1118"/>
          <cell r="AD1118"/>
          <cell r="AE1118"/>
          <cell r="AF1118"/>
          <cell r="AG1118"/>
          <cell r="AH1118"/>
          <cell r="AI1118"/>
          <cell r="AJ1118"/>
        </row>
        <row r="1119">
          <cell r="C1119">
            <v>0</v>
          </cell>
          <cell r="D1119">
            <v>0</v>
          </cell>
          <cell r="E1119"/>
          <cell r="F1119"/>
          <cell r="G1119"/>
          <cell r="AA1119"/>
          <cell r="AB1119"/>
          <cell r="AC1119"/>
          <cell r="AD1119"/>
          <cell r="AE1119"/>
          <cell r="AF1119"/>
          <cell r="AG1119"/>
          <cell r="AH1119"/>
          <cell r="AI1119"/>
          <cell r="AJ1119"/>
        </row>
        <row r="1120">
          <cell r="C1120">
            <v>0</v>
          </cell>
          <cell r="D1120">
            <v>0</v>
          </cell>
          <cell r="E1120"/>
          <cell r="F1120"/>
          <cell r="G1120"/>
          <cell r="AA1120"/>
          <cell r="AB1120"/>
          <cell r="AC1120"/>
          <cell r="AD1120"/>
          <cell r="AE1120"/>
          <cell r="AF1120"/>
          <cell r="AG1120"/>
          <cell r="AH1120"/>
          <cell r="AI1120"/>
          <cell r="AJ1120"/>
        </row>
        <row r="1121">
          <cell r="C1121">
            <v>0</v>
          </cell>
          <cell r="D1121">
            <v>0</v>
          </cell>
          <cell r="E1121"/>
          <cell r="F1121"/>
          <cell r="G1121"/>
          <cell r="AA1121"/>
          <cell r="AB1121"/>
          <cell r="AC1121"/>
          <cell r="AD1121"/>
          <cell r="AE1121"/>
          <cell r="AF1121"/>
          <cell r="AG1121"/>
          <cell r="AH1121"/>
          <cell r="AI1121"/>
          <cell r="AJ1121"/>
        </row>
        <row r="1122">
          <cell r="C1122">
            <v>0</v>
          </cell>
          <cell r="D1122">
            <v>0</v>
          </cell>
          <cell r="E1122"/>
          <cell r="F1122"/>
          <cell r="G1122"/>
          <cell r="AA1122"/>
          <cell r="AB1122"/>
          <cell r="AC1122"/>
          <cell r="AD1122"/>
          <cell r="AE1122"/>
          <cell r="AF1122"/>
          <cell r="AG1122"/>
          <cell r="AH1122"/>
          <cell r="AI1122"/>
          <cell r="AJ1122"/>
        </row>
        <row r="1123">
          <cell r="C1123">
            <v>0</v>
          </cell>
          <cell r="D1123">
            <v>0</v>
          </cell>
          <cell r="E1123"/>
          <cell r="F1123"/>
          <cell r="G1123"/>
          <cell r="AA1123"/>
          <cell r="AB1123"/>
          <cell r="AC1123"/>
          <cell r="AD1123"/>
          <cell r="AE1123"/>
          <cell r="AF1123"/>
          <cell r="AG1123"/>
          <cell r="AH1123"/>
          <cell r="AI1123"/>
          <cell r="AJ1123"/>
        </row>
        <row r="1124">
          <cell r="C1124">
            <v>0</v>
          </cell>
          <cell r="D1124">
            <v>0</v>
          </cell>
          <cell r="E1124"/>
          <cell r="F1124"/>
          <cell r="G1124"/>
          <cell r="AA1124"/>
          <cell r="AB1124"/>
          <cell r="AC1124"/>
          <cell r="AD1124"/>
          <cell r="AE1124"/>
          <cell r="AF1124"/>
          <cell r="AG1124"/>
          <cell r="AH1124"/>
          <cell r="AI1124"/>
          <cell r="AJ1124"/>
        </row>
        <row r="1125">
          <cell r="C1125">
            <v>0</v>
          </cell>
          <cell r="D1125">
            <v>0</v>
          </cell>
          <cell r="E1125"/>
          <cell r="F1125"/>
          <cell r="G1125"/>
          <cell r="AA1125"/>
          <cell r="AB1125"/>
          <cell r="AC1125"/>
          <cell r="AD1125"/>
          <cell r="AE1125"/>
          <cell r="AF1125"/>
          <cell r="AG1125"/>
          <cell r="AH1125"/>
          <cell r="AI1125"/>
          <cell r="AJ1125"/>
        </row>
        <row r="1126">
          <cell r="C1126">
            <v>0</v>
          </cell>
          <cell r="D1126">
            <v>0</v>
          </cell>
          <cell r="E1126"/>
          <cell r="F1126"/>
          <cell r="G1126"/>
          <cell r="AA1126"/>
          <cell r="AB1126"/>
          <cell r="AC1126"/>
          <cell r="AD1126"/>
          <cell r="AE1126"/>
          <cell r="AF1126"/>
          <cell r="AG1126"/>
          <cell r="AH1126"/>
          <cell r="AI1126"/>
          <cell r="AJ1126"/>
        </row>
        <row r="1127">
          <cell r="C1127">
            <v>0</v>
          </cell>
          <cell r="D1127">
            <v>0</v>
          </cell>
          <cell r="E1127"/>
          <cell r="F1127"/>
          <cell r="G1127"/>
          <cell r="AA1127"/>
          <cell r="AB1127"/>
          <cell r="AC1127"/>
          <cell r="AD1127"/>
          <cell r="AE1127"/>
          <cell r="AF1127"/>
          <cell r="AG1127"/>
          <cell r="AH1127"/>
          <cell r="AI1127"/>
          <cell r="AJ1127"/>
        </row>
        <row r="1128">
          <cell r="C1128">
            <v>0</v>
          </cell>
          <cell r="D1128">
            <v>0</v>
          </cell>
          <cell r="E1128"/>
          <cell r="F1128"/>
          <cell r="G1128"/>
          <cell r="AA1128"/>
          <cell r="AB1128"/>
          <cell r="AC1128"/>
          <cell r="AD1128"/>
          <cell r="AE1128"/>
          <cell r="AF1128"/>
          <cell r="AG1128"/>
          <cell r="AH1128"/>
          <cell r="AI1128"/>
          <cell r="AJ1128"/>
        </row>
        <row r="1129">
          <cell r="C1129">
            <v>0</v>
          </cell>
          <cell r="D1129">
            <v>0</v>
          </cell>
          <cell r="E1129"/>
          <cell r="F1129"/>
          <cell r="G1129"/>
          <cell r="AA1129"/>
          <cell r="AB1129"/>
          <cell r="AC1129"/>
          <cell r="AD1129"/>
          <cell r="AE1129"/>
          <cell r="AF1129"/>
          <cell r="AG1129"/>
          <cell r="AH1129"/>
          <cell r="AI1129"/>
          <cell r="AJ1129"/>
        </row>
        <row r="1130">
          <cell r="C1130">
            <v>0</v>
          </cell>
          <cell r="D1130">
            <v>0</v>
          </cell>
          <cell r="E1130"/>
          <cell r="F1130"/>
          <cell r="G1130"/>
          <cell r="AA1130"/>
          <cell r="AB1130"/>
          <cell r="AC1130"/>
          <cell r="AD1130"/>
          <cell r="AE1130"/>
          <cell r="AF1130"/>
          <cell r="AG1130"/>
          <cell r="AH1130"/>
          <cell r="AI1130"/>
          <cell r="AJ1130"/>
        </row>
        <row r="1131">
          <cell r="C1131">
            <v>0</v>
          </cell>
          <cell r="D1131">
            <v>0</v>
          </cell>
          <cell r="E1131"/>
          <cell r="F1131"/>
          <cell r="G1131"/>
          <cell r="AA1131"/>
          <cell r="AB1131"/>
          <cell r="AC1131"/>
          <cell r="AD1131"/>
          <cell r="AE1131"/>
          <cell r="AF1131"/>
          <cell r="AG1131"/>
          <cell r="AH1131"/>
          <cell r="AI1131"/>
          <cell r="AJ1131"/>
        </row>
        <row r="1132">
          <cell r="C1132">
            <v>0</v>
          </cell>
          <cell r="D1132">
            <v>0</v>
          </cell>
          <cell r="E1132"/>
          <cell r="F1132"/>
          <cell r="G1132"/>
          <cell r="AA1132"/>
          <cell r="AB1132"/>
          <cell r="AC1132"/>
          <cell r="AD1132"/>
          <cell r="AE1132"/>
          <cell r="AF1132"/>
          <cell r="AG1132"/>
          <cell r="AH1132"/>
          <cell r="AI1132"/>
          <cell r="AJ1132"/>
        </row>
        <row r="1133">
          <cell r="C1133">
            <v>0</v>
          </cell>
          <cell r="D1133">
            <v>0</v>
          </cell>
          <cell r="E1133"/>
          <cell r="F1133"/>
          <cell r="G1133"/>
          <cell r="AA1133"/>
          <cell r="AB1133"/>
          <cell r="AC1133"/>
          <cell r="AD1133"/>
          <cell r="AE1133"/>
          <cell r="AF1133"/>
          <cell r="AG1133"/>
          <cell r="AH1133"/>
          <cell r="AI1133"/>
          <cell r="AJ1133"/>
        </row>
        <row r="1134">
          <cell r="C1134">
            <v>0</v>
          </cell>
          <cell r="D1134">
            <v>0</v>
          </cell>
          <cell r="E1134"/>
          <cell r="F1134"/>
          <cell r="G1134"/>
          <cell r="AA1134"/>
          <cell r="AB1134"/>
          <cell r="AC1134"/>
          <cell r="AD1134"/>
          <cell r="AE1134"/>
          <cell r="AF1134"/>
          <cell r="AG1134"/>
          <cell r="AH1134"/>
          <cell r="AI1134"/>
          <cell r="AJ1134"/>
        </row>
        <row r="1135">
          <cell r="C1135">
            <v>0</v>
          </cell>
          <cell r="D1135">
            <v>0</v>
          </cell>
          <cell r="E1135"/>
          <cell r="F1135"/>
          <cell r="G1135"/>
          <cell r="AA1135"/>
          <cell r="AB1135"/>
          <cell r="AC1135"/>
          <cell r="AD1135"/>
          <cell r="AE1135"/>
          <cell r="AF1135"/>
          <cell r="AG1135"/>
          <cell r="AH1135"/>
          <cell r="AI1135"/>
          <cell r="AJ1135"/>
        </row>
        <row r="1136">
          <cell r="C1136">
            <v>0</v>
          </cell>
          <cell r="D1136">
            <v>0</v>
          </cell>
          <cell r="E1136"/>
          <cell r="F1136"/>
          <cell r="G1136"/>
          <cell r="AA1136"/>
          <cell r="AB1136"/>
          <cell r="AC1136"/>
          <cell r="AD1136"/>
          <cell r="AE1136"/>
          <cell r="AF1136"/>
          <cell r="AG1136"/>
          <cell r="AH1136"/>
          <cell r="AI1136"/>
          <cell r="AJ1136"/>
        </row>
        <row r="1137">
          <cell r="C1137">
            <v>0</v>
          </cell>
          <cell r="D1137">
            <v>0</v>
          </cell>
          <cell r="E1137"/>
          <cell r="F1137"/>
          <cell r="G1137"/>
          <cell r="AA1137"/>
          <cell r="AB1137"/>
          <cell r="AC1137"/>
          <cell r="AD1137"/>
          <cell r="AE1137"/>
          <cell r="AF1137"/>
          <cell r="AG1137"/>
          <cell r="AH1137"/>
          <cell r="AI1137"/>
          <cell r="AJ1137"/>
        </row>
        <row r="1138">
          <cell r="C1138">
            <v>0</v>
          </cell>
          <cell r="D1138">
            <v>0</v>
          </cell>
          <cell r="E1138"/>
          <cell r="F1138"/>
          <cell r="G1138"/>
          <cell r="AA1138"/>
          <cell r="AB1138"/>
          <cell r="AC1138"/>
          <cell r="AD1138"/>
          <cell r="AE1138"/>
          <cell r="AF1138"/>
          <cell r="AG1138"/>
          <cell r="AH1138"/>
          <cell r="AI1138"/>
          <cell r="AJ1138"/>
        </row>
        <row r="1139">
          <cell r="C1139">
            <v>0</v>
          </cell>
          <cell r="D1139">
            <v>0</v>
          </cell>
          <cell r="E1139"/>
          <cell r="F1139"/>
          <cell r="G1139"/>
          <cell r="AA1139"/>
          <cell r="AB1139"/>
          <cell r="AC1139"/>
          <cell r="AD1139"/>
          <cell r="AE1139"/>
          <cell r="AF1139"/>
          <cell r="AG1139"/>
          <cell r="AH1139"/>
          <cell r="AI1139"/>
          <cell r="AJ1139"/>
        </row>
        <row r="1140">
          <cell r="C1140">
            <v>0</v>
          </cell>
          <cell r="D1140">
            <v>0</v>
          </cell>
          <cell r="E1140"/>
          <cell r="F1140"/>
          <cell r="G1140"/>
          <cell r="AA1140"/>
          <cell r="AB1140"/>
          <cell r="AC1140"/>
          <cell r="AD1140"/>
          <cell r="AE1140"/>
          <cell r="AF1140"/>
          <cell r="AG1140"/>
          <cell r="AH1140"/>
          <cell r="AI1140"/>
          <cell r="AJ1140"/>
        </row>
        <row r="1141">
          <cell r="C1141">
            <v>0</v>
          </cell>
          <cell r="D1141">
            <v>0</v>
          </cell>
          <cell r="E1141"/>
          <cell r="F1141"/>
          <cell r="G1141"/>
          <cell r="AA1141"/>
          <cell r="AB1141"/>
          <cell r="AC1141"/>
          <cell r="AD1141"/>
          <cell r="AE1141"/>
          <cell r="AF1141"/>
          <cell r="AG1141"/>
          <cell r="AH1141"/>
          <cell r="AI1141"/>
          <cell r="AJ1141"/>
        </row>
        <row r="1142">
          <cell r="C1142">
            <v>0</v>
          </cell>
          <cell r="D1142">
            <v>0</v>
          </cell>
          <cell r="E1142"/>
          <cell r="F1142"/>
          <cell r="G1142"/>
          <cell r="AA1142"/>
          <cell r="AB1142"/>
          <cell r="AC1142"/>
          <cell r="AD1142"/>
          <cell r="AE1142"/>
          <cell r="AF1142"/>
          <cell r="AG1142"/>
          <cell r="AH1142"/>
          <cell r="AI1142"/>
          <cell r="AJ1142"/>
        </row>
        <row r="1143">
          <cell r="C1143">
            <v>0</v>
          </cell>
          <cell r="D1143">
            <v>0</v>
          </cell>
          <cell r="E1143"/>
          <cell r="F1143"/>
          <cell r="G1143"/>
          <cell r="AA1143"/>
          <cell r="AB1143"/>
          <cell r="AC1143"/>
          <cell r="AD1143"/>
          <cell r="AE1143"/>
          <cell r="AF1143"/>
          <cell r="AG1143"/>
          <cell r="AH1143"/>
          <cell r="AI1143"/>
          <cell r="AJ1143"/>
        </row>
        <row r="1144">
          <cell r="C1144">
            <v>0</v>
          </cell>
          <cell r="D1144">
            <v>0</v>
          </cell>
          <cell r="E1144"/>
          <cell r="F1144"/>
          <cell r="G1144"/>
          <cell r="AA1144"/>
          <cell r="AB1144"/>
          <cell r="AC1144"/>
          <cell r="AD1144"/>
          <cell r="AE1144"/>
          <cell r="AF1144"/>
          <cell r="AG1144"/>
          <cell r="AH1144"/>
          <cell r="AI1144"/>
          <cell r="AJ1144"/>
        </row>
        <row r="1216">
          <cell r="C1216">
            <v>1</v>
          </cell>
          <cell r="H1216">
            <v>1</v>
          </cell>
          <cell r="I1216">
            <v>1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P1216">
            <v>0</v>
          </cell>
          <cell r="Q1216">
            <v>0</v>
          </cell>
          <cell r="S1216">
            <v>0</v>
          </cell>
          <cell r="T1216">
            <v>1</v>
          </cell>
          <cell r="V1216">
            <v>0</v>
          </cell>
          <cell r="W1216">
            <v>0</v>
          </cell>
          <cell r="Y1216">
            <v>0</v>
          </cell>
          <cell r="Z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L1216">
            <v>178400</v>
          </cell>
        </row>
        <row r="1218">
          <cell r="C1218">
            <v>0</v>
          </cell>
          <cell r="D1218">
            <v>0</v>
          </cell>
          <cell r="E1218"/>
          <cell r="F1218"/>
          <cell r="G1218"/>
          <cell r="AA1218"/>
          <cell r="AB1218"/>
          <cell r="AC1218"/>
          <cell r="AD1218"/>
          <cell r="AE1218"/>
          <cell r="AF1218"/>
          <cell r="AG1218"/>
          <cell r="AH1218"/>
          <cell r="AI1218">
            <v>18</v>
          </cell>
          <cell r="AJ1218"/>
        </row>
        <row r="1221">
          <cell r="C1221">
            <v>0</v>
          </cell>
          <cell r="D1221">
            <v>0</v>
          </cell>
          <cell r="E1221"/>
          <cell r="F1221"/>
          <cell r="G1221"/>
          <cell r="AA1221"/>
          <cell r="AB1221"/>
          <cell r="AC1221"/>
          <cell r="AD1221"/>
          <cell r="AE1221"/>
          <cell r="AF1221"/>
          <cell r="AG1221"/>
          <cell r="AH1221"/>
          <cell r="AI1221"/>
          <cell r="AJ1221"/>
        </row>
        <row r="1222">
          <cell r="C1222">
            <v>21</v>
          </cell>
          <cell r="D1222">
            <v>21</v>
          </cell>
          <cell r="E1222">
            <v>21</v>
          </cell>
          <cell r="F1222"/>
          <cell r="G1222">
            <v>0</v>
          </cell>
          <cell r="AA1222">
            <v>0</v>
          </cell>
          <cell r="AB1222">
            <v>21</v>
          </cell>
          <cell r="AC1222">
            <v>0</v>
          </cell>
          <cell r="AD1222"/>
          <cell r="AE1222"/>
          <cell r="AF1222"/>
          <cell r="AG1222"/>
          <cell r="AH1222"/>
          <cell r="AI1222"/>
          <cell r="AJ1222"/>
        </row>
        <row r="1223">
          <cell r="C1223">
            <v>0</v>
          </cell>
          <cell r="D1223">
            <v>0</v>
          </cell>
          <cell r="E1223"/>
          <cell r="F1223"/>
          <cell r="G1223"/>
          <cell r="AA1223"/>
          <cell r="AB1223"/>
          <cell r="AC1223"/>
          <cell r="AD1223"/>
          <cell r="AE1223"/>
          <cell r="AF1223"/>
          <cell r="AG1223"/>
          <cell r="AH1223"/>
          <cell r="AI1223"/>
          <cell r="AJ1223"/>
        </row>
        <row r="1224">
          <cell r="C1224">
            <v>0</v>
          </cell>
          <cell r="D1224">
            <v>0</v>
          </cell>
          <cell r="E1224"/>
          <cell r="F1224"/>
          <cell r="G1224"/>
          <cell r="AA1224"/>
          <cell r="AB1224"/>
          <cell r="AC1224"/>
          <cell r="AD1224"/>
          <cell r="AE1224"/>
          <cell r="AF1224"/>
          <cell r="AG1224"/>
          <cell r="AH1224"/>
          <cell r="AI1224"/>
          <cell r="AJ1224"/>
        </row>
        <row r="1225">
          <cell r="C1225">
            <v>0</v>
          </cell>
          <cell r="D1225">
            <v>0</v>
          </cell>
          <cell r="E1225"/>
          <cell r="F1225"/>
          <cell r="G1225"/>
          <cell r="AA1225"/>
          <cell r="AB1225"/>
          <cell r="AC1225"/>
          <cell r="AD1225"/>
          <cell r="AE1225"/>
          <cell r="AF1225"/>
          <cell r="AG1225"/>
          <cell r="AH1225"/>
          <cell r="AI1225"/>
          <cell r="AJ1225"/>
        </row>
        <row r="1226">
          <cell r="C1226">
            <v>0</v>
          </cell>
          <cell r="D1226">
            <v>0</v>
          </cell>
          <cell r="E1226"/>
          <cell r="F1226"/>
          <cell r="G1226"/>
          <cell r="AA1226"/>
          <cell r="AB1226"/>
          <cell r="AC1226"/>
          <cell r="AD1226"/>
          <cell r="AE1226"/>
          <cell r="AF1226"/>
          <cell r="AG1226"/>
          <cell r="AH1226"/>
          <cell r="AI1226"/>
          <cell r="AJ1226"/>
        </row>
        <row r="1227">
          <cell r="C1227">
            <v>0</v>
          </cell>
          <cell r="D1227">
            <v>0</v>
          </cell>
          <cell r="E1227"/>
          <cell r="F1227"/>
          <cell r="G1227"/>
          <cell r="AA1227"/>
          <cell r="AB1227"/>
          <cell r="AC1227"/>
          <cell r="AD1227"/>
          <cell r="AE1227"/>
          <cell r="AF1227"/>
          <cell r="AG1227"/>
          <cell r="AH1227"/>
          <cell r="AI1227"/>
          <cell r="AJ1227"/>
        </row>
        <row r="1228">
          <cell r="C1228">
            <v>0</v>
          </cell>
          <cell r="D1228">
            <v>0</v>
          </cell>
          <cell r="E1228"/>
          <cell r="F1228"/>
          <cell r="G1228"/>
          <cell r="AA1228"/>
          <cell r="AB1228"/>
          <cell r="AC1228"/>
          <cell r="AD1228"/>
          <cell r="AE1228"/>
          <cell r="AF1228"/>
          <cell r="AG1228"/>
          <cell r="AH1228"/>
          <cell r="AI1228"/>
          <cell r="AJ1228"/>
        </row>
        <row r="1229">
          <cell r="C1229">
            <v>0</v>
          </cell>
          <cell r="D1229">
            <v>0</v>
          </cell>
          <cell r="E1229"/>
          <cell r="F1229"/>
          <cell r="G1229"/>
          <cell r="AA1229"/>
          <cell r="AB1229"/>
          <cell r="AC1229"/>
          <cell r="AD1229"/>
          <cell r="AE1229"/>
          <cell r="AF1229"/>
          <cell r="AG1229"/>
          <cell r="AH1229"/>
          <cell r="AI1229"/>
          <cell r="AJ1229"/>
        </row>
        <row r="1230">
          <cell r="C1230">
            <v>0</v>
          </cell>
          <cell r="D1230">
            <v>0</v>
          </cell>
          <cell r="E1230"/>
          <cell r="F1230"/>
          <cell r="G1230"/>
          <cell r="AA1230"/>
          <cell r="AB1230"/>
          <cell r="AC1230"/>
          <cell r="AD1230"/>
          <cell r="AE1230"/>
          <cell r="AF1230"/>
          <cell r="AG1230"/>
          <cell r="AH1230"/>
          <cell r="AI1230"/>
          <cell r="AJ1230"/>
        </row>
        <row r="1231">
          <cell r="C1231">
            <v>0</v>
          </cell>
          <cell r="D1231">
            <v>0</v>
          </cell>
          <cell r="E1231"/>
          <cell r="F1231"/>
          <cell r="G1231"/>
          <cell r="AA1231"/>
          <cell r="AB1231"/>
          <cell r="AC1231"/>
          <cell r="AD1231"/>
          <cell r="AE1231"/>
          <cell r="AF1231"/>
          <cell r="AG1231"/>
          <cell r="AH1231"/>
          <cell r="AI1231"/>
          <cell r="AJ1231"/>
        </row>
        <row r="1232">
          <cell r="C1232">
            <v>0</v>
          </cell>
          <cell r="D1232">
            <v>0</v>
          </cell>
          <cell r="E1232"/>
          <cell r="F1232"/>
          <cell r="G1232"/>
          <cell r="AA1232"/>
          <cell r="AB1232"/>
          <cell r="AC1232"/>
          <cell r="AD1232"/>
          <cell r="AE1232"/>
          <cell r="AF1232"/>
          <cell r="AG1232"/>
          <cell r="AH1232"/>
          <cell r="AI1232"/>
          <cell r="AJ1232"/>
        </row>
        <row r="1233">
          <cell r="C1233">
            <v>0</v>
          </cell>
          <cell r="D1233">
            <v>0</v>
          </cell>
          <cell r="E1233"/>
          <cell r="F1233"/>
          <cell r="G1233"/>
          <cell r="AA1233"/>
          <cell r="AB1233"/>
          <cell r="AC1233"/>
          <cell r="AD1233"/>
          <cell r="AE1233"/>
          <cell r="AF1233"/>
          <cell r="AG1233"/>
          <cell r="AH1233"/>
          <cell r="AI1233"/>
          <cell r="AJ1233"/>
        </row>
        <row r="1234">
          <cell r="C1234">
            <v>0</v>
          </cell>
          <cell r="D1234">
            <v>0</v>
          </cell>
          <cell r="E1234"/>
          <cell r="F1234"/>
          <cell r="G1234"/>
          <cell r="AA1234"/>
          <cell r="AB1234"/>
          <cell r="AC1234"/>
          <cell r="AD1234"/>
          <cell r="AE1234"/>
          <cell r="AF1234"/>
          <cell r="AG1234"/>
          <cell r="AH1234"/>
          <cell r="AI1234"/>
          <cell r="AJ1234"/>
        </row>
        <row r="1235">
          <cell r="C1235">
            <v>2</v>
          </cell>
          <cell r="D1235">
            <v>2</v>
          </cell>
          <cell r="E1235">
            <v>2</v>
          </cell>
          <cell r="F1235"/>
          <cell r="G1235">
            <v>0</v>
          </cell>
          <cell r="AA1235">
            <v>0</v>
          </cell>
          <cell r="AB1235">
            <v>2</v>
          </cell>
          <cell r="AC1235">
            <v>0</v>
          </cell>
          <cell r="AD1235"/>
          <cell r="AE1235"/>
          <cell r="AF1235"/>
          <cell r="AG1235"/>
          <cell r="AH1235"/>
          <cell r="AI1235"/>
          <cell r="AJ1235"/>
        </row>
        <row r="1236">
          <cell r="C1236">
            <v>0</v>
          </cell>
          <cell r="D1236">
            <v>0</v>
          </cell>
          <cell r="E1236"/>
          <cell r="F1236"/>
          <cell r="G1236"/>
          <cell r="AA1236"/>
          <cell r="AB1236"/>
          <cell r="AC1236"/>
          <cell r="AD1236"/>
          <cell r="AE1236"/>
          <cell r="AF1236"/>
          <cell r="AG1236"/>
          <cell r="AH1236"/>
          <cell r="AI1236"/>
          <cell r="AJ1236"/>
        </row>
        <row r="1237">
          <cell r="C1237">
            <v>5</v>
          </cell>
          <cell r="D1237">
            <v>5</v>
          </cell>
          <cell r="E1237">
            <v>5</v>
          </cell>
          <cell r="F1237"/>
          <cell r="G1237">
            <v>0</v>
          </cell>
          <cell r="AA1237">
            <v>0</v>
          </cell>
          <cell r="AB1237">
            <v>5</v>
          </cell>
          <cell r="AC1237">
            <v>0</v>
          </cell>
          <cell r="AD1237"/>
          <cell r="AE1237"/>
          <cell r="AF1237"/>
          <cell r="AG1237"/>
          <cell r="AH1237"/>
          <cell r="AI1237"/>
          <cell r="AJ1237"/>
        </row>
        <row r="1238">
          <cell r="C1238">
            <v>0</v>
          </cell>
          <cell r="D1238">
            <v>0</v>
          </cell>
          <cell r="E1238"/>
          <cell r="F1238"/>
          <cell r="G1238"/>
          <cell r="AA1238"/>
          <cell r="AB1238"/>
          <cell r="AC1238"/>
          <cell r="AD1238"/>
          <cell r="AE1238"/>
          <cell r="AF1238"/>
          <cell r="AG1238"/>
          <cell r="AH1238"/>
          <cell r="AI1238">
            <v>1</v>
          </cell>
          <cell r="AJ1238"/>
        </row>
        <row r="1239">
          <cell r="C1239">
            <v>0</v>
          </cell>
          <cell r="D1239">
            <v>0</v>
          </cell>
          <cell r="E1239"/>
          <cell r="F1239"/>
          <cell r="G1239"/>
          <cell r="AA1239"/>
          <cell r="AB1239"/>
          <cell r="AC1239"/>
          <cell r="AD1239"/>
          <cell r="AE1239"/>
          <cell r="AF1239"/>
          <cell r="AG1239"/>
          <cell r="AH1239"/>
          <cell r="AI1239"/>
          <cell r="AJ1239"/>
        </row>
        <row r="1240">
          <cell r="C1240">
            <v>0</v>
          </cell>
          <cell r="D1240">
            <v>0</v>
          </cell>
          <cell r="E1240"/>
          <cell r="F1240"/>
          <cell r="G1240"/>
          <cell r="AA1240"/>
          <cell r="AB1240"/>
          <cell r="AC1240"/>
          <cell r="AD1240"/>
          <cell r="AE1240"/>
          <cell r="AF1240"/>
          <cell r="AG1240"/>
          <cell r="AH1240"/>
          <cell r="AI1240"/>
          <cell r="AJ1240"/>
        </row>
        <row r="1241">
          <cell r="C1241">
            <v>2</v>
          </cell>
          <cell r="D1241">
            <v>2</v>
          </cell>
          <cell r="E1241">
            <v>2</v>
          </cell>
          <cell r="F1241"/>
          <cell r="G1241">
            <v>0</v>
          </cell>
          <cell r="AA1241">
            <v>0</v>
          </cell>
          <cell r="AB1241">
            <v>2</v>
          </cell>
          <cell r="AC1241">
            <v>0</v>
          </cell>
          <cell r="AD1241"/>
          <cell r="AE1241"/>
          <cell r="AF1241"/>
          <cell r="AG1241"/>
          <cell r="AH1241"/>
          <cell r="AI1241"/>
          <cell r="AJ1241"/>
        </row>
        <row r="1242">
          <cell r="C1242">
            <v>0</v>
          </cell>
          <cell r="D1242">
            <v>0</v>
          </cell>
          <cell r="E1242"/>
          <cell r="F1242"/>
          <cell r="G1242"/>
          <cell r="AA1242"/>
          <cell r="AB1242"/>
          <cell r="AC1242"/>
          <cell r="AD1242"/>
          <cell r="AE1242"/>
          <cell r="AF1242"/>
          <cell r="AG1242"/>
          <cell r="AH1242"/>
          <cell r="AI1242">
            <v>4</v>
          </cell>
          <cell r="AJ1242"/>
        </row>
        <row r="1243">
          <cell r="C1243">
            <v>0</v>
          </cell>
          <cell r="D1243">
            <v>0</v>
          </cell>
          <cell r="E1243"/>
          <cell r="F1243"/>
          <cell r="G1243"/>
          <cell r="AA1243"/>
          <cell r="AB1243"/>
          <cell r="AC1243"/>
          <cell r="AD1243"/>
          <cell r="AE1243"/>
          <cell r="AF1243"/>
          <cell r="AG1243"/>
          <cell r="AH1243"/>
          <cell r="AI1243"/>
          <cell r="AJ1243"/>
        </row>
        <row r="1244">
          <cell r="C1244">
            <v>0</v>
          </cell>
          <cell r="D1244">
            <v>0</v>
          </cell>
          <cell r="E1244"/>
          <cell r="F1244"/>
          <cell r="G1244"/>
          <cell r="AA1244"/>
          <cell r="AB1244"/>
          <cell r="AC1244"/>
          <cell r="AD1244"/>
          <cell r="AE1244"/>
          <cell r="AF1244"/>
          <cell r="AG1244"/>
          <cell r="AH1244"/>
          <cell r="AI1244"/>
          <cell r="AJ1244"/>
        </row>
        <row r="1245">
          <cell r="C1245">
            <v>0</v>
          </cell>
          <cell r="D1245">
            <v>0</v>
          </cell>
          <cell r="E1245"/>
          <cell r="F1245"/>
          <cell r="G1245"/>
          <cell r="AA1245"/>
          <cell r="AB1245"/>
          <cell r="AC1245"/>
          <cell r="AD1245"/>
          <cell r="AE1245"/>
          <cell r="AF1245"/>
          <cell r="AG1245"/>
          <cell r="AH1245"/>
          <cell r="AI1245"/>
          <cell r="AJ1245"/>
        </row>
        <row r="1246">
          <cell r="C1246">
            <v>5</v>
          </cell>
          <cell r="D1246">
            <v>4</v>
          </cell>
          <cell r="E1246">
            <v>4</v>
          </cell>
          <cell r="F1246"/>
          <cell r="G1246">
            <v>1</v>
          </cell>
          <cell r="AA1246">
            <v>0</v>
          </cell>
          <cell r="AB1246">
            <v>5</v>
          </cell>
          <cell r="AC1246">
            <v>0</v>
          </cell>
          <cell r="AD1246"/>
          <cell r="AE1246"/>
          <cell r="AF1246"/>
          <cell r="AG1246"/>
          <cell r="AH1246"/>
          <cell r="AI1246"/>
          <cell r="AJ1246"/>
        </row>
        <row r="1247">
          <cell r="C1247">
            <v>0</v>
          </cell>
          <cell r="D1247">
            <v>0</v>
          </cell>
          <cell r="E1247"/>
          <cell r="F1247"/>
          <cell r="G1247"/>
          <cell r="AA1247"/>
          <cell r="AB1247"/>
          <cell r="AC1247"/>
          <cell r="AD1247"/>
          <cell r="AE1247"/>
          <cell r="AF1247"/>
          <cell r="AG1247"/>
          <cell r="AH1247"/>
          <cell r="AI1247"/>
          <cell r="AJ1247"/>
        </row>
        <row r="1248">
          <cell r="C1248">
            <v>1</v>
          </cell>
          <cell r="D1248">
            <v>1</v>
          </cell>
          <cell r="E1248">
            <v>1</v>
          </cell>
          <cell r="F1248"/>
          <cell r="G1248"/>
          <cell r="AA1248">
            <v>1</v>
          </cell>
          <cell r="AB1248"/>
          <cell r="AC1248"/>
          <cell r="AD1248"/>
          <cell r="AE1248"/>
          <cell r="AF1248"/>
          <cell r="AG1248"/>
          <cell r="AH1248"/>
          <cell r="AI1248"/>
          <cell r="AJ1248"/>
        </row>
        <row r="1249">
          <cell r="C1249">
            <v>0</v>
          </cell>
          <cell r="D1249">
            <v>0</v>
          </cell>
          <cell r="E1249"/>
          <cell r="F1249"/>
          <cell r="G1249"/>
          <cell r="AA1249"/>
          <cell r="AB1249"/>
          <cell r="AC1249"/>
          <cell r="AD1249"/>
          <cell r="AE1249"/>
          <cell r="AF1249"/>
          <cell r="AG1249"/>
          <cell r="AH1249"/>
          <cell r="AI1249"/>
          <cell r="AJ1249"/>
        </row>
        <row r="1250">
          <cell r="C1250">
            <v>0</v>
          </cell>
          <cell r="D1250">
            <v>0</v>
          </cell>
          <cell r="E1250"/>
          <cell r="F1250"/>
          <cell r="G1250"/>
          <cell r="AA1250"/>
          <cell r="AB1250"/>
          <cell r="AC1250"/>
          <cell r="AD1250"/>
          <cell r="AE1250"/>
          <cell r="AF1250"/>
          <cell r="AG1250"/>
          <cell r="AH1250"/>
          <cell r="AI1250"/>
          <cell r="AJ1250"/>
        </row>
        <row r="1251">
          <cell r="C1251">
            <v>0</v>
          </cell>
          <cell r="D1251">
            <v>0</v>
          </cell>
          <cell r="E1251"/>
          <cell r="F1251"/>
          <cell r="G1251"/>
          <cell r="AA1251"/>
          <cell r="AB1251"/>
          <cell r="AC1251"/>
          <cell r="AD1251"/>
          <cell r="AE1251"/>
          <cell r="AF1251"/>
          <cell r="AG1251"/>
          <cell r="AH1251"/>
          <cell r="AI1251"/>
          <cell r="AJ1251"/>
        </row>
        <row r="1252">
          <cell r="C1252">
            <v>0</v>
          </cell>
          <cell r="D1252">
            <v>0</v>
          </cell>
          <cell r="E1252"/>
          <cell r="F1252"/>
          <cell r="G1252"/>
          <cell r="AA1252"/>
          <cell r="AB1252"/>
          <cell r="AC1252"/>
          <cell r="AD1252"/>
          <cell r="AE1252"/>
          <cell r="AF1252"/>
          <cell r="AG1252"/>
          <cell r="AH1252"/>
          <cell r="AI1252"/>
          <cell r="AJ1252"/>
        </row>
        <row r="1253">
          <cell r="C1253">
            <v>0</v>
          </cell>
          <cell r="D1253">
            <v>0</v>
          </cell>
          <cell r="E1253"/>
          <cell r="F1253"/>
          <cell r="G1253"/>
          <cell r="AA1253"/>
          <cell r="AB1253"/>
          <cell r="AC1253"/>
          <cell r="AD1253"/>
          <cell r="AE1253"/>
          <cell r="AF1253"/>
          <cell r="AG1253"/>
          <cell r="AH1253"/>
          <cell r="AI1253"/>
          <cell r="AJ1253"/>
        </row>
        <row r="1254">
          <cell r="C1254">
            <v>0</v>
          </cell>
          <cell r="D1254">
            <v>0</v>
          </cell>
          <cell r="E1254"/>
          <cell r="F1254"/>
          <cell r="G1254"/>
          <cell r="AA1254"/>
          <cell r="AB1254"/>
          <cell r="AC1254"/>
          <cell r="AD1254"/>
          <cell r="AE1254"/>
          <cell r="AF1254"/>
          <cell r="AG1254"/>
          <cell r="AH1254"/>
          <cell r="AI1254"/>
          <cell r="AJ1254"/>
        </row>
        <row r="1255">
          <cell r="C1255">
            <v>16</v>
          </cell>
          <cell r="D1255">
            <v>15</v>
          </cell>
          <cell r="E1255">
            <v>15</v>
          </cell>
          <cell r="F1255"/>
          <cell r="G1255">
            <v>1</v>
          </cell>
          <cell r="AA1255">
            <v>16</v>
          </cell>
          <cell r="AB1255"/>
          <cell r="AC1255"/>
          <cell r="AD1255"/>
          <cell r="AE1255"/>
          <cell r="AF1255"/>
          <cell r="AG1255"/>
          <cell r="AH1255"/>
          <cell r="AI1255"/>
          <cell r="AJ1255"/>
        </row>
        <row r="1256">
          <cell r="C1256">
            <v>0</v>
          </cell>
          <cell r="D1256">
            <v>0</v>
          </cell>
          <cell r="E1256"/>
          <cell r="F1256"/>
          <cell r="G1256"/>
          <cell r="AA1256"/>
          <cell r="AB1256"/>
          <cell r="AC1256"/>
          <cell r="AD1256"/>
          <cell r="AE1256"/>
          <cell r="AF1256"/>
          <cell r="AG1256"/>
          <cell r="AH1256"/>
          <cell r="AI1256"/>
          <cell r="AJ1256"/>
        </row>
        <row r="1257">
          <cell r="C1257">
            <v>0</v>
          </cell>
          <cell r="D1257">
            <v>0</v>
          </cell>
          <cell r="E1257"/>
          <cell r="F1257"/>
          <cell r="G1257"/>
          <cell r="AA1257"/>
          <cell r="AB1257"/>
          <cell r="AC1257"/>
          <cell r="AD1257"/>
          <cell r="AE1257"/>
          <cell r="AF1257"/>
          <cell r="AG1257"/>
          <cell r="AH1257"/>
          <cell r="AI1257"/>
          <cell r="AJ1257"/>
        </row>
        <row r="1258">
          <cell r="C1258">
            <v>0</v>
          </cell>
          <cell r="D1258">
            <v>0</v>
          </cell>
          <cell r="E1258"/>
          <cell r="F1258"/>
          <cell r="G1258"/>
          <cell r="AA1258"/>
          <cell r="AB1258"/>
          <cell r="AC1258"/>
          <cell r="AD1258"/>
          <cell r="AE1258"/>
          <cell r="AF1258"/>
          <cell r="AG1258"/>
          <cell r="AH1258"/>
          <cell r="AI1258"/>
          <cell r="AJ1258"/>
        </row>
        <row r="1259">
          <cell r="C1259">
            <v>0</v>
          </cell>
          <cell r="D1259">
            <v>0</v>
          </cell>
          <cell r="E1259"/>
          <cell r="F1259"/>
          <cell r="G1259"/>
          <cell r="AA1259"/>
          <cell r="AB1259"/>
          <cell r="AC1259"/>
          <cell r="AD1259"/>
          <cell r="AE1259"/>
          <cell r="AF1259"/>
          <cell r="AG1259"/>
          <cell r="AH1259"/>
          <cell r="AI1259"/>
          <cell r="AJ1259"/>
        </row>
        <row r="1260">
          <cell r="C1260">
            <v>2</v>
          </cell>
          <cell r="D1260">
            <v>2</v>
          </cell>
          <cell r="E1260">
            <v>2</v>
          </cell>
          <cell r="F1260"/>
          <cell r="G1260">
            <v>0</v>
          </cell>
          <cell r="AA1260">
            <v>0</v>
          </cell>
          <cell r="AB1260">
            <v>2</v>
          </cell>
          <cell r="AC1260">
            <v>0</v>
          </cell>
          <cell r="AD1260"/>
          <cell r="AE1260"/>
          <cell r="AF1260"/>
          <cell r="AG1260"/>
          <cell r="AH1260"/>
          <cell r="AI1260"/>
          <cell r="AJ1260"/>
        </row>
        <row r="1261">
          <cell r="C1261">
            <v>2</v>
          </cell>
          <cell r="D1261">
            <v>2</v>
          </cell>
          <cell r="E1261">
            <v>2</v>
          </cell>
          <cell r="F1261"/>
          <cell r="G1261">
            <v>0</v>
          </cell>
          <cell r="AA1261">
            <v>0</v>
          </cell>
          <cell r="AB1261">
            <v>2</v>
          </cell>
          <cell r="AC1261">
            <v>0</v>
          </cell>
          <cell r="AD1261"/>
          <cell r="AE1261"/>
          <cell r="AF1261"/>
          <cell r="AG1261"/>
          <cell r="AH1261"/>
          <cell r="AI1261"/>
          <cell r="AJ1261"/>
        </row>
        <row r="1262">
          <cell r="C1262">
            <v>0</v>
          </cell>
          <cell r="D1262">
            <v>0</v>
          </cell>
          <cell r="E1262"/>
          <cell r="F1262"/>
          <cell r="G1262"/>
          <cell r="AA1262"/>
          <cell r="AB1262"/>
          <cell r="AC1262"/>
          <cell r="AD1262"/>
          <cell r="AE1262"/>
          <cell r="AF1262"/>
          <cell r="AG1262"/>
          <cell r="AH1262"/>
          <cell r="AI1262"/>
          <cell r="AJ1262"/>
        </row>
        <row r="1263">
          <cell r="C1263">
            <v>0</v>
          </cell>
          <cell r="D1263">
            <v>0</v>
          </cell>
          <cell r="E1263"/>
          <cell r="F1263"/>
          <cell r="G1263"/>
          <cell r="AA1263"/>
          <cell r="AB1263"/>
          <cell r="AC1263"/>
          <cell r="AD1263"/>
          <cell r="AE1263"/>
          <cell r="AF1263"/>
          <cell r="AG1263"/>
          <cell r="AH1263"/>
          <cell r="AI1263"/>
          <cell r="AJ1263"/>
        </row>
        <row r="1264">
          <cell r="C1264">
            <v>0</v>
          </cell>
          <cell r="D1264">
            <v>0</v>
          </cell>
          <cell r="E1264"/>
          <cell r="F1264"/>
          <cell r="G1264"/>
          <cell r="AA1264"/>
          <cell r="AB1264"/>
          <cell r="AC1264"/>
          <cell r="AD1264"/>
          <cell r="AE1264"/>
          <cell r="AF1264"/>
          <cell r="AG1264"/>
          <cell r="AH1264"/>
          <cell r="AI1264"/>
          <cell r="AJ1264"/>
        </row>
        <row r="1265">
          <cell r="C1265">
            <v>0</v>
          </cell>
          <cell r="D1265">
            <v>0</v>
          </cell>
          <cell r="E1265"/>
          <cell r="F1265"/>
          <cell r="G1265"/>
          <cell r="AA1265"/>
          <cell r="AB1265"/>
          <cell r="AC1265"/>
          <cell r="AD1265"/>
          <cell r="AE1265"/>
          <cell r="AF1265"/>
          <cell r="AG1265"/>
          <cell r="AH1265"/>
          <cell r="AI1265"/>
          <cell r="AJ1265"/>
        </row>
        <row r="1266">
          <cell r="C1266">
            <v>0</v>
          </cell>
          <cell r="D1266">
            <v>0</v>
          </cell>
          <cell r="E1266"/>
          <cell r="F1266"/>
          <cell r="G1266"/>
          <cell r="AA1266"/>
          <cell r="AB1266"/>
          <cell r="AC1266"/>
          <cell r="AD1266"/>
          <cell r="AE1266"/>
          <cell r="AF1266"/>
          <cell r="AG1266"/>
          <cell r="AH1266"/>
          <cell r="AI1266"/>
          <cell r="AJ1266"/>
        </row>
        <row r="1267">
          <cell r="C1267">
            <v>0</v>
          </cell>
          <cell r="D1267">
            <v>0</v>
          </cell>
          <cell r="E1267"/>
          <cell r="F1267"/>
          <cell r="G1267"/>
          <cell r="AA1267"/>
          <cell r="AB1267"/>
          <cell r="AC1267"/>
          <cell r="AD1267"/>
          <cell r="AE1267"/>
          <cell r="AF1267"/>
          <cell r="AG1267"/>
          <cell r="AH1267"/>
          <cell r="AI1267"/>
          <cell r="AJ1267"/>
        </row>
        <row r="1268">
          <cell r="C1268">
            <v>0</v>
          </cell>
          <cell r="D1268">
            <v>0</v>
          </cell>
          <cell r="E1268"/>
          <cell r="F1268"/>
          <cell r="G1268"/>
          <cell r="AA1268"/>
          <cell r="AB1268"/>
          <cell r="AC1268"/>
          <cell r="AD1268"/>
          <cell r="AE1268"/>
          <cell r="AF1268"/>
          <cell r="AG1268"/>
          <cell r="AH1268"/>
          <cell r="AI1268"/>
          <cell r="AJ1268"/>
        </row>
        <row r="1269">
          <cell r="C1269">
            <v>0</v>
          </cell>
          <cell r="D1269">
            <v>0</v>
          </cell>
          <cell r="E1269"/>
          <cell r="F1269"/>
          <cell r="G1269"/>
          <cell r="AA1269"/>
          <cell r="AB1269"/>
          <cell r="AC1269"/>
          <cell r="AD1269"/>
          <cell r="AE1269"/>
          <cell r="AF1269"/>
          <cell r="AG1269"/>
          <cell r="AH1269"/>
          <cell r="AI1269"/>
          <cell r="AJ1269"/>
        </row>
        <row r="1270">
          <cell r="C1270">
            <v>0</v>
          </cell>
          <cell r="D1270">
            <v>0</v>
          </cell>
          <cell r="E1270"/>
          <cell r="F1270"/>
          <cell r="G1270"/>
          <cell r="AA1270"/>
          <cell r="AB1270"/>
          <cell r="AC1270"/>
          <cell r="AD1270"/>
          <cell r="AE1270"/>
          <cell r="AF1270"/>
          <cell r="AG1270"/>
          <cell r="AH1270"/>
          <cell r="AI1270"/>
          <cell r="AJ1270"/>
        </row>
        <row r="1352">
          <cell r="C1352">
            <v>6</v>
          </cell>
          <cell r="H1352">
            <v>5</v>
          </cell>
          <cell r="I1352">
            <v>4</v>
          </cell>
          <cell r="J1352">
            <v>1</v>
          </cell>
          <cell r="K1352">
            <v>0</v>
          </cell>
          <cell r="L1352">
            <v>1</v>
          </cell>
          <cell r="M1352">
            <v>0</v>
          </cell>
          <cell r="N1352">
            <v>0</v>
          </cell>
          <cell r="P1352">
            <v>0</v>
          </cell>
          <cell r="Q1352">
            <v>0</v>
          </cell>
          <cell r="S1352">
            <v>0</v>
          </cell>
          <cell r="T1352">
            <v>3</v>
          </cell>
          <cell r="V1352">
            <v>0</v>
          </cell>
          <cell r="W1352">
            <v>1</v>
          </cell>
          <cell r="Y1352">
            <v>0</v>
          </cell>
          <cell r="Z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L1352">
            <v>994395</v>
          </cell>
        </row>
        <row r="1354">
          <cell r="C1354">
            <v>0</v>
          </cell>
          <cell r="D1354">
            <v>0</v>
          </cell>
          <cell r="E1354"/>
          <cell r="F1354"/>
          <cell r="G1354"/>
          <cell r="AA1354"/>
          <cell r="AB1354"/>
          <cell r="AC1354"/>
          <cell r="AD1354"/>
          <cell r="AE1354"/>
          <cell r="AF1354"/>
          <cell r="AG1354"/>
          <cell r="AH1354"/>
          <cell r="AI1354"/>
          <cell r="AJ1354"/>
        </row>
        <row r="1355">
          <cell r="C1355">
            <v>0</v>
          </cell>
          <cell r="D1355">
            <v>0</v>
          </cell>
          <cell r="E1355"/>
          <cell r="F1355"/>
          <cell r="G1355"/>
          <cell r="AA1355"/>
          <cell r="AB1355"/>
          <cell r="AC1355"/>
          <cell r="AD1355"/>
          <cell r="AE1355"/>
          <cell r="AF1355"/>
          <cell r="AG1355"/>
          <cell r="AH1355"/>
          <cell r="AI1355"/>
          <cell r="AJ1355"/>
        </row>
        <row r="1356">
          <cell r="C1356">
            <v>1</v>
          </cell>
          <cell r="D1356">
            <v>1</v>
          </cell>
          <cell r="E1356">
            <v>1</v>
          </cell>
          <cell r="F1356"/>
          <cell r="G1356"/>
          <cell r="AA1356">
            <v>1</v>
          </cell>
          <cell r="AB1356"/>
          <cell r="AC1356"/>
          <cell r="AD1356"/>
          <cell r="AE1356"/>
          <cell r="AF1356"/>
          <cell r="AG1356"/>
          <cell r="AH1356"/>
          <cell r="AI1356"/>
          <cell r="AJ1356"/>
        </row>
        <row r="1357">
          <cell r="C1357">
            <v>0</v>
          </cell>
          <cell r="D1357">
            <v>0</v>
          </cell>
          <cell r="E1357"/>
          <cell r="F1357"/>
          <cell r="G1357"/>
          <cell r="AA1357"/>
          <cell r="AB1357"/>
          <cell r="AC1357"/>
          <cell r="AD1357"/>
          <cell r="AE1357"/>
          <cell r="AF1357"/>
          <cell r="AG1357"/>
          <cell r="AH1357"/>
          <cell r="AI1357"/>
          <cell r="AJ1357"/>
        </row>
        <row r="1358">
          <cell r="C1358">
            <v>0</v>
          </cell>
          <cell r="D1358">
            <v>0</v>
          </cell>
          <cell r="E1358"/>
          <cell r="F1358"/>
          <cell r="G1358"/>
          <cell r="AA1358"/>
          <cell r="AB1358"/>
          <cell r="AC1358"/>
          <cell r="AD1358"/>
          <cell r="AE1358"/>
          <cell r="AF1358"/>
          <cell r="AG1358"/>
          <cell r="AH1358"/>
          <cell r="AI1358"/>
          <cell r="AJ1358"/>
        </row>
        <row r="1359">
          <cell r="C1359">
            <v>0</v>
          </cell>
          <cell r="D1359">
            <v>0</v>
          </cell>
          <cell r="E1359"/>
          <cell r="F1359"/>
          <cell r="G1359"/>
          <cell r="AA1359"/>
          <cell r="AB1359"/>
          <cell r="AC1359"/>
          <cell r="AD1359"/>
          <cell r="AE1359"/>
          <cell r="AF1359"/>
          <cell r="AG1359"/>
          <cell r="AH1359"/>
          <cell r="AI1359"/>
          <cell r="AJ1359"/>
        </row>
        <row r="1360">
          <cell r="C1360">
            <v>11</v>
          </cell>
          <cell r="D1360">
            <v>11</v>
          </cell>
          <cell r="E1360">
            <v>11</v>
          </cell>
          <cell r="F1360"/>
          <cell r="G1360">
            <v>0</v>
          </cell>
          <cell r="AA1360">
            <v>0</v>
          </cell>
          <cell r="AB1360">
            <v>11</v>
          </cell>
          <cell r="AC1360">
            <v>0</v>
          </cell>
          <cell r="AD1360"/>
          <cell r="AE1360"/>
          <cell r="AF1360"/>
          <cell r="AG1360"/>
          <cell r="AH1360"/>
          <cell r="AI1360"/>
          <cell r="AJ1360"/>
        </row>
        <row r="1361">
          <cell r="C1361">
            <v>3</v>
          </cell>
          <cell r="D1361">
            <v>3</v>
          </cell>
          <cell r="E1361">
            <v>3</v>
          </cell>
          <cell r="F1361"/>
          <cell r="G1361">
            <v>0</v>
          </cell>
          <cell r="AA1361">
            <v>0</v>
          </cell>
          <cell r="AB1361">
            <v>3</v>
          </cell>
          <cell r="AC1361">
            <v>0</v>
          </cell>
          <cell r="AD1361"/>
          <cell r="AE1361"/>
          <cell r="AF1361"/>
          <cell r="AG1361"/>
          <cell r="AH1361"/>
          <cell r="AI1361"/>
          <cell r="AJ1361"/>
        </row>
        <row r="1362">
          <cell r="C1362">
            <v>12</v>
          </cell>
          <cell r="D1362">
            <v>12</v>
          </cell>
          <cell r="E1362">
            <v>12</v>
          </cell>
          <cell r="F1362"/>
          <cell r="G1362">
            <v>0</v>
          </cell>
          <cell r="AA1362">
            <v>0</v>
          </cell>
          <cell r="AB1362">
            <v>12</v>
          </cell>
          <cell r="AC1362">
            <v>0</v>
          </cell>
          <cell r="AD1362"/>
          <cell r="AE1362"/>
          <cell r="AF1362"/>
          <cell r="AG1362"/>
          <cell r="AH1362"/>
          <cell r="AI1362"/>
          <cell r="AJ1362"/>
        </row>
        <row r="1363">
          <cell r="C1363">
            <v>3</v>
          </cell>
          <cell r="D1363">
            <v>3</v>
          </cell>
          <cell r="E1363">
            <v>3</v>
          </cell>
          <cell r="F1363"/>
          <cell r="G1363">
            <v>0</v>
          </cell>
          <cell r="AA1363">
            <v>0</v>
          </cell>
          <cell r="AB1363">
            <v>3</v>
          </cell>
          <cell r="AC1363">
            <v>0</v>
          </cell>
          <cell r="AD1363"/>
          <cell r="AE1363"/>
          <cell r="AF1363"/>
          <cell r="AG1363"/>
          <cell r="AH1363"/>
          <cell r="AI1363"/>
          <cell r="AJ1363"/>
        </row>
        <row r="1364">
          <cell r="C1364">
            <v>0</v>
          </cell>
          <cell r="D1364">
            <v>0</v>
          </cell>
          <cell r="E1364"/>
          <cell r="F1364"/>
          <cell r="G1364"/>
          <cell r="AA1364"/>
          <cell r="AB1364"/>
          <cell r="AC1364"/>
          <cell r="AD1364"/>
          <cell r="AE1364"/>
          <cell r="AF1364"/>
          <cell r="AG1364"/>
          <cell r="AH1364"/>
          <cell r="AI1364"/>
          <cell r="AJ1364"/>
        </row>
        <row r="1365">
          <cell r="C1365">
            <v>0</v>
          </cell>
          <cell r="D1365">
            <v>0</v>
          </cell>
          <cell r="E1365"/>
          <cell r="F1365"/>
          <cell r="G1365"/>
          <cell r="AA1365"/>
          <cell r="AB1365"/>
          <cell r="AC1365"/>
          <cell r="AD1365"/>
          <cell r="AE1365"/>
          <cell r="AF1365"/>
          <cell r="AG1365"/>
          <cell r="AH1365"/>
          <cell r="AI1365"/>
          <cell r="AJ1365"/>
        </row>
        <row r="1366">
          <cell r="C1366">
            <v>0</v>
          </cell>
          <cell r="D1366">
            <v>0</v>
          </cell>
          <cell r="E1366"/>
          <cell r="F1366"/>
          <cell r="G1366"/>
          <cell r="AA1366"/>
          <cell r="AB1366"/>
          <cell r="AC1366"/>
          <cell r="AD1366"/>
          <cell r="AE1366"/>
          <cell r="AF1366"/>
          <cell r="AG1366"/>
          <cell r="AH1366"/>
          <cell r="AI1366"/>
          <cell r="AJ1366"/>
        </row>
        <row r="1367">
          <cell r="C1367">
            <v>0</v>
          </cell>
          <cell r="D1367">
            <v>0</v>
          </cell>
          <cell r="E1367"/>
          <cell r="F1367"/>
          <cell r="G1367"/>
          <cell r="AA1367"/>
          <cell r="AB1367"/>
          <cell r="AC1367"/>
          <cell r="AD1367"/>
          <cell r="AE1367"/>
          <cell r="AF1367"/>
          <cell r="AG1367"/>
          <cell r="AH1367"/>
          <cell r="AI1367"/>
          <cell r="AJ1367"/>
        </row>
        <row r="1368">
          <cell r="C1368">
            <v>0</v>
          </cell>
          <cell r="D1368">
            <v>0</v>
          </cell>
          <cell r="E1368"/>
          <cell r="F1368"/>
          <cell r="G1368"/>
          <cell r="AA1368"/>
          <cell r="AB1368"/>
          <cell r="AC1368"/>
          <cell r="AD1368"/>
          <cell r="AE1368"/>
          <cell r="AF1368"/>
          <cell r="AG1368"/>
          <cell r="AH1368"/>
          <cell r="AI1368"/>
          <cell r="AJ1368"/>
        </row>
        <row r="1369">
          <cell r="C1369">
            <v>0</v>
          </cell>
          <cell r="D1369">
            <v>0</v>
          </cell>
          <cell r="E1369"/>
          <cell r="F1369"/>
          <cell r="G1369"/>
          <cell r="AA1369"/>
          <cell r="AB1369"/>
          <cell r="AC1369"/>
          <cell r="AD1369"/>
          <cell r="AE1369"/>
          <cell r="AF1369"/>
          <cell r="AG1369"/>
          <cell r="AH1369"/>
          <cell r="AI1369"/>
          <cell r="AJ1369"/>
        </row>
        <row r="1370">
          <cell r="C1370">
            <v>0</v>
          </cell>
          <cell r="D1370">
            <v>0</v>
          </cell>
          <cell r="E1370"/>
          <cell r="F1370"/>
          <cell r="G1370"/>
          <cell r="AA1370"/>
          <cell r="AB1370"/>
          <cell r="AC1370"/>
          <cell r="AD1370"/>
          <cell r="AE1370"/>
          <cell r="AF1370"/>
          <cell r="AG1370"/>
          <cell r="AH1370"/>
          <cell r="AI1370"/>
          <cell r="AJ1370"/>
        </row>
        <row r="1371">
          <cell r="C1371">
            <v>0</v>
          </cell>
          <cell r="D1371">
            <v>0</v>
          </cell>
          <cell r="E1371"/>
          <cell r="F1371"/>
          <cell r="G1371"/>
          <cell r="AA1371"/>
          <cell r="AB1371"/>
          <cell r="AC1371"/>
          <cell r="AD1371"/>
          <cell r="AE1371"/>
          <cell r="AF1371"/>
          <cell r="AG1371"/>
          <cell r="AH1371"/>
          <cell r="AI1371"/>
          <cell r="AJ1371"/>
        </row>
        <row r="1372">
          <cell r="C1372">
            <v>1</v>
          </cell>
          <cell r="D1372">
            <v>1</v>
          </cell>
          <cell r="E1372">
            <v>1</v>
          </cell>
          <cell r="F1372"/>
          <cell r="G1372">
            <v>0</v>
          </cell>
          <cell r="AA1372">
            <v>0</v>
          </cell>
          <cell r="AB1372">
            <v>0</v>
          </cell>
          <cell r="AC1372">
            <v>1</v>
          </cell>
          <cell r="AD1372"/>
          <cell r="AE1372"/>
          <cell r="AF1372"/>
          <cell r="AG1372"/>
          <cell r="AH1372"/>
          <cell r="AI1372"/>
          <cell r="AJ1372"/>
        </row>
        <row r="1373">
          <cell r="C1373">
            <v>0</v>
          </cell>
          <cell r="D1373">
            <v>0</v>
          </cell>
          <cell r="E1373"/>
          <cell r="F1373"/>
          <cell r="G1373"/>
          <cell r="AA1373"/>
          <cell r="AB1373"/>
          <cell r="AC1373"/>
          <cell r="AD1373"/>
          <cell r="AE1373"/>
          <cell r="AF1373"/>
          <cell r="AG1373"/>
          <cell r="AH1373"/>
          <cell r="AI1373"/>
          <cell r="AJ1373"/>
        </row>
        <row r="1374">
          <cell r="C1374">
            <v>0</v>
          </cell>
          <cell r="D1374">
            <v>0</v>
          </cell>
          <cell r="E1374"/>
          <cell r="F1374"/>
          <cell r="G1374"/>
          <cell r="AA1374"/>
          <cell r="AB1374"/>
          <cell r="AC1374"/>
          <cell r="AD1374"/>
          <cell r="AE1374"/>
          <cell r="AF1374"/>
          <cell r="AG1374"/>
          <cell r="AH1374"/>
          <cell r="AI1374"/>
          <cell r="AJ1374"/>
        </row>
        <row r="1375">
          <cell r="C1375">
            <v>1</v>
          </cell>
          <cell r="D1375">
            <v>1</v>
          </cell>
          <cell r="E1375"/>
          <cell r="F1375">
            <v>1</v>
          </cell>
          <cell r="G1375"/>
          <cell r="AA1375">
            <v>1</v>
          </cell>
          <cell r="AB1375"/>
          <cell r="AC1375"/>
          <cell r="AD1375"/>
          <cell r="AE1375"/>
          <cell r="AF1375"/>
          <cell r="AG1375"/>
          <cell r="AH1375"/>
          <cell r="AI1375"/>
          <cell r="AJ1375"/>
        </row>
        <row r="1376">
          <cell r="C1376">
            <v>0</v>
          </cell>
          <cell r="D1376">
            <v>0</v>
          </cell>
          <cell r="E1376"/>
          <cell r="F1376"/>
          <cell r="G1376"/>
          <cell r="AA1376"/>
          <cell r="AB1376"/>
          <cell r="AC1376"/>
          <cell r="AD1376"/>
          <cell r="AE1376"/>
          <cell r="AF1376"/>
          <cell r="AG1376"/>
          <cell r="AH1376"/>
          <cell r="AI1376"/>
          <cell r="AJ1376"/>
        </row>
        <row r="1377">
          <cell r="C1377">
            <v>0</v>
          </cell>
          <cell r="D1377">
            <v>0</v>
          </cell>
          <cell r="E1377"/>
          <cell r="F1377"/>
          <cell r="G1377"/>
          <cell r="AA1377"/>
          <cell r="AB1377"/>
          <cell r="AC1377"/>
          <cell r="AD1377"/>
          <cell r="AE1377"/>
          <cell r="AF1377"/>
          <cell r="AG1377"/>
          <cell r="AH1377"/>
          <cell r="AI1377"/>
          <cell r="AJ1377"/>
        </row>
        <row r="1378">
          <cell r="C1378">
            <v>0</v>
          </cell>
          <cell r="D1378">
            <v>0</v>
          </cell>
          <cell r="E1378"/>
          <cell r="F1378"/>
          <cell r="G1378"/>
          <cell r="AA1378"/>
          <cell r="AB1378"/>
          <cell r="AC1378"/>
          <cell r="AD1378"/>
          <cell r="AE1378"/>
          <cell r="AF1378"/>
          <cell r="AG1378"/>
          <cell r="AH1378"/>
          <cell r="AI1378"/>
          <cell r="AJ1378"/>
        </row>
        <row r="1379">
          <cell r="C1379">
            <v>0</v>
          </cell>
          <cell r="D1379">
            <v>0</v>
          </cell>
          <cell r="E1379"/>
          <cell r="F1379"/>
          <cell r="G1379"/>
          <cell r="AA1379"/>
          <cell r="AB1379"/>
          <cell r="AC1379"/>
          <cell r="AD1379"/>
          <cell r="AE1379"/>
          <cell r="AF1379"/>
          <cell r="AG1379"/>
          <cell r="AH1379"/>
          <cell r="AI1379"/>
          <cell r="AJ1379"/>
        </row>
        <row r="1380">
          <cell r="C1380">
            <v>0</v>
          </cell>
          <cell r="D1380">
            <v>0</v>
          </cell>
          <cell r="E1380"/>
          <cell r="F1380"/>
          <cell r="G1380"/>
          <cell r="AA1380"/>
          <cell r="AB1380"/>
          <cell r="AC1380"/>
          <cell r="AD1380"/>
          <cell r="AE1380"/>
          <cell r="AF1380"/>
          <cell r="AG1380"/>
          <cell r="AH1380"/>
          <cell r="AI1380"/>
          <cell r="AJ1380"/>
        </row>
        <row r="1381">
          <cell r="C1381">
            <v>0</v>
          </cell>
          <cell r="D1381">
            <v>0</v>
          </cell>
          <cell r="E1381"/>
          <cell r="F1381"/>
          <cell r="G1381"/>
          <cell r="AA1381"/>
          <cell r="AB1381"/>
          <cell r="AC1381"/>
          <cell r="AD1381"/>
          <cell r="AE1381"/>
          <cell r="AF1381"/>
          <cell r="AG1381"/>
          <cell r="AH1381"/>
          <cell r="AI1381"/>
          <cell r="AJ1381"/>
        </row>
        <row r="1382">
          <cell r="C1382">
            <v>0</v>
          </cell>
          <cell r="D1382">
            <v>0</v>
          </cell>
          <cell r="E1382"/>
          <cell r="F1382"/>
          <cell r="G1382"/>
          <cell r="AA1382"/>
          <cell r="AB1382"/>
          <cell r="AC1382"/>
          <cell r="AD1382"/>
          <cell r="AE1382"/>
          <cell r="AF1382"/>
          <cell r="AG1382"/>
          <cell r="AH1382"/>
          <cell r="AI1382"/>
          <cell r="AJ1382"/>
        </row>
        <row r="1383">
          <cell r="C1383">
            <v>0</v>
          </cell>
          <cell r="D1383">
            <v>0</v>
          </cell>
          <cell r="E1383"/>
          <cell r="F1383"/>
          <cell r="G1383"/>
          <cell r="AA1383"/>
          <cell r="AB1383"/>
          <cell r="AC1383"/>
          <cell r="AD1383"/>
          <cell r="AE1383"/>
          <cell r="AF1383"/>
          <cell r="AG1383"/>
          <cell r="AH1383"/>
          <cell r="AI1383"/>
          <cell r="AJ1383"/>
        </row>
        <row r="1384">
          <cell r="C1384">
            <v>0</v>
          </cell>
          <cell r="D1384">
            <v>0</v>
          </cell>
          <cell r="E1384"/>
          <cell r="F1384"/>
          <cell r="G1384"/>
          <cell r="AA1384"/>
          <cell r="AB1384"/>
          <cell r="AC1384"/>
          <cell r="AD1384"/>
          <cell r="AE1384"/>
          <cell r="AF1384"/>
          <cell r="AG1384"/>
          <cell r="AH1384"/>
          <cell r="AI1384"/>
          <cell r="AJ1384"/>
        </row>
        <row r="1385">
          <cell r="C1385">
            <v>5</v>
          </cell>
          <cell r="D1385">
            <v>5</v>
          </cell>
          <cell r="E1385">
            <v>5</v>
          </cell>
          <cell r="F1385"/>
          <cell r="G1385">
            <v>0</v>
          </cell>
          <cell r="AA1385">
            <v>4</v>
          </cell>
          <cell r="AB1385">
            <v>0</v>
          </cell>
          <cell r="AC1385">
            <v>1</v>
          </cell>
          <cell r="AD1385"/>
          <cell r="AE1385"/>
          <cell r="AF1385"/>
          <cell r="AG1385"/>
          <cell r="AH1385"/>
          <cell r="AI1385"/>
          <cell r="AJ1385"/>
        </row>
        <row r="1386">
          <cell r="C1386">
            <v>0</v>
          </cell>
          <cell r="D1386">
            <v>0</v>
          </cell>
          <cell r="E1386"/>
          <cell r="F1386"/>
          <cell r="G1386"/>
          <cell r="AA1386"/>
          <cell r="AB1386"/>
          <cell r="AC1386"/>
          <cell r="AD1386"/>
          <cell r="AE1386"/>
          <cell r="AF1386"/>
          <cell r="AG1386"/>
          <cell r="AH1386"/>
          <cell r="AI1386"/>
          <cell r="AJ1386"/>
        </row>
        <row r="1387">
          <cell r="C1387">
            <v>0</v>
          </cell>
          <cell r="D1387">
            <v>0</v>
          </cell>
          <cell r="E1387"/>
          <cell r="F1387"/>
          <cell r="G1387"/>
          <cell r="AA1387"/>
          <cell r="AB1387"/>
          <cell r="AC1387"/>
          <cell r="AD1387"/>
          <cell r="AE1387"/>
          <cell r="AF1387"/>
          <cell r="AG1387"/>
          <cell r="AH1387"/>
          <cell r="AI1387"/>
          <cell r="AJ1387"/>
        </row>
        <row r="1388">
          <cell r="C1388">
            <v>142</v>
          </cell>
          <cell r="D1388">
            <v>138</v>
          </cell>
          <cell r="E1388">
            <v>138</v>
          </cell>
          <cell r="F1388"/>
          <cell r="G1388">
            <v>4</v>
          </cell>
          <cell r="AA1388">
            <v>0</v>
          </cell>
          <cell r="AB1388">
            <v>142</v>
          </cell>
          <cell r="AC1388">
            <v>0</v>
          </cell>
          <cell r="AD1388"/>
          <cell r="AE1388"/>
          <cell r="AF1388"/>
          <cell r="AG1388"/>
          <cell r="AH1388"/>
          <cell r="AI1388"/>
          <cell r="AJ1388"/>
        </row>
        <row r="1389">
          <cell r="C1389">
            <v>3</v>
          </cell>
          <cell r="D1389">
            <v>3</v>
          </cell>
          <cell r="E1389">
            <v>3</v>
          </cell>
          <cell r="F1389"/>
          <cell r="G1389">
            <v>0</v>
          </cell>
          <cell r="AA1389">
            <v>0</v>
          </cell>
          <cell r="AB1389">
            <v>3</v>
          </cell>
          <cell r="AC1389">
            <v>0</v>
          </cell>
          <cell r="AD1389"/>
          <cell r="AE1389"/>
          <cell r="AF1389"/>
          <cell r="AG1389"/>
          <cell r="AH1389"/>
          <cell r="AI1389"/>
          <cell r="AJ1389"/>
        </row>
        <row r="1390">
          <cell r="C1390">
            <v>0</v>
          </cell>
          <cell r="D1390">
            <v>0</v>
          </cell>
          <cell r="E1390"/>
          <cell r="F1390"/>
          <cell r="G1390"/>
          <cell r="AA1390"/>
          <cell r="AB1390"/>
          <cell r="AC1390"/>
          <cell r="AD1390"/>
          <cell r="AE1390"/>
          <cell r="AF1390"/>
          <cell r="AG1390"/>
          <cell r="AH1390"/>
          <cell r="AI1390"/>
          <cell r="AJ1390"/>
        </row>
        <row r="1391">
          <cell r="C1391">
            <v>0</v>
          </cell>
          <cell r="D1391">
            <v>0</v>
          </cell>
          <cell r="E1391"/>
          <cell r="F1391"/>
          <cell r="G1391"/>
          <cell r="AA1391"/>
          <cell r="AB1391"/>
          <cell r="AC1391"/>
          <cell r="AD1391"/>
          <cell r="AE1391"/>
          <cell r="AF1391"/>
          <cell r="AG1391"/>
          <cell r="AH1391"/>
          <cell r="AI1391"/>
          <cell r="AJ1391"/>
        </row>
        <row r="1392">
          <cell r="C1392">
            <v>0</v>
          </cell>
          <cell r="D1392">
            <v>0</v>
          </cell>
          <cell r="E1392"/>
          <cell r="F1392"/>
          <cell r="G1392"/>
          <cell r="AA1392"/>
          <cell r="AB1392"/>
          <cell r="AC1392"/>
          <cell r="AD1392"/>
          <cell r="AE1392"/>
          <cell r="AF1392"/>
          <cell r="AG1392"/>
          <cell r="AH1392"/>
          <cell r="AI1392"/>
          <cell r="AJ1392"/>
        </row>
        <row r="1393">
          <cell r="C1393">
            <v>0</v>
          </cell>
          <cell r="D1393">
            <v>0</v>
          </cell>
          <cell r="E1393"/>
          <cell r="F1393"/>
          <cell r="G1393"/>
          <cell r="AA1393"/>
          <cell r="AB1393"/>
          <cell r="AC1393"/>
          <cell r="AD1393"/>
          <cell r="AE1393"/>
          <cell r="AF1393"/>
          <cell r="AG1393"/>
          <cell r="AH1393"/>
          <cell r="AI1393"/>
          <cell r="AJ1393"/>
        </row>
        <row r="1394">
          <cell r="C1394">
            <v>0</v>
          </cell>
          <cell r="D1394">
            <v>0</v>
          </cell>
          <cell r="E1394"/>
          <cell r="F1394"/>
          <cell r="G1394"/>
          <cell r="AA1394"/>
          <cell r="AB1394"/>
          <cell r="AC1394"/>
          <cell r="AD1394"/>
          <cell r="AE1394"/>
          <cell r="AF1394"/>
          <cell r="AG1394"/>
          <cell r="AH1394"/>
          <cell r="AI1394"/>
          <cell r="AJ1394"/>
        </row>
        <row r="1395">
          <cell r="C1395">
            <v>0</v>
          </cell>
          <cell r="D1395">
            <v>0</v>
          </cell>
          <cell r="E1395"/>
          <cell r="F1395"/>
          <cell r="G1395"/>
          <cell r="AA1395"/>
          <cell r="AB1395"/>
          <cell r="AC1395"/>
          <cell r="AD1395"/>
          <cell r="AE1395"/>
          <cell r="AF1395"/>
          <cell r="AG1395"/>
          <cell r="AH1395"/>
          <cell r="AI1395"/>
          <cell r="AJ1395"/>
        </row>
        <row r="1396">
          <cell r="C1396">
            <v>55</v>
          </cell>
          <cell r="D1396">
            <v>55</v>
          </cell>
          <cell r="E1396">
            <v>55</v>
          </cell>
          <cell r="F1396"/>
          <cell r="G1396">
            <v>0</v>
          </cell>
          <cell r="AA1396">
            <v>0</v>
          </cell>
          <cell r="AB1396">
            <v>55</v>
          </cell>
          <cell r="AC1396">
            <v>0</v>
          </cell>
          <cell r="AD1396"/>
          <cell r="AE1396"/>
          <cell r="AF1396"/>
          <cell r="AG1396"/>
          <cell r="AH1396"/>
          <cell r="AI1396"/>
          <cell r="AJ1396"/>
        </row>
        <row r="1397">
          <cell r="C1397">
            <v>25</v>
          </cell>
          <cell r="D1397">
            <v>25</v>
          </cell>
          <cell r="E1397">
            <v>25</v>
          </cell>
          <cell r="F1397"/>
          <cell r="G1397">
            <v>0</v>
          </cell>
          <cell r="AA1397">
            <v>0</v>
          </cell>
          <cell r="AB1397">
            <v>25</v>
          </cell>
          <cell r="AC1397">
            <v>0</v>
          </cell>
          <cell r="AD1397"/>
          <cell r="AE1397"/>
          <cell r="AF1397"/>
          <cell r="AG1397"/>
          <cell r="AH1397"/>
          <cell r="AI1397"/>
          <cell r="AJ1397"/>
        </row>
        <row r="1398">
          <cell r="C1398">
            <v>14</v>
          </cell>
          <cell r="D1398">
            <v>14</v>
          </cell>
          <cell r="E1398">
            <v>14</v>
          </cell>
          <cell r="F1398"/>
          <cell r="G1398">
            <v>0</v>
          </cell>
          <cell r="AA1398">
            <v>0</v>
          </cell>
          <cell r="AB1398">
            <v>14</v>
          </cell>
          <cell r="AC1398">
            <v>0</v>
          </cell>
          <cell r="AD1398"/>
          <cell r="AE1398"/>
          <cell r="AF1398"/>
          <cell r="AG1398"/>
          <cell r="AH1398"/>
          <cell r="AI1398"/>
          <cell r="AJ1398"/>
        </row>
        <row r="1399">
          <cell r="C1399">
            <v>35</v>
          </cell>
          <cell r="D1399">
            <v>35</v>
          </cell>
          <cell r="E1399">
            <v>35</v>
          </cell>
          <cell r="F1399"/>
          <cell r="G1399">
            <v>0</v>
          </cell>
          <cell r="AA1399">
            <v>0</v>
          </cell>
          <cell r="AB1399">
            <v>35</v>
          </cell>
          <cell r="AC1399">
            <v>0</v>
          </cell>
          <cell r="AD1399"/>
          <cell r="AE1399"/>
          <cell r="AF1399"/>
          <cell r="AG1399"/>
          <cell r="AH1399"/>
          <cell r="AI1399"/>
          <cell r="AJ1399"/>
        </row>
        <row r="1400">
          <cell r="C1400">
            <v>73</v>
          </cell>
          <cell r="D1400">
            <v>73</v>
          </cell>
          <cell r="E1400">
            <v>73</v>
          </cell>
          <cell r="F1400"/>
          <cell r="G1400">
            <v>0</v>
          </cell>
          <cell r="AA1400">
            <v>0</v>
          </cell>
          <cell r="AB1400">
            <v>73</v>
          </cell>
          <cell r="AC1400">
            <v>0</v>
          </cell>
          <cell r="AD1400"/>
          <cell r="AE1400"/>
          <cell r="AF1400"/>
          <cell r="AG1400"/>
          <cell r="AH1400"/>
          <cell r="AI1400"/>
          <cell r="AJ1400"/>
        </row>
        <row r="1401">
          <cell r="C1401">
            <v>0</v>
          </cell>
          <cell r="D1401">
            <v>0</v>
          </cell>
          <cell r="E1401"/>
          <cell r="F1401"/>
          <cell r="G1401"/>
          <cell r="AA1401"/>
          <cell r="AB1401"/>
          <cell r="AC1401"/>
          <cell r="AD1401"/>
          <cell r="AE1401"/>
          <cell r="AF1401"/>
          <cell r="AG1401"/>
          <cell r="AH1401"/>
          <cell r="AI1401"/>
          <cell r="AJ1401"/>
        </row>
        <row r="1402">
          <cell r="C1402">
            <v>0</v>
          </cell>
          <cell r="D1402">
            <v>0</v>
          </cell>
          <cell r="E1402"/>
          <cell r="F1402"/>
          <cell r="G1402"/>
          <cell r="AA1402"/>
          <cell r="AB1402"/>
          <cell r="AC1402"/>
          <cell r="AD1402"/>
          <cell r="AE1402"/>
          <cell r="AF1402"/>
          <cell r="AG1402"/>
          <cell r="AH1402"/>
          <cell r="AI1402"/>
          <cell r="AJ1402"/>
        </row>
        <row r="1403">
          <cell r="C1403">
            <v>0</v>
          </cell>
          <cell r="D1403">
            <v>0</v>
          </cell>
          <cell r="E1403"/>
          <cell r="F1403"/>
          <cell r="G1403"/>
          <cell r="AA1403"/>
          <cell r="AB1403"/>
          <cell r="AC1403"/>
          <cell r="AD1403"/>
          <cell r="AE1403"/>
          <cell r="AF1403"/>
          <cell r="AG1403"/>
          <cell r="AH1403"/>
          <cell r="AI1403"/>
          <cell r="AJ1403"/>
        </row>
        <row r="1404">
          <cell r="C1404">
            <v>0</v>
          </cell>
          <cell r="D1404">
            <v>0</v>
          </cell>
          <cell r="E1404"/>
          <cell r="F1404"/>
          <cell r="G1404"/>
          <cell r="AA1404"/>
          <cell r="AB1404"/>
          <cell r="AC1404"/>
          <cell r="AD1404"/>
          <cell r="AE1404"/>
          <cell r="AF1404"/>
          <cell r="AG1404"/>
          <cell r="AH1404"/>
          <cell r="AI1404"/>
          <cell r="AJ1404"/>
        </row>
        <row r="1405">
          <cell r="C1405">
            <v>8</v>
          </cell>
          <cell r="D1405">
            <v>8</v>
          </cell>
          <cell r="E1405">
            <v>8</v>
          </cell>
          <cell r="F1405"/>
          <cell r="G1405">
            <v>0</v>
          </cell>
          <cell r="AA1405">
            <v>8</v>
          </cell>
          <cell r="AB1405">
            <v>0</v>
          </cell>
          <cell r="AC1405">
            <v>0</v>
          </cell>
          <cell r="AD1405"/>
          <cell r="AE1405"/>
          <cell r="AF1405"/>
          <cell r="AG1405"/>
          <cell r="AH1405"/>
          <cell r="AI1405"/>
          <cell r="AJ1405"/>
        </row>
        <row r="1406">
          <cell r="C1406">
            <v>0</v>
          </cell>
          <cell r="D1406">
            <v>0</v>
          </cell>
          <cell r="E1406"/>
          <cell r="F1406"/>
          <cell r="G1406"/>
          <cell r="AA1406"/>
          <cell r="AB1406"/>
          <cell r="AC1406"/>
          <cell r="AD1406"/>
          <cell r="AE1406"/>
          <cell r="AF1406"/>
          <cell r="AG1406"/>
          <cell r="AH1406"/>
          <cell r="AI1406"/>
          <cell r="AJ1406"/>
        </row>
        <row r="1407">
          <cell r="C1407">
            <v>0</v>
          </cell>
          <cell r="D1407">
            <v>0</v>
          </cell>
          <cell r="E1407"/>
          <cell r="F1407"/>
          <cell r="G1407"/>
          <cell r="AA1407"/>
          <cell r="AB1407"/>
          <cell r="AC1407"/>
          <cell r="AD1407"/>
          <cell r="AE1407"/>
          <cell r="AF1407"/>
          <cell r="AG1407"/>
          <cell r="AH1407"/>
          <cell r="AI1407"/>
          <cell r="AJ1407"/>
        </row>
        <row r="1408">
          <cell r="C1408">
            <v>0</v>
          </cell>
          <cell r="D1408">
            <v>0</v>
          </cell>
          <cell r="E1408"/>
          <cell r="F1408"/>
          <cell r="G1408"/>
          <cell r="AA1408"/>
          <cell r="AB1408"/>
          <cell r="AC1408"/>
          <cell r="AD1408"/>
          <cell r="AE1408"/>
          <cell r="AF1408"/>
          <cell r="AG1408"/>
          <cell r="AH1408"/>
          <cell r="AI1408"/>
          <cell r="AJ1408"/>
        </row>
        <row r="1409">
          <cell r="C1409">
            <v>3</v>
          </cell>
          <cell r="D1409">
            <v>3</v>
          </cell>
          <cell r="E1409">
            <v>3</v>
          </cell>
          <cell r="F1409"/>
          <cell r="G1409">
            <v>0</v>
          </cell>
          <cell r="AA1409">
            <v>0</v>
          </cell>
          <cell r="AB1409">
            <v>3</v>
          </cell>
          <cell r="AC1409">
            <v>0</v>
          </cell>
          <cell r="AD1409"/>
          <cell r="AE1409"/>
          <cell r="AF1409"/>
          <cell r="AG1409"/>
          <cell r="AH1409"/>
          <cell r="AI1409"/>
          <cell r="AJ1409"/>
        </row>
        <row r="1410">
          <cell r="C1410">
            <v>0</v>
          </cell>
          <cell r="D1410">
            <v>0</v>
          </cell>
          <cell r="E1410"/>
          <cell r="F1410"/>
          <cell r="G1410"/>
          <cell r="AA1410"/>
          <cell r="AB1410"/>
          <cell r="AC1410"/>
          <cell r="AD1410"/>
          <cell r="AE1410"/>
          <cell r="AF1410"/>
          <cell r="AG1410"/>
          <cell r="AH1410"/>
          <cell r="AI1410"/>
          <cell r="AJ1410"/>
        </row>
        <row r="1411">
          <cell r="C1411">
            <v>0</v>
          </cell>
          <cell r="D1411">
            <v>0</v>
          </cell>
          <cell r="E1411"/>
          <cell r="F1411"/>
          <cell r="G1411"/>
          <cell r="AA1411"/>
          <cell r="AB1411"/>
          <cell r="AC1411"/>
          <cell r="AD1411"/>
          <cell r="AE1411"/>
          <cell r="AF1411"/>
          <cell r="AG1411"/>
          <cell r="AH1411"/>
          <cell r="AI1411"/>
          <cell r="AJ1411"/>
        </row>
        <row r="1412">
          <cell r="C1412">
            <v>0</v>
          </cell>
          <cell r="D1412">
            <v>0</v>
          </cell>
          <cell r="E1412"/>
          <cell r="F1412"/>
          <cell r="G1412"/>
          <cell r="AA1412"/>
          <cell r="AB1412"/>
          <cell r="AC1412"/>
          <cell r="AD1412"/>
          <cell r="AE1412"/>
          <cell r="AF1412"/>
          <cell r="AG1412"/>
          <cell r="AH1412"/>
          <cell r="AI1412"/>
          <cell r="AJ1412"/>
        </row>
        <row r="1413">
          <cell r="C1413">
            <v>1</v>
          </cell>
          <cell r="D1413">
            <v>1</v>
          </cell>
          <cell r="E1413">
            <v>1</v>
          </cell>
          <cell r="F1413"/>
          <cell r="G1413">
            <v>0</v>
          </cell>
          <cell r="AA1413">
            <v>0</v>
          </cell>
          <cell r="AB1413">
            <v>1</v>
          </cell>
          <cell r="AC1413">
            <v>0</v>
          </cell>
          <cell r="AD1413"/>
          <cell r="AE1413"/>
          <cell r="AF1413"/>
          <cell r="AG1413"/>
          <cell r="AH1413"/>
          <cell r="AI1413"/>
          <cell r="AJ1413"/>
        </row>
        <row r="1414">
          <cell r="C1414">
            <v>0</v>
          </cell>
          <cell r="D1414">
            <v>0</v>
          </cell>
          <cell r="E1414"/>
          <cell r="F1414"/>
          <cell r="G1414"/>
          <cell r="AA1414"/>
          <cell r="AB1414"/>
          <cell r="AC1414"/>
          <cell r="AD1414"/>
          <cell r="AE1414"/>
          <cell r="AF1414"/>
          <cell r="AG1414"/>
          <cell r="AH1414"/>
          <cell r="AI1414"/>
          <cell r="AJ1414"/>
        </row>
        <row r="1415">
          <cell r="C1415">
            <v>0</v>
          </cell>
          <cell r="D1415">
            <v>0</v>
          </cell>
          <cell r="E1415"/>
          <cell r="F1415"/>
          <cell r="G1415"/>
          <cell r="AA1415"/>
          <cell r="AB1415"/>
          <cell r="AC1415"/>
          <cell r="AD1415"/>
          <cell r="AE1415"/>
          <cell r="AF1415"/>
          <cell r="AG1415"/>
          <cell r="AH1415"/>
          <cell r="AI1415"/>
          <cell r="AJ1415"/>
        </row>
        <row r="1416">
          <cell r="C1416">
            <v>0</v>
          </cell>
          <cell r="D1416">
            <v>0</v>
          </cell>
          <cell r="E1416"/>
          <cell r="F1416"/>
          <cell r="G1416"/>
          <cell r="AA1416"/>
          <cell r="AB1416"/>
          <cell r="AC1416"/>
          <cell r="AD1416"/>
          <cell r="AE1416"/>
          <cell r="AF1416"/>
          <cell r="AG1416"/>
          <cell r="AH1416"/>
          <cell r="AI1416"/>
          <cell r="AJ1416"/>
        </row>
        <row r="1417">
          <cell r="C1417">
            <v>0</v>
          </cell>
          <cell r="D1417">
            <v>0</v>
          </cell>
          <cell r="E1417"/>
          <cell r="F1417"/>
          <cell r="G1417"/>
          <cell r="AA1417"/>
          <cell r="AB1417"/>
          <cell r="AC1417"/>
          <cell r="AD1417"/>
          <cell r="AE1417"/>
          <cell r="AF1417"/>
          <cell r="AG1417"/>
          <cell r="AH1417"/>
          <cell r="AI1417"/>
          <cell r="AJ1417"/>
        </row>
        <row r="1418">
          <cell r="C1418">
            <v>0</v>
          </cell>
          <cell r="D1418">
            <v>0</v>
          </cell>
          <cell r="E1418"/>
          <cell r="F1418"/>
          <cell r="G1418"/>
          <cell r="AA1418"/>
          <cell r="AB1418"/>
          <cell r="AC1418"/>
          <cell r="AD1418"/>
          <cell r="AE1418"/>
          <cell r="AF1418"/>
          <cell r="AG1418"/>
          <cell r="AH1418"/>
          <cell r="AI1418"/>
          <cell r="AJ1418"/>
        </row>
        <row r="1419">
          <cell r="C1419">
            <v>0</v>
          </cell>
          <cell r="D1419">
            <v>0</v>
          </cell>
          <cell r="E1419"/>
          <cell r="F1419"/>
          <cell r="G1419"/>
          <cell r="AA1419"/>
          <cell r="AB1419"/>
          <cell r="AC1419"/>
          <cell r="AD1419"/>
          <cell r="AE1419"/>
          <cell r="AF1419"/>
          <cell r="AG1419"/>
          <cell r="AH1419"/>
          <cell r="AI1419"/>
          <cell r="AJ1419"/>
        </row>
        <row r="1420">
          <cell r="C1420">
            <v>0</v>
          </cell>
          <cell r="D1420">
            <v>0</v>
          </cell>
          <cell r="E1420"/>
          <cell r="F1420"/>
          <cell r="G1420"/>
          <cell r="AA1420"/>
          <cell r="AB1420"/>
          <cell r="AC1420"/>
          <cell r="AD1420"/>
          <cell r="AE1420"/>
          <cell r="AF1420"/>
          <cell r="AG1420"/>
          <cell r="AH1420"/>
          <cell r="AI1420"/>
          <cell r="AJ1420"/>
        </row>
        <row r="1421">
          <cell r="C1421">
            <v>0</v>
          </cell>
          <cell r="D1421">
            <v>0</v>
          </cell>
          <cell r="E1421"/>
          <cell r="F1421"/>
          <cell r="G1421"/>
          <cell r="AA1421"/>
          <cell r="AB1421"/>
          <cell r="AC1421"/>
          <cell r="AD1421"/>
          <cell r="AE1421"/>
          <cell r="AF1421"/>
          <cell r="AG1421"/>
          <cell r="AH1421"/>
          <cell r="AI1421"/>
          <cell r="AJ1421"/>
        </row>
        <row r="1422">
          <cell r="C1422">
            <v>0</v>
          </cell>
          <cell r="D1422">
            <v>0</v>
          </cell>
          <cell r="E1422"/>
          <cell r="F1422"/>
          <cell r="G1422"/>
          <cell r="AA1422"/>
          <cell r="AB1422"/>
          <cell r="AC1422"/>
          <cell r="AD1422"/>
          <cell r="AE1422"/>
          <cell r="AF1422"/>
          <cell r="AG1422"/>
          <cell r="AH1422"/>
          <cell r="AI1422"/>
          <cell r="AJ1422"/>
        </row>
        <row r="1423">
          <cell r="C1423">
            <v>0</v>
          </cell>
          <cell r="D1423">
            <v>0</v>
          </cell>
          <cell r="E1423"/>
          <cell r="F1423"/>
          <cell r="G1423"/>
          <cell r="AA1423"/>
          <cell r="AB1423"/>
          <cell r="AC1423"/>
          <cell r="AD1423"/>
          <cell r="AE1423"/>
          <cell r="AF1423"/>
          <cell r="AG1423"/>
          <cell r="AH1423"/>
          <cell r="AI1423"/>
          <cell r="AJ1423"/>
        </row>
        <row r="1502">
          <cell r="C1502">
            <v>25</v>
          </cell>
          <cell r="H1502">
            <v>20</v>
          </cell>
          <cell r="I1502">
            <v>20</v>
          </cell>
          <cell r="J1502">
            <v>0</v>
          </cell>
          <cell r="K1502">
            <v>1</v>
          </cell>
          <cell r="L1502">
            <v>4</v>
          </cell>
          <cell r="M1502">
            <v>0</v>
          </cell>
          <cell r="N1502">
            <v>0</v>
          </cell>
          <cell r="P1502">
            <v>6</v>
          </cell>
          <cell r="Q1502">
            <v>6</v>
          </cell>
          <cell r="S1502">
            <v>0</v>
          </cell>
          <cell r="T1502">
            <v>0</v>
          </cell>
          <cell r="V1502">
            <v>0</v>
          </cell>
          <cell r="W1502">
            <v>1</v>
          </cell>
          <cell r="Y1502">
            <v>0</v>
          </cell>
          <cell r="Z1502">
            <v>3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L1502">
            <v>2690620</v>
          </cell>
        </row>
        <row r="1504">
          <cell r="C1504">
            <v>0</v>
          </cell>
          <cell r="D1504">
            <v>0</v>
          </cell>
          <cell r="E1504"/>
          <cell r="F1504"/>
          <cell r="G1504"/>
          <cell r="AA1504"/>
          <cell r="AB1504"/>
          <cell r="AC1504"/>
          <cell r="AD1504"/>
          <cell r="AE1504"/>
          <cell r="AF1504"/>
          <cell r="AG1504"/>
          <cell r="AH1504"/>
          <cell r="AI1504"/>
          <cell r="AJ1504"/>
          <cell r="AL1504">
            <v>0</v>
          </cell>
        </row>
        <row r="1566">
          <cell r="C1566">
            <v>5</v>
          </cell>
          <cell r="H1566">
            <v>5</v>
          </cell>
          <cell r="I1566">
            <v>5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P1566">
            <v>0</v>
          </cell>
          <cell r="Q1566">
            <v>0</v>
          </cell>
          <cell r="S1566">
            <v>0</v>
          </cell>
          <cell r="T1566">
            <v>0</v>
          </cell>
          <cell r="V1566">
            <v>0</v>
          </cell>
          <cell r="W1566">
            <v>0</v>
          </cell>
          <cell r="Y1566">
            <v>0</v>
          </cell>
          <cell r="Z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L1566">
            <v>113850</v>
          </cell>
        </row>
        <row r="1635">
          <cell r="C1635">
            <v>14</v>
          </cell>
          <cell r="H1635">
            <v>11</v>
          </cell>
          <cell r="I1635">
            <v>11</v>
          </cell>
          <cell r="J1635">
            <v>0</v>
          </cell>
          <cell r="K1635">
            <v>0</v>
          </cell>
          <cell r="L1635">
            <v>3</v>
          </cell>
          <cell r="M1635">
            <v>0</v>
          </cell>
          <cell r="N1635">
            <v>0</v>
          </cell>
          <cell r="P1635">
            <v>0</v>
          </cell>
          <cell r="Q1635">
            <v>1</v>
          </cell>
          <cell r="S1635">
            <v>0</v>
          </cell>
          <cell r="T1635">
            <v>0</v>
          </cell>
          <cell r="V1635">
            <v>0</v>
          </cell>
          <cell r="W1635">
            <v>0</v>
          </cell>
          <cell r="Y1635">
            <v>0</v>
          </cell>
          <cell r="Z1635">
            <v>4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L1635">
            <v>1023675</v>
          </cell>
        </row>
        <row r="1653"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</row>
        <row r="1680">
          <cell r="C1680">
            <v>40</v>
          </cell>
          <cell r="H1680">
            <v>38</v>
          </cell>
          <cell r="I1680">
            <v>38</v>
          </cell>
          <cell r="J1680">
            <v>0</v>
          </cell>
          <cell r="K1680">
            <v>1</v>
          </cell>
          <cell r="L1680">
            <v>1</v>
          </cell>
          <cell r="M1680">
            <v>0</v>
          </cell>
          <cell r="N1680">
            <v>0</v>
          </cell>
          <cell r="P1680">
            <v>0</v>
          </cell>
          <cell r="Q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Y1680">
            <v>0</v>
          </cell>
          <cell r="Z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L1680">
            <v>1878155</v>
          </cell>
        </row>
        <row r="1682">
          <cell r="C1682">
            <v>0</v>
          </cell>
          <cell r="D1682">
            <v>0</v>
          </cell>
          <cell r="E1682"/>
          <cell r="F1682"/>
          <cell r="G1682"/>
          <cell r="AA1682"/>
          <cell r="AB1682"/>
          <cell r="AC1682"/>
          <cell r="AD1682"/>
          <cell r="AE1682"/>
          <cell r="AF1682"/>
          <cell r="AG1682"/>
          <cell r="AH1682"/>
          <cell r="AI1682"/>
          <cell r="AJ1682"/>
        </row>
        <row r="1683">
          <cell r="C1683">
            <v>0</v>
          </cell>
          <cell r="D1683">
            <v>0</v>
          </cell>
          <cell r="E1683"/>
          <cell r="F1683"/>
          <cell r="G1683"/>
          <cell r="AA1683"/>
          <cell r="AB1683"/>
          <cell r="AC1683"/>
          <cell r="AD1683"/>
          <cell r="AE1683"/>
          <cell r="AF1683"/>
          <cell r="AG1683"/>
          <cell r="AH1683"/>
          <cell r="AI1683"/>
          <cell r="AJ1683"/>
        </row>
        <row r="1684">
          <cell r="C1684">
            <v>3157</v>
          </cell>
          <cell r="D1684">
            <v>3157</v>
          </cell>
          <cell r="E1684">
            <v>3157</v>
          </cell>
          <cell r="F1684"/>
          <cell r="G1684">
            <v>0</v>
          </cell>
          <cell r="AA1684">
            <v>3157</v>
          </cell>
          <cell r="AB1684">
            <v>0</v>
          </cell>
          <cell r="AC1684">
            <v>0</v>
          </cell>
          <cell r="AD1684"/>
          <cell r="AE1684"/>
          <cell r="AF1684"/>
          <cell r="AG1684"/>
          <cell r="AH1684"/>
          <cell r="AI1684"/>
          <cell r="AJ1684"/>
        </row>
        <row r="1685">
          <cell r="C1685">
            <v>0</v>
          </cell>
          <cell r="D1685">
            <v>0</v>
          </cell>
          <cell r="E1685"/>
          <cell r="F1685"/>
          <cell r="G1685"/>
          <cell r="AA1685"/>
          <cell r="AB1685"/>
          <cell r="AC1685"/>
          <cell r="AD1685"/>
          <cell r="AE1685"/>
          <cell r="AF1685"/>
          <cell r="AG1685"/>
          <cell r="AH1685"/>
          <cell r="AI1685"/>
          <cell r="AJ1685"/>
        </row>
        <row r="1686">
          <cell r="C1686">
            <v>0</v>
          </cell>
          <cell r="D1686">
            <v>0</v>
          </cell>
          <cell r="E1686"/>
          <cell r="F1686"/>
          <cell r="G1686"/>
          <cell r="AA1686"/>
          <cell r="AB1686"/>
          <cell r="AC1686"/>
          <cell r="AD1686"/>
          <cell r="AE1686"/>
          <cell r="AF1686"/>
          <cell r="AG1686"/>
          <cell r="AH1686"/>
          <cell r="AI1686"/>
          <cell r="AJ1686"/>
        </row>
        <row r="1687">
          <cell r="C1687">
            <v>0</v>
          </cell>
          <cell r="D1687">
            <v>0</v>
          </cell>
          <cell r="E1687"/>
          <cell r="F1687"/>
          <cell r="G1687"/>
          <cell r="AA1687"/>
          <cell r="AB1687"/>
          <cell r="AC1687"/>
          <cell r="AD1687"/>
          <cell r="AE1687"/>
          <cell r="AF1687"/>
          <cell r="AG1687"/>
          <cell r="AH1687"/>
          <cell r="AI1687"/>
          <cell r="AJ1687"/>
        </row>
        <row r="1688">
          <cell r="C1688">
            <v>0</v>
          </cell>
          <cell r="D1688">
            <v>0</v>
          </cell>
          <cell r="E1688"/>
          <cell r="F1688"/>
          <cell r="G1688"/>
          <cell r="AA1688"/>
          <cell r="AB1688"/>
          <cell r="AC1688"/>
          <cell r="AD1688"/>
          <cell r="AE1688"/>
          <cell r="AF1688"/>
          <cell r="AG1688"/>
          <cell r="AH1688"/>
          <cell r="AI1688"/>
          <cell r="AJ1688"/>
        </row>
        <row r="1689">
          <cell r="C1689">
            <v>0</v>
          </cell>
          <cell r="D1689">
            <v>0</v>
          </cell>
          <cell r="E1689"/>
          <cell r="F1689"/>
          <cell r="G1689"/>
          <cell r="AA1689"/>
          <cell r="AB1689"/>
          <cell r="AC1689"/>
          <cell r="AD1689"/>
          <cell r="AE1689"/>
          <cell r="AF1689"/>
          <cell r="AG1689"/>
          <cell r="AH1689"/>
          <cell r="AI1689"/>
          <cell r="AJ1689"/>
        </row>
        <row r="1690">
          <cell r="C1690">
            <v>0</v>
          </cell>
          <cell r="D1690">
            <v>0</v>
          </cell>
          <cell r="E1690"/>
          <cell r="F1690"/>
          <cell r="G1690"/>
          <cell r="AA1690"/>
          <cell r="AB1690"/>
          <cell r="AC1690"/>
          <cell r="AD1690"/>
          <cell r="AE1690"/>
          <cell r="AF1690"/>
          <cell r="AG1690"/>
          <cell r="AH1690"/>
          <cell r="AI1690"/>
          <cell r="AJ1690"/>
        </row>
        <row r="1691">
          <cell r="C1691">
            <v>0</v>
          </cell>
          <cell r="D1691">
            <v>0</v>
          </cell>
          <cell r="E1691"/>
          <cell r="F1691"/>
          <cell r="G1691"/>
          <cell r="AA1691"/>
          <cell r="AB1691"/>
          <cell r="AC1691"/>
          <cell r="AD1691"/>
          <cell r="AE1691"/>
          <cell r="AF1691"/>
          <cell r="AG1691"/>
          <cell r="AH1691"/>
          <cell r="AI1691"/>
          <cell r="AJ1691"/>
        </row>
        <row r="1692">
          <cell r="C1692">
            <v>0</v>
          </cell>
          <cell r="D1692">
            <v>0</v>
          </cell>
          <cell r="E1692"/>
          <cell r="F1692"/>
          <cell r="G1692"/>
          <cell r="AA1692"/>
          <cell r="AB1692"/>
          <cell r="AC1692"/>
          <cell r="AD1692"/>
          <cell r="AE1692"/>
          <cell r="AF1692"/>
          <cell r="AG1692"/>
          <cell r="AH1692"/>
          <cell r="AI1692"/>
          <cell r="AJ1692"/>
        </row>
        <row r="1693">
          <cell r="C1693">
            <v>0</v>
          </cell>
          <cell r="D1693">
            <v>0</v>
          </cell>
          <cell r="E1693"/>
          <cell r="F1693"/>
          <cell r="G1693"/>
          <cell r="AA1693"/>
          <cell r="AB1693"/>
          <cell r="AC1693"/>
          <cell r="AD1693"/>
          <cell r="AE1693"/>
          <cell r="AF1693"/>
          <cell r="AG1693"/>
          <cell r="AH1693"/>
          <cell r="AI1693"/>
          <cell r="AJ1693"/>
        </row>
        <row r="1694">
          <cell r="C1694">
            <v>0</v>
          </cell>
          <cell r="D1694">
            <v>0</v>
          </cell>
          <cell r="E1694"/>
          <cell r="F1694"/>
          <cell r="G1694"/>
          <cell r="AA1694"/>
          <cell r="AB1694"/>
          <cell r="AC1694"/>
          <cell r="AD1694"/>
          <cell r="AE1694"/>
          <cell r="AF1694"/>
          <cell r="AG1694"/>
          <cell r="AH1694"/>
          <cell r="AI1694"/>
          <cell r="AJ1694"/>
        </row>
        <row r="1695">
          <cell r="C1695">
            <v>0</v>
          </cell>
          <cell r="D1695">
            <v>0</v>
          </cell>
          <cell r="E1695"/>
          <cell r="F1695"/>
          <cell r="G1695"/>
          <cell r="AA1695"/>
          <cell r="AB1695"/>
          <cell r="AC1695"/>
          <cell r="AD1695"/>
          <cell r="AE1695"/>
          <cell r="AF1695"/>
          <cell r="AG1695"/>
          <cell r="AH1695"/>
          <cell r="AI1695"/>
          <cell r="AJ1695"/>
        </row>
        <row r="1696">
          <cell r="C1696">
            <v>0</v>
          </cell>
          <cell r="D1696">
            <v>0</v>
          </cell>
          <cell r="E1696"/>
          <cell r="F1696"/>
          <cell r="G1696"/>
          <cell r="AA1696"/>
          <cell r="AB1696"/>
          <cell r="AC1696"/>
          <cell r="AD1696"/>
          <cell r="AE1696"/>
          <cell r="AF1696"/>
          <cell r="AG1696"/>
          <cell r="AH1696"/>
          <cell r="AI1696"/>
          <cell r="AJ1696"/>
        </row>
        <row r="1697">
          <cell r="C1697">
            <v>21</v>
          </cell>
          <cell r="D1697">
            <v>21</v>
          </cell>
          <cell r="E1697">
            <v>21</v>
          </cell>
          <cell r="F1697"/>
          <cell r="G1697">
            <v>0</v>
          </cell>
          <cell r="AA1697">
            <v>21</v>
          </cell>
          <cell r="AB1697">
            <v>0</v>
          </cell>
          <cell r="AC1697">
            <v>0</v>
          </cell>
          <cell r="AD1697"/>
          <cell r="AE1697"/>
          <cell r="AF1697"/>
          <cell r="AG1697"/>
          <cell r="AH1697"/>
          <cell r="AI1697"/>
          <cell r="AJ1697"/>
        </row>
        <row r="1701">
          <cell r="C1701">
            <v>0</v>
          </cell>
          <cell r="D1701">
            <v>0</v>
          </cell>
          <cell r="E1701"/>
          <cell r="F1701"/>
          <cell r="G1701"/>
          <cell r="AA1701"/>
          <cell r="AB1701"/>
          <cell r="AC1701"/>
          <cell r="AD1701"/>
          <cell r="AE1701"/>
          <cell r="AF1701"/>
          <cell r="AG1701"/>
          <cell r="AH1701"/>
          <cell r="AI1701"/>
          <cell r="AJ1701"/>
        </row>
        <row r="1702">
          <cell r="C1702">
            <v>0</v>
          </cell>
          <cell r="D1702">
            <v>0</v>
          </cell>
          <cell r="E1702"/>
          <cell r="F1702"/>
          <cell r="G1702"/>
          <cell r="AA1702"/>
          <cell r="AB1702"/>
          <cell r="AC1702"/>
          <cell r="AD1702"/>
          <cell r="AE1702"/>
          <cell r="AF1702"/>
          <cell r="AG1702"/>
          <cell r="AH1702"/>
          <cell r="AI1702"/>
          <cell r="AJ1702"/>
        </row>
        <row r="1703">
          <cell r="C1703">
            <v>0</v>
          </cell>
          <cell r="D1703">
            <v>0</v>
          </cell>
          <cell r="E1703"/>
          <cell r="F1703"/>
          <cell r="G1703"/>
          <cell r="AA1703"/>
          <cell r="AB1703"/>
          <cell r="AC1703"/>
          <cell r="AD1703"/>
          <cell r="AE1703"/>
          <cell r="AF1703"/>
          <cell r="AG1703"/>
          <cell r="AH1703"/>
          <cell r="AI1703"/>
          <cell r="AJ1703"/>
        </row>
        <row r="1704">
          <cell r="C1704">
            <v>0</v>
          </cell>
          <cell r="D1704">
            <v>0</v>
          </cell>
          <cell r="E1704"/>
          <cell r="F1704"/>
          <cell r="G1704"/>
          <cell r="AA1704"/>
          <cell r="AB1704"/>
          <cell r="AC1704"/>
          <cell r="AD1704"/>
          <cell r="AE1704"/>
          <cell r="AF1704"/>
          <cell r="AG1704"/>
          <cell r="AH1704"/>
          <cell r="AI1704"/>
          <cell r="AJ1704"/>
        </row>
        <row r="1705">
          <cell r="C1705">
            <v>0</v>
          </cell>
          <cell r="D1705">
            <v>0</v>
          </cell>
          <cell r="E1705"/>
          <cell r="F1705"/>
          <cell r="G1705"/>
          <cell r="AA1705"/>
          <cell r="AB1705"/>
          <cell r="AC1705"/>
          <cell r="AD1705"/>
          <cell r="AE1705"/>
          <cell r="AF1705"/>
          <cell r="AG1705"/>
          <cell r="AH1705"/>
          <cell r="AI1705"/>
          <cell r="AJ1705"/>
        </row>
        <row r="1706">
          <cell r="C1706">
            <v>0</v>
          </cell>
          <cell r="D1706">
            <v>0</v>
          </cell>
          <cell r="E1706"/>
          <cell r="F1706"/>
          <cell r="G1706"/>
          <cell r="AA1706"/>
          <cell r="AB1706"/>
          <cell r="AC1706"/>
          <cell r="AD1706"/>
          <cell r="AE1706"/>
          <cell r="AF1706"/>
          <cell r="AG1706"/>
          <cell r="AH1706"/>
          <cell r="AI1706"/>
          <cell r="AJ1706"/>
        </row>
        <row r="1707">
          <cell r="C1707">
            <v>0</v>
          </cell>
          <cell r="D1707">
            <v>0</v>
          </cell>
          <cell r="E1707"/>
          <cell r="F1707"/>
          <cell r="G1707"/>
          <cell r="AA1707"/>
          <cell r="AB1707"/>
          <cell r="AC1707"/>
          <cell r="AD1707"/>
          <cell r="AE1707"/>
          <cell r="AF1707"/>
          <cell r="AG1707"/>
          <cell r="AH1707"/>
          <cell r="AI1707"/>
          <cell r="AJ1707"/>
        </row>
        <row r="1708">
          <cell r="C1708">
            <v>0</v>
          </cell>
          <cell r="D1708">
            <v>0</v>
          </cell>
          <cell r="E1708"/>
          <cell r="F1708"/>
          <cell r="G1708"/>
          <cell r="AA1708"/>
          <cell r="AB1708"/>
          <cell r="AC1708"/>
          <cell r="AD1708"/>
          <cell r="AE1708"/>
          <cell r="AF1708"/>
          <cell r="AG1708"/>
          <cell r="AH1708"/>
          <cell r="AI1708"/>
          <cell r="AJ1708"/>
        </row>
        <row r="1709">
          <cell r="C1709">
            <v>0</v>
          </cell>
          <cell r="D1709">
            <v>0</v>
          </cell>
          <cell r="E1709"/>
          <cell r="F1709"/>
          <cell r="G1709"/>
          <cell r="AA1709"/>
          <cell r="AB1709"/>
          <cell r="AC1709"/>
          <cell r="AD1709"/>
          <cell r="AE1709"/>
          <cell r="AF1709"/>
          <cell r="AG1709"/>
          <cell r="AH1709"/>
          <cell r="AI1709"/>
          <cell r="AJ1709"/>
        </row>
        <row r="1710">
          <cell r="C1710">
            <v>0</v>
          </cell>
          <cell r="D1710">
            <v>0</v>
          </cell>
          <cell r="E1710"/>
          <cell r="F1710"/>
          <cell r="G1710"/>
          <cell r="AA1710"/>
          <cell r="AB1710"/>
          <cell r="AC1710"/>
          <cell r="AD1710"/>
          <cell r="AE1710"/>
          <cell r="AF1710"/>
          <cell r="AG1710"/>
          <cell r="AH1710"/>
          <cell r="AI1710"/>
          <cell r="AJ1710"/>
        </row>
        <row r="1711">
          <cell r="C1711">
            <v>0</v>
          </cell>
          <cell r="D1711">
            <v>0</v>
          </cell>
          <cell r="E1711"/>
          <cell r="F1711"/>
          <cell r="G1711"/>
          <cell r="AA1711"/>
          <cell r="AB1711"/>
          <cell r="AC1711"/>
          <cell r="AD1711"/>
          <cell r="AE1711"/>
          <cell r="AF1711"/>
          <cell r="AG1711"/>
          <cell r="AH1711"/>
          <cell r="AI1711"/>
          <cell r="AJ1711"/>
        </row>
        <row r="1712">
          <cell r="C1712">
            <v>0</v>
          </cell>
          <cell r="D1712">
            <v>0</v>
          </cell>
          <cell r="E1712"/>
          <cell r="F1712"/>
          <cell r="G1712"/>
          <cell r="AA1712"/>
          <cell r="AB1712"/>
          <cell r="AC1712"/>
          <cell r="AD1712"/>
          <cell r="AE1712"/>
          <cell r="AF1712"/>
          <cell r="AG1712"/>
          <cell r="AH1712"/>
          <cell r="AI1712"/>
          <cell r="AJ1712"/>
        </row>
        <row r="1713">
          <cell r="C1713">
            <v>0</v>
          </cell>
          <cell r="D1713">
            <v>0</v>
          </cell>
          <cell r="E1713"/>
          <cell r="F1713"/>
          <cell r="G1713"/>
          <cell r="AA1713"/>
          <cell r="AB1713"/>
          <cell r="AC1713"/>
          <cell r="AD1713"/>
          <cell r="AE1713"/>
          <cell r="AF1713"/>
          <cell r="AG1713"/>
          <cell r="AH1713"/>
          <cell r="AI1713"/>
          <cell r="AJ1713"/>
        </row>
        <row r="1714">
          <cell r="C1714">
            <v>0</v>
          </cell>
          <cell r="D1714">
            <v>0</v>
          </cell>
          <cell r="E1714"/>
          <cell r="F1714"/>
          <cell r="G1714"/>
          <cell r="AA1714"/>
          <cell r="AB1714"/>
          <cell r="AC1714"/>
          <cell r="AD1714"/>
          <cell r="AE1714"/>
          <cell r="AF1714"/>
          <cell r="AG1714"/>
          <cell r="AH1714"/>
          <cell r="AI1714"/>
          <cell r="AJ1714"/>
        </row>
        <row r="1715">
          <cell r="C1715">
            <v>0</v>
          </cell>
          <cell r="D1715">
            <v>0</v>
          </cell>
          <cell r="E1715"/>
          <cell r="F1715"/>
          <cell r="G1715"/>
          <cell r="AA1715"/>
          <cell r="AB1715"/>
          <cell r="AC1715"/>
          <cell r="AD1715"/>
          <cell r="AE1715"/>
          <cell r="AF1715"/>
          <cell r="AG1715"/>
          <cell r="AH1715"/>
          <cell r="AI1715"/>
          <cell r="AJ1715"/>
        </row>
        <row r="1716">
          <cell r="C1716">
            <v>0</v>
          </cell>
          <cell r="D1716">
            <v>0</v>
          </cell>
          <cell r="E1716"/>
          <cell r="F1716"/>
          <cell r="G1716"/>
          <cell r="AA1716"/>
          <cell r="AB1716"/>
          <cell r="AC1716"/>
          <cell r="AD1716"/>
          <cell r="AE1716"/>
          <cell r="AF1716"/>
          <cell r="AG1716"/>
          <cell r="AH1716"/>
          <cell r="AI1716"/>
          <cell r="AJ1716"/>
        </row>
        <row r="1717">
          <cell r="C1717">
            <v>0</v>
          </cell>
          <cell r="D1717">
            <v>0</v>
          </cell>
          <cell r="E1717"/>
          <cell r="F1717"/>
          <cell r="G1717"/>
          <cell r="AA1717"/>
          <cell r="AB1717"/>
          <cell r="AC1717"/>
          <cell r="AD1717"/>
          <cell r="AE1717"/>
          <cell r="AF1717"/>
          <cell r="AG1717"/>
          <cell r="AH1717"/>
          <cell r="AI1717"/>
          <cell r="AJ1717"/>
        </row>
        <row r="1718">
          <cell r="C1718">
            <v>0</v>
          </cell>
          <cell r="D1718">
            <v>0</v>
          </cell>
          <cell r="E1718"/>
          <cell r="F1718"/>
          <cell r="G1718"/>
          <cell r="AA1718"/>
          <cell r="AB1718"/>
          <cell r="AC1718"/>
          <cell r="AD1718"/>
          <cell r="AE1718"/>
          <cell r="AF1718"/>
          <cell r="AG1718"/>
          <cell r="AH1718"/>
          <cell r="AI1718"/>
          <cell r="AJ1718"/>
        </row>
        <row r="1719">
          <cell r="C1719">
            <v>0</v>
          </cell>
          <cell r="D1719">
            <v>0</v>
          </cell>
          <cell r="E1719"/>
          <cell r="F1719"/>
          <cell r="G1719"/>
          <cell r="AA1719"/>
          <cell r="AB1719"/>
          <cell r="AC1719"/>
          <cell r="AD1719"/>
          <cell r="AE1719"/>
          <cell r="AF1719"/>
          <cell r="AG1719"/>
          <cell r="AH1719"/>
          <cell r="AI1719"/>
          <cell r="AJ1719"/>
        </row>
        <row r="1720">
          <cell r="C1720">
            <v>0</v>
          </cell>
          <cell r="D1720">
            <v>0</v>
          </cell>
          <cell r="E1720"/>
          <cell r="F1720"/>
          <cell r="G1720"/>
          <cell r="AA1720"/>
          <cell r="AB1720"/>
          <cell r="AC1720"/>
          <cell r="AD1720"/>
          <cell r="AE1720"/>
          <cell r="AF1720"/>
          <cell r="AG1720"/>
          <cell r="AH1720"/>
          <cell r="AI1720"/>
          <cell r="AJ1720"/>
        </row>
        <row r="1721">
          <cell r="C1721">
            <v>0</v>
          </cell>
          <cell r="D1721">
            <v>0</v>
          </cell>
          <cell r="E1721"/>
          <cell r="F1721"/>
          <cell r="G1721"/>
          <cell r="AA1721"/>
          <cell r="AB1721"/>
          <cell r="AC1721"/>
          <cell r="AD1721"/>
          <cell r="AE1721"/>
          <cell r="AF1721"/>
          <cell r="AG1721"/>
          <cell r="AH1721"/>
          <cell r="AI1721"/>
          <cell r="AJ1721"/>
        </row>
        <row r="1722">
          <cell r="C1722">
            <v>0</v>
          </cell>
          <cell r="D1722">
            <v>0</v>
          </cell>
          <cell r="E1722"/>
          <cell r="F1722"/>
          <cell r="G1722"/>
          <cell r="AA1722"/>
          <cell r="AB1722"/>
          <cell r="AC1722"/>
          <cell r="AD1722"/>
          <cell r="AE1722"/>
          <cell r="AF1722"/>
          <cell r="AG1722"/>
          <cell r="AH1722"/>
          <cell r="AI1722"/>
          <cell r="AJ1722"/>
        </row>
        <row r="1723">
          <cell r="C1723">
            <v>0</v>
          </cell>
          <cell r="D1723">
            <v>0</v>
          </cell>
          <cell r="E1723"/>
          <cell r="F1723"/>
          <cell r="G1723"/>
          <cell r="AA1723"/>
          <cell r="AB1723"/>
          <cell r="AC1723"/>
          <cell r="AD1723"/>
          <cell r="AE1723"/>
          <cell r="AF1723"/>
          <cell r="AG1723"/>
          <cell r="AH1723"/>
          <cell r="AI1723"/>
          <cell r="AJ1723"/>
        </row>
        <row r="1724">
          <cell r="C1724">
            <v>0</v>
          </cell>
          <cell r="D1724">
            <v>0</v>
          </cell>
          <cell r="E1724"/>
          <cell r="F1724"/>
          <cell r="G1724"/>
          <cell r="AA1724"/>
          <cell r="AB1724"/>
          <cell r="AC1724"/>
          <cell r="AD1724"/>
          <cell r="AE1724"/>
          <cell r="AF1724"/>
          <cell r="AG1724"/>
          <cell r="AH1724"/>
          <cell r="AI1724"/>
          <cell r="AJ1724"/>
        </row>
        <row r="1725">
          <cell r="C1725">
            <v>0</v>
          </cell>
          <cell r="D1725">
            <v>0</v>
          </cell>
          <cell r="E1725"/>
          <cell r="F1725"/>
          <cell r="G1725"/>
          <cell r="AA1725"/>
          <cell r="AB1725"/>
          <cell r="AC1725"/>
          <cell r="AD1725"/>
          <cell r="AE1725"/>
          <cell r="AF1725"/>
          <cell r="AG1725"/>
          <cell r="AH1725"/>
          <cell r="AI1725"/>
          <cell r="AJ1725"/>
        </row>
        <row r="1726">
          <cell r="C1726">
            <v>0</v>
          </cell>
          <cell r="D1726">
            <v>0</v>
          </cell>
          <cell r="E1726"/>
          <cell r="F1726"/>
          <cell r="G1726"/>
          <cell r="AA1726"/>
          <cell r="AB1726"/>
          <cell r="AC1726"/>
          <cell r="AD1726"/>
          <cell r="AE1726"/>
          <cell r="AF1726"/>
          <cell r="AG1726"/>
          <cell r="AH1726"/>
          <cell r="AI1726"/>
          <cell r="AJ1726"/>
        </row>
        <row r="1727">
          <cell r="C1727">
            <v>0</v>
          </cell>
          <cell r="D1727">
            <v>0</v>
          </cell>
          <cell r="E1727"/>
          <cell r="F1727"/>
          <cell r="G1727"/>
          <cell r="AA1727"/>
          <cell r="AB1727"/>
          <cell r="AC1727"/>
          <cell r="AD1727"/>
          <cell r="AE1727"/>
          <cell r="AF1727"/>
          <cell r="AG1727"/>
          <cell r="AH1727"/>
          <cell r="AI1727"/>
          <cell r="AJ1727"/>
        </row>
        <row r="1728">
          <cell r="C1728">
            <v>0</v>
          </cell>
          <cell r="D1728">
            <v>0</v>
          </cell>
          <cell r="E1728"/>
          <cell r="F1728"/>
          <cell r="G1728"/>
          <cell r="AA1728"/>
          <cell r="AB1728"/>
          <cell r="AC1728"/>
          <cell r="AD1728"/>
          <cell r="AE1728"/>
          <cell r="AF1728"/>
          <cell r="AG1728"/>
          <cell r="AH1728"/>
          <cell r="AI1728"/>
          <cell r="AJ1728"/>
        </row>
        <row r="1729">
          <cell r="C1729">
            <v>0</v>
          </cell>
          <cell r="D1729">
            <v>0</v>
          </cell>
          <cell r="E1729"/>
          <cell r="F1729"/>
          <cell r="G1729"/>
          <cell r="AA1729"/>
          <cell r="AB1729"/>
          <cell r="AC1729"/>
          <cell r="AD1729"/>
          <cell r="AE1729"/>
          <cell r="AF1729"/>
          <cell r="AG1729"/>
          <cell r="AH1729"/>
          <cell r="AI1729"/>
          <cell r="AJ1729"/>
        </row>
        <row r="1730">
          <cell r="C1730">
            <v>0</v>
          </cell>
          <cell r="D1730">
            <v>0</v>
          </cell>
          <cell r="E1730"/>
          <cell r="F1730"/>
          <cell r="G1730"/>
          <cell r="AA1730"/>
          <cell r="AB1730"/>
          <cell r="AC1730"/>
          <cell r="AD1730"/>
          <cell r="AE1730"/>
          <cell r="AF1730"/>
          <cell r="AG1730"/>
          <cell r="AH1730"/>
          <cell r="AI1730"/>
          <cell r="AJ1730"/>
        </row>
        <row r="1731">
          <cell r="C1731">
            <v>0</v>
          </cell>
          <cell r="D1731">
            <v>0</v>
          </cell>
          <cell r="E1731"/>
          <cell r="F1731"/>
          <cell r="G1731"/>
          <cell r="AA1731"/>
          <cell r="AB1731"/>
          <cell r="AC1731"/>
          <cell r="AD1731"/>
          <cell r="AE1731"/>
          <cell r="AF1731"/>
          <cell r="AG1731"/>
          <cell r="AH1731"/>
          <cell r="AI1731"/>
          <cell r="AJ1731"/>
        </row>
        <row r="1732">
          <cell r="C1732">
            <v>0</v>
          </cell>
          <cell r="D1732">
            <v>0</v>
          </cell>
          <cell r="E1732"/>
          <cell r="F1732"/>
          <cell r="G1732"/>
          <cell r="AA1732"/>
          <cell r="AB1732"/>
          <cell r="AC1732"/>
          <cell r="AD1732"/>
          <cell r="AE1732"/>
          <cell r="AF1732"/>
          <cell r="AG1732"/>
          <cell r="AH1732"/>
          <cell r="AI1732"/>
          <cell r="AJ1732"/>
        </row>
        <row r="1733">
          <cell r="C1733">
            <v>0</v>
          </cell>
          <cell r="D1733">
            <v>0</v>
          </cell>
          <cell r="E1733"/>
          <cell r="F1733"/>
          <cell r="G1733"/>
          <cell r="AA1733"/>
          <cell r="AB1733"/>
          <cell r="AC1733"/>
          <cell r="AD1733"/>
          <cell r="AE1733"/>
          <cell r="AF1733"/>
          <cell r="AG1733"/>
          <cell r="AH1733"/>
          <cell r="AI1733"/>
          <cell r="AJ1733"/>
        </row>
        <row r="1734">
          <cell r="C1734">
            <v>0</v>
          </cell>
          <cell r="D1734">
            <v>0</v>
          </cell>
          <cell r="E1734"/>
          <cell r="F1734"/>
          <cell r="G1734"/>
          <cell r="AA1734"/>
          <cell r="AB1734"/>
          <cell r="AC1734"/>
          <cell r="AD1734"/>
          <cell r="AE1734"/>
          <cell r="AF1734"/>
          <cell r="AG1734"/>
          <cell r="AH1734"/>
          <cell r="AI1734"/>
          <cell r="AJ1734"/>
        </row>
        <row r="1735">
          <cell r="C1735">
            <v>0</v>
          </cell>
          <cell r="D1735">
            <v>0</v>
          </cell>
          <cell r="E1735"/>
          <cell r="F1735"/>
          <cell r="G1735"/>
          <cell r="AA1735"/>
          <cell r="AB1735"/>
          <cell r="AC1735"/>
          <cell r="AD1735"/>
          <cell r="AE1735"/>
          <cell r="AF1735"/>
          <cell r="AG1735"/>
          <cell r="AH1735"/>
          <cell r="AI1735"/>
          <cell r="AJ1735"/>
        </row>
        <row r="1736">
          <cell r="C1736">
            <v>330</v>
          </cell>
          <cell r="D1736">
            <v>330</v>
          </cell>
          <cell r="E1736">
            <v>330</v>
          </cell>
          <cell r="F1736"/>
          <cell r="G1736">
            <v>0</v>
          </cell>
          <cell r="AA1736">
            <v>319</v>
          </cell>
          <cell r="AB1736">
            <v>11</v>
          </cell>
          <cell r="AC1736">
            <v>0</v>
          </cell>
          <cell r="AD1736"/>
          <cell r="AE1736"/>
          <cell r="AF1736"/>
          <cell r="AG1736"/>
          <cell r="AH1736"/>
          <cell r="AI1736"/>
          <cell r="AJ1736"/>
        </row>
        <row r="1737">
          <cell r="C1737">
            <v>413</v>
          </cell>
          <cell r="D1737">
            <v>413</v>
          </cell>
          <cell r="E1737">
            <v>413</v>
          </cell>
          <cell r="F1737"/>
          <cell r="G1737">
            <v>0</v>
          </cell>
          <cell r="AA1737">
            <v>413</v>
          </cell>
          <cell r="AB1737">
            <v>0</v>
          </cell>
          <cell r="AC1737">
            <v>0</v>
          </cell>
          <cell r="AD1737"/>
          <cell r="AE1737"/>
          <cell r="AF1737"/>
          <cell r="AG1737"/>
          <cell r="AH1737"/>
          <cell r="AI1737"/>
          <cell r="AJ1737"/>
        </row>
        <row r="1738">
          <cell r="C1738">
            <v>9676</v>
          </cell>
          <cell r="D1738">
            <v>9646</v>
          </cell>
          <cell r="E1738">
            <v>9646</v>
          </cell>
          <cell r="F1738"/>
          <cell r="G1738">
            <v>30</v>
          </cell>
          <cell r="AA1738">
            <v>8197</v>
          </cell>
          <cell r="AB1738">
            <v>775</v>
          </cell>
          <cell r="AC1738">
            <v>704</v>
          </cell>
          <cell r="AD1738"/>
          <cell r="AE1738"/>
          <cell r="AF1738"/>
          <cell r="AG1738"/>
          <cell r="AH1738"/>
          <cell r="AI1738"/>
          <cell r="AJ1738"/>
        </row>
        <row r="1739">
          <cell r="C1739">
            <v>7153</v>
          </cell>
          <cell r="D1739">
            <v>7153</v>
          </cell>
          <cell r="E1739">
            <v>7153</v>
          </cell>
          <cell r="F1739"/>
          <cell r="G1739">
            <v>0</v>
          </cell>
          <cell r="AA1739">
            <v>7153</v>
          </cell>
          <cell r="AB1739">
            <v>0</v>
          </cell>
          <cell r="AC1739">
            <v>0</v>
          </cell>
          <cell r="AD1739"/>
          <cell r="AE1739"/>
          <cell r="AF1739"/>
          <cell r="AG1739"/>
          <cell r="AH1739"/>
          <cell r="AI1739"/>
          <cell r="AJ1739"/>
        </row>
        <row r="1740">
          <cell r="C1740">
            <v>0</v>
          </cell>
          <cell r="D1740">
            <v>0</v>
          </cell>
          <cell r="E1740"/>
          <cell r="F1740"/>
          <cell r="G1740"/>
          <cell r="AA1740"/>
          <cell r="AB1740"/>
          <cell r="AC1740"/>
          <cell r="AD1740"/>
          <cell r="AE1740"/>
          <cell r="AF1740"/>
          <cell r="AG1740"/>
          <cell r="AH1740"/>
          <cell r="AI1740"/>
          <cell r="AJ1740"/>
        </row>
        <row r="1741">
          <cell r="C1741">
            <v>155</v>
          </cell>
          <cell r="D1741">
            <v>155</v>
          </cell>
          <cell r="E1741">
            <v>155</v>
          </cell>
          <cell r="F1741"/>
          <cell r="G1741">
            <v>0</v>
          </cell>
          <cell r="AA1741">
            <v>155</v>
          </cell>
          <cell r="AB1741">
            <v>0</v>
          </cell>
          <cell r="AC1741">
            <v>0</v>
          </cell>
          <cell r="AD1741"/>
          <cell r="AE1741"/>
          <cell r="AF1741"/>
          <cell r="AG1741"/>
          <cell r="AH1741"/>
          <cell r="AI1741"/>
          <cell r="AJ1741"/>
        </row>
        <row r="1742">
          <cell r="C1742">
            <v>2</v>
          </cell>
          <cell r="D1742">
            <v>2</v>
          </cell>
          <cell r="E1742">
            <v>2</v>
          </cell>
          <cell r="F1742"/>
          <cell r="G1742">
            <v>0</v>
          </cell>
          <cell r="AA1742">
            <v>2</v>
          </cell>
          <cell r="AB1742">
            <v>0</v>
          </cell>
          <cell r="AC1742">
            <v>0</v>
          </cell>
          <cell r="AD1742"/>
          <cell r="AE1742"/>
          <cell r="AF1742"/>
          <cell r="AG1742"/>
          <cell r="AH1742"/>
          <cell r="AI1742"/>
          <cell r="AJ1742"/>
        </row>
        <row r="1743">
          <cell r="C1743">
            <v>3083</v>
          </cell>
          <cell r="D1743">
            <v>3083</v>
          </cell>
          <cell r="E1743">
            <v>3083</v>
          </cell>
          <cell r="F1743"/>
          <cell r="G1743">
            <v>0</v>
          </cell>
          <cell r="AA1743">
            <v>2395</v>
          </cell>
          <cell r="AB1743">
            <v>3</v>
          </cell>
          <cell r="AC1743">
            <v>685</v>
          </cell>
          <cell r="AD1743"/>
          <cell r="AE1743"/>
          <cell r="AF1743"/>
          <cell r="AG1743"/>
          <cell r="AH1743"/>
          <cell r="AI1743"/>
          <cell r="AJ1743"/>
        </row>
        <row r="1744">
          <cell r="C1744">
            <v>0</v>
          </cell>
          <cell r="D1744">
            <v>0</v>
          </cell>
          <cell r="E1744"/>
          <cell r="F1744"/>
          <cell r="G1744"/>
          <cell r="AA1744"/>
          <cell r="AB1744"/>
          <cell r="AC1744"/>
          <cell r="AD1744"/>
          <cell r="AE1744"/>
          <cell r="AF1744"/>
          <cell r="AG1744"/>
          <cell r="AH1744"/>
          <cell r="AI1744"/>
          <cell r="AJ1744"/>
        </row>
        <row r="1745">
          <cell r="C1745">
            <v>0</v>
          </cell>
          <cell r="D1745">
            <v>0</v>
          </cell>
          <cell r="E1745"/>
          <cell r="F1745"/>
          <cell r="G1745"/>
          <cell r="AA1745"/>
          <cell r="AB1745"/>
          <cell r="AC1745"/>
          <cell r="AD1745"/>
          <cell r="AE1745"/>
          <cell r="AF1745"/>
          <cell r="AG1745"/>
          <cell r="AH1745"/>
          <cell r="AI1745"/>
          <cell r="AJ1745"/>
        </row>
        <row r="1746">
          <cell r="C1746">
            <v>0</v>
          </cell>
          <cell r="D1746">
            <v>0</v>
          </cell>
          <cell r="E1746"/>
          <cell r="F1746"/>
          <cell r="G1746"/>
          <cell r="AA1746"/>
          <cell r="AB1746"/>
          <cell r="AC1746"/>
          <cell r="AD1746"/>
          <cell r="AE1746"/>
          <cell r="AF1746"/>
          <cell r="AG1746"/>
          <cell r="AH1746"/>
          <cell r="AI1746"/>
          <cell r="AJ1746"/>
        </row>
        <row r="1747">
          <cell r="C1747">
            <v>0</v>
          </cell>
          <cell r="D1747">
            <v>0</v>
          </cell>
          <cell r="E1747"/>
          <cell r="F1747"/>
          <cell r="G1747"/>
          <cell r="AA1747"/>
          <cell r="AB1747"/>
          <cell r="AC1747"/>
          <cell r="AD1747"/>
          <cell r="AE1747"/>
          <cell r="AF1747"/>
          <cell r="AG1747"/>
          <cell r="AH1747"/>
          <cell r="AI1747"/>
          <cell r="AJ1747"/>
        </row>
        <row r="1748">
          <cell r="C1748">
            <v>0</v>
          </cell>
          <cell r="D1748">
            <v>0</v>
          </cell>
          <cell r="E1748"/>
          <cell r="F1748"/>
          <cell r="G1748"/>
          <cell r="AA1748"/>
          <cell r="AB1748"/>
          <cell r="AC1748"/>
          <cell r="AD1748"/>
          <cell r="AE1748"/>
          <cell r="AF1748"/>
          <cell r="AG1748"/>
          <cell r="AH1748"/>
          <cell r="AI1748"/>
          <cell r="AJ1748"/>
        </row>
        <row r="1749">
          <cell r="C1749">
            <v>12</v>
          </cell>
          <cell r="D1749">
            <v>12</v>
          </cell>
          <cell r="E1749">
            <v>12</v>
          </cell>
          <cell r="F1749"/>
          <cell r="G1749">
            <v>0</v>
          </cell>
          <cell r="AA1749">
            <v>12</v>
          </cell>
          <cell r="AB1749">
            <v>0</v>
          </cell>
          <cell r="AC1749">
            <v>0</v>
          </cell>
          <cell r="AD1749"/>
          <cell r="AE1749"/>
          <cell r="AF1749"/>
          <cell r="AG1749"/>
          <cell r="AH1749"/>
          <cell r="AI1749"/>
          <cell r="AJ1749"/>
        </row>
        <row r="1750">
          <cell r="C1750">
            <v>6</v>
          </cell>
          <cell r="D1750">
            <v>6</v>
          </cell>
          <cell r="E1750">
            <v>6</v>
          </cell>
          <cell r="F1750"/>
          <cell r="G1750">
            <v>0</v>
          </cell>
          <cell r="AA1750">
            <v>6</v>
          </cell>
          <cell r="AB1750">
            <v>0</v>
          </cell>
          <cell r="AC1750">
            <v>0</v>
          </cell>
          <cell r="AD1750"/>
          <cell r="AE1750"/>
          <cell r="AF1750"/>
          <cell r="AG1750"/>
          <cell r="AH1750"/>
          <cell r="AI1750"/>
          <cell r="AJ1750"/>
        </row>
        <row r="1751">
          <cell r="C1751">
            <v>272</v>
          </cell>
          <cell r="D1751">
            <v>272</v>
          </cell>
          <cell r="E1751">
            <v>272</v>
          </cell>
          <cell r="F1751"/>
          <cell r="G1751">
            <v>0</v>
          </cell>
          <cell r="AA1751">
            <v>272</v>
          </cell>
          <cell r="AB1751">
            <v>0</v>
          </cell>
          <cell r="AC1751">
            <v>0</v>
          </cell>
          <cell r="AD1751"/>
          <cell r="AE1751"/>
          <cell r="AF1751"/>
          <cell r="AG1751"/>
          <cell r="AH1751"/>
          <cell r="AI1751"/>
          <cell r="AJ1751"/>
        </row>
        <row r="1752">
          <cell r="C1752">
            <v>2</v>
          </cell>
          <cell r="D1752">
            <v>2</v>
          </cell>
          <cell r="E1752">
            <v>2</v>
          </cell>
          <cell r="F1752"/>
          <cell r="G1752">
            <v>0</v>
          </cell>
          <cell r="AA1752">
            <v>2</v>
          </cell>
          <cell r="AB1752">
            <v>0</v>
          </cell>
          <cell r="AC1752">
            <v>0</v>
          </cell>
          <cell r="AD1752"/>
          <cell r="AE1752"/>
          <cell r="AF1752"/>
          <cell r="AG1752"/>
          <cell r="AH1752"/>
          <cell r="AI1752"/>
          <cell r="AJ1752"/>
        </row>
        <row r="1753">
          <cell r="C1753">
            <v>0</v>
          </cell>
          <cell r="D1753">
            <v>0</v>
          </cell>
          <cell r="E1753"/>
          <cell r="F1753"/>
          <cell r="G1753"/>
          <cell r="AA1753"/>
          <cell r="AB1753"/>
          <cell r="AC1753"/>
          <cell r="AD1753"/>
          <cell r="AE1753"/>
          <cell r="AF1753"/>
          <cell r="AG1753"/>
          <cell r="AH1753"/>
          <cell r="AI1753"/>
          <cell r="AJ1753"/>
        </row>
        <row r="1754">
          <cell r="C1754">
            <v>0</v>
          </cell>
          <cell r="D1754">
            <v>0</v>
          </cell>
          <cell r="E1754"/>
          <cell r="F1754"/>
          <cell r="G1754"/>
          <cell r="AA1754"/>
          <cell r="AB1754"/>
          <cell r="AC1754"/>
          <cell r="AD1754"/>
          <cell r="AE1754"/>
          <cell r="AF1754"/>
          <cell r="AG1754"/>
          <cell r="AH1754"/>
          <cell r="AI1754"/>
          <cell r="AJ1754"/>
        </row>
        <row r="1755">
          <cell r="C1755">
            <v>0</v>
          </cell>
          <cell r="D1755">
            <v>0</v>
          </cell>
          <cell r="E1755"/>
          <cell r="F1755"/>
          <cell r="G1755"/>
          <cell r="AA1755"/>
          <cell r="AB1755"/>
          <cell r="AC1755"/>
          <cell r="AD1755"/>
          <cell r="AE1755"/>
          <cell r="AF1755"/>
          <cell r="AG1755"/>
          <cell r="AH1755"/>
          <cell r="AI1755"/>
          <cell r="AJ1755"/>
        </row>
        <row r="1756">
          <cell r="C1756">
            <v>0</v>
          </cell>
          <cell r="D1756">
            <v>0</v>
          </cell>
          <cell r="E1756"/>
          <cell r="F1756"/>
          <cell r="G1756"/>
          <cell r="AA1756"/>
          <cell r="AB1756"/>
          <cell r="AC1756"/>
          <cell r="AD1756"/>
          <cell r="AE1756"/>
          <cell r="AF1756"/>
          <cell r="AG1756"/>
          <cell r="AH1756"/>
          <cell r="AI1756"/>
          <cell r="AJ1756"/>
        </row>
        <row r="1757">
          <cell r="C1757">
            <v>0</v>
          </cell>
          <cell r="D1757">
            <v>0</v>
          </cell>
          <cell r="E1757"/>
          <cell r="F1757"/>
          <cell r="G1757"/>
          <cell r="AA1757"/>
          <cell r="AB1757"/>
          <cell r="AC1757"/>
          <cell r="AD1757"/>
          <cell r="AE1757"/>
          <cell r="AF1757"/>
          <cell r="AG1757"/>
          <cell r="AH1757"/>
          <cell r="AI1757"/>
          <cell r="AJ1757"/>
        </row>
        <row r="1758">
          <cell r="C1758">
            <v>0</v>
          </cell>
          <cell r="D1758">
            <v>0</v>
          </cell>
          <cell r="E1758"/>
          <cell r="F1758"/>
          <cell r="G1758"/>
          <cell r="AA1758"/>
          <cell r="AB1758"/>
          <cell r="AC1758"/>
          <cell r="AD1758"/>
          <cell r="AE1758"/>
          <cell r="AF1758"/>
          <cell r="AG1758"/>
          <cell r="AH1758"/>
          <cell r="AI1758"/>
          <cell r="AJ1758"/>
        </row>
        <row r="1759">
          <cell r="C1759">
            <v>0</v>
          </cell>
          <cell r="D1759">
            <v>0</v>
          </cell>
          <cell r="E1759"/>
          <cell r="F1759"/>
          <cell r="G1759"/>
          <cell r="AA1759"/>
          <cell r="AB1759"/>
          <cell r="AC1759"/>
          <cell r="AD1759"/>
          <cell r="AE1759"/>
          <cell r="AF1759"/>
          <cell r="AG1759"/>
          <cell r="AH1759"/>
          <cell r="AI1759"/>
          <cell r="AJ1759"/>
        </row>
        <row r="1760">
          <cell r="C1760">
            <v>0</v>
          </cell>
          <cell r="D1760">
            <v>0</v>
          </cell>
          <cell r="E1760"/>
          <cell r="F1760"/>
          <cell r="G1760"/>
          <cell r="AA1760"/>
          <cell r="AB1760"/>
          <cell r="AC1760"/>
          <cell r="AD1760"/>
          <cell r="AE1760"/>
          <cell r="AF1760"/>
          <cell r="AG1760"/>
          <cell r="AH1760"/>
          <cell r="AI1760"/>
          <cell r="AJ1760"/>
        </row>
        <row r="1761">
          <cell r="C1761">
            <v>0</v>
          </cell>
          <cell r="D1761">
            <v>0</v>
          </cell>
          <cell r="E1761"/>
          <cell r="F1761"/>
          <cell r="G1761"/>
          <cell r="AA1761"/>
          <cell r="AB1761"/>
          <cell r="AC1761"/>
          <cell r="AD1761"/>
          <cell r="AE1761"/>
          <cell r="AF1761"/>
          <cell r="AG1761"/>
          <cell r="AH1761"/>
          <cell r="AI1761"/>
          <cell r="AJ1761"/>
        </row>
        <row r="1762">
          <cell r="C1762">
            <v>0</v>
          </cell>
          <cell r="D1762">
            <v>0</v>
          </cell>
          <cell r="E1762"/>
          <cell r="F1762"/>
          <cell r="G1762"/>
          <cell r="AA1762"/>
          <cell r="AB1762"/>
          <cell r="AC1762"/>
          <cell r="AD1762"/>
          <cell r="AE1762"/>
          <cell r="AF1762"/>
          <cell r="AG1762"/>
          <cell r="AH1762"/>
          <cell r="AI1762"/>
          <cell r="AJ1762"/>
        </row>
        <row r="1763">
          <cell r="C1763">
            <v>0</v>
          </cell>
          <cell r="D1763">
            <v>0</v>
          </cell>
          <cell r="E1763"/>
          <cell r="F1763"/>
          <cell r="G1763"/>
          <cell r="AA1763"/>
          <cell r="AB1763"/>
          <cell r="AC1763"/>
          <cell r="AD1763"/>
          <cell r="AE1763"/>
          <cell r="AF1763"/>
          <cell r="AG1763"/>
          <cell r="AH1763"/>
          <cell r="AI1763"/>
          <cell r="AJ1763"/>
        </row>
        <row r="1764">
          <cell r="C1764">
            <v>0</v>
          </cell>
          <cell r="D1764">
            <v>0</v>
          </cell>
          <cell r="E1764"/>
          <cell r="F1764"/>
          <cell r="G1764"/>
          <cell r="AA1764"/>
          <cell r="AB1764"/>
          <cell r="AC1764"/>
          <cell r="AD1764"/>
          <cell r="AE1764"/>
          <cell r="AF1764"/>
          <cell r="AG1764"/>
          <cell r="AH1764"/>
          <cell r="AI1764"/>
          <cell r="AJ1764"/>
        </row>
        <row r="1765">
          <cell r="C1765">
            <v>0</v>
          </cell>
          <cell r="D1765">
            <v>0</v>
          </cell>
          <cell r="E1765"/>
          <cell r="F1765"/>
          <cell r="G1765"/>
          <cell r="AA1765"/>
          <cell r="AB1765"/>
          <cell r="AC1765"/>
          <cell r="AD1765"/>
          <cell r="AE1765"/>
          <cell r="AF1765"/>
          <cell r="AG1765"/>
          <cell r="AH1765"/>
          <cell r="AI1765"/>
          <cell r="AJ1765"/>
        </row>
        <row r="1766">
          <cell r="C1766">
            <v>0</v>
          </cell>
          <cell r="D1766">
            <v>0</v>
          </cell>
          <cell r="E1766"/>
          <cell r="F1766"/>
          <cell r="G1766"/>
          <cell r="AA1766"/>
          <cell r="AB1766"/>
          <cell r="AC1766"/>
          <cell r="AD1766"/>
          <cell r="AE1766"/>
          <cell r="AF1766"/>
          <cell r="AG1766"/>
          <cell r="AH1766"/>
          <cell r="AI1766"/>
          <cell r="AJ1766"/>
        </row>
        <row r="1767">
          <cell r="C1767">
            <v>0</v>
          </cell>
          <cell r="D1767">
            <v>0</v>
          </cell>
          <cell r="E1767"/>
          <cell r="F1767"/>
          <cell r="G1767"/>
          <cell r="AA1767"/>
          <cell r="AB1767"/>
          <cell r="AC1767"/>
          <cell r="AD1767"/>
          <cell r="AE1767"/>
          <cell r="AF1767"/>
          <cell r="AG1767"/>
          <cell r="AH1767"/>
          <cell r="AI1767"/>
          <cell r="AJ1767"/>
        </row>
        <row r="1768">
          <cell r="C1768">
            <v>0</v>
          </cell>
          <cell r="D1768">
            <v>0</v>
          </cell>
          <cell r="E1768"/>
          <cell r="F1768"/>
          <cell r="G1768"/>
          <cell r="AA1768"/>
          <cell r="AB1768"/>
          <cell r="AC1768"/>
          <cell r="AD1768"/>
          <cell r="AE1768"/>
          <cell r="AF1768"/>
          <cell r="AG1768"/>
          <cell r="AH1768"/>
          <cell r="AI1768"/>
          <cell r="AJ1768"/>
        </row>
        <row r="1769">
          <cell r="C1769">
            <v>0</v>
          </cell>
          <cell r="D1769">
            <v>0</v>
          </cell>
          <cell r="E1769"/>
          <cell r="F1769"/>
          <cell r="G1769"/>
          <cell r="AA1769"/>
          <cell r="AB1769"/>
          <cell r="AC1769"/>
          <cell r="AD1769"/>
          <cell r="AE1769"/>
          <cell r="AF1769"/>
          <cell r="AG1769"/>
          <cell r="AH1769"/>
          <cell r="AI1769"/>
          <cell r="AJ1769"/>
        </row>
        <row r="1770">
          <cell r="C1770">
            <v>0</v>
          </cell>
          <cell r="D1770">
            <v>0</v>
          </cell>
          <cell r="E1770"/>
          <cell r="F1770"/>
          <cell r="G1770"/>
          <cell r="AA1770"/>
          <cell r="AB1770"/>
          <cell r="AC1770"/>
          <cell r="AD1770"/>
          <cell r="AE1770"/>
          <cell r="AF1770"/>
          <cell r="AG1770"/>
          <cell r="AH1770"/>
          <cell r="AI1770"/>
          <cell r="AJ1770"/>
        </row>
        <row r="1771">
          <cell r="C1771">
            <v>0</v>
          </cell>
          <cell r="D1771">
            <v>0</v>
          </cell>
          <cell r="E1771"/>
          <cell r="F1771"/>
          <cell r="G1771"/>
          <cell r="AA1771"/>
          <cell r="AB1771"/>
          <cell r="AC1771"/>
          <cell r="AD1771"/>
          <cell r="AE1771"/>
          <cell r="AF1771"/>
          <cell r="AG1771"/>
          <cell r="AH1771"/>
          <cell r="AI1771"/>
          <cell r="AJ1771"/>
        </row>
        <row r="1772">
          <cell r="C1772">
            <v>0</v>
          </cell>
          <cell r="D1772">
            <v>0</v>
          </cell>
          <cell r="E1772"/>
          <cell r="F1772"/>
          <cell r="G1772"/>
          <cell r="AA1772"/>
          <cell r="AB1772"/>
          <cell r="AC1772"/>
          <cell r="AD1772"/>
          <cell r="AE1772"/>
          <cell r="AF1772"/>
          <cell r="AG1772"/>
          <cell r="AH1772"/>
          <cell r="AI1772"/>
          <cell r="AJ1772"/>
        </row>
        <row r="1773">
          <cell r="C1773">
            <v>0</v>
          </cell>
          <cell r="D1773">
            <v>0</v>
          </cell>
          <cell r="E1773"/>
          <cell r="F1773"/>
          <cell r="G1773"/>
          <cell r="AA1773"/>
          <cell r="AB1773"/>
          <cell r="AC1773"/>
          <cell r="AD1773"/>
          <cell r="AE1773"/>
          <cell r="AF1773"/>
          <cell r="AG1773"/>
          <cell r="AH1773"/>
          <cell r="AI1773"/>
          <cell r="AJ1773"/>
        </row>
        <row r="1774">
          <cell r="C1774">
            <v>0</v>
          </cell>
          <cell r="D1774">
            <v>0</v>
          </cell>
          <cell r="E1774"/>
          <cell r="F1774"/>
          <cell r="G1774"/>
          <cell r="AA1774"/>
          <cell r="AB1774"/>
          <cell r="AC1774"/>
          <cell r="AD1774"/>
          <cell r="AE1774"/>
          <cell r="AF1774"/>
          <cell r="AG1774"/>
          <cell r="AH1774"/>
          <cell r="AI1774"/>
          <cell r="AJ1774"/>
        </row>
        <row r="1775">
          <cell r="C1775">
            <v>0</v>
          </cell>
          <cell r="D1775">
            <v>0</v>
          </cell>
          <cell r="E1775"/>
          <cell r="F1775"/>
          <cell r="G1775"/>
          <cell r="AA1775"/>
          <cell r="AB1775"/>
          <cell r="AC1775"/>
          <cell r="AD1775"/>
          <cell r="AE1775"/>
          <cell r="AF1775"/>
          <cell r="AG1775"/>
          <cell r="AH1775"/>
          <cell r="AI1775"/>
          <cell r="AJ1775"/>
        </row>
        <row r="1776">
          <cell r="C1776">
            <v>0</v>
          </cell>
          <cell r="D1776">
            <v>0</v>
          </cell>
          <cell r="E1776"/>
          <cell r="F1776"/>
          <cell r="G1776"/>
          <cell r="AA1776"/>
          <cell r="AB1776"/>
          <cell r="AC1776"/>
          <cell r="AD1776"/>
          <cell r="AE1776"/>
          <cell r="AF1776"/>
          <cell r="AG1776"/>
          <cell r="AH1776"/>
          <cell r="AI1776"/>
          <cell r="AJ1776"/>
        </row>
        <row r="1777">
          <cell r="C1777">
            <v>0</v>
          </cell>
          <cell r="D1777">
            <v>0</v>
          </cell>
          <cell r="E1777"/>
          <cell r="F1777"/>
          <cell r="G1777"/>
          <cell r="AA1777"/>
          <cell r="AB1777"/>
          <cell r="AC1777"/>
          <cell r="AD1777"/>
          <cell r="AE1777"/>
          <cell r="AF1777"/>
          <cell r="AG1777"/>
          <cell r="AH1777"/>
          <cell r="AI1777"/>
          <cell r="AJ1777"/>
        </row>
        <row r="1778">
          <cell r="C1778">
            <v>0</v>
          </cell>
          <cell r="D1778">
            <v>0</v>
          </cell>
          <cell r="E1778"/>
          <cell r="F1778"/>
          <cell r="G1778"/>
          <cell r="AA1778"/>
          <cell r="AB1778"/>
          <cell r="AC1778"/>
          <cell r="AD1778"/>
          <cell r="AE1778"/>
          <cell r="AF1778"/>
          <cell r="AG1778"/>
          <cell r="AH1778"/>
          <cell r="AI1778"/>
          <cell r="AJ1778"/>
        </row>
        <row r="1779">
          <cell r="C1779">
            <v>0</v>
          </cell>
          <cell r="D1779">
            <v>0</v>
          </cell>
          <cell r="E1779"/>
          <cell r="F1779"/>
          <cell r="G1779"/>
          <cell r="AA1779"/>
          <cell r="AB1779"/>
          <cell r="AC1779"/>
          <cell r="AD1779"/>
          <cell r="AE1779"/>
          <cell r="AF1779"/>
          <cell r="AG1779"/>
          <cell r="AH1779"/>
          <cell r="AI1779"/>
          <cell r="AJ1779"/>
        </row>
        <row r="1780">
          <cell r="C1780">
            <v>0</v>
          </cell>
          <cell r="D1780">
            <v>0</v>
          </cell>
          <cell r="E1780"/>
          <cell r="F1780"/>
          <cell r="G1780"/>
          <cell r="AA1780"/>
          <cell r="AB1780"/>
          <cell r="AC1780"/>
          <cell r="AD1780"/>
          <cell r="AE1780"/>
          <cell r="AF1780"/>
          <cell r="AG1780"/>
          <cell r="AH1780"/>
          <cell r="AI1780"/>
          <cell r="AJ1780"/>
        </row>
        <row r="1781">
          <cell r="C1781">
            <v>0</v>
          </cell>
          <cell r="D1781">
            <v>0</v>
          </cell>
          <cell r="E1781"/>
          <cell r="F1781"/>
          <cell r="G1781"/>
          <cell r="AA1781"/>
          <cell r="AB1781"/>
          <cell r="AC1781"/>
          <cell r="AD1781"/>
          <cell r="AE1781"/>
          <cell r="AF1781"/>
          <cell r="AG1781"/>
          <cell r="AH1781"/>
          <cell r="AI1781"/>
          <cell r="AJ1781"/>
        </row>
        <row r="1782">
          <cell r="C1782">
            <v>0</v>
          </cell>
          <cell r="D1782">
            <v>0</v>
          </cell>
          <cell r="E1782"/>
          <cell r="F1782"/>
          <cell r="G1782"/>
          <cell r="AA1782"/>
          <cell r="AB1782"/>
          <cell r="AC1782"/>
          <cell r="AD1782"/>
          <cell r="AE1782"/>
          <cell r="AF1782"/>
          <cell r="AG1782"/>
          <cell r="AH1782"/>
          <cell r="AI1782"/>
          <cell r="AJ1782"/>
        </row>
        <row r="1783">
          <cell r="C1783">
            <v>0</v>
          </cell>
          <cell r="D1783">
            <v>0</v>
          </cell>
          <cell r="E1783"/>
          <cell r="F1783"/>
          <cell r="G1783"/>
          <cell r="AA1783"/>
          <cell r="AB1783"/>
          <cell r="AC1783"/>
          <cell r="AD1783"/>
          <cell r="AE1783"/>
          <cell r="AF1783"/>
          <cell r="AG1783"/>
          <cell r="AH1783"/>
          <cell r="AI1783"/>
          <cell r="AJ1783"/>
        </row>
        <row r="1784">
          <cell r="C1784">
            <v>0</v>
          </cell>
          <cell r="D1784">
            <v>0</v>
          </cell>
          <cell r="E1784"/>
          <cell r="F1784"/>
          <cell r="G1784"/>
          <cell r="AA1784"/>
          <cell r="AB1784"/>
          <cell r="AC1784"/>
          <cell r="AD1784"/>
          <cell r="AE1784"/>
          <cell r="AF1784"/>
          <cell r="AG1784"/>
          <cell r="AH1784"/>
          <cell r="AI1784"/>
          <cell r="AJ1784"/>
        </row>
        <row r="1785">
          <cell r="C1785">
            <v>0</v>
          </cell>
          <cell r="D1785">
            <v>0</v>
          </cell>
          <cell r="E1785"/>
          <cell r="F1785"/>
          <cell r="G1785"/>
          <cell r="AA1785"/>
          <cell r="AB1785"/>
          <cell r="AC1785"/>
          <cell r="AD1785"/>
          <cell r="AE1785"/>
          <cell r="AF1785"/>
          <cell r="AG1785"/>
          <cell r="AH1785"/>
          <cell r="AI1785"/>
          <cell r="AJ1785"/>
        </row>
        <row r="1788">
          <cell r="C1788">
            <v>940</v>
          </cell>
          <cell r="E1788">
            <v>937</v>
          </cell>
          <cell r="AL1788">
            <v>5472080</v>
          </cell>
        </row>
        <row r="1789">
          <cell r="C1789">
            <v>4</v>
          </cell>
          <cell r="E1789">
            <v>4</v>
          </cell>
          <cell r="AL1789">
            <v>65760</v>
          </cell>
        </row>
        <row r="1790">
          <cell r="C1790">
            <v>9</v>
          </cell>
          <cell r="E1790">
            <v>9</v>
          </cell>
          <cell r="AL1790">
            <v>250920</v>
          </cell>
        </row>
        <row r="1791">
          <cell r="C1791">
            <v>63</v>
          </cell>
          <cell r="E1791">
            <v>60</v>
          </cell>
          <cell r="AL1791">
            <v>3193800</v>
          </cell>
        </row>
        <row r="1792">
          <cell r="C1792">
            <v>0</v>
          </cell>
          <cell r="E1792"/>
          <cell r="AL1792">
            <v>0</v>
          </cell>
        </row>
        <row r="1793">
          <cell r="C1793">
            <v>0</v>
          </cell>
          <cell r="E1793"/>
          <cell r="AL1793">
            <v>0</v>
          </cell>
        </row>
        <row r="1794">
          <cell r="C1794">
            <v>0</v>
          </cell>
          <cell r="E1794"/>
          <cell r="AL1794">
            <v>0</v>
          </cell>
        </row>
        <row r="1795">
          <cell r="C1795">
            <v>0</v>
          </cell>
          <cell r="E1795"/>
          <cell r="AL1795">
            <v>0</v>
          </cell>
        </row>
        <row r="1796">
          <cell r="C1796">
            <v>0</v>
          </cell>
          <cell r="E1796"/>
          <cell r="AL1796">
            <v>0</v>
          </cell>
        </row>
        <row r="1797">
          <cell r="C1797">
            <v>0</v>
          </cell>
          <cell r="E1797"/>
          <cell r="AL1797">
            <v>0</v>
          </cell>
        </row>
        <row r="1798">
          <cell r="C1798">
            <v>0</v>
          </cell>
          <cell r="E1798"/>
          <cell r="AL1798">
            <v>0</v>
          </cell>
        </row>
        <row r="1799">
          <cell r="C1799">
            <v>0</v>
          </cell>
          <cell r="E1799"/>
          <cell r="AL1799">
            <v>0</v>
          </cell>
        </row>
        <row r="1800">
          <cell r="C1800">
            <v>0</v>
          </cell>
          <cell r="E1800"/>
          <cell r="AL1800">
            <v>0</v>
          </cell>
        </row>
        <row r="1801">
          <cell r="C1801">
            <v>0</v>
          </cell>
          <cell r="E1801"/>
          <cell r="AL1801">
            <v>0</v>
          </cell>
        </row>
        <row r="1802">
          <cell r="C1802">
            <v>0</v>
          </cell>
          <cell r="E1802"/>
          <cell r="AL1802">
            <v>0</v>
          </cell>
        </row>
        <row r="1803">
          <cell r="C1803">
            <v>0</v>
          </cell>
          <cell r="E1803"/>
          <cell r="AL1803">
            <v>0</v>
          </cell>
        </row>
        <row r="1804">
          <cell r="C1804">
            <v>0</v>
          </cell>
          <cell r="E1804"/>
          <cell r="AL1804">
            <v>0</v>
          </cell>
        </row>
        <row r="1805">
          <cell r="C1805">
            <v>0</v>
          </cell>
          <cell r="E1805"/>
          <cell r="AL1805">
            <v>0</v>
          </cell>
        </row>
        <row r="1806">
          <cell r="C1806">
            <v>0</v>
          </cell>
          <cell r="E1806"/>
          <cell r="AL1806">
            <v>0</v>
          </cell>
        </row>
        <row r="1807">
          <cell r="C1807">
            <v>0</v>
          </cell>
          <cell r="E1807"/>
          <cell r="AL1807">
            <v>0</v>
          </cell>
        </row>
        <row r="1808">
          <cell r="C1808">
            <v>0</v>
          </cell>
          <cell r="E1808"/>
          <cell r="AL1808">
            <v>0</v>
          </cell>
        </row>
        <row r="1809">
          <cell r="C1809">
            <v>0</v>
          </cell>
          <cell r="E1809"/>
          <cell r="AL1809">
            <v>0</v>
          </cell>
        </row>
        <row r="1810">
          <cell r="C1810">
            <v>0</v>
          </cell>
          <cell r="E1810"/>
          <cell r="AL1810">
            <v>0</v>
          </cell>
        </row>
        <row r="1811">
          <cell r="C1811">
            <v>0</v>
          </cell>
          <cell r="E1811"/>
          <cell r="AL1811">
            <v>0</v>
          </cell>
        </row>
        <row r="1812">
          <cell r="C1812">
            <v>1016</v>
          </cell>
          <cell r="D1812">
            <v>1010</v>
          </cell>
          <cell r="E1812">
            <v>1010</v>
          </cell>
          <cell r="F1812">
            <v>0</v>
          </cell>
          <cell r="G1812">
            <v>6</v>
          </cell>
          <cell r="AA1812">
            <v>648</v>
          </cell>
          <cell r="AB1812">
            <v>224</v>
          </cell>
          <cell r="AC1812">
            <v>144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</row>
        <row r="1815"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</row>
        <row r="1901">
          <cell r="P1901">
            <v>0</v>
          </cell>
          <cell r="Q1901">
            <v>0</v>
          </cell>
          <cell r="S1901">
            <v>0</v>
          </cell>
          <cell r="T1901">
            <v>0</v>
          </cell>
          <cell r="V1901">
            <v>0</v>
          </cell>
          <cell r="W1901">
            <v>0</v>
          </cell>
          <cell r="Y1901">
            <v>0</v>
          </cell>
          <cell r="Z1901">
            <v>10</v>
          </cell>
        </row>
        <row r="1904">
          <cell r="C1904">
            <v>0</v>
          </cell>
        </row>
        <row r="1913">
          <cell r="P1913">
            <v>0</v>
          </cell>
          <cell r="Q1913">
            <v>0</v>
          </cell>
          <cell r="S1913">
            <v>0</v>
          </cell>
          <cell r="T1913">
            <v>0</v>
          </cell>
          <cell r="V1913">
            <v>0</v>
          </cell>
          <cell r="W1913">
            <v>0</v>
          </cell>
          <cell r="Y1913">
            <v>0</v>
          </cell>
          <cell r="Z1913">
            <v>0</v>
          </cell>
        </row>
        <row r="1914">
          <cell r="C1914">
            <v>10</v>
          </cell>
          <cell r="H1914">
            <v>10</v>
          </cell>
          <cell r="I1914">
            <v>10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19057130</v>
          </cell>
        </row>
        <row r="1983">
          <cell r="C1983">
            <v>4</v>
          </cell>
          <cell r="H1983">
            <v>3</v>
          </cell>
          <cell r="I1983">
            <v>3</v>
          </cell>
          <cell r="J1983">
            <v>0</v>
          </cell>
          <cell r="K1983">
            <v>0</v>
          </cell>
          <cell r="L1983">
            <v>1</v>
          </cell>
          <cell r="M1983">
            <v>0</v>
          </cell>
          <cell r="N1983">
            <v>0</v>
          </cell>
          <cell r="P1983">
            <v>0</v>
          </cell>
          <cell r="Q1983">
            <v>1</v>
          </cell>
          <cell r="S1983">
            <v>0</v>
          </cell>
          <cell r="T1983">
            <v>0</v>
          </cell>
          <cell r="V1983">
            <v>0</v>
          </cell>
          <cell r="W1983">
            <v>0</v>
          </cell>
          <cell r="Y1983">
            <v>0</v>
          </cell>
          <cell r="Z1983">
            <v>2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L1983">
            <v>701790</v>
          </cell>
        </row>
        <row r="1985">
          <cell r="C1985">
            <v>23</v>
          </cell>
          <cell r="D1985">
            <v>23</v>
          </cell>
          <cell r="E1985">
            <v>23</v>
          </cell>
          <cell r="F1985"/>
          <cell r="G1985">
            <v>0</v>
          </cell>
          <cell r="AA1985">
            <v>1</v>
          </cell>
          <cell r="AB1985">
            <v>22</v>
          </cell>
          <cell r="AC1985">
            <v>0</v>
          </cell>
          <cell r="AD1985"/>
          <cell r="AE1985"/>
          <cell r="AF1985"/>
          <cell r="AG1985"/>
          <cell r="AH1985"/>
          <cell r="AI1985"/>
          <cell r="AJ1985"/>
        </row>
        <row r="1986">
          <cell r="C1986">
            <v>0</v>
          </cell>
          <cell r="D1986">
            <v>0</v>
          </cell>
          <cell r="E1986">
            <v>0</v>
          </cell>
          <cell r="F1986"/>
          <cell r="G1986">
            <v>0</v>
          </cell>
          <cell r="AA1986">
            <v>0</v>
          </cell>
          <cell r="AB1986">
            <v>0</v>
          </cell>
          <cell r="AC1986">
            <v>0</v>
          </cell>
          <cell r="AD1986"/>
          <cell r="AE1986"/>
          <cell r="AF1986"/>
          <cell r="AG1986"/>
          <cell r="AH1986"/>
          <cell r="AI1986"/>
          <cell r="AJ1986"/>
        </row>
        <row r="1987">
          <cell r="C1987">
            <v>9</v>
          </cell>
          <cell r="D1987">
            <v>9</v>
          </cell>
          <cell r="E1987">
            <v>9</v>
          </cell>
          <cell r="F1987"/>
          <cell r="G1987">
            <v>0</v>
          </cell>
          <cell r="AA1987">
            <v>1</v>
          </cell>
          <cell r="AB1987">
            <v>8</v>
          </cell>
          <cell r="AC1987">
            <v>0</v>
          </cell>
          <cell r="AD1987"/>
          <cell r="AE1987"/>
          <cell r="AF1987"/>
          <cell r="AG1987"/>
          <cell r="AH1987"/>
          <cell r="AI1987"/>
          <cell r="AJ1987"/>
        </row>
        <row r="1988">
          <cell r="C1988">
            <v>0</v>
          </cell>
          <cell r="D1988">
            <v>0</v>
          </cell>
          <cell r="E1988"/>
          <cell r="F1988"/>
          <cell r="G1988"/>
          <cell r="AA1988"/>
          <cell r="AB1988"/>
          <cell r="AC1988"/>
          <cell r="AD1988"/>
          <cell r="AE1988"/>
          <cell r="AF1988"/>
          <cell r="AG1988"/>
          <cell r="AH1988"/>
          <cell r="AI1988"/>
          <cell r="AJ1988"/>
        </row>
        <row r="1989">
          <cell r="C1989">
            <v>0</v>
          </cell>
          <cell r="D1989">
            <v>0</v>
          </cell>
          <cell r="E1989"/>
          <cell r="F1989"/>
          <cell r="G1989"/>
          <cell r="AA1989"/>
          <cell r="AB1989"/>
          <cell r="AC1989"/>
          <cell r="AD1989"/>
          <cell r="AE1989"/>
          <cell r="AF1989"/>
          <cell r="AG1989"/>
          <cell r="AH1989"/>
          <cell r="AI1989"/>
          <cell r="AJ1989"/>
        </row>
        <row r="1990">
          <cell r="C1990">
            <v>0</v>
          </cell>
          <cell r="D1990">
            <v>0</v>
          </cell>
          <cell r="E1990"/>
          <cell r="F1990"/>
          <cell r="G1990"/>
          <cell r="AA1990"/>
          <cell r="AB1990"/>
          <cell r="AC1990"/>
          <cell r="AD1990"/>
          <cell r="AE1990"/>
          <cell r="AF1990"/>
          <cell r="AG1990"/>
          <cell r="AH1990"/>
          <cell r="AI1990"/>
          <cell r="AJ1990"/>
        </row>
        <row r="1991">
          <cell r="C1991">
            <v>0</v>
          </cell>
          <cell r="D1991">
            <v>0</v>
          </cell>
          <cell r="E1991"/>
          <cell r="F1991"/>
          <cell r="G1991"/>
          <cell r="AA1991"/>
          <cell r="AB1991"/>
          <cell r="AC1991"/>
          <cell r="AD1991"/>
          <cell r="AE1991"/>
          <cell r="AF1991"/>
          <cell r="AG1991"/>
          <cell r="AH1991"/>
          <cell r="AI1991"/>
          <cell r="AJ1991"/>
        </row>
        <row r="1992">
          <cell r="C1992">
            <v>0</v>
          </cell>
          <cell r="D1992">
            <v>0</v>
          </cell>
          <cell r="E1992"/>
          <cell r="F1992"/>
          <cell r="G1992"/>
          <cell r="AA1992"/>
          <cell r="AB1992"/>
          <cell r="AC1992"/>
          <cell r="AD1992"/>
          <cell r="AE1992"/>
          <cell r="AF1992"/>
          <cell r="AG1992"/>
          <cell r="AH1992"/>
          <cell r="AI1992"/>
          <cell r="AJ1992"/>
        </row>
        <row r="1993">
          <cell r="C1993">
            <v>0</v>
          </cell>
          <cell r="D1993">
            <v>0</v>
          </cell>
          <cell r="E1993"/>
          <cell r="F1993"/>
          <cell r="G1993"/>
          <cell r="AA1993"/>
          <cell r="AB1993"/>
          <cell r="AC1993"/>
          <cell r="AD1993"/>
          <cell r="AE1993"/>
          <cell r="AF1993"/>
          <cell r="AG1993"/>
          <cell r="AH1993"/>
          <cell r="AI1993"/>
          <cell r="AJ1993"/>
        </row>
        <row r="1994">
          <cell r="C1994">
            <v>0</v>
          </cell>
          <cell r="D1994">
            <v>0</v>
          </cell>
          <cell r="E1994"/>
          <cell r="F1994"/>
          <cell r="G1994"/>
          <cell r="AA1994"/>
          <cell r="AB1994"/>
          <cell r="AC1994"/>
          <cell r="AD1994"/>
          <cell r="AE1994"/>
          <cell r="AF1994"/>
          <cell r="AG1994"/>
          <cell r="AH1994"/>
          <cell r="AI1994"/>
          <cell r="AJ1994"/>
        </row>
        <row r="1995">
          <cell r="C1995">
            <v>12</v>
          </cell>
          <cell r="D1995">
            <v>12</v>
          </cell>
          <cell r="E1995">
            <v>12</v>
          </cell>
          <cell r="F1995"/>
          <cell r="G1995">
            <v>0</v>
          </cell>
          <cell r="AA1995">
            <v>0</v>
          </cell>
          <cell r="AB1995">
            <v>12</v>
          </cell>
          <cell r="AC1995">
            <v>0</v>
          </cell>
          <cell r="AD1995"/>
          <cell r="AE1995"/>
          <cell r="AF1995"/>
          <cell r="AG1995"/>
          <cell r="AH1995"/>
          <cell r="AI1995"/>
          <cell r="AJ1995"/>
        </row>
        <row r="1996">
          <cell r="C1996">
            <v>0</v>
          </cell>
          <cell r="D1996">
            <v>0</v>
          </cell>
          <cell r="E1996"/>
          <cell r="F1996"/>
          <cell r="G1996"/>
          <cell r="AA1996"/>
          <cell r="AB1996"/>
          <cell r="AC1996"/>
          <cell r="AD1996"/>
          <cell r="AE1996"/>
          <cell r="AF1996"/>
          <cell r="AG1996"/>
          <cell r="AH1996"/>
          <cell r="AI1996"/>
          <cell r="AJ1996"/>
        </row>
        <row r="1997">
          <cell r="C1997">
            <v>0</v>
          </cell>
          <cell r="D1997">
            <v>0</v>
          </cell>
          <cell r="E1997"/>
          <cell r="F1997"/>
          <cell r="G1997"/>
          <cell r="AA1997"/>
          <cell r="AB1997"/>
          <cell r="AC1997"/>
          <cell r="AD1997"/>
          <cell r="AE1997"/>
          <cell r="AF1997"/>
          <cell r="AG1997"/>
          <cell r="AH1997"/>
          <cell r="AI1997"/>
          <cell r="AJ1997"/>
        </row>
        <row r="1998">
          <cell r="C1998">
            <v>0</v>
          </cell>
          <cell r="D1998">
            <v>0</v>
          </cell>
          <cell r="E1998"/>
          <cell r="F1998"/>
          <cell r="G1998"/>
          <cell r="AA1998"/>
          <cell r="AB1998"/>
          <cell r="AC1998"/>
          <cell r="AD1998"/>
          <cell r="AE1998"/>
          <cell r="AF1998"/>
          <cell r="AG1998"/>
          <cell r="AH1998"/>
          <cell r="AI1998"/>
          <cell r="AJ1998"/>
        </row>
        <row r="1999">
          <cell r="C1999">
            <v>0</v>
          </cell>
          <cell r="D1999">
            <v>0</v>
          </cell>
          <cell r="E1999"/>
          <cell r="F1999"/>
          <cell r="G1999"/>
          <cell r="AA1999"/>
          <cell r="AB1999"/>
          <cell r="AC1999"/>
          <cell r="AD1999"/>
          <cell r="AE1999"/>
          <cell r="AF1999"/>
          <cell r="AG1999"/>
          <cell r="AH1999"/>
          <cell r="AI1999"/>
          <cell r="AJ1999"/>
        </row>
        <row r="2000">
          <cell r="C2000">
            <v>0</v>
          </cell>
          <cell r="D2000">
            <v>0</v>
          </cell>
          <cell r="E2000"/>
          <cell r="F2000"/>
          <cell r="G2000"/>
          <cell r="AA2000"/>
          <cell r="AB2000"/>
          <cell r="AC2000"/>
          <cell r="AD2000"/>
          <cell r="AE2000"/>
          <cell r="AF2000"/>
          <cell r="AG2000"/>
          <cell r="AH2000"/>
          <cell r="AI2000"/>
          <cell r="AJ2000"/>
        </row>
        <row r="2001">
          <cell r="C2001">
            <v>2</v>
          </cell>
          <cell r="D2001">
            <v>2</v>
          </cell>
          <cell r="E2001">
            <v>2</v>
          </cell>
          <cell r="F2001"/>
          <cell r="G2001">
            <v>0</v>
          </cell>
          <cell r="AA2001">
            <v>2</v>
          </cell>
          <cell r="AB2001">
            <v>0</v>
          </cell>
          <cell r="AC2001">
            <v>0</v>
          </cell>
          <cell r="AD2001"/>
          <cell r="AE2001"/>
          <cell r="AF2001"/>
          <cell r="AG2001"/>
          <cell r="AH2001"/>
          <cell r="AI2001"/>
          <cell r="AJ2001"/>
        </row>
        <row r="2002">
          <cell r="C2002">
            <v>120</v>
          </cell>
          <cell r="D2002">
            <v>120</v>
          </cell>
          <cell r="E2002">
            <v>120</v>
          </cell>
          <cell r="F2002"/>
          <cell r="G2002">
            <v>0</v>
          </cell>
          <cell r="AA2002">
            <v>119</v>
          </cell>
          <cell r="AB2002">
            <v>0</v>
          </cell>
          <cell r="AC2002">
            <v>1</v>
          </cell>
          <cell r="AD2002"/>
          <cell r="AE2002"/>
          <cell r="AF2002"/>
          <cell r="AG2002"/>
          <cell r="AH2002"/>
          <cell r="AI2002"/>
          <cell r="AJ2002"/>
        </row>
        <row r="2003">
          <cell r="C2003">
            <v>0</v>
          </cell>
          <cell r="D2003">
            <v>0</v>
          </cell>
          <cell r="E2003"/>
          <cell r="F2003"/>
          <cell r="G2003"/>
          <cell r="AA2003"/>
          <cell r="AB2003"/>
          <cell r="AC2003"/>
          <cell r="AD2003"/>
          <cell r="AE2003"/>
          <cell r="AF2003"/>
          <cell r="AG2003"/>
          <cell r="AH2003"/>
          <cell r="AI2003"/>
          <cell r="AJ2003"/>
        </row>
        <row r="2004">
          <cell r="C2004">
            <v>0</v>
          </cell>
          <cell r="D2004">
            <v>0</v>
          </cell>
          <cell r="E2004"/>
          <cell r="F2004"/>
          <cell r="G2004"/>
          <cell r="AA2004"/>
          <cell r="AB2004"/>
          <cell r="AC2004"/>
          <cell r="AD2004"/>
          <cell r="AE2004"/>
          <cell r="AF2004"/>
          <cell r="AG2004"/>
          <cell r="AH2004"/>
          <cell r="AI2004"/>
          <cell r="AJ2004"/>
        </row>
        <row r="2005">
          <cell r="C2005">
            <v>0</v>
          </cell>
          <cell r="D2005">
            <v>0</v>
          </cell>
          <cell r="E2005"/>
          <cell r="F2005"/>
          <cell r="G2005"/>
          <cell r="AA2005"/>
          <cell r="AB2005"/>
          <cell r="AC2005"/>
          <cell r="AD2005"/>
          <cell r="AE2005"/>
          <cell r="AF2005"/>
          <cell r="AG2005"/>
          <cell r="AH2005"/>
          <cell r="AI2005"/>
          <cell r="AJ2005"/>
        </row>
        <row r="2006">
          <cell r="C2006">
            <v>0</v>
          </cell>
          <cell r="D2006">
            <v>0</v>
          </cell>
          <cell r="E2006"/>
          <cell r="F2006"/>
          <cell r="G2006"/>
          <cell r="AA2006"/>
          <cell r="AB2006"/>
          <cell r="AC2006"/>
          <cell r="AD2006"/>
          <cell r="AE2006"/>
          <cell r="AF2006"/>
          <cell r="AG2006"/>
          <cell r="AH2006"/>
          <cell r="AI2006"/>
          <cell r="AJ2006"/>
        </row>
        <row r="2007">
          <cell r="C2007">
            <v>0</v>
          </cell>
          <cell r="D2007">
            <v>0</v>
          </cell>
          <cell r="E2007"/>
          <cell r="F2007"/>
          <cell r="G2007"/>
          <cell r="AA2007"/>
          <cell r="AB2007"/>
          <cell r="AC2007"/>
          <cell r="AD2007"/>
          <cell r="AE2007"/>
          <cell r="AF2007"/>
          <cell r="AG2007"/>
          <cell r="AH2007"/>
          <cell r="AI2007"/>
          <cell r="AJ2007"/>
        </row>
        <row r="2008">
          <cell r="C2008">
            <v>0</v>
          </cell>
          <cell r="D2008">
            <v>0</v>
          </cell>
          <cell r="E2008"/>
          <cell r="F2008"/>
          <cell r="G2008"/>
          <cell r="AA2008"/>
          <cell r="AB2008"/>
          <cell r="AC2008"/>
          <cell r="AD2008"/>
          <cell r="AE2008"/>
          <cell r="AF2008"/>
          <cell r="AG2008"/>
          <cell r="AH2008"/>
          <cell r="AI2008"/>
          <cell r="AJ2008"/>
        </row>
        <row r="2009">
          <cell r="C2009">
            <v>0</v>
          </cell>
          <cell r="D2009">
            <v>0</v>
          </cell>
          <cell r="E2009"/>
          <cell r="F2009"/>
          <cell r="G2009"/>
          <cell r="AA2009"/>
          <cell r="AB2009"/>
          <cell r="AC2009"/>
          <cell r="AD2009"/>
          <cell r="AE2009"/>
          <cell r="AF2009"/>
          <cell r="AG2009"/>
          <cell r="AH2009"/>
          <cell r="AI2009"/>
          <cell r="AJ2009"/>
        </row>
        <row r="2010">
          <cell r="C2010">
            <v>6</v>
          </cell>
          <cell r="D2010">
            <v>6</v>
          </cell>
          <cell r="E2010">
            <v>6</v>
          </cell>
          <cell r="F2010"/>
          <cell r="G2010">
            <v>0</v>
          </cell>
          <cell r="AA2010">
            <v>0</v>
          </cell>
          <cell r="AB2010">
            <v>6</v>
          </cell>
          <cell r="AC2010">
            <v>0</v>
          </cell>
          <cell r="AD2010"/>
          <cell r="AE2010"/>
          <cell r="AF2010"/>
          <cell r="AG2010"/>
          <cell r="AH2010"/>
          <cell r="AI2010"/>
          <cell r="AJ2010"/>
        </row>
        <row r="2011">
          <cell r="C2011">
            <v>0</v>
          </cell>
          <cell r="D2011">
            <v>0</v>
          </cell>
          <cell r="E2011"/>
          <cell r="F2011"/>
          <cell r="G2011"/>
          <cell r="AA2011"/>
          <cell r="AB2011"/>
          <cell r="AC2011"/>
          <cell r="AD2011"/>
          <cell r="AE2011"/>
          <cell r="AF2011"/>
          <cell r="AG2011"/>
          <cell r="AH2011"/>
          <cell r="AI2011"/>
          <cell r="AJ2011"/>
        </row>
        <row r="2012">
          <cell r="C2012">
            <v>0</v>
          </cell>
          <cell r="D2012">
            <v>0</v>
          </cell>
          <cell r="E2012"/>
          <cell r="F2012"/>
          <cell r="G2012"/>
          <cell r="AA2012"/>
          <cell r="AB2012"/>
          <cell r="AC2012"/>
          <cell r="AD2012"/>
          <cell r="AE2012"/>
          <cell r="AF2012"/>
          <cell r="AG2012"/>
          <cell r="AH2012"/>
          <cell r="AI2012"/>
          <cell r="AJ2012"/>
        </row>
        <row r="2013">
          <cell r="C2013">
            <v>4</v>
          </cell>
          <cell r="D2013">
            <v>4</v>
          </cell>
          <cell r="E2013">
            <v>4</v>
          </cell>
          <cell r="F2013"/>
          <cell r="G2013">
            <v>0</v>
          </cell>
          <cell r="AA2013">
            <v>1</v>
          </cell>
          <cell r="AB2013">
            <v>3</v>
          </cell>
          <cell r="AC2013">
            <v>0</v>
          </cell>
          <cell r="AD2013"/>
          <cell r="AE2013"/>
          <cell r="AF2013"/>
          <cell r="AG2013"/>
          <cell r="AH2013"/>
          <cell r="AI2013"/>
          <cell r="AJ2013"/>
        </row>
        <row r="2014">
          <cell r="C2014">
            <v>0</v>
          </cell>
          <cell r="D2014">
            <v>0</v>
          </cell>
          <cell r="E2014"/>
          <cell r="F2014"/>
          <cell r="G2014"/>
          <cell r="AA2014"/>
          <cell r="AB2014"/>
          <cell r="AC2014"/>
          <cell r="AD2014"/>
          <cell r="AE2014"/>
          <cell r="AF2014"/>
          <cell r="AG2014"/>
          <cell r="AH2014"/>
          <cell r="AI2014"/>
          <cell r="AJ2014"/>
        </row>
        <row r="2015">
          <cell r="C2015">
            <v>1</v>
          </cell>
          <cell r="D2015">
            <v>1</v>
          </cell>
          <cell r="E2015">
            <v>1</v>
          </cell>
          <cell r="F2015"/>
          <cell r="G2015">
            <v>0</v>
          </cell>
          <cell r="AA2015">
            <v>0</v>
          </cell>
          <cell r="AB2015">
            <v>1</v>
          </cell>
          <cell r="AC2015">
            <v>0</v>
          </cell>
          <cell r="AD2015"/>
          <cell r="AE2015"/>
          <cell r="AF2015"/>
          <cell r="AG2015"/>
          <cell r="AH2015"/>
          <cell r="AI2015"/>
          <cell r="AJ2015"/>
        </row>
        <row r="2016">
          <cell r="C2016">
            <v>0</v>
          </cell>
          <cell r="D2016">
            <v>0</v>
          </cell>
          <cell r="E2016"/>
          <cell r="F2016"/>
          <cell r="G2016"/>
          <cell r="AA2016"/>
          <cell r="AB2016"/>
          <cell r="AC2016"/>
          <cell r="AD2016"/>
          <cell r="AE2016"/>
          <cell r="AF2016"/>
          <cell r="AG2016"/>
          <cell r="AH2016"/>
          <cell r="AI2016"/>
          <cell r="AJ2016"/>
        </row>
        <row r="2017">
          <cell r="C2017">
            <v>0</v>
          </cell>
          <cell r="D2017">
            <v>0</v>
          </cell>
          <cell r="E2017"/>
          <cell r="F2017"/>
          <cell r="G2017"/>
          <cell r="AA2017"/>
          <cell r="AB2017"/>
          <cell r="AC2017"/>
          <cell r="AD2017"/>
          <cell r="AE2017"/>
          <cell r="AF2017"/>
          <cell r="AG2017"/>
          <cell r="AH2017"/>
          <cell r="AI2017"/>
          <cell r="AJ2017"/>
        </row>
        <row r="2018">
          <cell r="C2018">
            <v>0</v>
          </cell>
          <cell r="D2018">
            <v>0</v>
          </cell>
          <cell r="E2018"/>
          <cell r="F2018"/>
          <cell r="G2018"/>
          <cell r="AA2018"/>
          <cell r="AB2018"/>
          <cell r="AC2018"/>
          <cell r="AD2018"/>
          <cell r="AE2018"/>
          <cell r="AF2018"/>
          <cell r="AG2018"/>
          <cell r="AH2018"/>
          <cell r="AI2018"/>
          <cell r="AJ2018"/>
        </row>
        <row r="2019">
          <cell r="C2019">
            <v>1</v>
          </cell>
          <cell r="D2019">
            <v>1</v>
          </cell>
          <cell r="E2019">
            <v>1</v>
          </cell>
          <cell r="F2019"/>
          <cell r="G2019">
            <v>0</v>
          </cell>
          <cell r="AA2019">
            <v>1</v>
          </cell>
          <cell r="AB2019">
            <v>0</v>
          </cell>
          <cell r="AC2019">
            <v>0</v>
          </cell>
          <cell r="AD2019"/>
          <cell r="AE2019"/>
          <cell r="AF2019"/>
          <cell r="AG2019"/>
          <cell r="AH2019"/>
          <cell r="AI2019"/>
          <cell r="AJ2019"/>
        </row>
        <row r="2020">
          <cell r="C2020">
            <v>0</v>
          </cell>
          <cell r="D2020">
            <v>0</v>
          </cell>
          <cell r="E2020"/>
          <cell r="F2020"/>
          <cell r="G2020"/>
          <cell r="AA2020"/>
          <cell r="AB2020"/>
          <cell r="AC2020"/>
          <cell r="AD2020"/>
          <cell r="AE2020"/>
          <cell r="AF2020"/>
          <cell r="AG2020"/>
          <cell r="AH2020"/>
          <cell r="AI2020"/>
          <cell r="AJ2020"/>
        </row>
        <row r="2021">
          <cell r="C2021">
            <v>0</v>
          </cell>
          <cell r="D2021">
            <v>0</v>
          </cell>
          <cell r="E2021"/>
          <cell r="F2021"/>
          <cell r="G2021"/>
          <cell r="AA2021"/>
          <cell r="AB2021"/>
          <cell r="AC2021"/>
          <cell r="AD2021"/>
          <cell r="AE2021"/>
          <cell r="AF2021"/>
          <cell r="AG2021"/>
          <cell r="AH2021"/>
          <cell r="AI2021"/>
          <cell r="AJ2021"/>
        </row>
        <row r="2022">
          <cell r="C2022">
            <v>0</v>
          </cell>
          <cell r="D2022">
            <v>0</v>
          </cell>
          <cell r="E2022"/>
          <cell r="F2022"/>
          <cell r="G2022"/>
          <cell r="AA2022"/>
          <cell r="AB2022"/>
          <cell r="AC2022"/>
          <cell r="AD2022"/>
          <cell r="AE2022"/>
          <cell r="AF2022"/>
          <cell r="AG2022"/>
          <cell r="AH2022"/>
          <cell r="AI2022"/>
          <cell r="AJ2022"/>
        </row>
        <row r="2023">
          <cell r="C2023">
            <v>0</v>
          </cell>
          <cell r="D2023">
            <v>0</v>
          </cell>
          <cell r="E2023"/>
          <cell r="F2023"/>
          <cell r="G2023"/>
          <cell r="AA2023"/>
          <cell r="AB2023"/>
          <cell r="AC2023"/>
          <cell r="AD2023"/>
          <cell r="AE2023"/>
          <cell r="AF2023"/>
          <cell r="AG2023"/>
          <cell r="AH2023"/>
          <cell r="AI2023"/>
          <cell r="AJ2023"/>
        </row>
        <row r="2024">
          <cell r="C2024">
            <v>0</v>
          </cell>
          <cell r="D2024">
            <v>0</v>
          </cell>
          <cell r="E2024"/>
          <cell r="F2024"/>
          <cell r="G2024"/>
          <cell r="AA2024"/>
          <cell r="AB2024"/>
          <cell r="AC2024"/>
          <cell r="AD2024"/>
          <cell r="AE2024"/>
          <cell r="AF2024"/>
          <cell r="AG2024"/>
          <cell r="AH2024"/>
          <cell r="AI2024"/>
          <cell r="AJ2024"/>
        </row>
        <row r="2025">
          <cell r="C2025">
            <v>0</v>
          </cell>
          <cell r="D2025">
            <v>0</v>
          </cell>
          <cell r="E2025"/>
          <cell r="F2025"/>
          <cell r="G2025"/>
          <cell r="AA2025"/>
          <cell r="AB2025"/>
          <cell r="AC2025"/>
          <cell r="AD2025"/>
          <cell r="AE2025"/>
          <cell r="AF2025"/>
          <cell r="AG2025"/>
          <cell r="AH2025"/>
          <cell r="AI2025"/>
          <cell r="AJ2025"/>
        </row>
        <row r="2026">
          <cell r="C2026">
            <v>0</v>
          </cell>
          <cell r="D2026">
            <v>0</v>
          </cell>
          <cell r="E2026"/>
          <cell r="F2026"/>
          <cell r="G2026"/>
          <cell r="AA2026"/>
          <cell r="AB2026"/>
          <cell r="AC2026"/>
          <cell r="AD2026"/>
          <cell r="AE2026"/>
          <cell r="AF2026"/>
          <cell r="AG2026"/>
          <cell r="AH2026"/>
          <cell r="AI2026"/>
          <cell r="AJ2026"/>
        </row>
        <row r="2027">
          <cell r="C2027">
            <v>0</v>
          </cell>
          <cell r="D2027">
            <v>0</v>
          </cell>
          <cell r="E2027"/>
          <cell r="F2027"/>
          <cell r="G2027"/>
          <cell r="AA2027"/>
          <cell r="AB2027"/>
          <cell r="AC2027"/>
          <cell r="AD2027"/>
          <cell r="AE2027"/>
          <cell r="AF2027"/>
          <cell r="AG2027"/>
          <cell r="AH2027"/>
          <cell r="AI2027"/>
          <cell r="AJ2027"/>
        </row>
        <row r="2028">
          <cell r="C2028">
            <v>0</v>
          </cell>
          <cell r="D2028">
            <v>0</v>
          </cell>
          <cell r="E2028"/>
          <cell r="F2028"/>
          <cell r="G2028"/>
          <cell r="AA2028"/>
          <cell r="AB2028"/>
          <cell r="AC2028"/>
          <cell r="AD2028"/>
          <cell r="AE2028"/>
          <cell r="AF2028"/>
          <cell r="AG2028"/>
          <cell r="AH2028"/>
          <cell r="AI2028"/>
          <cell r="AJ2028"/>
        </row>
        <row r="2029">
          <cell r="C2029">
            <v>0</v>
          </cell>
          <cell r="D2029">
            <v>0</v>
          </cell>
          <cell r="E2029"/>
          <cell r="F2029"/>
          <cell r="G2029"/>
          <cell r="AA2029"/>
          <cell r="AB2029"/>
          <cell r="AC2029"/>
          <cell r="AD2029"/>
          <cell r="AE2029"/>
          <cell r="AF2029"/>
          <cell r="AG2029"/>
          <cell r="AH2029"/>
          <cell r="AI2029"/>
          <cell r="AJ2029"/>
        </row>
        <row r="2030">
          <cell r="C2030">
            <v>0</v>
          </cell>
          <cell r="D2030">
            <v>0</v>
          </cell>
          <cell r="E2030"/>
          <cell r="F2030"/>
          <cell r="G2030"/>
          <cell r="AA2030"/>
          <cell r="AB2030"/>
          <cell r="AC2030"/>
          <cell r="AD2030"/>
          <cell r="AE2030"/>
          <cell r="AF2030"/>
          <cell r="AG2030"/>
          <cell r="AH2030"/>
          <cell r="AI2030"/>
          <cell r="AJ2030"/>
        </row>
        <row r="2031">
          <cell r="C2031">
            <v>0</v>
          </cell>
          <cell r="D2031">
            <v>0</v>
          </cell>
          <cell r="E2031"/>
          <cell r="F2031"/>
          <cell r="G2031"/>
          <cell r="AA2031"/>
          <cell r="AB2031"/>
          <cell r="AC2031"/>
          <cell r="AD2031"/>
          <cell r="AE2031"/>
          <cell r="AF2031"/>
          <cell r="AG2031"/>
          <cell r="AH2031"/>
          <cell r="AI2031"/>
          <cell r="AJ2031"/>
        </row>
        <row r="2032">
          <cell r="C2032">
            <v>0</v>
          </cell>
          <cell r="D2032">
            <v>0</v>
          </cell>
          <cell r="E2032"/>
          <cell r="F2032"/>
          <cell r="G2032"/>
          <cell r="AA2032"/>
          <cell r="AB2032"/>
          <cell r="AC2032"/>
          <cell r="AD2032"/>
          <cell r="AE2032"/>
          <cell r="AF2032"/>
          <cell r="AG2032"/>
          <cell r="AH2032"/>
          <cell r="AI2032"/>
          <cell r="AJ2032"/>
        </row>
        <row r="2033">
          <cell r="C2033">
            <v>0</v>
          </cell>
          <cell r="D2033">
            <v>0</v>
          </cell>
          <cell r="E2033"/>
          <cell r="F2033"/>
          <cell r="G2033"/>
          <cell r="AA2033"/>
          <cell r="AB2033"/>
          <cell r="AC2033"/>
          <cell r="AD2033"/>
          <cell r="AE2033"/>
          <cell r="AF2033"/>
          <cell r="AG2033"/>
          <cell r="AH2033"/>
          <cell r="AI2033"/>
          <cell r="AJ2033"/>
        </row>
        <row r="2034">
          <cell r="C2034">
            <v>0</v>
          </cell>
          <cell r="D2034">
            <v>0</v>
          </cell>
          <cell r="E2034"/>
          <cell r="F2034"/>
          <cell r="G2034"/>
          <cell r="AA2034"/>
          <cell r="AB2034"/>
          <cell r="AC2034"/>
          <cell r="AD2034"/>
          <cell r="AE2034"/>
          <cell r="AF2034"/>
          <cell r="AG2034"/>
          <cell r="AH2034"/>
          <cell r="AI2034"/>
          <cell r="AJ2034"/>
        </row>
        <row r="2035">
          <cell r="C2035">
            <v>0</v>
          </cell>
          <cell r="D2035">
            <v>0</v>
          </cell>
          <cell r="E2035"/>
          <cell r="F2035"/>
          <cell r="G2035"/>
          <cell r="AA2035"/>
          <cell r="AB2035"/>
          <cell r="AC2035"/>
          <cell r="AD2035"/>
          <cell r="AE2035"/>
          <cell r="AF2035"/>
          <cell r="AG2035"/>
          <cell r="AH2035"/>
          <cell r="AI2035"/>
          <cell r="AJ2035"/>
        </row>
        <row r="2036">
          <cell r="C2036">
            <v>0</v>
          </cell>
          <cell r="D2036">
            <v>0</v>
          </cell>
          <cell r="E2036"/>
          <cell r="F2036"/>
          <cell r="G2036"/>
          <cell r="AA2036"/>
          <cell r="AB2036"/>
          <cell r="AC2036"/>
          <cell r="AD2036"/>
          <cell r="AE2036"/>
          <cell r="AF2036"/>
          <cell r="AG2036"/>
          <cell r="AH2036"/>
          <cell r="AI2036"/>
          <cell r="AJ2036"/>
        </row>
        <row r="2037">
          <cell r="C2037">
            <v>0</v>
          </cell>
          <cell r="D2037">
            <v>0</v>
          </cell>
          <cell r="E2037"/>
          <cell r="F2037"/>
          <cell r="G2037"/>
          <cell r="AA2037"/>
          <cell r="AB2037"/>
          <cell r="AC2037"/>
          <cell r="AD2037"/>
          <cell r="AE2037"/>
          <cell r="AF2037"/>
          <cell r="AG2037"/>
          <cell r="AH2037"/>
          <cell r="AI2037"/>
          <cell r="AJ2037"/>
        </row>
        <row r="2038">
          <cell r="C2038">
            <v>0</v>
          </cell>
          <cell r="D2038">
            <v>0</v>
          </cell>
          <cell r="E2038"/>
          <cell r="F2038"/>
          <cell r="G2038"/>
          <cell r="AA2038"/>
          <cell r="AB2038"/>
          <cell r="AC2038"/>
          <cell r="AD2038"/>
          <cell r="AE2038"/>
          <cell r="AF2038"/>
          <cell r="AG2038"/>
          <cell r="AH2038"/>
          <cell r="AI2038"/>
          <cell r="AJ2038"/>
        </row>
        <row r="2039">
          <cell r="C2039">
            <v>0</v>
          </cell>
          <cell r="D2039">
            <v>0</v>
          </cell>
          <cell r="E2039"/>
          <cell r="F2039"/>
          <cell r="G2039"/>
          <cell r="AA2039"/>
          <cell r="AB2039"/>
          <cell r="AC2039"/>
          <cell r="AD2039"/>
          <cell r="AE2039"/>
          <cell r="AF2039"/>
          <cell r="AG2039"/>
          <cell r="AH2039"/>
          <cell r="AI2039"/>
          <cell r="AJ2039"/>
        </row>
        <row r="2040">
          <cell r="C2040">
            <v>0</v>
          </cell>
          <cell r="D2040">
            <v>0</v>
          </cell>
          <cell r="E2040"/>
          <cell r="F2040"/>
          <cell r="G2040"/>
          <cell r="AA2040"/>
          <cell r="AB2040"/>
          <cell r="AC2040"/>
          <cell r="AD2040"/>
          <cell r="AE2040"/>
          <cell r="AF2040"/>
          <cell r="AG2040"/>
          <cell r="AH2040"/>
          <cell r="AI2040"/>
          <cell r="AJ2040"/>
        </row>
        <row r="2041">
          <cell r="C2041">
            <v>35</v>
          </cell>
          <cell r="D2041">
            <v>35</v>
          </cell>
          <cell r="E2041">
            <v>35</v>
          </cell>
          <cell r="F2041"/>
          <cell r="G2041">
            <v>0</v>
          </cell>
          <cell r="AA2041">
            <v>2</v>
          </cell>
          <cell r="AB2041">
            <v>6</v>
          </cell>
          <cell r="AC2041">
            <v>27</v>
          </cell>
          <cell r="AD2041"/>
          <cell r="AE2041"/>
          <cell r="AF2041"/>
          <cell r="AG2041"/>
          <cell r="AH2041"/>
          <cell r="AI2041"/>
          <cell r="AJ2041"/>
        </row>
        <row r="2042">
          <cell r="C2042">
            <v>0</v>
          </cell>
          <cell r="D2042">
            <v>0</v>
          </cell>
          <cell r="E2042"/>
          <cell r="F2042"/>
          <cell r="G2042"/>
          <cell r="AA2042"/>
          <cell r="AB2042"/>
          <cell r="AC2042"/>
          <cell r="AD2042"/>
          <cell r="AE2042"/>
          <cell r="AF2042"/>
          <cell r="AG2042"/>
          <cell r="AH2042"/>
          <cell r="AI2042"/>
          <cell r="AJ2042"/>
        </row>
        <row r="2043">
          <cell r="C2043">
            <v>0</v>
          </cell>
          <cell r="D2043">
            <v>0</v>
          </cell>
          <cell r="E2043"/>
          <cell r="F2043"/>
          <cell r="G2043"/>
          <cell r="AA2043"/>
          <cell r="AB2043"/>
          <cell r="AC2043"/>
          <cell r="AD2043"/>
          <cell r="AE2043"/>
          <cell r="AF2043"/>
          <cell r="AG2043"/>
          <cell r="AH2043"/>
          <cell r="AI2043"/>
          <cell r="AJ2043"/>
        </row>
        <row r="2044">
          <cell r="C2044">
            <v>0</v>
          </cell>
          <cell r="D2044">
            <v>0</v>
          </cell>
          <cell r="E2044"/>
          <cell r="F2044"/>
          <cell r="G2044"/>
          <cell r="AA2044"/>
          <cell r="AB2044"/>
          <cell r="AC2044"/>
          <cell r="AD2044"/>
          <cell r="AE2044"/>
          <cell r="AF2044"/>
          <cell r="AG2044"/>
          <cell r="AH2044"/>
          <cell r="AI2044"/>
          <cell r="AJ2044"/>
        </row>
        <row r="2045">
          <cell r="C2045">
            <v>0</v>
          </cell>
          <cell r="D2045">
            <v>0</v>
          </cell>
          <cell r="E2045"/>
          <cell r="F2045"/>
          <cell r="G2045"/>
          <cell r="AA2045"/>
          <cell r="AB2045"/>
          <cell r="AC2045"/>
          <cell r="AD2045"/>
          <cell r="AE2045"/>
          <cell r="AF2045"/>
          <cell r="AG2045"/>
          <cell r="AH2045"/>
          <cell r="AI2045"/>
          <cell r="AJ2045"/>
        </row>
        <row r="2046">
          <cell r="C2046">
            <v>0</v>
          </cell>
          <cell r="D2046">
            <v>0</v>
          </cell>
          <cell r="E2046"/>
          <cell r="F2046"/>
          <cell r="G2046"/>
          <cell r="AA2046"/>
          <cell r="AB2046"/>
          <cell r="AC2046"/>
          <cell r="AD2046"/>
          <cell r="AE2046"/>
          <cell r="AF2046"/>
          <cell r="AG2046"/>
          <cell r="AH2046"/>
          <cell r="AI2046"/>
          <cell r="AJ2046"/>
        </row>
        <row r="2047">
          <cell r="C2047">
            <v>0</v>
          </cell>
          <cell r="D2047">
            <v>0</v>
          </cell>
          <cell r="E2047"/>
          <cell r="F2047"/>
          <cell r="G2047"/>
          <cell r="AA2047"/>
          <cell r="AB2047"/>
          <cell r="AC2047"/>
          <cell r="AD2047"/>
          <cell r="AE2047"/>
          <cell r="AF2047"/>
          <cell r="AG2047"/>
          <cell r="AH2047"/>
          <cell r="AI2047"/>
          <cell r="AJ2047"/>
        </row>
        <row r="2048">
          <cell r="C2048">
            <v>1</v>
          </cell>
          <cell r="D2048">
            <v>1</v>
          </cell>
          <cell r="E2048">
            <v>1</v>
          </cell>
          <cell r="F2048"/>
          <cell r="G2048">
            <v>0</v>
          </cell>
          <cell r="AA2048">
            <v>0</v>
          </cell>
          <cell r="AB2048">
            <v>1</v>
          </cell>
          <cell r="AC2048">
            <v>0</v>
          </cell>
          <cell r="AD2048"/>
          <cell r="AE2048"/>
          <cell r="AF2048"/>
          <cell r="AG2048"/>
          <cell r="AH2048"/>
          <cell r="AI2048"/>
          <cell r="AJ2048"/>
        </row>
        <row r="2049">
          <cell r="C2049">
            <v>0</v>
          </cell>
          <cell r="D2049">
            <v>0</v>
          </cell>
          <cell r="E2049"/>
          <cell r="F2049"/>
          <cell r="G2049"/>
          <cell r="AA2049"/>
          <cell r="AB2049"/>
          <cell r="AC2049"/>
          <cell r="AD2049"/>
          <cell r="AE2049"/>
          <cell r="AF2049"/>
          <cell r="AG2049"/>
          <cell r="AH2049"/>
          <cell r="AI2049"/>
          <cell r="AJ2049"/>
        </row>
        <row r="2050">
          <cell r="C2050">
            <v>0</v>
          </cell>
          <cell r="D2050">
            <v>0</v>
          </cell>
          <cell r="E2050"/>
          <cell r="F2050"/>
          <cell r="G2050"/>
          <cell r="AA2050"/>
          <cell r="AB2050"/>
          <cell r="AC2050"/>
          <cell r="AD2050"/>
          <cell r="AE2050"/>
          <cell r="AF2050"/>
          <cell r="AG2050"/>
          <cell r="AH2050"/>
          <cell r="AI2050"/>
          <cell r="AJ2050"/>
        </row>
        <row r="2051">
          <cell r="C2051">
            <v>0</v>
          </cell>
          <cell r="D2051">
            <v>0</v>
          </cell>
          <cell r="E2051"/>
          <cell r="F2051"/>
          <cell r="G2051"/>
          <cell r="AA2051"/>
          <cell r="AB2051"/>
          <cell r="AC2051"/>
          <cell r="AD2051"/>
          <cell r="AE2051"/>
          <cell r="AF2051"/>
          <cell r="AG2051"/>
          <cell r="AH2051"/>
          <cell r="AI2051"/>
          <cell r="AJ2051"/>
        </row>
        <row r="2052">
          <cell r="C2052">
            <v>0</v>
          </cell>
          <cell r="D2052">
            <v>0</v>
          </cell>
          <cell r="E2052"/>
          <cell r="F2052"/>
          <cell r="G2052"/>
          <cell r="AA2052"/>
          <cell r="AB2052"/>
          <cell r="AC2052"/>
          <cell r="AD2052"/>
          <cell r="AE2052"/>
          <cell r="AF2052"/>
          <cell r="AG2052"/>
          <cell r="AH2052"/>
          <cell r="AI2052"/>
          <cell r="AJ2052"/>
        </row>
        <row r="2053">
          <cell r="C2053">
            <v>0</v>
          </cell>
          <cell r="D2053">
            <v>0</v>
          </cell>
          <cell r="E2053"/>
          <cell r="F2053"/>
          <cell r="G2053"/>
          <cell r="AA2053"/>
          <cell r="AB2053"/>
          <cell r="AC2053"/>
          <cell r="AD2053"/>
          <cell r="AE2053"/>
          <cell r="AF2053"/>
          <cell r="AG2053"/>
          <cell r="AH2053"/>
          <cell r="AI2053"/>
          <cell r="AJ2053"/>
        </row>
        <row r="2054">
          <cell r="C2054">
            <v>0</v>
          </cell>
          <cell r="D2054">
            <v>0</v>
          </cell>
          <cell r="E2054"/>
          <cell r="F2054"/>
          <cell r="G2054"/>
          <cell r="AA2054"/>
          <cell r="AB2054"/>
          <cell r="AC2054"/>
          <cell r="AD2054"/>
          <cell r="AE2054"/>
          <cell r="AF2054"/>
          <cell r="AG2054"/>
          <cell r="AH2054"/>
          <cell r="AI2054"/>
          <cell r="AJ2054"/>
        </row>
        <row r="2055">
          <cell r="C2055">
            <v>0</v>
          </cell>
          <cell r="D2055">
            <v>0</v>
          </cell>
          <cell r="E2055"/>
          <cell r="F2055"/>
          <cell r="G2055"/>
          <cell r="AA2055"/>
          <cell r="AB2055"/>
          <cell r="AC2055"/>
          <cell r="AD2055"/>
          <cell r="AE2055"/>
          <cell r="AF2055"/>
          <cell r="AG2055"/>
          <cell r="AH2055"/>
          <cell r="AI2055"/>
          <cell r="AJ2055"/>
        </row>
        <row r="2059">
          <cell r="C2059">
            <v>36</v>
          </cell>
          <cell r="D2059">
            <v>36</v>
          </cell>
          <cell r="E2059">
            <v>36</v>
          </cell>
          <cell r="F2059"/>
          <cell r="G2059">
            <v>0</v>
          </cell>
          <cell r="AA2059">
            <v>4</v>
          </cell>
          <cell r="AB2059">
            <v>32</v>
          </cell>
          <cell r="AC2059">
            <v>0</v>
          </cell>
          <cell r="AD2059"/>
          <cell r="AE2059"/>
          <cell r="AF2059"/>
          <cell r="AG2059"/>
          <cell r="AH2059"/>
          <cell r="AI2059"/>
          <cell r="AJ2059"/>
          <cell r="AL2059">
            <v>1449360</v>
          </cell>
        </row>
        <row r="2060">
          <cell r="C2060">
            <v>0</v>
          </cell>
          <cell r="D2060">
            <v>0</v>
          </cell>
          <cell r="E2060">
            <v>0</v>
          </cell>
          <cell r="F2060"/>
          <cell r="G2060">
            <v>0</v>
          </cell>
          <cell r="AA2060">
            <v>0</v>
          </cell>
          <cell r="AB2060">
            <v>0</v>
          </cell>
          <cell r="AC2060">
            <v>0</v>
          </cell>
          <cell r="AD2060"/>
          <cell r="AE2060"/>
          <cell r="AF2060"/>
          <cell r="AG2060"/>
          <cell r="AH2060"/>
          <cell r="AI2060"/>
          <cell r="AJ2060"/>
          <cell r="AL2060">
            <v>0</v>
          </cell>
        </row>
        <row r="2061">
          <cell r="C2061">
            <v>22</v>
          </cell>
          <cell r="D2061">
            <v>22</v>
          </cell>
          <cell r="E2061">
            <v>22</v>
          </cell>
          <cell r="F2061"/>
          <cell r="G2061">
            <v>0</v>
          </cell>
          <cell r="AA2061">
            <v>0</v>
          </cell>
          <cell r="AB2061">
            <v>22</v>
          </cell>
          <cell r="AC2061">
            <v>0</v>
          </cell>
          <cell r="AD2061"/>
          <cell r="AE2061"/>
          <cell r="AF2061"/>
          <cell r="AG2061"/>
          <cell r="AH2061"/>
          <cell r="AI2061"/>
          <cell r="AJ2061"/>
          <cell r="AL2061">
            <v>1138060</v>
          </cell>
        </row>
        <row r="2110">
          <cell r="C2110">
            <v>0</v>
          </cell>
          <cell r="AL2110">
            <v>0</v>
          </cell>
        </row>
        <row r="2176">
          <cell r="C2176">
            <v>133</v>
          </cell>
          <cell r="H2176">
            <v>112</v>
          </cell>
          <cell r="I2176">
            <v>104</v>
          </cell>
          <cell r="J2176">
            <v>8</v>
          </cell>
          <cell r="K2176">
            <v>8</v>
          </cell>
          <cell r="L2176">
            <v>12</v>
          </cell>
          <cell r="M2176">
            <v>1</v>
          </cell>
          <cell r="N2176">
            <v>0</v>
          </cell>
          <cell r="P2176">
            <v>0</v>
          </cell>
          <cell r="Q2176">
            <v>11</v>
          </cell>
          <cell r="S2176">
            <v>0</v>
          </cell>
          <cell r="T2176">
            <v>24</v>
          </cell>
          <cell r="V2176">
            <v>1</v>
          </cell>
          <cell r="W2176">
            <v>1</v>
          </cell>
          <cell r="Y2176">
            <v>10</v>
          </cell>
          <cell r="Z2176">
            <v>86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L2176">
            <v>32923775</v>
          </cell>
        </row>
        <row r="2218">
          <cell r="C2218">
            <v>6</v>
          </cell>
          <cell r="H2218">
            <v>5</v>
          </cell>
          <cell r="I2218">
            <v>5</v>
          </cell>
          <cell r="J2218">
            <v>0</v>
          </cell>
          <cell r="K2218">
            <v>0</v>
          </cell>
          <cell r="L2218">
            <v>1</v>
          </cell>
          <cell r="M2218">
            <v>0</v>
          </cell>
          <cell r="N2218">
            <v>0</v>
          </cell>
          <cell r="P2218">
            <v>0</v>
          </cell>
          <cell r="Q2218">
            <v>0</v>
          </cell>
          <cell r="S2218">
            <v>0</v>
          </cell>
          <cell r="T2218">
            <v>0</v>
          </cell>
          <cell r="V2218">
            <v>0</v>
          </cell>
          <cell r="W2218">
            <v>0</v>
          </cell>
          <cell r="Y2218">
            <v>0</v>
          </cell>
          <cell r="Z2218">
            <v>2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L2218">
            <v>446030</v>
          </cell>
        </row>
        <row r="2220">
          <cell r="C2220">
            <v>0</v>
          </cell>
          <cell r="D2220">
            <v>0</v>
          </cell>
          <cell r="E2220"/>
          <cell r="F2220"/>
          <cell r="G2220"/>
          <cell r="AA2220"/>
          <cell r="AB2220"/>
          <cell r="AC2220"/>
          <cell r="AD2220"/>
          <cell r="AE2220"/>
          <cell r="AF2220"/>
          <cell r="AG2220"/>
          <cell r="AH2220"/>
          <cell r="AI2220"/>
          <cell r="AJ2220"/>
        </row>
        <row r="2221">
          <cell r="C2221">
            <v>0</v>
          </cell>
          <cell r="D2221">
            <v>0</v>
          </cell>
          <cell r="E2221"/>
          <cell r="F2221"/>
          <cell r="G2221"/>
          <cell r="AA2221"/>
          <cell r="AB2221"/>
          <cell r="AC2221"/>
          <cell r="AD2221"/>
          <cell r="AE2221"/>
          <cell r="AF2221"/>
          <cell r="AG2221"/>
          <cell r="AH2221"/>
          <cell r="AI2221"/>
          <cell r="AJ2221"/>
        </row>
        <row r="2222">
          <cell r="C2222">
            <v>22</v>
          </cell>
          <cell r="D2222">
            <v>22</v>
          </cell>
          <cell r="E2222">
            <v>22</v>
          </cell>
          <cell r="F2222"/>
          <cell r="G2222">
            <v>0</v>
          </cell>
          <cell r="AA2222">
            <v>0</v>
          </cell>
          <cell r="AB2222">
            <v>22</v>
          </cell>
          <cell r="AC2222">
            <v>0</v>
          </cell>
          <cell r="AD2222"/>
          <cell r="AE2222"/>
          <cell r="AF2222"/>
          <cell r="AG2222"/>
          <cell r="AH2222"/>
          <cell r="AI2222"/>
          <cell r="AJ2222"/>
        </row>
        <row r="2223">
          <cell r="C2223">
            <v>0</v>
          </cell>
          <cell r="D2223">
            <v>0</v>
          </cell>
          <cell r="E2223"/>
          <cell r="F2223"/>
          <cell r="G2223"/>
          <cell r="AA2223"/>
          <cell r="AB2223"/>
          <cell r="AC2223"/>
          <cell r="AD2223"/>
          <cell r="AE2223"/>
          <cell r="AF2223"/>
          <cell r="AG2223"/>
          <cell r="AH2223"/>
          <cell r="AI2223"/>
          <cell r="AJ2223"/>
        </row>
        <row r="2224">
          <cell r="C2224">
            <v>2</v>
          </cell>
          <cell r="D2224">
            <v>2</v>
          </cell>
          <cell r="E2224">
            <v>2</v>
          </cell>
          <cell r="F2224"/>
          <cell r="G2224">
            <v>0</v>
          </cell>
          <cell r="AA2224">
            <v>0</v>
          </cell>
          <cell r="AB2224">
            <v>2</v>
          </cell>
          <cell r="AC2224">
            <v>0</v>
          </cell>
          <cell r="AD2224"/>
          <cell r="AE2224"/>
          <cell r="AF2224"/>
          <cell r="AG2224"/>
          <cell r="AH2224"/>
          <cell r="AI2224"/>
          <cell r="AJ2224"/>
        </row>
        <row r="2225">
          <cell r="C2225">
            <v>0</v>
          </cell>
          <cell r="D2225">
            <v>0</v>
          </cell>
          <cell r="E2225"/>
          <cell r="F2225"/>
          <cell r="G2225"/>
          <cell r="AA2225"/>
          <cell r="AB2225"/>
          <cell r="AC2225"/>
          <cell r="AD2225"/>
          <cell r="AE2225"/>
          <cell r="AF2225"/>
          <cell r="AG2225"/>
          <cell r="AH2225"/>
          <cell r="AI2225"/>
          <cell r="AJ2225"/>
        </row>
        <row r="2226">
          <cell r="C2226">
            <v>0</v>
          </cell>
          <cell r="D2226">
            <v>0</v>
          </cell>
          <cell r="E2226"/>
          <cell r="F2226"/>
          <cell r="G2226"/>
          <cell r="AA2226"/>
          <cell r="AB2226"/>
          <cell r="AC2226"/>
          <cell r="AD2226"/>
          <cell r="AE2226"/>
          <cell r="AF2226"/>
          <cell r="AG2226"/>
          <cell r="AH2226"/>
          <cell r="AI2226"/>
          <cell r="AJ2226"/>
        </row>
        <row r="2227">
          <cell r="C2227">
            <v>0</v>
          </cell>
          <cell r="D2227">
            <v>0</v>
          </cell>
          <cell r="E2227"/>
          <cell r="F2227"/>
          <cell r="G2227"/>
          <cell r="AA2227"/>
          <cell r="AB2227"/>
          <cell r="AC2227"/>
          <cell r="AD2227"/>
          <cell r="AE2227"/>
          <cell r="AF2227"/>
          <cell r="AG2227"/>
          <cell r="AH2227"/>
          <cell r="AI2227"/>
          <cell r="AJ2227"/>
        </row>
        <row r="2228">
          <cell r="C2228">
            <v>0</v>
          </cell>
          <cell r="D2228">
            <v>0</v>
          </cell>
          <cell r="E2228"/>
          <cell r="F2228"/>
          <cell r="G2228"/>
          <cell r="AA2228"/>
          <cell r="AB2228"/>
          <cell r="AC2228"/>
          <cell r="AD2228"/>
          <cell r="AE2228"/>
          <cell r="AF2228"/>
          <cell r="AG2228"/>
          <cell r="AH2228"/>
          <cell r="AI2228"/>
          <cell r="AJ2228"/>
        </row>
        <row r="2229">
          <cell r="C2229">
            <v>0</v>
          </cell>
          <cell r="D2229">
            <v>0</v>
          </cell>
          <cell r="E2229"/>
          <cell r="F2229"/>
          <cell r="G2229"/>
          <cell r="AA2229"/>
          <cell r="AB2229"/>
          <cell r="AC2229"/>
          <cell r="AD2229"/>
          <cell r="AE2229"/>
          <cell r="AF2229"/>
          <cell r="AG2229"/>
          <cell r="AH2229"/>
          <cell r="AI2229"/>
          <cell r="AJ2229"/>
        </row>
        <row r="2230">
          <cell r="C2230">
            <v>0</v>
          </cell>
          <cell r="D2230">
            <v>0</v>
          </cell>
          <cell r="E2230"/>
          <cell r="F2230"/>
          <cell r="G2230"/>
          <cell r="AA2230"/>
          <cell r="AB2230"/>
          <cell r="AC2230"/>
          <cell r="AD2230"/>
          <cell r="AE2230"/>
          <cell r="AF2230"/>
          <cell r="AG2230"/>
          <cell r="AH2230"/>
          <cell r="AI2230"/>
          <cell r="AJ2230"/>
        </row>
        <row r="2231">
          <cell r="C2231">
            <v>0</v>
          </cell>
          <cell r="D2231">
            <v>0</v>
          </cell>
          <cell r="E2231"/>
          <cell r="F2231"/>
          <cell r="G2231"/>
          <cell r="AA2231"/>
          <cell r="AB2231"/>
          <cell r="AC2231"/>
          <cell r="AD2231"/>
          <cell r="AE2231"/>
          <cell r="AF2231"/>
          <cell r="AG2231"/>
          <cell r="AH2231"/>
          <cell r="AI2231"/>
          <cell r="AJ2231"/>
        </row>
        <row r="2232">
          <cell r="C2232">
            <v>0</v>
          </cell>
          <cell r="D2232">
            <v>0</v>
          </cell>
          <cell r="E2232"/>
          <cell r="F2232"/>
          <cell r="G2232"/>
          <cell r="AA2232"/>
          <cell r="AB2232"/>
          <cell r="AC2232"/>
          <cell r="AD2232"/>
          <cell r="AE2232"/>
          <cell r="AF2232"/>
          <cell r="AG2232"/>
          <cell r="AH2232"/>
          <cell r="AI2232"/>
          <cell r="AJ2232"/>
        </row>
        <row r="2233">
          <cell r="C2233">
            <v>0</v>
          </cell>
          <cell r="D2233">
            <v>0</v>
          </cell>
          <cell r="E2233"/>
          <cell r="F2233"/>
          <cell r="G2233"/>
          <cell r="AA2233"/>
          <cell r="AB2233"/>
          <cell r="AC2233"/>
          <cell r="AD2233"/>
          <cell r="AE2233"/>
          <cell r="AF2233"/>
          <cell r="AG2233"/>
          <cell r="AH2233"/>
          <cell r="AI2233"/>
          <cell r="AJ2233"/>
        </row>
        <row r="2234">
          <cell r="C2234">
            <v>0</v>
          </cell>
          <cell r="D2234">
            <v>0</v>
          </cell>
          <cell r="E2234"/>
          <cell r="F2234"/>
          <cell r="G2234"/>
          <cell r="AA2234"/>
          <cell r="AB2234"/>
          <cell r="AC2234"/>
          <cell r="AD2234"/>
          <cell r="AE2234"/>
          <cell r="AF2234"/>
          <cell r="AG2234"/>
          <cell r="AH2234"/>
          <cell r="AI2234"/>
          <cell r="AJ2234"/>
        </row>
        <row r="2235">
          <cell r="C2235">
            <v>0</v>
          </cell>
          <cell r="D2235">
            <v>0</v>
          </cell>
          <cell r="E2235"/>
          <cell r="F2235"/>
          <cell r="G2235"/>
          <cell r="AA2235"/>
          <cell r="AB2235"/>
          <cell r="AC2235"/>
          <cell r="AD2235"/>
          <cell r="AE2235"/>
          <cell r="AF2235"/>
          <cell r="AG2235"/>
          <cell r="AH2235"/>
          <cell r="AI2235"/>
          <cell r="AJ2235"/>
        </row>
        <row r="2236">
          <cell r="C2236">
            <v>31</v>
          </cell>
          <cell r="D2236">
            <v>31</v>
          </cell>
          <cell r="E2236">
            <v>31</v>
          </cell>
          <cell r="F2236"/>
          <cell r="G2236">
            <v>0</v>
          </cell>
          <cell r="AA2236">
            <v>31</v>
          </cell>
          <cell r="AB2236">
            <v>0</v>
          </cell>
          <cell r="AC2236">
            <v>0</v>
          </cell>
          <cell r="AD2236"/>
          <cell r="AE2236"/>
          <cell r="AF2236"/>
          <cell r="AG2236"/>
          <cell r="AH2236"/>
          <cell r="AI2236"/>
          <cell r="AJ2236"/>
        </row>
        <row r="2237">
          <cell r="C2237">
            <v>0</v>
          </cell>
          <cell r="D2237">
            <v>0</v>
          </cell>
          <cell r="E2237"/>
          <cell r="F2237"/>
          <cell r="G2237"/>
          <cell r="AA2237"/>
          <cell r="AB2237"/>
          <cell r="AC2237"/>
          <cell r="AD2237"/>
          <cell r="AE2237"/>
          <cell r="AF2237"/>
          <cell r="AG2237"/>
          <cell r="AH2237"/>
          <cell r="AI2237"/>
          <cell r="AJ2237"/>
        </row>
        <row r="2238">
          <cell r="C2238">
            <v>0</v>
          </cell>
          <cell r="D2238">
            <v>0</v>
          </cell>
          <cell r="E2238"/>
          <cell r="F2238"/>
          <cell r="G2238"/>
          <cell r="AA2238"/>
          <cell r="AB2238"/>
          <cell r="AC2238"/>
          <cell r="AD2238"/>
          <cell r="AE2238"/>
          <cell r="AF2238"/>
          <cell r="AG2238"/>
          <cell r="AH2238"/>
          <cell r="AI2238"/>
          <cell r="AJ2238"/>
        </row>
        <row r="2239">
          <cell r="C2239">
            <v>68</v>
          </cell>
          <cell r="D2239">
            <v>68</v>
          </cell>
          <cell r="E2239">
            <v>68</v>
          </cell>
          <cell r="F2239"/>
          <cell r="G2239">
            <v>0</v>
          </cell>
          <cell r="AA2239">
            <v>36</v>
          </cell>
          <cell r="AB2239">
            <v>1</v>
          </cell>
          <cell r="AC2239">
            <v>31</v>
          </cell>
          <cell r="AD2239"/>
          <cell r="AE2239"/>
          <cell r="AF2239"/>
          <cell r="AG2239"/>
          <cell r="AH2239"/>
          <cell r="AI2239"/>
          <cell r="AJ2239"/>
        </row>
        <row r="2240">
          <cell r="C2240">
            <v>0</v>
          </cell>
          <cell r="D2240">
            <v>0</v>
          </cell>
          <cell r="E2240"/>
          <cell r="F2240"/>
          <cell r="G2240"/>
          <cell r="AA2240"/>
          <cell r="AB2240"/>
          <cell r="AC2240"/>
          <cell r="AD2240"/>
          <cell r="AE2240"/>
          <cell r="AF2240"/>
          <cell r="AG2240"/>
          <cell r="AH2240"/>
          <cell r="AI2240"/>
          <cell r="AJ2240"/>
        </row>
        <row r="2241">
          <cell r="C2241">
            <v>0</v>
          </cell>
          <cell r="D2241">
            <v>0</v>
          </cell>
          <cell r="E2241"/>
          <cell r="F2241"/>
          <cell r="G2241"/>
          <cell r="AA2241"/>
          <cell r="AB2241"/>
          <cell r="AC2241"/>
          <cell r="AD2241"/>
          <cell r="AE2241"/>
          <cell r="AF2241"/>
          <cell r="AG2241"/>
          <cell r="AH2241"/>
          <cell r="AI2241"/>
          <cell r="AJ2241"/>
        </row>
        <row r="2242">
          <cell r="C2242">
            <v>0</v>
          </cell>
          <cell r="D2242">
            <v>0</v>
          </cell>
          <cell r="E2242"/>
          <cell r="F2242"/>
          <cell r="G2242"/>
          <cell r="AA2242"/>
          <cell r="AB2242"/>
          <cell r="AC2242"/>
          <cell r="AD2242"/>
          <cell r="AE2242"/>
          <cell r="AF2242"/>
          <cell r="AG2242"/>
          <cell r="AH2242"/>
          <cell r="AI2242"/>
          <cell r="AJ2242"/>
        </row>
        <row r="2243">
          <cell r="C2243">
            <v>205</v>
          </cell>
          <cell r="D2243">
            <v>160</v>
          </cell>
          <cell r="E2243">
            <v>160</v>
          </cell>
          <cell r="F2243"/>
          <cell r="G2243">
            <v>45</v>
          </cell>
          <cell r="AA2243">
            <v>125</v>
          </cell>
          <cell r="AB2243">
            <v>2</v>
          </cell>
          <cell r="AC2243">
            <v>78</v>
          </cell>
          <cell r="AD2243"/>
          <cell r="AE2243"/>
          <cell r="AF2243"/>
          <cell r="AG2243"/>
          <cell r="AH2243"/>
          <cell r="AI2243"/>
          <cell r="AJ2243"/>
        </row>
        <row r="2244">
          <cell r="C2244">
            <v>0</v>
          </cell>
          <cell r="D2244">
            <v>0</v>
          </cell>
          <cell r="E2244"/>
          <cell r="F2244"/>
          <cell r="G2244"/>
          <cell r="AA2244"/>
          <cell r="AB2244"/>
          <cell r="AC2244"/>
          <cell r="AD2244"/>
          <cell r="AE2244"/>
          <cell r="AF2244"/>
          <cell r="AG2244"/>
          <cell r="AH2244"/>
          <cell r="AI2244"/>
          <cell r="AJ2244"/>
        </row>
        <row r="2245">
          <cell r="C2245">
            <v>0</v>
          </cell>
          <cell r="D2245">
            <v>0</v>
          </cell>
          <cell r="E2245"/>
          <cell r="F2245"/>
          <cell r="G2245"/>
          <cell r="AA2245"/>
          <cell r="AB2245"/>
          <cell r="AC2245"/>
          <cell r="AD2245"/>
          <cell r="AE2245"/>
          <cell r="AF2245"/>
          <cell r="AG2245"/>
          <cell r="AH2245"/>
          <cell r="AI2245"/>
          <cell r="AJ2245"/>
        </row>
        <row r="2249">
          <cell r="C2249">
            <v>58</v>
          </cell>
          <cell r="D2249">
            <v>58</v>
          </cell>
          <cell r="E2249">
            <v>58</v>
          </cell>
          <cell r="F2249"/>
          <cell r="G2249">
            <v>0</v>
          </cell>
          <cell r="AA2249">
            <v>58</v>
          </cell>
          <cell r="AB2249">
            <v>0</v>
          </cell>
          <cell r="AC2249">
            <v>0</v>
          </cell>
          <cell r="AD2249"/>
          <cell r="AE2249"/>
          <cell r="AF2249"/>
          <cell r="AG2249"/>
          <cell r="AH2249"/>
          <cell r="AI2249"/>
          <cell r="AJ2249"/>
          <cell r="AL2249">
            <v>2879700</v>
          </cell>
        </row>
        <row r="2250">
          <cell r="C2250">
            <v>0</v>
          </cell>
          <cell r="D2250">
            <v>0</v>
          </cell>
          <cell r="E2250"/>
          <cell r="F2250"/>
          <cell r="G2250"/>
          <cell r="AA2250"/>
          <cell r="AB2250"/>
          <cell r="AC2250"/>
          <cell r="AD2250"/>
          <cell r="AE2250"/>
          <cell r="AF2250"/>
          <cell r="AG2250"/>
          <cell r="AH2250"/>
          <cell r="AI2250"/>
          <cell r="AJ2250"/>
          <cell r="AL2250">
            <v>0</v>
          </cell>
        </row>
        <row r="2251">
          <cell r="C2251">
            <v>0</v>
          </cell>
          <cell r="D2251">
            <v>0</v>
          </cell>
          <cell r="E2251"/>
          <cell r="F2251"/>
          <cell r="G2251"/>
          <cell r="AA2251"/>
          <cell r="AB2251"/>
          <cell r="AC2251"/>
          <cell r="AD2251"/>
          <cell r="AE2251"/>
          <cell r="AF2251"/>
          <cell r="AG2251"/>
          <cell r="AH2251"/>
          <cell r="AI2251"/>
          <cell r="AJ2251"/>
          <cell r="AL2251">
            <v>0</v>
          </cell>
        </row>
        <row r="2252">
          <cell r="C2252">
            <v>0</v>
          </cell>
          <cell r="D2252">
            <v>0</v>
          </cell>
          <cell r="E2252"/>
          <cell r="F2252"/>
          <cell r="G2252"/>
          <cell r="AA2252"/>
          <cell r="AB2252"/>
          <cell r="AC2252"/>
          <cell r="AD2252"/>
          <cell r="AE2252"/>
          <cell r="AF2252"/>
          <cell r="AG2252"/>
          <cell r="AH2252"/>
          <cell r="AI2252"/>
          <cell r="AJ2252"/>
          <cell r="AL2252">
            <v>0</v>
          </cell>
        </row>
        <row r="2253">
          <cell r="C2253">
            <v>0</v>
          </cell>
          <cell r="D2253">
            <v>0</v>
          </cell>
          <cell r="E2253"/>
          <cell r="F2253"/>
          <cell r="G2253"/>
          <cell r="AA2253"/>
          <cell r="AB2253"/>
          <cell r="AC2253"/>
          <cell r="AD2253"/>
          <cell r="AE2253"/>
          <cell r="AF2253"/>
          <cell r="AG2253"/>
          <cell r="AH2253"/>
          <cell r="AI2253"/>
          <cell r="AJ2253"/>
          <cell r="AL2253">
            <v>0</v>
          </cell>
        </row>
        <row r="2254">
          <cell r="C2254">
            <v>0</v>
          </cell>
          <cell r="D2254">
            <v>0</v>
          </cell>
          <cell r="E2254"/>
          <cell r="F2254"/>
          <cell r="G2254"/>
          <cell r="AA2254"/>
          <cell r="AB2254"/>
          <cell r="AC2254"/>
          <cell r="AD2254"/>
          <cell r="AE2254"/>
          <cell r="AF2254"/>
          <cell r="AG2254"/>
          <cell r="AH2254"/>
          <cell r="AI2254"/>
          <cell r="AJ2254"/>
          <cell r="AL2254">
            <v>0</v>
          </cell>
        </row>
        <row r="2255">
          <cell r="C2255">
            <v>0</v>
          </cell>
          <cell r="D2255">
            <v>0</v>
          </cell>
          <cell r="E2255"/>
          <cell r="F2255"/>
          <cell r="G2255"/>
          <cell r="AA2255"/>
          <cell r="AB2255"/>
          <cell r="AC2255"/>
          <cell r="AD2255"/>
          <cell r="AE2255"/>
          <cell r="AF2255"/>
          <cell r="AG2255"/>
          <cell r="AH2255"/>
          <cell r="AI2255"/>
          <cell r="AJ2255"/>
          <cell r="AL2255">
            <v>0</v>
          </cell>
        </row>
        <row r="2256">
          <cell r="C2256">
            <v>0</v>
          </cell>
          <cell r="D2256">
            <v>0</v>
          </cell>
          <cell r="E2256"/>
          <cell r="F2256"/>
          <cell r="G2256"/>
          <cell r="AA2256"/>
          <cell r="AB2256"/>
          <cell r="AC2256"/>
          <cell r="AD2256"/>
          <cell r="AE2256"/>
          <cell r="AF2256"/>
          <cell r="AG2256"/>
          <cell r="AH2256"/>
          <cell r="AI2256"/>
          <cell r="AJ2256"/>
          <cell r="AL2256">
            <v>0</v>
          </cell>
        </row>
        <row r="2257">
          <cell r="C2257">
            <v>0</v>
          </cell>
          <cell r="D2257">
            <v>0</v>
          </cell>
          <cell r="E2257"/>
          <cell r="F2257"/>
          <cell r="G2257"/>
          <cell r="AA2257"/>
          <cell r="AB2257"/>
          <cell r="AC2257"/>
          <cell r="AD2257"/>
          <cell r="AE2257"/>
          <cell r="AF2257"/>
          <cell r="AG2257"/>
          <cell r="AH2257"/>
          <cell r="AI2257"/>
          <cell r="AJ2257"/>
        </row>
        <row r="2258">
          <cell r="C2258">
            <v>0</v>
          </cell>
          <cell r="D2258">
            <v>0</v>
          </cell>
          <cell r="E2258"/>
          <cell r="F2258"/>
          <cell r="G2258"/>
          <cell r="AA2258"/>
          <cell r="AB2258"/>
          <cell r="AC2258"/>
          <cell r="AD2258"/>
          <cell r="AE2258"/>
          <cell r="AF2258"/>
          <cell r="AG2258"/>
          <cell r="AH2258"/>
          <cell r="AI2258"/>
          <cell r="AJ2258"/>
        </row>
        <row r="2259">
          <cell r="C2259">
            <v>0</v>
          </cell>
          <cell r="D2259">
            <v>0</v>
          </cell>
          <cell r="E2259"/>
          <cell r="F2259"/>
          <cell r="G2259"/>
          <cell r="AA2259"/>
          <cell r="AB2259"/>
          <cell r="AC2259"/>
          <cell r="AD2259"/>
          <cell r="AE2259"/>
          <cell r="AF2259"/>
          <cell r="AG2259"/>
          <cell r="AH2259"/>
          <cell r="AI2259"/>
          <cell r="AJ2259"/>
        </row>
        <row r="2263">
          <cell r="C2263">
            <v>0</v>
          </cell>
          <cell r="AL2263">
            <v>0</v>
          </cell>
        </row>
        <row r="2342">
          <cell r="C2342">
            <v>23</v>
          </cell>
          <cell r="H2342">
            <v>22</v>
          </cell>
          <cell r="I2342">
            <v>19</v>
          </cell>
          <cell r="J2342">
            <v>3</v>
          </cell>
          <cell r="K2342">
            <v>1</v>
          </cell>
          <cell r="L2342">
            <v>0</v>
          </cell>
          <cell r="M2342">
            <v>0</v>
          </cell>
          <cell r="N2342">
            <v>0</v>
          </cell>
          <cell r="P2342">
            <v>0</v>
          </cell>
          <cell r="Q2342">
            <v>15</v>
          </cell>
          <cell r="S2342">
            <v>0</v>
          </cell>
          <cell r="T2342">
            <v>2</v>
          </cell>
          <cell r="V2342">
            <v>0</v>
          </cell>
          <cell r="W2342">
            <v>0</v>
          </cell>
          <cell r="Y2342">
            <v>0</v>
          </cell>
          <cell r="Z2342">
            <v>6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L2342">
            <v>6836110</v>
          </cell>
        </row>
        <row r="2363">
          <cell r="C2363">
            <v>828</v>
          </cell>
          <cell r="D2363">
            <v>656</v>
          </cell>
          <cell r="E2363">
            <v>656</v>
          </cell>
          <cell r="F2363">
            <v>0</v>
          </cell>
          <cell r="G2363">
            <v>172</v>
          </cell>
          <cell r="AA2363">
            <v>721</v>
          </cell>
          <cell r="AB2363">
            <v>87</v>
          </cell>
          <cell r="AC2363">
            <v>20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</row>
        <row r="2369"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</row>
        <row r="2370">
          <cell r="C2370">
            <v>828</v>
          </cell>
          <cell r="E2370">
            <v>656</v>
          </cell>
          <cell r="AL2370">
            <v>11866340</v>
          </cell>
        </row>
        <row r="2377">
          <cell r="C2377">
            <v>11</v>
          </cell>
          <cell r="H2377">
            <v>11</v>
          </cell>
          <cell r="I2377">
            <v>11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P2377">
            <v>0</v>
          </cell>
          <cell r="Q2377">
            <v>8</v>
          </cell>
          <cell r="S2377">
            <v>0</v>
          </cell>
          <cell r="T2377">
            <v>2</v>
          </cell>
          <cell r="V2377">
            <v>0</v>
          </cell>
          <cell r="W2377">
            <v>0</v>
          </cell>
          <cell r="Y2377">
            <v>0</v>
          </cell>
          <cell r="Z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L2377">
            <v>2381090</v>
          </cell>
        </row>
        <row r="2414">
          <cell r="C2414">
            <v>29</v>
          </cell>
          <cell r="H2414">
            <v>27</v>
          </cell>
          <cell r="I2414">
            <v>23</v>
          </cell>
          <cell r="J2414">
            <v>4</v>
          </cell>
          <cell r="K2414">
            <v>1</v>
          </cell>
          <cell r="L2414">
            <v>1</v>
          </cell>
          <cell r="M2414">
            <v>0</v>
          </cell>
          <cell r="N2414">
            <v>0</v>
          </cell>
          <cell r="P2414">
            <v>0</v>
          </cell>
          <cell r="Q2414">
            <v>25</v>
          </cell>
          <cell r="S2414">
            <v>0</v>
          </cell>
          <cell r="T2414">
            <v>0</v>
          </cell>
          <cell r="V2414">
            <v>0</v>
          </cell>
          <cell r="W2414">
            <v>0</v>
          </cell>
          <cell r="Y2414">
            <v>0</v>
          </cell>
          <cell r="Z2414">
            <v>4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L2414">
            <v>3635125</v>
          </cell>
        </row>
        <row r="2416">
          <cell r="C2416">
            <v>14</v>
          </cell>
          <cell r="D2416">
            <v>12</v>
          </cell>
          <cell r="E2416">
            <v>12</v>
          </cell>
          <cell r="F2416"/>
          <cell r="G2416">
            <v>2</v>
          </cell>
          <cell r="AA2416">
            <v>14</v>
          </cell>
          <cell r="AB2416">
            <v>0</v>
          </cell>
          <cell r="AC2416">
            <v>0</v>
          </cell>
          <cell r="AD2416"/>
          <cell r="AE2416"/>
          <cell r="AF2416"/>
          <cell r="AG2416"/>
          <cell r="AH2416"/>
          <cell r="AI2416"/>
          <cell r="AJ2416"/>
          <cell r="AL2416">
            <v>1454400</v>
          </cell>
        </row>
        <row r="2417">
          <cell r="C2417">
            <v>13</v>
          </cell>
          <cell r="D2417">
            <v>12</v>
          </cell>
          <cell r="E2417">
            <v>10</v>
          </cell>
          <cell r="F2417">
            <v>2</v>
          </cell>
          <cell r="G2417">
            <v>1</v>
          </cell>
          <cell r="AA2417">
            <v>13</v>
          </cell>
          <cell r="AB2417"/>
          <cell r="AC2417"/>
          <cell r="AD2417"/>
          <cell r="AE2417"/>
          <cell r="AF2417"/>
          <cell r="AG2417"/>
          <cell r="AH2417"/>
          <cell r="AI2417"/>
          <cell r="AJ2417"/>
          <cell r="AL2417">
            <v>1163700</v>
          </cell>
        </row>
        <row r="2418">
          <cell r="C2418">
            <v>0</v>
          </cell>
          <cell r="D2418">
            <v>0</v>
          </cell>
          <cell r="E2418"/>
          <cell r="F2418"/>
          <cell r="G2418"/>
          <cell r="AA2418"/>
          <cell r="AB2418"/>
          <cell r="AC2418"/>
          <cell r="AD2418"/>
          <cell r="AE2418"/>
          <cell r="AF2418"/>
          <cell r="AG2418"/>
          <cell r="AH2418"/>
          <cell r="AI2418"/>
          <cell r="AJ2418"/>
          <cell r="AL2418">
            <v>0</v>
          </cell>
        </row>
        <row r="2420">
          <cell r="C2420">
            <v>67</v>
          </cell>
          <cell r="H2420">
            <v>67</v>
          </cell>
          <cell r="I2420">
            <v>27</v>
          </cell>
          <cell r="J2420">
            <v>40</v>
          </cell>
          <cell r="K2420"/>
          <cell r="L2420"/>
          <cell r="M2420"/>
          <cell r="N2420"/>
          <cell r="AD2420"/>
          <cell r="AE2420"/>
          <cell r="AF2420"/>
          <cell r="AG2420"/>
          <cell r="AH2420"/>
          <cell r="AI2420"/>
          <cell r="AJ2420"/>
          <cell r="AL2420">
            <v>4157190</v>
          </cell>
        </row>
        <row r="2421">
          <cell r="C2421">
            <v>0</v>
          </cell>
          <cell r="H2421">
            <v>0</v>
          </cell>
          <cell r="I2421"/>
          <cell r="J2421"/>
          <cell r="K2421"/>
          <cell r="L2421"/>
          <cell r="M2421"/>
          <cell r="N2421"/>
          <cell r="AD2421"/>
          <cell r="AE2421"/>
          <cell r="AF2421"/>
          <cell r="AG2421"/>
          <cell r="AH2421"/>
          <cell r="AI2421"/>
          <cell r="AJ2421"/>
          <cell r="AL2421">
            <v>0</v>
          </cell>
        </row>
        <row r="2422">
          <cell r="C2422">
            <v>0</v>
          </cell>
          <cell r="H2422">
            <v>0</v>
          </cell>
          <cell r="I2422"/>
          <cell r="J2422"/>
          <cell r="K2422"/>
          <cell r="L2422"/>
          <cell r="M2422"/>
          <cell r="N2422"/>
          <cell r="AD2422"/>
          <cell r="AE2422"/>
          <cell r="AF2422"/>
          <cell r="AG2422"/>
          <cell r="AH2422"/>
          <cell r="AI2422"/>
          <cell r="AJ2422"/>
          <cell r="AL2422">
            <v>0</v>
          </cell>
        </row>
        <row r="2423">
          <cell r="C2423">
            <v>0</v>
          </cell>
          <cell r="H2423">
            <v>0</v>
          </cell>
          <cell r="I2423"/>
          <cell r="J2423"/>
          <cell r="K2423"/>
          <cell r="L2423"/>
          <cell r="M2423"/>
          <cell r="N2423"/>
          <cell r="AD2423"/>
          <cell r="AE2423"/>
          <cell r="AF2423"/>
          <cell r="AG2423"/>
          <cell r="AH2423"/>
          <cell r="AI2423"/>
          <cell r="AJ2423"/>
          <cell r="AL2423">
            <v>0</v>
          </cell>
        </row>
        <row r="2424">
          <cell r="C2424">
            <v>0</v>
          </cell>
          <cell r="H2424">
            <v>0</v>
          </cell>
          <cell r="I2424"/>
          <cell r="J2424"/>
          <cell r="K2424"/>
          <cell r="L2424"/>
          <cell r="M2424"/>
          <cell r="N2424"/>
          <cell r="AD2424"/>
          <cell r="AE2424"/>
          <cell r="AF2424"/>
          <cell r="AG2424"/>
          <cell r="AH2424"/>
          <cell r="AI2424"/>
          <cell r="AJ2424"/>
          <cell r="AL2424">
            <v>0</v>
          </cell>
        </row>
        <row r="2425">
          <cell r="C2425">
            <v>0</v>
          </cell>
          <cell r="H2425">
            <v>0</v>
          </cell>
          <cell r="I2425"/>
          <cell r="J2425"/>
          <cell r="K2425"/>
          <cell r="L2425"/>
          <cell r="M2425"/>
          <cell r="N2425"/>
          <cell r="AD2425"/>
          <cell r="AE2425"/>
          <cell r="AF2425"/>
          <cell r="AG2425"/>
          <cell r="AH2425"/>
          <cell r="AI2425"/>
          <cell r="AJ2425"/>
          <cell r="AL2425">
            <v>0</v>
          </cell>
        </row>
        <row r="2426">
          <cell r="C2426">
            <v>0</v>
          </cell>
          <cell r="H2426">
            <v>0</v>
          </cell>
          <cell r="I2426"/>
          <cell r="J2426"/>
          <cell r="K2426"/>
          <cell r="L2426"/>
          <cell r="M2426"/>
          <cell r="N2426"/>
          <cell r="AD2426"/>
          <cell r="AE2426"/>
          <cell r="AF2426"/>
          <cell r="AG2426"/>
          <cell r="AH2426"/>
          <cell r="AI2426"/>
          <cell r="AJ2426"/>
          <cell r="AL2426">
            <v>0</v>
          </cell>
        </row>
        <row r="2427">
          <cell r="C2427">
            <v>47</v>
          </cell>
          <cell r="E2427">
            <v>40</v>
          </cell>
          <cell r="AL2427">
            <v>6158400</v>
          </cell>
        </row>
        <row r="2428">
          <cell r="C2428">
            <v>1</v>
          </cell>
          <cell r="E2428">
            <v>1</v>
          </cell>
          <cell r="AL2428">
            <v>161980</v>
          </cell>
        </row>
        <row r="2429">
          <cell r="P2429">
            <v>0</v>
          </cell>
          <cell r="Q2429">
            <v>44</v>
          </cell>
          <cell r="S2429">
            <v>0</v>
          </cell>
          <cell r="T2429">
            <v>0</v>
          </cell>
          <cell r="V2429">
            <v>0</v>
          </cell>
          <cell r="W2429">
            <v>0</v>
          </cell>
          <cell r="Y2429">
            <v>0</v>
          </cell>
          <cell r="Z2429">
            <v>23</v>
          </cell>
        </row>
        <row r="2431">
          <cell r="C2431">
            <v>0</v>
          </cell>
          <cell r="E2431"/>
          <cell r="AL2431">
            <v>0</v>
          </cell>
        </row>
        <row r="2435">
          <cell r="C2435">
            <v>2</v>
          </cell>
          <cell r="D2435">
            <v>2</v>
          </cell>
          <cell r="E2435">
            <v>2</v>
          </cell>
          <cell r="F2435"/>
          <cell r="G2435">
            <v>0</v>
          </cell>
          <cell r="AA2435">
            <v>0</v>
          </cell>
          <cell r="AB2435">
            <v>2</v>
          </cell>
          <cell r="AC2435">
            <v>0</v>
          </cell>
          <cell r="AD2435"/>
          <cell r="AE2435"/>
          <cell r="AF2435"/>
          <cell r="AG2435"/>
          <cell r="AH2435"/>
          <cell r="AI2435"/>
          <cell r="AJ2435"/>
        </row>
        <row r="2436">
          <cell r="C2436">
            <v>0</v>
          </cell>
          <cell r="D2436">
            <v>0</v>
          </cell>
          <cell r="E2436"/>
          <cell r="F2436"/>
          <cell r="G2436"/>
          <cell r="AA2436"/>
          <cell r="AB2436"/>
          <cell r="AC2436"/>
          <cell r="AD2436"/>
          <cell r="AE2436"/>
          <cell r="AF2436"/>
          <cell r="AG2436"/>
          <cell r="AH2436"/>
          <cell r="AI2436"/>
          <cell r="AJ2436"/>
        </row>
        <row r="2437">
          <cell r="C2437">
            <v>0</v>
          </cell>
          <cell r="D2437">
            <v>0</v>
          </cell>
          <cell r="E2437"/>
          <cell r="F2437"/>
          <cell r="G2437"/>
          <cell r="AA2437"/>
          <cell r="AB2437"/>
          <cell r="AC2437"/>
          <cell r="AD2437"/>
          <cell r="AE2437"/>
          <cell r="AF2437"/>
          <cell r="AG2437"/>
          <cell r="AH2437"/>
          <cell r="AI2437"/>
          <cell r="AJ2437"/>
        </row>
        <row r="2438">
          <cell r="C2438">
            <v>0</v>
          </cell>
          <cell r="D2438">
            <v>0</v>
          </cell>
          <cell r="E2438"/>
          <cell r="F2438"/>
          <cell r="G2438"/>
          <cell r="AA2438"/>
          <cell r="AB2438"/>
          <cell r="AC2438"/>
          <cell r="AD2438"/>
          <cell r="AE2438"/>
          <cell r="AF2438"/>
          <cell r="AG2438"/>
          <cell r="AH2438"/>
          <cell r="AI2438"/>
          <cell r="AJ2438"/>
        </row>
        <row r="2439">
          <cell r="C2439">
            <v>0</v>
          </cell>
          <cell r="D2439">
            <v>0</v>
          </cell>
          <cell r="E2439"/>
          <cell r="F2439"/>
          <cell r="G2439"/>
          <cell r="AA2439"/>
          <cell r="AB2439"/>
          <cell r="AC2439"/>
          <cell r="AD2439"/>
          <cell r="AE2439"/>
          <cell r="AF2439"/>
          <cell r="AG2439"/>
          <cell r="AH2439"/>
          <cell r="AI2439"/>
          <cell r="AJ2439"/>
        </row>
        <row r="2440">
          <cell r="C2440">
            <v>1</v>
          </cell>
          <cell r="D2440">
            <v>1</v>
          </cell>
          <cell r="E2440">
            <v>1</v>
          </cell>
          <cell r="F2440"/>
          <cell r="G2440">
            <v>0</v>
          </cell>
          <cell r="AA2440">
            <v>0</v>
          </cell>
          <cell r="AB2440">
            <v>1</v>
          </cell>
          <cell r="AC2440">
            <v>0</v>
          </cell>
          <cell r="AD2440"/>
          <cell r="AE2440"/>
          <cell r="AF2440"/>
          <cell r="AG2440"/>
          <cell r="AH2440"/>
          <cell r="AI2440"/>
          <cell r="AJ2440"/>
        </row>
        <row r="2441">
          <cell r="C2441">
            <v>36</v>
          </cell>
          <cell r="D2441">
            <v>36</v>
          </cell>
          <cell r="E2441">
            <v>36</v>
          </cell>
          <cell r="F2441"/>
          <cell r="G2441">
            <v>0</v>
          </cell>
          <cell r="AA2441">
            <v>0</v>
          </cell>
          <cell r="AB2441">
            <v>30</v>
          </cell>
          <cell r="AC2441">
            <v>6</v>
          </cell>
          <cell r="AD2441"/>
          <cell r="AE2441"/>
          <cell r="AF2441"/>
          <cell r="AG2441"/>
          <cell r="AH2441"/>
          <cell r="AI2441"/>
          <cell r="AJ2441"/>
        </row>
        <row r="2442">
          <cell r="C2442">
            <v>0</v>
          </cell>
          <cell r="D2442">
            <v>0</v>
          </cell>
          <cell r="E2442"/>
          <cell r="F2442"/>
          <cell r="G2442"/>
          <cell r="AA2442"/>
          <cell r="AB2442"/>
          <cell r="AC2442"/>
          <cell r="AD2442"/>
          <cell r="AE2442"/>
          <cell r="AF2442"/>
          <cell r="AG2442"/>
          <cell r="AH2442"/>
          <cell r="AI2442"/>
          <cell r="AJ2442"/>
        </row>
        <row r="2443">
          <cell r="C2443">
            <v>46</v>
          </cell>
          <cell r="D2443">
            <v>46</v>
          </cell>
          <cell r="E2443">
            <v>46</v>
          </cell>
          <cell r="F2443"/>
          <cell r="G2443">
            <v>0</v>
          </cell>
          <cell r="AA2443">
            <v>0</v>
          </cell>
          <cell r="AB2443">
            <v>44</v>
          </cell>
          <cell r="AC2443">
            <v>2</v>
          </cell>
          <cell r="AD2443"/>
          <cell r="AE2443"/>
          <cell r="AF2443"/>
          <cell r="AG2443"/>
          <cell r="AH2443"/>
          <cell r="AI2443"/>
          <cell r="AJ2443"/>
        </row>
        <row r="2444">
          <cell r="C2444">
            <v>29</v>
          </cell>
          <cell r="D2444">
            <v>29</v>
          </cell>
          <cell r="E2444">
            <v>29</v>
          </cell>
          <cell r="F2444"/>
          <cell r="G2444">
            <v>0</v>
          </cell>
          <cell r="AA2444">
            <v>0</v>
          </cell>
          <cell r="AB2444">
            <v>27</v>
          </cell>
          <cell r="AC2444">
            <v>2</v>
          </cell>
          <cell r="AD2444"/>
          <cell r="AE2444"/>
          <cell r="AF2444"/>
          <cell r="AG2444"/>
          <cell r="AH2444"/>
          <cell r="AI2444"/>
          <cell r="AJ2444"/>
        </row>
        <row r="2445">
          <cell r="C2445">
            <v>0</v>
          </cell>
          <cell r="D2445">
            <v>0</v>
          </cell>
          <cell r="E2445"/>
          <cell r="F2445"/>
          <cell r="G2445"/>
          <cell r="AA2445"/>
          <cell r="AB2445"/>
          <cell r="AC2445"/>
          <cell r="AD2445"/>
          <cell r="AE2445"/>
          <cell r="AF2445"/>
          <cell r="AG2445"/>
          <cell r="AH2445"/>
          <cell r="AI2445"/>
          <cell r="AJ2445"/>
        </row>
        <row r="2446">
          <cell r="C2446">
            <v>0</v>
          </cell>
          <cell r="D2446">
            <v>0</v>
          </cell>
          <cell r="E2446"/>
          <cell r="F2446"/>
          <cell r="G2446"/>
          <cell r="AA2446"/>
          <cell r="AB2446"/>
          <cell r="AC2446"/>
          <cell r="AD2446"/>
          <cell r="AE2446"/>
          <cell r="AF2446"/>
          <cell r="AG2446"/>
          <cell r="AH2446"/>
          <cell r="AI2446"/>
          <cell r="AJ2446"/>
        </row>
        <row r="2447">
          <cell r="C2447">
            <v>0</v>
          </cell>
          <cell r="D2447">
            <v>0</v>
          </cell>
          <cell r="E2447"/>
          <cell r="F2447"/>
          <cell r="G2447"/>
          <cell r="AA2447"/>
          <cell r="AB2447"/>
          <cell r="AC2447"/>
          <cell r="AD2447"/>
          <cell r="AE2447"/>
          <cell r="AF2447"/>
          <cell r="AG2447"/>
          <cell r="AH2447"/>
          <cell r="AI2447"/>
          <cell r="AJ2447"/>
        </row>
        <row r="2448">
          <cell r="C2448">
            <v>0</v>
          </cell>
          <cell r="D2448">
            <v>0</v>
          </cell>
          <cell r="E2448"/>
          <cell r="F2448"/>
          <cell r="G2448"/>
          <cell r="AA2448"/>
          <cell r="AB2448"/>
          <cell r="AC2448"/>
          <cell r="AD2448"/>
          <cell r="AE2448"/>
          <cell r="AF2448"/>
          <cell r="AG2448"/>
          <cell r="AH2448"/>
          <cell r="AI2448"/>
          <cell r="AJ2448"/>
        </row>
        <row r="2449">
          <cell r="C2449">
            <v>0</v>
          </cell>
          <cell r="D2449">
            <v>0</v>
          </cell>
          <cell r="E2449"/>
          <cell r="F2449"/>
          <cell r="G2449"/>
          <cell r="AA2449"/>
          <cell r="AB2449"/>
          <cell r="AC2449"/>
          <cell r="AD2449"/>
          <cell r="AE2449"/>
          <cell r="AF2449"/>
          <cell r="AG2449"/>
          <cell r="AH2449"/>
          <cell r="AI2449"/>
          <cell r="AJ2449"/>
        </row>
        <row r="2450">
          <cell r="C2450">
            <v>0</v>
          </cell>
          <cell r="D2450">
            <v>0</v>
          </cell>
          <cell r="E2450"/>
          <cell r="F2450"/>
          <cell r="G2450"/>
          <cell r="AA2450"/>
          <cell r="AB2450"/>
          <cell r="AC2450"/>
          <cell r="AD2450"/>
          <cell r="AE2450"/>
          <cell r="AF2450"/>
          <cell r="AG2450"/>
          <cell r="AH2450"/>
          <cell r="AI2450"/>
          <cell r="AJ2450"/>
        </row>
        <row r="2451">
          <cell r="C2451">
            <v>75</v>
          </cell>
          <cell r="D2451">
            <v>75</v>
          </cell>
          <cell r="E2451">
            <v>75</v>
          </cell>
          <cell r="F2451"/>
          <cell r="G2451">
            <v>0</v>
          </cell>
          <cell r="AA2451">
            <v>0</v>
          </cell>
          <cell r="AB2451">
            <v>75</v>
          </cell>
          <cell r="AC2451">
            <v>0</v>
          </cell>
          <cell r="AD2451"/>
          <cell r="AE2451"/>
          <cell r="AF2451"/>
          <cell r="AG2451"/>
          <cell r="AH2451"/>
          <cell r="AI2451"/>
          <cell r="AJ2451"/>
        </row>
        <row r="2452">
          <cell r="C2452">
            <v>16</v>
          </cell>
          <cell r="D2452">
            <v>16</v>
          </cell>
          <cell r="E2452">
            <v>16</v>
          </cell>
          <cell r="F2452"/>
          <cell r="G2452">
            <v>0</v>
          </cell>
          <cell r="AA2452">
            <v>0</v>
          </cell>
          <cell r="AB2452">
            <v>16</v>
          </cell>
          <cell r="AC2452">
            <v>0</v>
          </cell>
          <cell r="AD2452"/>
          <cell r="AE2452"/>
          <cell r="AF2452"/>
          <cell r="AG2452"/>
          <cell r="AH2452"/>
          <cell r="AI2452"/>
          <cell r="AJ2452"/>
        </row>
        <row r="2660">
          <cell r="C2660">
            <v>48</v>
          </cell>
          <cell r="H2660">
            <v>39</v>
          </cell>
          <cell r="I2660">
            <v>38</v>
          </cell>
          <cell r="J2660">
            <v>1</v>
          </cell>
          <cell r="K2660">
            <v>0</v>
          </cell>
          <cell r="L2660">
            <v>8</v>
          </cell>
          <cell r="M2660">
            <v>1</v>
          </cell>
          <cell r="N2660">
            <v>0</v>
          </cell>
          <cell r="P2660">
            <v>5</v>
          </cell>
          <cell r="Q2660">
            <v>6</v>
          </cell>
          <cell r="S2660">
            <v>0</v>
          </cell>
          <cell r="T2660">
            <v>9</v>
          </cell>
          <cell r="V2660">
            <v>0</v>
          </cell>
          <cell r="W2660">
            <v>0</v>
          </cell>
          <cell r="Y2660">
            <v>2</v>
          </cell>
          <cell r="Z2660">
            <v>25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L2660">
            <v>11233450</v>
          </cell>
        </row>
        <row r="2663">
          <cell r="C2663">
            <v>1</v>
          </cell>
          <cell r="H2663">
            <v>1</v>
          </cell>
        </row>
        <row r="2664">
          <cell r="C2664">
            <v>3</v>
          </cell>
          <cell r="H2664">
            <v>3</v>
          </cell>
        </row>
        <row r="2665">
          <cell r="C2665">
            <v>2</v>
          </cell>
          <cell r="H2665">
            <v>2</v>
          </cell>
        </row>
        <row r="2672">
          <cell r="C2672">
            <v>4</v>
          </cell>
          <cell r="H2672">
            <v>2</v>
          </cell>
          <cell r="I2672">
            <v>2</v>
          </cell>
          <cell r="J2672">
            <v>0</v>
          </cell>
          <cell r="K2672">
            <v>0</v>
          </cell>
          <cell r="L2672">
            <v>2</v>
          </cell>
          <cell r="M2672">
            <v>0</v>
          </cell>
          <cell r="N2672">
            <v>0</v>
          </cell>
          <cell r="P2672">
            <v>0</v>
          </cell>
          <cell r="Q2672">
            <v>1</v>
          </cell>
          <cell r="S2672">
            <v>0</v>
          </cell>
          <cell r="T2672">
            <v>1</v>
          </cell>
          <cell r="V2672">
            <v>0</v>
          </cell>
          <cell r="W2672">
            <v>0</v>
          </cell>
          <cell r="Y2672">
            <v>0</v>
          </cell>
          <cell r="Z2672">
            <v>2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L2672">
            <v>128780</v>
          </cell>
        </row>
        <row r="2676">
          <cell r="Q2676"/>
        </row>
        <row r="2684">
          <cell r="C2684">
            <v>4</v>
          </cell>
          <cell r="D2684">
            <v>4</v>
          </cell>
          <cell r="E2684">
            <v>4</v>
          </cell>
          <cell r="F2684">
            <v>0</v>
          </cell>
          <cell r="G2684">
            <v>0</v>
          </cell>
          <cell r="AA2684">
            <v>0</v>
          </cell>
          <cell r="AB2684">
            <v>4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L2684">
            <v>290280</v>
          </cell>
        </row>
        <row r="2702">
          <cell r="Q2702"/>
        </row>
        <row r="2739">
          <cell r="C2739">
            <v>16</v>
          </cell>
          <cell r="E2739">
            <v>16</v>
          </cell>
        </row>
        <row r="2741">
          <cell r="C2741">
            <v>27</v>
          </cell>
          <cell r="E2741">
            <v>22</v>
          </cell>
          <cell r="AL2741">
            <v>734800</v>
          </cell>
        </row>
        <row r="2751">
          <cell r="C2751">
            <v>77</v>
          </cell>
          <cell r="E2751">
            <v>57</v>
          </cell>
        </row>
        <row r="2753">
          <cell r="C2753">
            <v>223</v>
          </cell>
          <cell r="E2753">
            <v>223</v>
          </cell>
          <cell r="AL2753">
            <v>4906000</v>
          </cell>
        </row>
        <row r="2754">
          <cell r="C2754">
            <v>150</v>
          </cell>
          <cell r="E2754">
            <v>150</v>
          </cell>
          <cell r="AL2754">
            <v>10383000</v>
          </cell>
        </row>
        <row r="2755">
          <cell r="C2755">
            <v>0</v>
          </cell>
          <cell r="E2755"/>
          <cell r="AL2755">
            <v>0</v>
          </cell>
        </row>
        <row r="2756">
          <cell r="C2756">
            <v>267</v>
          </cell>
          <cell r="E2756">
            <v>258</v>
          </cell>
          <cell r="AL2756">
            <v>779160</v>
          </cell>
        </row>
        <row r="2757">
          <cell r="C2757">
            <v>0</v>
          </cell>
          <cell r="E2757"/>
          <cell r="AL2757">
            <v>0</v>
          </cell>
        </row>
        <row r="2758">
          <cell r="C2758">
            <v>0</v>
          </cell>
          <cell r="E2758"/>
          <cell r="AL2758">
            <v>0</v>
          </cell>
        </row>
        <row r="2759">
          <cell r="C2759">
            <v>0</v>
          </cell>
          <cell r="E2759"/>
          <cell r="AL2759">
            <v>0</v>
          </cell>
        </row>
        <row r="2780">
          <cell r="C2780">
            <v>555</v>
          </cell>
          <cell r="E2780">
            <v>555</v>
          </cell>
          <cell r="AL2780">
            <v>2798160</v>
          </cell>
        </row>
        <row r="2806">
          <cell r="C2806">
            <v>210</v>
          </cell>
          <cell r="E2806">
            <v>210</v>
          </cell>
          <cell r="AL2806">
            <v>6250530</v>
          </cell>
        </row>
        <row r="2816">
          <cell r="C2816">
            <v>3</v>
          </cell>
          <cell r="H2816">
            <v>3</v>
          </cell>
          <cell r="I2816">
            <v>3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</row>
        <row r="2839">
          <cell r="C2839">
            <v>0</v>
          </cell>
          <cell r="E2839"/>
          <cell r="AL2839">
            <v>0</v>
          </cell>
        </row>
        <row r="2840">
          <cell r="C2840">
            <v>0</v>
          </cell>
          <cell r="E2840"/>
          <cell r="AL2840">
            <v>0</v>
          </cell>
        </row>
        <row r="2843">
          <cell r="C2843">
            <v>59</v>
          </cell>
          <cell r="H2843">
            <v>38</v>
          </cell>
          <cell r="I2843">
            <v>38</v>
          </cell>
          <cell r="J2843">
            <v>0</v>
          </cell>
          <cell r="K2843">
            <v>0</v>
          </cell>
          <cell r="L2843">
            <v>21</v>
          </cell>
          <cell r="M2843">
            <v>0</v>
          </cell>
          <cell r="N2843">
            <v>0</v>
          </cell>
          <cell r="P2843">
            <v>0</v>
          </cell>
          <cell r="Q2843">
            <v>0</v>
          </cell>
          <cell r="S2843">
            <v>0</v>
          </cell>
          <cell r="T2843">
            <v>0</v>
          </cell>
          <cell r="V2843">
            <v>0</v>
          </cell>
          <cell r="W2843">
            <v>0</v>
          </cell>
          <cell r="Y2843">
            <v>0</v>
          </cell>
          <cell r="Z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L2843">
            <v>1258960</v>
          </cell>
        </row>
        <row r="2893">
          <cell r="C2893">
            <v>11</v>
          </cell>
        </row>
        <row r="2896">
          <cell r="C2896">
            <v>72</v>
          </cell>
          <cell r="E2896">
            <v>72</v>
          </cell>
          <cell r="AL2896">
            <v>1659600</v>
          </cell>
        </row>
        <row r="2897">
          <cell r="C2897">
            <v>0</v>
          </cell>
          <cell r="E2897"/>
          <cell r="AL2897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9">
          <cell r="C2909">
            <v>7</v>
          </cell>
          <cell r="E2909">
            <v>7</v>
          </cell>
          <cell r="AL2909">
            <v>57610</v>
          </cell>
        </row>
        <row r="2910">
          <cell r="C2910">
            <v>0</v>
          </cell>
          <cell r="E2910"/>
          <cell r="AL2910">
            <v>0</v>
          </cell>
        </row>
        <row r="2911">
          <cell r="C2911">
            <v>1</v>
          </cell>
          <cell r="E2911">
            <v>1</v>
          </cell>
          <cell r="AL2911">
            <v>16510</v>
          </cell>
        </row>
        <row r="2912">
          <cell r="C2912">
            <v>0</v>
          </cell>
          <cell r="E2912"/>
          <cell r="AL2912">
            <v>0</v>
          </cell>
        </row>
        <row r="2913">
          <cell r="C2913">
            <v>0</v>
          </cell>
          <cell r="E2913"/>
          <cell r="AL2913">
            <v>0</v>
          </cell>
        </row>
        <row r="2916">
          <cell r="C2916">
            <v>0</v>
          </cell>
        </row>
        <row r="2917">
          <cell r="C2917">
            <v>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"/>
      <sheetName val="B17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2021</v>
          </cell>
        </row>
      </sheetData>
      <sheetData sheetId="1">
        <row r="5">
          <cell r="C5">
            <v>0</v>
          </cell>
          <cell r="E5"/>
          <cell r="AL5">
            <v>0</v>
          </cell>
        </row>
        <row r="6">
          <cell r="C6">
            <v>0</v>
          </cell>
          <cell r="E6"/>
          <cell r="AL6">
            <v>0</v>
          </cell>
        </row>
        <row r="7">
          <cell r="C7">
            <v>2628</v>
          </cell>
          <cell r="E7">
            <v>2515</v>
          </cell>
          <cell r="AL7">
            <v>33776450</v>
          </cell>
        </row>
        <row r="8">
          <cell r="C8">
            <v>0</v>
          </cell>
          <cell r="E8"/>
          <cell r="AL8">
            <v>0</v>
          </cell>
        </row>
        <row r="9">
          <cell r="C9">
            <v>0</v>
          </cell>
          <cell r="E9"/>
          <cell r="AL9">
            <v>0</v>
          </cell>
        </row>
        <row r="10">
          <cell r="C10">
            <v>0</v>
          </cell>
          <cell r="E10"/>
          <cell r="AL10">
            <v>0</v>
          </cell>
        </row>
        <row r="11">
          <cell r="C11">
            <v>61</v>
          </cell>
          <cell r="E11">
            <v>61</v>
          </cell>
          <cell r="AL11">
            <v>1027240</v>
          </cell>
        </row>
        <row r="12">
          <cell r="C12">
            <v>0</v>
          </cell>
          <cell r="E12"/>
          <cell r="AL12">
            <v>0</v>
          </cell>
        </row>
        <row r="13">
          <cell r="C13">
            <v>0</v>
          </cell>
          <cell r="E13"/>
          <cell r="AL13">
            <v>0</v>
          </cell>
        </row>
        <row r="14">
          <cell r="C14">
            <v>0</v>
          </cell>
          <cell r="E14"/>
          <cell r="AL14">
            <v>0</v>
          </cell>
        </row>
        <row r="15">
          <cell r="C15">
            <v>1272</v>
          </cell>
          <cell r="E15">
            <v>1272</v>
          </cell>
          <cell r="AL15">
            <v>8624160</v>
          </cell>
        </row>
        <row r="16">
          <cell r="C16">
            <v>529</v>
          </cell>
          <cell r="E16">
            <v>527</v>
          </cell>
          <cell r="AL16">
            <v>4295050</v>
          </cell>
        </row>
        <row r="17">
          <cell r="C17">
            <v>2005</v>
          </cell>
          <cell r="E17">
            <v>2004</v>
          </cell>
          <cell r="AL17">
            <v>20240400</v>
          </cell>
        </row>
        <row r="18">
          <cell r="C18">
            <v>9</v>
          </cell>
          <cell r="E18">
            <v>9</v>
          </cell>
          <cell r="AL18">
            <v>136350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515</v>
          </cell>
        </row>
        <row r="25">
          <cell r="C25">
            <v>0</v>
          </cell>
        </row>
        <row r="29">
          <cell r="C29">
            <v>1888</v>
          </cell>
          <cell r="E29">
            <v>1885</v>
          </cell>
          <cell r="AL29">
            <v>2488200</v>
          </cell>
        </row>
        <row r="30">
          <cell r="C30">
            <v>0</v>
          </cell>
          <cell r="E30"/>
          <cell r="AL30">
            <v>0</v>
          </cell>
        </row>
        <row r="31">
          <cell r="C31">
            <v>0</v>
          </cell>
          <cell r="E31"/>
          <cell r="AL31">
            <v>0</v>
          </cell>
        </row>
        <row r="32">
          <cell r="C32">
            <v>147</v>
          </cell>
          <cell r="E32">
            <v>147</v>
          </cell>
          <cell r="AL32">
            <v>264600</v>
          </cell>
        </row>
        <row r="33">
          <cell r="C33">
            <v>5180</v>
          </cell>
          <cell r="E33">
            <v>5180</v>
          </cell>
          <cell r="AL33">
            <v>7511000</v>
          </cell>
        </row>
        <row r="34">
          <cell r="C34">
            <v>278</v>
          </cell>
          <cell r="E34">
            <v>278</v>
          </cell>
          <cell r="AL34">
            <v>366960</v>
          </cell>
        </row>
        <row r="36">
          <cell r="C36">
            <v>45</v>
          </cell>
        </row>
        <row r="37">
          <cell r="C37">
            <v>203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0</v>
          </cell>
        </row>
        <row r="44">
          <cell r="C44">
            <v>39</v>
          </cell>
          <cell r="E44">
            <v>39</v>
          </cell>
          <cell r="AL44">
            <v>169260</v>
          </cell>
        </row>
        <row r="45">
          <cell r="C45">
            <v>657</v>
          </cell>
          <cell r="E45">
            <v>657</v>
          </cell>
          <cell r="AL45">
            <v>1570230</v>
          </cell>
        </row>
        <row r="46">
          <cell r="C46">
            <v>0</v>
          </cell>
          <cell r="E46"/>
          <cell r="AL46">
            <v>0</v>
          </cell>
        </row>
        <row r="47">
          <cell r="C47">
            <v>325</v>
          </cell>
          <cell r="E47">
            <v>325</v>
          </cell>
          <cell r="AL47">
            <v>237250</v>
          </cell>
        </row>
        <row r="49">
          <cell r="C49">
            <v>0</v>
          </cell>
        </row>
        <row r="53">
          <cell r="C53">
            <v>821</v>
          </cell>
          <cell r="E53">
            <v>821</v>
          </cell>
          <cell r="AL53">
            <v>1699470</v>
          </cell>
        </row>
        <row r="54">
          <cell r="C54">
            <v>28</v>
          </cell>
          <cell r="E54">
            <v>28</v>
          </cell>
          <cell r="AL54">
            <v>57960</v>
          </cell>
        </row>
        <row r="55">
          <cell r="C55">
            <v>304</v>
          </cell>
          <cell r="E55">
            <v>304</v>
          </cell>
          <cell r="AL55">
            <v>361760</v>
          </cell>
        </row>
        <row r="57">
          <cell r="C57">
            <v>0</v>
          </cell>
        </row>
        <row r="58">
          <cell r="C58">
            <v>0</v>
          </cell>
        </row>
        <row r="62">
          <cell r="C62">
            <v>266</v>
          </cell>
          <cell r="E62">
            <v>266</v>
          </cell>
          <cell r="AL62">
            <v>239400</v>
          </cell>
        </row>
        <row r="63">
          <cell r="C63">
            <v>0</v>
          </cell>
          <cell r="E63"/>
          <cell r="AL63">
            <v>0</v>
          </cell>
        </row>
        <row r="64">
          <cell r="C64">
            <v>0</v>
          </cell>
          <cell r="E64"/>
          <cell r="AL64">
            <v>0</v>
          </cell>
        </row>
        <row r="67">
          <cell r="C67">
            <v>1671</v>
          </cell>
          <cell r="E67">
            <v>1668</v>
          </cell>
          <cell r="AL67">
            <v>1317720</v>
          </cell>
        </row>
        <row r="68">
          <cell r="C68">
            <v>510</v>
          </cell>
          <cell r="E68">
            <v>510</v>
          </cell>
          <cell r="AL68">
            <v>9149400</v>
          </cell>
        </row>
        <row r="69">
          <cell r="C69">
            <v>58</v>
          </cell>
          <cell r="E69">
            <v>54</v>
          </cell>
          <cell r="AL69">
            <v>2225340</v>
          </cell>
        </row>
        <row r="70">
          <cell r="C70">
            <v>9877</v>
          </cell>
          <cell r="E70">
            <v>9877</v>
          </cell>
          <cell r="AL70">
            <v>23606030</v>
          </cell>
        </row>
        <row r="71">
          <cell r="C71">
            <v>0</v>
          </cell>
          <cell r="E71"/>
          <cell r="AL71">
            <v>0</v>
          </cell>
        </row>
        <row r="73">
          <cell r="C73">
            <v>0</v>
          </cell>
          <cell r="E73"/>
        </row>
        <row r="103">
          <cell r="C103">
            <v>0</v>
          </cell>
        </row>
        <row r="104">
          <cell r="C104">
            <v>0</v>
          </cell>
        </row>
        <row r="105">
          <cell r="C105">
            <v>0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0</v>
          </cell>
        </row>
        <row r="109">
          <cell r="C109">
            <v>0</v>
          </cell>
        </row>
        <row r="110">
          <cell r="C110">
            <v>0</v>
          </cell>
        </row>
        <row r="111">
          <cell r="C111">
            <v>0</v>
          </cell>
        </row>
        <row r="112">
          <cell r="C112">
            <v>0</v>
          </cell>
        </row>
        <row r="113">
          <cell r="C113">
            <v>0</v>
          </cell>
        </row>
        <row r="116">
          <cell r="C116">
            <v>3543</v>
          </cell>
          <cell r="E116">
            <v>3111</v>
          </cell>
          <cell r="AL116">
            <v>122666730</v>
          </cell>
        </row>
        <row r="117">
          <cell r="C117">
            <v>0</v>
          </cell>
          <cell r="E117"/>
          <cell r="AL117">
            <v>0</v>
          </cell>
        </row>
        <row r="118">
          <cell r="C118">
            <v>0</v>
          </cell>
          <cell r="E118"/>
          <cell r="AL118">
            <v>0</v>
          </cell>
        </row>
        <row r="119">
          <cell r="C119">
            <v>924</v>
          </cell>
          <cell r="E119">
            <v>924</v>
          </cell>
          <cell r="AL119">
            <v>151452840</v>
          </cell>
        </row>
        <row r="120">
          <cell r="C120">
            <v>0</v>
          </cell>
          <cell r="E120"/>
          <cell r="AL120">
            <v>0</v>
          </cell>
        </row>
        <row r="121">
          <cell r="C121">
            <v>0</v>
          </cell>
          <cell r="E121"/>
          <cell r="AL121">
            <v>0</v>
          </cell>
        </row>
        <row r="122">
          <cell r="C122">
            <v>470</v>
          </cell>
          <cell r="E122">
            <v>469</v>
          </cell>
          <cell r="AL122">
            <v>37135420</v>
          </cell>
        </row>
        <row r="123">
          <cell r="C123">
            <v>157</v>
          </cell>
          <cell r="E123">
            <v>157</v>
          </cell>
          <cell r="AL123">
            <v>12431260</v>
          </cell>
        </row>
        <row r="124">
          <cell r="C124">
            <v>0</v>
          </cell>
          <cell r="E124"/>
          <cell r="AL124">
            <v>0</v>
          </cell>
        </row>
        <row r="125">
          <cell r="C125">
            <v>122</v>
          </cell>
          <cell r="E125">
            <v>121</v>
          </cell>
          <cell r="AL125">
            <v>8594630</v>
          </cell>
        </row>
        <row r="126">
          <cell r="C126">
            <v>0</v>
          </cell>
          <cell r="E126"/>
          <cell r="AL126">
            <v>0</v>
          </cell>
        </row>
        <row r="127">
          <cell r="C127">
            <v>0</v>
          </cell>
          <cell r="E127"/>
          <cell r="AL127">
            <v>0</v>
          </cell>
        </row>
        <row r="128">
          <cell r="C128">
            <v>0</v>
          </cell>
          <cell r="E128"/>
          <cell r="AL128">
            <v>0</v>
          </cell>
        </row>
        <row r="131">
          <cell r="C131">
            <v>0</v>
          </cell>
          <cell r="E131"/>
          <cell r="AL131">
            <v>0</v>
          </cell>
        </row>
        <row r="132">
          <cell r="C132">
            <v>0</v>
          </cell>
          <cell r="E132"/>
          <cell r="AL132">
            <v>0</v>
          </cell>
        </row>
        <row r="133">
          <cell r="C133">
            <v>0</v>
          </cell>
          <cell r="E133"/>
          <cell r="AL133">
            <v>0</v>
          </cell>
        </row>
        <row r="134">
          <cell r="C134">
            <v>694</v>
          </cell>
          <cell r="E134">
            <v>656</v>
          </cell>
          <cell r="AL134">
            <v>3837600</v>
          </cell>
        </row>
        <row r="135">
          <cell r="C135">
            <v>0</v>
          </cell>
          <cell r="E135"/>
          <cell r="AL135">
            <v>0</v>
          </cell>
        </row>
        <row r="136">
          <cell r="C136">
            <v>0</v>
          </cell>
          <cell r="E136"/>
          <cell r="AL136">
            <v>0</v>
          </cell>
        </row>
        <row r="137">
          <cell r="C137">
            <v>0</v>
          </cell>
          <cell r="E137"/>
          <cell r="AL137">
            <v>0</v>
          </cell>
        </row>
        <row r="138">
          <cell r="C138">
            <v>20</v>
          </cell>
          <cell r="E138">
            <v>20</v>
          </cell>
          <cell r="AL138">
            <v>153000</v>
          </cell>
        </row>
        <row r="139">
          <cell r="C139">
            <v>0</v>
          </cell>
          <cell r="E139"/>
          <cell r="AL139">
            <v>0</v>
          </cell>
        </row>
        <row r="140">
          <cell r="C140">
            <v>0</v>
          </cell>
          <cell r="E140"/>
          <cell r="AL140">
            <v>0</v>
          </cell>
        </row>
        <row r="142">
          <cell r="C142">
            <v>0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C145">
            <v>0</v>
          </cell>
        </row>
        <row r="146">
          <cell r="C146">
            <v>0</v>
          </cell>
        </row>
        <row r="218">
          <cell r="C218">
            <v>44838</v>
          </cell>
          <cell r="D218">
            <v>43708</v>
          </cell>
          <cell r="E218">
            <v>43708</v>
          </cell>
          <cell r="F218">
            <v>0</v>
          </cell>
          <cell r="G218">
            <v>1130</v>
          </cell>
          <cell r="AA218">
            <v>23742</v>
          </cell>
          <cell r="AB218">
            <v>6165</v>
          </cell>
          <cell r="AC218">
            <v>14931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2</v>
          </cell>
          <cell r="AJ218">
            <v>0</v>
          </cell>
          <cell r="AL218">
            <v>60479300</v>
          </cell>
        </row>
        <row r="283">
          <cell r="C283">
            <v>47607</v>
          </cell>
          <cell r="D283">
            <v>46841</v>
          </cell>
          <cell r="E283">
            <v>46841</v>
          </cell>
          <cell r="F283">
            <v>0</v>
          </cell>
          <cell r="G283">
            <v>766</v>
          </cell>
          <cell r="AA283">
            <v>22112</v>
          </cell>
          <cell r="AB283">
            <v>9567</v>
          </cell>
          <cell r="AC283">
            <v>15928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62</v>
          </cell>
          <cell r="AJ283">
            <v>0</v>
          </cell>
          <cell r="AL283">
            <v>83881020</v>
          </cell>
        </row>
        <row r="327">
          <cell r="C327">
            <v>2182</v>
          </cell>
          <cell r="D327">
            <v>2162</v>
          </cell>
          <cell r="E327">
            <v>2162</v>
          </cell>
          <cell r="F327">
            <v>0</v>
          </cell>
          <cell r="G327">
            <v>20</v>
          </cell>
          <cell r="AA327">
            <v>149</v>
          </cell>
          <cell r="AB327">
            <v>2007</v>
          </cell>
          <cell r="AC327">
            <v>26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22</v>
          </cell>
          <cell r="AJ327">
            <v>0</v>
          </cell>
          <cell r="AL327">
            <v>9822300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3</v>
          </cell>
          <cell r="AJ338">
            <v>0</v>
          </cell>
          <cell r="AL338">
            <v>0</v>
          </cell>
        </row>
        <row r="413">
          <cell r="C413">
            <v>591</v>
          </cell>
          <cell r="D413">
            <v>578</v>
          </cell>
          <cell r="E413">
            <v>578</v>
          </cell>
          <cell r="F413">
            <v>0</v>
          </cell>
          <cell r="G413">
            <v>13</v>
          </cell>
          <cell r="AA413">
            <v>45</v>
          </cell>
          <cell r="AB413">
            <v>546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93</v>
          </cell>
          <cell r="AJ413">
            <v>0</v>
          </cell>
          <cell r="AL413">
            <v>3920880</v>
          </cell>
        </row>
        <row r="464">
          <cell r="C464">
            <v>3487</v>
          </cell>
          <cell r="D464">
            <v>3435</v>
          </cell>
          <cell r="E464">
            <v>3435</v>
          </cell>
          <cell r="F464">
            <v>0</v>
          </cell>
          <cell r="G464">
            <v>52</v>
          </cell>
          <cell r="AA464">
            <v>1347</v>
          </cell>
          <cell r="AB464">
            <v>1788</v>
          </cell>
          <cell r="AC464">
            <v>352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8</v>
          </cell>
          <cell r="AJ464">
            <v>0</v>
          </cell>
          <cell r="AL464">
            <v>14334570</v>
          </cell>
        </row>
        <row r="483">
          <cell r="C483">
            <v>4</v>
          </cell>
          <cell r="D483">
            <v>4</v>
          </cell>
          <cell r="E483">
            <v>4</v>
          </cell>
          <cell r="F483">
            <v>0</v>
          </cell>
          <cell r="G483">
            <v>0</v>
          </cell>
          <cell r="AA483">
            <v>0</v>
          </cell>
          <cell r="AB483">
            <v>4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L483">
            <v>14240</v>
          </cell>
        </row>
        <row r="511">
          <cell r="C511">
            <v>34974</v>
          </cell>
          <cell r="D511">
            <v>34833</v>
          </cell>
          <cell r="E511">
            <v>34833</v>
          </cell>
          <cell r="F511">
            <v>0</v>
          </cell>
          <cell r="G511">
            <v>141</v>
          </cell>
          <cell r="AA511">
            <v>697</v>
          </cell>
          <cell r="AB511">
            <v>33630</v>
          </cell>
          <cell r="AC511">
            <v>647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27</v>
          </cell>
          <cell r="AJ511">
            <v>0</v>
          </cell>
          <cell r="AL511">
            <v>934159830</v>
          </cell>
        </row>
        <row r="521"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33">
          <cell r="C533">
            <v>8100</v>
          </cell>
          <cell r="D533">
            <v>7992</v>
          </cell>
          <cell r="E533">
            <v>7992</v>
          </cell>
          <cell r="F533">
            <v>0</v>
          </cell>
          <cell r="G533">
            <v>108</v>
          </cell>
          <cell r="AA533">
            <v>5724</v>
          </cell>
          <cell r="AB533">
            <v>1139</v>
          </cell>
          <cell r="AC533">
            <v>1237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1</v>
          </cell>
          <cell r="AJ533">
            <v>0</v>
          </cell>
        </row>
        <row r="575">
          <cell r="C575">
            <v>1870</v>
          </cell>
          <cell r="D575">
            <v>1838</v>
          </cell>
          <cell r="E575">
            <v>1838</v>
          </cell>
          <cell r="F575">
            <v>0</v>
          </cell>
          <cell r="G575">
            <v>32</v>
          </cell>
          <cell r="AA575">
            <v>677</v>
          </cell>
          <cell r="AB575">
            <v>895</v>
          </cell>
          <cell r="AC575">
            <v>298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2</v>
          </cell>
          <cell r="AJ575">
            <v>0</v>
          </cell>
          <cell r="AL575">
            <v>2482810</v>
          </cell>
        </row>
        <row r="607">
          <cell r="C607">
            <v>1570</v>
          </cell>
          <cell r="D607">
            <v>1548</v>
          </cell>
          <cell r="E607">
            <v>1548</v>
          </cell>
          <cell r="F607">
            <v>0</v>
          </cell>
          <cell r="G607">
            <v>22</v>
          </cell>
          <cell r="AA607">
            <v>279</v>
          </cell>
          <cell r="AB607">
            <v>562</v>
          </cell>
          <cell r="AC607">
            <v>729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L607">
            <v>2524010</v>
          </cell>
        </row>
        <row r="669">
          <cell r="C669">
            <v>1802</v>
          </cell>
          <cell r="D669">
            <v>1795</v>
          </cell>
          <cell r="E669">
            <v>1793</v>
          </cell>
          <cell r="F669">
            <v>2</v>
          </cell>
          <cell r="G669">
            <v>7</v>
          </cell>
          <cell r="AA669">
            <v>311</v>
          </cell>
          <cell r="AB669">
            <v>675</v>
          </cell>
          <cell r="AC669">
            <v>816</v>
          </cell>
          <cell r="AD669">
            <v>1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16469320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L692">
            <v>0</v>
          </cell>
        </row>
        <row r="722">
          <cell r="C722">
            <v>1513</v>
          </cell>
          <cell r="D722">
            <v>1513</v>
          </cell>
          <cell r="E722">
            <v>1513</v>
          </cell>
          <cell r="F722">
            <v>0</v>
          </cell>
          <cell r="G722">
            <v>0</v>
          </cell>
          <cell r="AA722">
            <v>96</v>
          </cell>
          <cell r="AB722">
            <v>0</v>
          </cell>
          <cell r="AC722">
            <v>1417</v>
          </cell>
          <cell r="AD722">
            <v>22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91325550</v>
          </cell>
        </row>
        <row r="724">
          <cell r="C724">
            <v>0</v>
          </cell>
          <cell r="D724">
            <v>0</v>
          </cell>
          <cell r="E724"/>
          <cell r="F724"/>
          <cell r="G724"/>
          <cell r="AA724"/>
          <cell r="AB724"/>
          <cell r="AC724"/>
          <cell r="AD724"/>
          <cell r="AE724"/>
          <cell r="AF724"/>
          <cell r="AG724"/>
          <cell r="AH724"/>
          <cell r="AI724"/>
          <cell r="AJ724"/>
          <cell r="AL724">
            <v>0</v>
          </cell>
        </row>
        <row r="725">
          <cell r="C725">
            <v>79</v>
          </cell>
          <cell r="D725">
            <v>79</v>
          </cell>
          <cell r="E725">
            <v>79</v>
          </cell>
          <cell r="F725"/>
          <cell r="G725">
            <v>0</v>
          </cell>
          <cell r="AA725">
            <v>32</v>
          </cell>
          <cell r="AB725">
            <v>14</v>
          </cell>
          <cell r="AC725">
            <v>33</v>
          </cell>
          <cell r="AD725"/>
          <cell r="AE725"/>
          <cell r="AF725"/>
          <cell r="AG725"/>
          <cell r="AH725"/>
          <cell r="AI725"/>
          <cell r="AJ725"/>
          <cell r="AL725">
            <v>1756960</v>
          </cell>
        </row>
        <row r="746">
          <cell r="C746">
            <v>623</v>
          </cell>
          <cell r="D746">
            <v>622</v>
          </cell>
          <cell r="E746">
            <v>622</v>
          </cell>
          <cell r="F746">
            <v>0</v>
          </cell>
          <cell r="G746">
            <v>1</v>
          </cell>
          <cell r="AA746">
            <v>332</v>
          </cell>
          <cell r="AB746">
            <v>249</v>
          </cell>
          <cell r="AC746">
            <v>42</v>
          </cell>
          <cell r="AD746">
            <v>5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11352730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1</v>
          </cell>
          <cell r="AJ779">
            <v>0</v>
          </cell>
          <cell r="AL779">
            <v>0</v>
          </cell>
        </row>
        <row r="837">
          <cell r="C837">
            <v>17</v>
          </cell>
          <cell r="D837">
            <v>17</v>
          </cell>
          <cell r="E837">
            <v>17</v>
          </cell>
          <cell r="F837">
            <v>0</v>
          </cell>
          <cell r="G837">
            <v>0</v>
          </cell>
          <cell r="AA837">
            <v>1</v>
          </cell>
          <cell r="AB837">
            <v>16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51"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1</v>
          </cell>
          <cell r="AJ851">
            <v>0</v>
          </cell>
          <cell r="AL851">
            <v>0</v>
          </cell>
        </row>
        <row r="855"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44</v>
          </cell>
          <cell r="AJ855">
            <v>0</v>
          </cell>
          <cell r="AL855">
            <v>0</v>
          </cell>
        </row>
        <row r="862"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L862">
            <v>0</v>
          </cell>
        </row>
        <row r="871"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L871">
            <v>0</v>
          </cell>
        </row>
        <row r="875"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L875">
            <v>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L879">
            <v>0</v>
          </cell>
        </row>
        <row r="883"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L883">
            <v>0</v>
          </cell>
        </row>
        <row r="891"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L891">
            <v>0</v>
          </cell>
        </row>
        <row r="894"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>
            <v>0</v>
          </cell>
        </row>
        <row r="897"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L897">
            <v>0</v>
          </cell>
        </row>
        <row r="905"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L905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>
            <v>0</v>
          </cell>
        </row>
        <row r="921">
          <cell r="C921">
            <v>0</v>
          </cell>
          <cell r="E921">
            <v>0</v>
          </cell>
          <cell r="AL921">
            <v>0</v>
          </cell>
        </row>
        <row r="926">
          <cell r="C926">
            <v>0</v>
          </cell>
          <cell r="E926">
            <v>0</v>
          </cell>
          <cell r="AL926"/>
        </row>
        <row r="927"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47">
          <cell r="C947">
            <v>0</v>
          </cell>
          <cell r="E947">
            <v>0</v>
          </cell>
          <cell r="AL947">
            <v>0</v>
          </cell>
        </row>
        <row r="950"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</row>
        <row r="1011">
          <cell r="C1011">
            <v>9790</v>
          </cell>
          <cell r="D1011">
            <v>9790</v>
          </cell>
          <cell r="E1011">
            <v>9790</v>
          </cell>
          <cell r="F1011">
            <v>0</v>
          </cell>
          <cell r="G1011">
            <v>0</v>
          </cell>
          <cell r="AA1011">
            <v>8330</v>
          </cell>
          <cell r="AB1011">
            <v>1460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29">
          <cell r="C1029">
            <v>1372</v>
          </cell>
          <cell r="E1029">
            <v>1330</v>
          </cell>
          <cell r="AL1029">
            <v>10562660</v>
          </cell>
        </row>
        <row r="1036">
          <cell r="C1036">
            <v>0</v>
          </cell>
        </row>
        <row r="1051"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777</v>
          </cell>
          <cell r="AJ1051">
            <v>0</v>
          </cell>
          <cell r="AL1051">
            <v>0</v>
          </cell>
        </row>
        <row r="1054">
          <cell r="C1054">
            <v>0</v>
          </cell>
        </row>
        <row r="1073">
          <cell r="C1073">
            <v>223</v>
          </cell>
          <cell r="E1073">
            <v>223</v>
          </cell>
        </row>
        <row r="1075">
          <cell r="C1075">
            <v>104</v>
          </cell>
          <cell r="E1075">
            <v>104</v>
          </cell>
          <cell r="AL1075">
            <v>856960</v>
          </cell>
        </row>
        <row r="1076">
          <cell r="C1076">
            <v>48</v>
          </cell>
          <cell r="E1076">
            <v>48</v>
          </cell>
          <cell r="AL1076">
            <v>155040</v>
          </cell>
        </row>
        <row r="1077">
          <cell r="C1077">
            <v>262</v>
          </cell>
          <cell r="E1077">
            <v>262</v>
          </cell>
          <cell r="AL1077">
            <v>846260</v>
          </cell>
        </row>
        <row r="1078">
          <cell r="C1078">
            <v>0</v>
          </cell>
          <cell r="E1078"/>
          <cell r="AL1078">
            <v>0</v>
          </cell>
        </row>
        <row r="1079">
          <cell r="C1079">
            <v>0</v>
          </cell>
          <cell r="E1079"/>
          <cell r="AL1079">
            <v>0</v>
          </cell>
        </row>
        <row r="1080">
          <cell r="C1080">
            <v>0</v>
          </cell>
          <cell r="E1080"/>
          <cell r="AL1080">
            <v>0</v>
          </cell>
        </row>
        <row r="1081">
          <cell r="C1081">
            <v>0</v>
          </cell>
          <cell r="E1081"/>
          <cell r="AL1081">
            <v>0</v>
          </cell>
        </row>
        <row r="1082">
          <cell r="C1082">
            <v>0</v>
          </cell>
          <cell r="E1082"/>
          <cell r="AL1082">
            <v>0</v>
          </cell>
        </row>
        <row r="1085">
          <cell r="C1085">
            <v>21</v>
          </cell>
          <cell r="E1085">
            <v>21</v>
          </cell>
          <cell r="AL1085">
            <v>357630</v>
          </cell>
        </row>
        <row r="1086">
          <cell r="C1086">
            <v>0</v>
          </cell>
          <cell r="E1086"/>
          <cell r="AL1086">
            <v>0</v>
          </cell>
        </row>
        <row r="1087">
          <cell r="C1087">
            <v>0</v>
          </cell>
          <cell r="E1087"/>
          <cell r="AL1087">
            <v>0</v>
          </cell>
        </row>
        <row r="1088">
          <cell r="C1088">
            <v>0</v>
          </cell>
          <cell r="E1088"/>
          <cell r="AL1088">
            <v>0</v>
          </cell>
        </row>
        <row r="1089">
          <cell r="C1089">
            <v>2</v>
          </cell>
          <cell r="E1089">
            <v>2</v>
          </cell>
          <cell r="AL1089">
            <v>532440</v>
          </cell>
        </row>
        <row r="1090">
          <cell r="C1090">
            <v>0</v>
          </cell>
          <cell r="E1090"/>
          <cell r="AL1090">
            <v>0</v>
          </cell>
        </row>
        <row r="1091">
          <cell r="C1091">
            <v>23</v>
          </cell>
          <cell r="D1091">
            <v>23</v>
          </cell>
          <cell r="E1091">
            <v>23</v>
          </cell>
          <cell r="F1091">
            <v>0</v>
          </cell>
          <cell r="G1091">
            <v>0</v>
          </cell>
          <cell r="AA1091">
            <v>14</v>
          </cell>
          <cell r="AB1091">
            <v>9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3">
          <cell r="C1093">
            <v>0</v>
          </cell>
          <cell r="D1093">
            <v>0</v>
          </cell>
          <cell r="E1093"/>
          <cell r="F1093"/>
          <cell r="G1093"/>
          <cell r="AA1093"/>
          <cell r="AB1093"/>
          <cell r="AC1093"/>
          <cell r="AD1093"/>
          <cell r="AE1093"/>
          <cell r="AF1093"/>
          <cell r="AG1093"/>
          <cell r="AH1093"/>
          <cell r="AI1093"/>
          <cell r="AJ1093"/>
        </row>
        <row r="1094">
          <cell r="C1094">
            <v>0</v>
          </cell>
          <cell r="D1094">
            <v>0</v>
          </cell>
          <cell r="E1094"/>
          <cell r="F1094"/>
          <cell r="G1094"/>
          <cell r="AA1094"/>
          <cell r="AB1094"/>
          <cell r="AC1094"/>
          <cell r="AD1094"/>
          <cell r="AE1094"/>
          <cell r="AF1094"/>
          <cell r="AG1094"/>
          <cell r="AH1094"/>
          <cell r="AI1094"/>
          <cell r="AJ1094"/>
        </row>
        <row r="1095">
          <cell r="C1095">
            <v>1</v>
          </cell>
          <cell r="D1095">
            <v>1</v>
          </cell>
          <cell r="E1095">
            <v>1</v>
          </cell>
          <cell r="F1095"/>
          <cell r="G1095">
            <v>0</v>
          </cell>
          <cell r="AA1095">
            <v>1</v>
          </cell>
          <cell r="AB1095">
            <v>0</v>
          </cell>
          <cell r="AC1095">
            <v>0</v>
          </cell>
          <cell r="AD1095"/>
          <cell r="AE1095"/>
          <cell r="AF1095"/>
          <cell r="AG1095"/>
          <cell r="AH1095"/>
          <cell r="AI1095"/>
          <cell r="AJ1095"/>
        </row>
        <row r="1096">
          <cell r="C1096">
            <v>0</v>
          </cell>
          <cell r="D1096">
            <v>0</v>
          </cell>
          <cell r="E1096"/>
          <cell r="F1096"/>
          <cell r="G1096"/>
          <cell r="AA1096"/>
          <cell r="AB1096"/>
          <cell r="AC1096"/>
          <cell r="AD1096"/>
          <cell r="AE1096"/>
          <cell r="AF1096"/>
          <cell r="AG1096"/>
          <cell r="AH1096"/>
          <cell r="AI1096"/>
          <cell r="AJ1096"/>
        </row>
        <row r="1097">
          <cell r="C1097">
            <v>0</v>
          </cell>
          <cell r="D1097">
            <v>0</v>
          </cell>
          <cell r="E1097"/>
          <cell r="F1097"/>
          <cell r="G1097"/>
          <cell r="AA1097"/>
          <cell r="AB1097"/>
          <cell r="AC1097"/>
          <cell r="AD1097"/>
          <cell r="AE1097"/>
          <cell r="AF1097"/>
          <cell r="AG1097"/>
          <cell r="AH1097"/>
          <cell r="AI1097"/>
          <cell r="AJ1097"/>
        </row>
        <row r="1098">
          <cell r="C1098">
            <v>0</v>
          </cell>
          <cell r="D1098">
            <v>0</v>
          </cell>
          <cell r="E1098"/>
          <cell r="F1098"/>
          <cell r="G1098"/>
          <cell r="AA1098"/>
          <cell r="AB1098"/>
          <cell r="AC1098"/>
          <cell r="AD1098"/>
          <cell r="AE1098"/>
          <cell r="AF1098"/>
          <cell r="AG1098"/>
          <cell r="AH1098"/>
          <cell r="AI1098"/>
          <cell r="AJ1098"/>
        </row>
        <row r="1099">
          <cell r="C1099">
            <v>0</v>
          </cell>
          <cell r="D1099">
            <v>0</v>
          </cell>
          <cell r="E1099"/>
          <cell r="F1099"/>
          <cell r="G1099"/>
          <cell r="AA1099"/>
          <cell r="AB1099"/>
          <cell r="AC1099"/>
          <cell r="AD1099"/>
          <cell r="AE1099"/>
          <cell r="AF1099"/>
          <cell r="AG1099"/>
          <cell r="AH1099"/>
          <cell r="AI1099"/>
          <cell r="AJ1099"/>
        </row>
        <row r="1100">
          <cell r="C1100">
            <v>0</v>
          </cell>
          <cell r="D1100">
            <v>0</v>
          </cell>
          <cell r="E1100"/>
          <cell r="F1100"/>
          <cell r="G1100"/>
          <cell r="AA1100"/>
          <cell r="AB1100"/>
          <cell r="AC1100"/>
          <cell r="AD1100"/>
          <cell r="AE1100"/>
          <cell r="AF1100"/>
          <cell r="AG1100"/>
          <cell r="AH1100"/>
          <cell r="AI1100"/>
          <cell r="AJ1100"/>
        </row>
        <row r="1101">
          <cell r="C1101">
            <v>0</v>
          </cell>
          <cell r="D1101">
            <v>0</v>
          </cell>
          <cell r="E1101"/>
          <cell r="F1101"/>
          <cell r="G1101"/>
          <cell r="AA1101"/>
          <cell r="AB1101"/>
          <cell r="AC1101"/>
          <cell r="AD1101"/>
          <cell r="AE1101"/>
          <cell r="AF1101"/>
          <cell r="AG1101"/>
          <cell r="AH1101"/>
          <cell r="AI1101"/>
          <cell r="AJ1101"/>
        </row>
        <row r="1102">
          <cell r="C1102">
            <v>0</v>
          </cell>
          <cell r="D1102">
            <v>0</v>
          </cell>
          <cell r="E1102"/>
          <cell r="F1102"/>
          <cell r="G1102"/>
          <cell r="AA1102"/>
          <cell r="AB1102"/>
          <cell r="AC1102"/>
          <cell r="AD1102"/>
          <cell r="AE1102"/>
          <cell r="AF1102"/>
          <cell r="AG1102"/>
          <cell r="AH1102"/>
          <cell r="AI1102"/>
          <cell r="AJ1102"/>
        </row>
        <row r="1103">
          <cell r="C1103">
            <v>0</v>
          </cell>
          <cell r="D1103">
            <v>0</v>
          </cell>
          <cell r="E1103"/>
          <cell r="F1103"/>
          <cell r="G1103"/>
          <cell r="AA1103"/>
          <cell r="AB1103"/>
          <cell r="AC1103"/>
          <cell r="AD1103"/>
          <cell r="AE1103"/>
          <cell r="AF1103"/>
          <cell r="AG1103"/>
          <cell r="AH1103"/>
          <cell r="AI1103"/>
          <cell r="AJ1103"/>
        </row>
        <row r="1104">
          <cell r="C1104">
            <v>0</v>
          </cell>
          <cell r="D1104">
            <v>0</v>
          </cell>
          <cell r="E1104"/>
          <cell r="F1104"/>
          <cell r="G1104"/>
          <cell r="AA1104"/>
          <cell r="AB1104"/>
          <cell r="AC1104"/>
          <cell r="AD1104"/>
          <cell r="AE1104"/>
          <cell r="AF1104"/>
          <cell r="AG1104"/>
          <cell r="AH1104"/>
          <cell r="AI1104"/>
          <cell r="AJ1104"/>
        </row>
        <row r="1105">
          <cell r="C1105">
            <v>0</v>
          </cell>
          <cell r="D1105">
            <v>0</v>
          </cell>
          <cell r="E1105"/>
          <cell r="F1105"/>
          <cell r="G1105"/>
          <cell r="AA1105"/>
          <cell r="AB1105"/>
          <cell r="AC1105"/>
          <cell r="AD1105"/>
          <cell r="AE1105"/>
          <cell r="AF1105"/>
          <cell r="AG1105"/>
          <cell r="AH1105"/>
          <cell r="AI1105"/>
          <cell r="AJ1105"/>
        </row>
        <row r="1106">
          <cell r="C1106">
            <v>0</v>
          </cell>
          <cell r="D1106">
            <v>0</v>
          </cell>
          <cell r="E1106"/>
          <cell r="F1106"/>
          <cell r="G1106"/>
          <cell r="AA1106"/>
          <cell r="AB1106"/>
          <cell r="AC1106"/>
          <cell r="AD1106"/>
          <cell r="AE1106"/>
          <cell r="AF1106"/>
          <cell r="AG1106"/>
          <cell r="AH1106"/>
          <cell r="AI1106"/>
          <cell r="AJ1106"/>
        </row>
        <row r="1107">
          <cell r="C1107">
            <v>0</v>
          </cell>
          <cell r="D1107">
            <v>0</v>
          </cell>
          <cell r="E1107"/>
          <cell r="F1107"/>
          <cell r="G1107"/>
          <cell r="AA1107"/>
          <cell r="AB1107"/>
          <cell r="AC1107"/>
          <cell r="AD1107"/>
          <cell r="AE1107"/>
          <cell r="AF1107"/>
          <cell r="AG1107"/>
          <cell r="AH1107"/>
          <cell r="AI1107"/>
          <cell r="AJ1107"/>
        </row>
        <row r="1108">
          <cell r="C1108">
            <v>0</v>
          </cell>
          <cell r="D1108">
            <v>0</v>
          </cell>
          <cell r="E1108"/>
          <cell r="F1108"/>
          <cell r="G1108"/>
          <cell r="AA1108"/>
          <cell r="AB1108"/>
          <cell r="AC1108"/>
          <cell r="AD1108"/>
          <cell r="AE1108"/>
          <cell r="AF1108"/>
          <cell r="AG1108"/>
          <cell r="AH1108"/>
          <cell r="AI1108"/>
          <cell r="AJ1108"/>
        </row>
        <row r="1109">
          <cell r="C1109">
            <v>0</v>
          </cell>
          <cell r="D1109">
            <v>0</v>
          </cell>
          <cell r="E1109"/>
          <cell r="F1109"/>
          <cell r="G1109"/>
          <cell r="AA1109"/>
          <cell r="AB1109"/>
          <cell r="AC1109"/>
          <cell r="AD1109"/>
          <cell r="AE1109"/>
          <cell r="AF1109"/>
          <cell r="AG1109"/>
          <cell r="AH1109"/>
          <cell r="AI1109"/>
          <cell r="AJ1109"/>
        </row>
        <row r="1110">
          <cell r="C1110">
            <v>0</v>
          </cell>
          <cell r="D1110">
            <v>0</v>
          </cell>
          <cell r="E1110"/>
          <cell r="F1110"/>
          <cell r="G1110"/>
          <cell r="AA1110"/>
          <cell r="AB1110"/>
          <cell r="AC1110"/>
          <cell r="AD1110"/>
          <cell r="AE1110"/>
          <cell r="AF1110"/>
          <cell r="AG1110"/>
          <cell r="AH1110"/>
          <cell r="AI1110"/>
          <cell r="AJ1110"/>
        </row>
        <row r="1111">
          <cell r="C1111">
            <v>0</v>
          </cell>
          <cell r="D1111">
            <v>0</v>
          </cell>
          <cell r="E1111"/>
          <cell r="F1111"/>
          <cell r="G1111"/>
          <cell r="AA1111"/>
          <cell r="AB1111"/>
          <cell r="AC1111"/>
          <cell r="AD1111"/>
          <cell r="AE1111"/>
          <cell r="AF1111"/>
          <cell r="AG1111"/>
          <cell r="AH1111"/>
          <cell r="AI1111"/>
          <cell r="AJ1111"/>
        </row>
        <row r="1112">
          <cell r="C1112">
            <v>0</v>
          </cell>
          <cell r="D1112">
            <v>0</v>
          </cell>
          <cell r="E1112"/>
          <cell r="F1112"/>
          <cell r="G1112"/>
          <cell r="AA1112"/>
          <cell r="AB1112"/>
          <cell r="AC1112"/>
          <cell r="AD1112"/>
          <cell r="AE1112"/>
          <cell r="AF1112"/>
          <cell r="AG1112"/>
          <cell r="AH1112"/>
          <cell r="AI1112"/>
          <cell r="AJ1112"/>
        </row>
        <row r="1113">
          <cell r="C1113">
            <v>0</v>
          </cell>
          <cell r="D1113">
            <v>0</v>
          </cell>
          <cell r="E1113"/>
          <cell r="F1113"/>
          <cell r="G1113"/>
          <cell r="AA1113"/>
          <cell r="AB1113"/>
          <cell r="AC1113"/>
          <cell r="AD1113"/>
          <cell r="AE1113"/>
          <cell r="AF1113"/>
          <cell r="AG1113"/>
          <cell r="AH1113"/>
          <cell r="AI1113"/>
          <cell r="AJ1113"/>
        </row>
        <row r="1114">
          <cell r="C1114">
            <v>0</v>
          </cell>
          <cell r="D1114">
            <v>0</v>
          </cell>
          <cell r="E1114"/>
          <cell r="F1114"/>
          <cell r="G1114"/>
          <cell r="AA1114"/>
          <cell r="AB1114"/>
          <cell r="AC1114"/>
          <cell r="AD1114"/>
          <cell r="AE1114"/>
          <cell r="AF1114"/>
          <cell r="AG1114"/>
          <cell r="AH1114"/>
          <cell r="AI1114"/>
          <cell r="AJ1114"/>
        </row>
        <row r="1115">
          <cell r="C1115">
            <v>0</v>
          </cell>
          <cell r="D1115">
            <v>0</v>
          </cell>
          <cell r="E1115"/>
          <cell r="F1115"/>
          <cell r="G1115"/>
          <cell r="AA1115"/>
          <cell r="AB1115"/>
          <cell r="AC1115"/>
          <cell r="AD1115"/>
          <cell r="AE1115"/>
          <cell r="AF1115"/>
          <cell r="AG1115"/>
          <cell r="AH1115"/>
          <cell r="AI1115"/>
          <cell r="AJ1115"/>
        </row>
        <row r="1116">
          <cell r="C1116">
            <v>0</v>
          </cell>
          <cell r="D1116">
            <v>0</v>
          </cell>
          <cell r="E1116"/>
          <cell r="F1116"/>
          <cell r="G1116"/>
          <cell r="AA1116"/>
          <cell r="AB1116"/>
          <cell r="AC1116"/>
          <cell r="AD1116"/>
          <cell r="AE1116"/>
          <cell r="AF1116"/>
          <cell r="AG1116"/>
          <cell r="AH1116"/>
          <cell r="AI1116"/>
          <cell r="AJ1116"/>
        </row>
        <row r="1117">
          <cell r="C1117">
            <v>0</v>
          </cell>
          <cell r="D1117">
            <v>0</v>
          </cell>
          <cell r="E1117"/>
          <cell r="F1117"/>
          <cell r="G1117"/>
          <cell r="AA1117"/>
          <cell r="AB1117"/>
          <cell r="AC1117"/>
          <cell r="AD1117"/>
          <cell r="AE1117"/>
          <cell r="AF1117"/>
          <cell r="AG1117"/>
          <cell r="AH1117"/>
          <cell r="AI1117"/>
          <cell r="AJ1117"/>
        </row>
        <row r="1118">
          <cell r="C1118">
            <v>0</v>
          </cell>
          <cell r="D1118">
            <v>0</v>
          </cell>
          <cell r="E1118"/>
          <cell r="F1118"/>
          <cell r="G1118"/>
          <cell r="AA1118"/>
          <cell r="AB1118"/>
          <cell r="AC1118"/>
          <cell r="AD1118"/>
          <cell r="AE1118"/>
          <cell r="AF1118"/>
          <cell r="AG1118"/>
          <cell r="AH1118"/>
          <cell r="AI1118"/>
          <cell r="AJ1118"/>
        </row>
        <row r="1119">
          <cell r="C1119">
            <v>0</v>
          </cell>
          <cell r="D1119">
            <v>0</v>
          </cell>
          <cell r="E1119"/>
          <cell r="F1119"/>
          <cell r="G1119"/>
          <cell r="AA1119"/>
          <cell r="AB1119"/>
          <cell r="AC1119"/>
          <cell r="AD1119"/>
          <cell r="AE1119"/>
          <cell r="AF1119"/>
          <cell r="AG1119"/>
          <cell r="AH1119"/>
          <cell r="AI1119"/>
          <cell r="AJ1119"/>
        </row>
        <row r="1120">
          <cell r="C1120">
            <v>0</v>
          </cell>
          <cell r="D1120">
            <v>0</v>
          </cell>
          <cell r="E1120"/>
          <cell r="F1120"/>
          <cell r="G1120"/>
          <cell r="AA1120"/>
          <cell r="AB1120"/>
          <cell r="AC1120"/>
          <cell r="AD1120"/>
          <cell r="AE1120"/>
          <cell r="AF1120"/>
          <cell r="AG1120"/>
          <cell r="AH1120"/>
          <cell r="AI1120"/>
          <cell r="AJ1120"/>
        </row>
        <row r="1121">
          <cell r="C1121">
            <v>0</v>
          </cell>
          <cell r="D1121">
            <v>0</v>
          </cell>
          <cell r="E1121"/>
          <cell r="F1121"/>
          <cell r="G1121"/>
          <cell r="AA1121"/>
          <cell r="AB1121"/>
          <cell r="AC1121"/>
          <cell r="AD1121"/>
          <cell r="AE1121"/>
          <cell r="AF1121"/>
          <cell r="AG1121"/>
          <cell r="AH1121"/>
          <cell r="AI1121"/>
          <cell r="AJ1121"/>
        </row>
        <row r="1122">
          <cell r="C1122">
            <v>0</v>
          </cell>
          <cell r="D1122">
            <v>0</v>
          </cell>
          <cell r="E1122"/>
          <cell r="F1122"/>
          <cell r="G1122"/>
          <cell r="AA1122"/>
          <cell r="AB1122"/>
          <cell r="AC1122"/>
          <cell r="AD1122"/>
          <cell r="AE1122"/>
          <cell r="AF1122"/>
          <cell r="AG1122"/>
          <cell r="AH1122"/>
          <cell r="AI1122"/>
          <cell r="AJ1122"/>
        </row>
        <row r="1123">
          <cell r="C1123">
            <v>0</v>
          </cell>
          <cell r="D1123">
            <v>0</v>
          </cell>
          <cell r="E1123"/>
          <cell r="F1123"/>
          <cell r="G1123"/>
          <cell r="AA1123"/>
          <cell r="AB1123"/>
          <cell r="AC1123"/>
          <cell r="AD1123"/>
          <cell r="AE1123"/>
          <cell r="AF1123"/>
          <cell r="AG1123"/>
          <cell r="AH1123"/>
          <cell r="AI1123"/>
          <cell r="AJ1123"/>
        </row>
        <row r="1124">
          <cell r="C1124">
            <v>0</v>
          </cell>
          <cell r="D1124">
            <v>0</v>
          </cell>
          <cell r="E1124"/>
          <cell r="F1124"/>
          <cell r="G1124"/>
          <cell r="AA1124"/>
          <cell r="AB1124"/>
          <cell r="AC1124"/>
          <cell r="AD1124"/>
          <cell r="AE1124"/>
          <cell r="AF1124"/>
          <cell r="AG1124"/>
          <cell r="AH1124"/>
          <cell r="AI1124"/>
          <cell r="AJ1124"/>
        </row>
        <row r="1125">
          <cell r="C1125">
            <v>0</v>
          </cell>
          <cell r="D1125">
            <v>0</v>
          </cell>
          <cell r="E1125"/>
          <cell r="F1125"/>
          <cell r="G1125"/>
          <cell r="AA1125"/>
          <cell r="AB1125"/>
          <cell r="AC1125"/>
          <cell r="AD1125"/>
          <cell r="AE1125"/>
          <cell r="AF1125"/>
          <cell r="AG1125"/>
          <cell r="AH1125"/>
          <cell r="AI1125"/>
          <cell r="AJ1125"/>
        </row>
        <row r="1126">
          <cell r="C1126">
            <v>0</v>
          </cell>
          <cell r="D1126">
            <v>0</v>
          </cell>
          <cell r="E1126"/>
          <cell r="F1126"/>
          <cell r="G1126"/>
          <cell r="AA1126"/>
          <cell r="AB1126"/>
          <cell r="AC1126"/>
          <cell r="AD1126"/>
          <cell r="AE1126"/>
          <cell r="AF1126"/>
          <cell r="AG1126"/>
          <cell r="AH1126"/>
          <cell r="AI1126"/>
          <cell r="AJ1126"/>
        </row>
        <row r="1127">
          <cell r="C1127">
            <v>0</v>
          </cell>
          <cell r="D1127">
            <v>0</v>
          </cell>
          <cell r="E1127"/>
          <cell r="F1127"/>
          <cell r="G1127"/>
          <cell r="AA1127"/>
          <cell r="AB1127"/>
          <cell r="AC1127"/>
          <cell r="AD1127"/>
          <cell r="AE1127"/>
          <cell r="AF1127"/>
          <cell r="AG1127"/>
          <cell r="AH1127"/>
          <cell r="AI1127"/>
          <cell r="AJ1127"/>
        </row>
        <row r="1128">
          <cell r="C1128">
            <v>0</v>
          </cell>
          <cell r="D1128">
            <v>0</v>
          </cell>
          <cell r="E1128"/>
          <cell r="F1128"/>
          <cell r="G1128"/>
          <cell r="AA1128"/>
          <cell r="AB1128"/>
          <cell r="AC1128"/>
          <cell r="AD1128"/>
          <cell r="AE1128"/>
          <cell r="AF1128"/>
          <cell r="AG1128"/>
          <cell r="AH1128"/>
          <cell r="AI1128"/>
          <cell r="AJ1128"/>
        </row>
        <row r="1129">
          <cell r="C1129">
            <v>0</v>
          </cell>
          <cell r="D1129">
            <v>0</v>
          </cell>
          <cell r="E1129"/>
          <cell r="F1129"/>
          <cell r="G1129"/>
          <cell r="AA1129"/>
          <cell r="AB1129"/>
          <cell r="AC1129"/>
          <cell r="AD1129"/>
          <cell r="AE1129"/>
          <cell r="AF1129"/>
          <cell r="AG1129"/>
          <cell r="AH1129"/>
          <cell r="AI1129"/>
          <cell r="AJ1129"/>
        </row>
        <row r="1130">
          <cell r="C1130">
            <v>0</v>
          </cell>
          <cell r="D1130">
            <v>0</v>
          </cell>
          <cell r="E1130"/>
          <cell r="F1130"/>
          <cell r="G1130"/>
          <cell r="AA1130"/>
          <cell r="AB1130"/>
          <cell r="AC1130"/>
          <cell r="AD1130"/>
          <cell r="AE1130"/>
          <cell r="AF1130"/>
          <cell r="AG1130"/>
          <cell r="AH1130"/>
          <cell r="AI1130"/>
          <cell r="AJ1130"/>
        </row>
        <row r="1131">
          <cell r="C1131">
            <v>0</v>
          </cell>
          <cell r="D1131">
            <v>0</v>
          </cell>
          <cell r="E1131"/>
          <cell r="F1131"/>
          <cell r="G1131"/>
          <cell r="AA1131"/>
          <cell r="AB1131"/>
          <cell r="AC1131"/>
          <cell r="AD1131"/>
          <cell r="AE1131"/>
          <cell r="AF1131"/>
          <cell r="AG1131"/>
          <cell r="AH1131"/>
          <cell r="AI1131"/>
          <cell r="AJ1131"/>
        </row>
        <row r="1132">
          <cell r="C1132">
            <v>0</v>
          </cell>
          <cell r="D1132">
            <v>0</v>
          </cell>
          <cell r="E1132"/>
          <cell r="F1132"/>
          <cell r="G1132"/>
          <cell r="AA1132"/>
          <cell r="AB1132"/>
          <cell r="AC1132"/>
          <cell r="AD1132"/>
          <cell r="AE1132"/>
          <cell r="AF1132"/>
          <cell r="AG1132"/>
          <cell r="AH1132"/>
          <cell r="AI1132"/>
          <cell r="AJ1132"/>
        </row>
        <row r="1133">
          <cell r="C1133">
            <v>0</v>
          </cell>
          <cell r="D1133">
            <v>0</v>
          </cell>
          <cell r="E1133"/>
          <cell r="F1133"/>
          <cell r="G1133"/>
          <cell r="AA1133"/>
          <cell r="AB1133"/>
          <cell r="AC1133"/>
          <cell r="AD1133"/>
          <cell r="AE1133"/>
          <cell r="AF1133"/>
          <cell r="AG1133"/>
          <cell r="AH1133"/>
          <cell r="AI1133"/>
          <cell r="AJ1133"/>
        </row>
        <row r="1134">
          <cell r="C1134">
            <v>0</v>
          </cell>
          <cell r="D1134">
            <v>0</v>
          </cell>
          <cell r="E1134"/>
          <cell r="F1134"/>
          <cell r="G1134"/>
          <cell r="AA1134"/>
          <cell r="AB1134"/>
          <cell r="AC1134"/>
          <cell r="AD1134"/>
          <cell r="AE1134"/>
          <cell r="AF1134"/>
          <cell r="AG1134"/>
          <cell r="AH1134"/>
          <cell r="AI1134"/>
          <cell r="AJ1134"/>
        </row>
        <row r="1135">
          <cell r="C1135">
            <v>0</v>
          </cell>
          <cell r="D1135">
            <v>0</v>
          </cell>
          <cell r="E1135"/>
          <cell r="F1135"/>
          <cell r="G1135"/>
          <cell r="AA1135"/>
          <cell r="AB1135"/>
          <cell r="AC1135"/>
          <cell r="AD1135"/>
          <cell r="AE1135"/>
          <cell r="AF1135"/>
          <cell r="AG1135"/>
          <cell r="AH1135"/>
          <cell r="AI1135"/>
          <cell r="AJ1135"/>
        </row>
        <row r="1136">
          <cell r="C1136">
            <v>0</v>
          </cell>
          <cell r="D1136">
            <v>0</v>
          </cell>
          <cell r="E1136"/>
          <cell r="F1136"/>
          <cell r="G1136"/>
          <cell r="AA1136"/>
          <cell r="AB1136"/>
          <cell r="AC1136"/>
          <cell r="AD1136"/>
          <cell r="AE1136"/>
          <cell r="AF1136"/>
          <cell r="AG1136"/>
          <cell r="AH1136"/>
          <cell r="AI1136"/>
          <cell r="AJ1136"/>
        </row>
        <row r="1137">
          <cell r="C1137">
            <v>0</v>
          </cell>
          <cell r="D1137">
            <v>0</v>
          </cell>
          <cell r="E1137"/>
          <cell r="F1137"/>
          <cell r="G1137"/>
          <cell r="AA1137"/>
          <cell r="AB1137"/>
          <cell r="AC1137"/>
          <cell r="AD1137"/>
          <cell r="AE1137"/>
          <cell r="AF1137"/>
          <cell r="AG1137"/>
          <cell r="AH1137"/>
          <cell r="AI1137"/>
          <cell r="AJ1137"/>
        </row>
        <row r="1138">
          <cell r="C1138">
            <v>0</v>
          </cell>
          <cell r="D1138">
            <v>0</v>
          </cell>
          <cell r="E1138"/>
          <cell r="F1138"/>
          <cell r="G1138"/>
          <cell r="AA1138"/>
          <cell r="AB1138"/>
          <cell r="AC1138"/>
          <cell r="AD1138"/>
          <cell r="AE1138"/>
          <cell r="AF1138"/>
          <cell r="AG1138"/>
          <cell r="AH1138"/>
          <cell r="AI1138"/>
          <cell r="AJ1138"/>
        </row>
        <row r="1139">
          <cell r="C1139">
            <v>0</v>
          </cell>
          <cell r="D1139">
            <v>0</v>
          </cell>
          <cell r="E1139"/>
          <cell r="F1139"/>
          <cell r="G1139"/>
          <cell r="AA1139"/>
          <cell r="AB1139"/>
          <cell r="AC1139"/>
          <cell r="AD1139"/>
          <cell r="AE1139"/>
          <cell r="AF1139"/>
          <cell r="AG1139"/>
          <cell r="AH1139"/>
          <cell r="AI1139"/>
          <cell r="AJ1139"/>
        </row>
        <row r="1140">
          <cell r="C1140">
            <v>0</v>
          </cell>
          <cell r="D1140">
            <v>0</v>
          </cell>
          <cell r="E1140"/>
          <cell r="F1140"/>
          <cell r="G1140"/>
          <cell r="AA1140"/>
          <cell r="AB1140"/>
          <cell r="AC1140"/>
          <cell r="AD1140"/>
          <cell r="AE1140"/>
          <cell r="AF1140"/>
          <cell r="AG1140"/>
          <cell r="AH1140"/>
          <cell r="AI1140"/>
          <cell r="AJ1140"/>
        </row>
        <row r="1141">
          <cell r="C1141">
            <v>0</v>
          </cell>
          <cell r="D1141">
            <v>0</v>
          </cell>
          <cell r="E1141"/>
          <cell r="F1141"/>
          <cell r="G1141"/>
          <cell r="AA1141"/>
          <cell r="AB1141"/>
          <cell r="AC1141"/>
          <cell r="AD1141"/>
          <cell r="AE1141"/>
          <cell r="AF1141"/>
          <cell r="AG1141"/>
          <cell r="AH1141"/>
          <cell r="AI1141"/>
          <cell r="AJ1141"/>
        </row>
        <row r="1142">
          <cell r="C1142">
            <v>0</v>
          </cell>
          <cell r="D1142">
            <v>0</v>
          </cell>
          <cell r="E1142"/>
          <cell r="F1142"/>
          <cell r="G1142"/>
          <cell r="AA1142"/>
          <cell r="AB1142"/>
          <cell r="AC1142"/>
          <cell r="AD1142"/>
          <cell r="AE1142"/>
          <cell r="AF1142"/>
          <cell r="AG1142"/>
          <cell r="AH1142"/>
          <cell r="AI1142"/>
          <cell r="AJ1142"/>
        </row>
        <row r="1143">
          <cell r="C1143">
            <v>0</v>
          </cell>
          <cell r="D1143">
            <v>0</v>
          </cell>
          <cell r="E1143"/>
          <cell r="F1143"/>
          <cell r="G1143"/>
          <cell r="AA1143"/>
          <cell r="AB1143"/>
          <cell r="AC1143"/>
          <cell r="AD1143"/>
          <cell r="AE1143"/>
          <cell r="AF1143"/>
          <cell r="AG1143"/>
          <cell r="AH1143"/>
          <cell r="AI1143"/>
          <cell r="AJ1143"/>
        </row>
        <row r="1144">
          <cell r="C1144">
            <v>0</v>
          </cell>
          <cell r="D1144">
            <v>0</v>
          </cell>
          <cell r="E1144"/>
          <cell r="F1144"/>
          <cell r="G1144"/>
          <cell r="AA1144"/>
          <cell r="AB1144"/>
          <cell r="AC1144"/>
          <cell r="AD1144"/>
          <cell r="AE1144"/>
          <cell r="AF1144"/>
          <cell r="AG1144"/>
          <cell r="AH1144"/>
          <cell r="AI1144"/>
          <cell r="AJ1144"/>
        </row>
        <row r="1216">
          <cell r="C1216">
            <v>1</v>
          </cell>
          <cell r="H1216">
            <v>1</v>
          </cell>
          <cell r="I1216">
            <v>0</v>
          </cell>
          <cell r="J1216">
            <v>1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P1216">
            <v>0</v>
          </cell>
          <cell r="Q1216">
            <v>0</v>
          </cell>
          <cell r="S1216">
            <v>0</v>
          </cell>
          <cell r="T1216">
            <v>1</v>
          </cell>
          <cell r="V1216">
            <v>0</v>
          </cell>
          <cell r="W1216">
            <v>0</v>
          </cell>
          <cell r="Y1216">
            <v>0</v>
          </cell>
          <cell r="Z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L1216">
            <v>0</v>
          </cell>
        </row>
        <row r="1218">
          <cell r="C1218">
            <v>0</v>
          </cell>
          <cell r="D1218">
            <v>0</v>
          </cell>
          <cell r="E1218"/>
          <cell r="F1218"/>
          <cell r="G1218"/>
          <cell r="AA1218"/>
          <cell r="AB1218"/>
          <cell r="AC1218"/>
          <cell r="AD1218"/>
          <cell r="AE1218"/>
          <cell r="AF1218"/>
          <cell r="AG1218"/>
          <cell r="AH1218"/>
          <cell r="AI1218"/>
          <cell r="AJ1218"/>
        </row>
        <row r="1221">
          <cell r="C1221">
            <v>0</v>
          </cell>
          <cell r="D1221">
            <v>0</v>
          </cell>
          <cell r="E1221"/>
          <cell r="F1221"/>
          <cell r="G1221"/>
          <cell r="AA1221"/>
          <cell r="AB1221"/>
          <cell r="AC1221"/>
          <cell r="AD1221"/>
          <cell r="AE1221"/>
          <cell r="AF1221"/>
          <cell r="AG1221"/>
          <cell r="AH1221"/>
          <cell r="AI1221"/>
          <cell r="AJ1221"/>
        </row>
        <row r="1222">
          <cell r="C1222">
            <v>79</v>
          </cell>
          <cell r="D1222">
            <v>79</v>
          </cell>
          <cell r="E1222">
            <v>79</v>
          </cell>
          <cell r="F1222"/>
          <cell r="G1222">
            <v>0</v>
          </cell>
          <cell r="AA1222">
            <v>0</v>
          </cell>
          <cell r="AB1222">
            <v>79</v>
          </cell>
          <cell r="AC1222">
            <v>0</v>
          </cell>
          <cell r="AD1222"/>
          <cell r="AE1222"/>
          <cell r="AF1222"/>
          <cell r="AG1222"/>
          <cell r="AH1222"/>
          <cell r="AI1222"/>
          <cell r="AJ1222"/>
        </row>
        <row r="1223">
          <cell r="C1223">
            <v>0</v>
          </cell>
          <cell r="D1223">
            <v>0</v>
          </cell>
          <cell r="E1223"/>
          <cell r="F1223"/>
          <cell r="G1223"/>
          <cell r="AA1223"/>
          <cell r="AB1223"/>
          <cell r="AC1223"/>
          <cell r="AD1223"/>
          <cell r="AE1223"/>
          <cell r="AF1223"/>
          <cell r="AG1223"/>
          <cell r="AH1223"/>
          <cell r="AI1223"/>
          <cell r="AJ1223"/>
        </row>
        <row r="1224">
          <cell r="C1224">
            <v>0</v>
          </cell>
          <cell r="D1224">
            <v>0</v>
          </cell>
          <cell r="E1224"/>
          <cell r="F1224"/>
          <cell r="G1224"/>
          <cell r="AA1224"/>
          <cell r="AB1224"/>
          <cell r="AC1224"/>
          <cell r="AD1224"/>
          <cell r="AE1224"/>
          <cell r="AF1224"/>
          <cell r="AG1224"/>
          <cell r="AH1224"/>
          <cell r="AI1224"/>
          <cell r="AJ1224"/>
        </row>
        <row r="1225">
          <cell r="C1225">
            <v>0</v>
          </cell>
          <cell r="D1225">
            <v>0</v>
          </cell>
          <cell r="E1225"/>
          <cell r="F1225"/>
          <cell r="G1225"/>
          <cell r="AA1225"/>
          <cell r="AB1225"/>
          <cell r="AC1225"/>
          <cell r="AD1225"/>
          <cell r="AE1225"/>
          <cell r="AF1225"/>
          <cell r="AG1225"/>
          <cell r="AH1225"/>
          <cell r="AI1225"/>
          <cell r="AJ1225"/>
        </row>
        <row r="1226">
          <cell r="C1226">
            <v>0</v>
          </cell>
          <cell r="D1226">
            <v>0</v>
          </cell>
          <cell r="E1226"/>
          <cell r="F1226"/>
          <cell r="G1226"/>
          <cell r="AA1226"/>
          <cell r="AB1226"/>
          <cell r="AC1226"/>
          <cell r="AD1226"/>
          <cell r="AE1226"/>
          <cell r="AF1226"/>
          <cell r="AG1226"/>
          <cell r="AH1226"/>
          <cell r="AI1226"/>
          <cell r="AJ1226"/>
        </row>
        <row r="1227">
          <cell r="C1227">
            <v>0</v>
          </cell>
          <cell r="D1227">
            <v>0</v>
          </cell>
          <cell r="E1227"/>
          <cell r="F1227"/>
          <cell r="G1227"/>
          <cell r="AA1227"/>
          <cell r="AB1227"/>
          <cell r="AC1227"/>
          <cell r="AD1227"/>
          <cell r="AE1227"/>
          <cell r="AF1227"/>
          <cell r="AG1227"/>
          <cell r="AH1227"/>
          <cell r="AI1227"/>
          <cell r="AJ1227"/>
        </row>
        <row r="1228">
          <cell r="C1228">
            <v>0</v>
          </cell>
          <cell r="D1228">
            <v>0</v>
          </cell>
          <cell r="E1228"/>
          <cell r="F1228"/>
          <cell r="G1228"/>
          <cell r="AA1228"/>
          <cell r="AB1228"/>
          <cell r="AC1228"/>
          <cell r="AD1228"/>
          <cell r="AE1228"/>
          <cell r="AF1228"/>
          <cell r="AG1228"/>
          <cell r="AH1228"/>
          <cell r="AI1228"/>
          <cell r="AJ1228"/>
        </row>
        <row r="1229">
          <cell r="C1229">
            <v>0</v>
          </cell>
          <cell r="D1229">
            <v>0</v>
          </cell>
          <cell r="E1229"/>
          <cell r="F1229"/>
          <cell r="G1229"/>
          <cell r="AA1229"/>
          <cell r="AB1229"/>
          <cell r="AC1229"/>
          <cell r="AD1229"/>
          <cell r="AE1229"/>
          <cell r="AF1229"/>
          <cell r="AG1229"/>
          <cell r="AH1229"/>
          <cell r="AI1229"/>
          <cell r="AJ1229"/>
        </row>
        <row r="1230">
          <cell r="C1230">
            <v>19</v>
          </cell>
          <cell r="D1230">
            <v>19</v>
          </cell>
          <cell r="E1230">
            <v>19</v>
          </cell>
          <cell r="F1230"/>
          <cell r="G1230">
            <v>0</v>
          </cell>
          <cell r="AA1230">
            <v>0</v>
          </cell>
          <cell r="AB1230">
            <v>19</v>
          </cell>
          <cell r="AC1230">
            <v>0</v>
          </cell>
          <cell r="AD1230"/>
          <cell r="AE1230"/>
          <cell r="AF1230"/>
          <cell r="AG1230"/>
          <cell r="AH1230"/>
          <cell r="AI1230"/>
          <cell r="AJ1230"/>
        </row>
        <row r="1231">
          <cell r="C1231">
            <v>0</v>
          </cell>
          <cell r="D1231">
            <v>0</v>
          </cell>
          <cell r="E1231"/>
          <cell r="F1231"/>
          <cell r="G1231"/>
          <cell r="AA1231"/>
          <cell r="AB1231"/>
          <cell r="AC1231"/>
          <cell r="AD1231"/>
          <cell r="AE1231"/>
          <cell r="AF1231"/>
          <cell r="AG1231"/>
          <cell r="AH1231"/>
          <cell r="AI1231"/>
          <cell r="AJ1231"/>
        </row>
        <row r="1232">
          <cell r="C1232">
            <v>0</v>
          </cell>
          <cell r="D1232">
            <v>0</v>
          </cell>
          <cell r="E1232"/>
          <cell r="F1232"/>
          <cell r="G1232"/>
          <cell r="AA1232"/>
          <cell r="AB1232"/>
          <cell r="AC1232"/>
          <cell r="AD1232"/>
          <cell r="AE1232"/>
          <cell r="AF1232"/>
          <cell r="AG1232"/>
          <cell r="AH1232"/>
          <cell r="AI1232"/>
          <cell r="AJ1232"/>
        </row>
        <row r="1233">
          <cell r="C1233">
            <v>0</v>
          </cell>
          <cell r="D1233">
            <v>0</v>
          </cell>
          <cell r="E1233"/>
          <cell r="F1233"/>
          <cell r="G1233"/>
          <cell r="AA1233"/>
          <cell r="AB1233"/>
          <cell r="AC1233"/>
          <cell r="AD1233"/>
          <cell r="AE1233"/>
          <cell r="AF1233"/>
          <cell r="AG1233"/>
          <cell r="AH1233"/>
          <cell r="AI1233"/>
          <cell r="AJ1233"/>
        </row>
        <row r="1234">
          <cell r="C1234">
            <v>0</v>
          </cell>
          <cell r="D1234">
            <v>0</v>
          </cell>
          <cell r="E1234"/>
          <cell r="F1234"/>
          <cell r="G1234"/>
          <cell r="AA1234"/>
          <cell r="AB1234"/>
          <cell r="AC1234"/>
          <cell r="AD1234"/>
          <cell r="AE1234"/>
          <cell r="AF1234"/>
          <cell r="AG1234"/>
          <cell r="AH1234"/>
          <cell r="AI1234"/>
          <cell r="AJ1234"/>
        </row>
        <row r="1235">
          <cell r="C1235">
            <v>206</v>
          </cell>
          <cell r="D1235">
            <v>206</v>
          </cell>
          <cell r="E1235">
            <v>206</v>
          </cell>
          <cell r="F1235"/>
          <cell r="G1235">
            <v>0</v>
          </cell>
          <cell r="AA1235">
            <v>0</v>
          </cell>
          <cell r="AB1235">
            <v>206</v>
          </cell>
          <cell r="AC1235">
            <v>0</v>
          </cell>
          <cell r="AD1235"/>
          <cell r="AE1235"/>
          <cell r="AF1235"/>
          <cell r="AG1235"/>
          <cell r="AH1235"/>
          <cell r="AI1235"/>
          <cell r="AJ1235"/>
        </row>
        <row r="1236">
          <cell r="C1236">
            <v>2</v>
          </cell>
          <cell r="D1236">
            <v>2</v>
          </cell>
          <cell r="E1236">
            <v>2</v>
          </cell>
          <cell r="F1236"/>
          <cell r="G1236">
            <v>0</v>
          </cell>
          <cell r="AA1236">
            <v>0</v>
          </cell>
          <cell r="AB1236">
            <v>2</v>
          </cell>
          <cell r="AC1236">
            <v>0</v>
          </cell>
          <cell r="AD1236"/>
          <cell r="AE1236"/>
          <cell r="AF1236"/>
          <cell r="AG1236"/>
          <cell r="AH1236"/>
          <cell r="AI1236"/>
          <cell r="AJ1236"/>
        </row>
        <row r="1237">
          <cell r="C1237">
            <v>80</v>
          </cell>
          <cell r="D1237">
            <v>80</v>
          </cell>
          <cell r="E1237">
            <v>80</v>
          </cell>
          <cell r="F1237"/>
          <cell r="G1237">
            <v>0</v>
          </cell>
          <cell r="AA1237">
            <v>0</v>
          </cell>
          <cell r="AB1237">
            <v>80</v>
          </cell>
          <cell r="AC1237">
            <v>0</v>
          </cell>
          <cell r="AD1237"/>
          <cell r="AE1237"/>
          <cell r="AF1237"/>
          <cell r="AG1237"/>
          <cell r="AH1237"/>
          <cell r="AI1237"/>
          <cell r="AJ1237"/>
        </row>
        <row r="1238">
          <cell r="C1238">
            <v>0</v>
          </cell>
          <cell r="D1238">
            <v>0</v>
          </cell>
          <cell r="E1238"/>
          <cell r="F1238"/>
          <cell r="G1238"/>
          <cell r="AA1238"/>
          <cell r="AB1238"/>
          <cell r="AC1238"/>
          <cell r="AD1238"/>
          <cell r="AE1238"/>
          <cell r="AF1238"/>
          <cell r="AG1238"/>
          <cell r="AH1238"/>
          <cell r="AI1238"/>
          <cell r="AJ1238"/>
        </row>
        <row r="1239">
          <cell r="C1239">
            <v>0</v>
          </cell>
          <cell r="D1239">
            <v>0</v>
          </cell>
          <cell r="E1239"/>
          <cell r="F1239"/>
          <cell r="G1239"/>
          <cell r="AA1239"/>
          <cell r="AB1239"/>
          <cell r="AC1239"/>
          <cell r="AD1239"/>
          <cell r="AE1239"/>
          <cell r="AF1239"/>
          <cell r="AG1239"/>
          <cell r="AH1239"/>
          <cell r="AI1239"/>
          <cell r="AJ1239"/>
        </row>
        <row r="1240">
          <cell r="C1240">
            <v>0</v>
          </cell>
          <cell r="D1240">
            <v>0</v>
          </cell>
          <cell r="E1240"/>
          <cell r="F1240"/>
          <cell r="G1240"/>
          <cell r="AA1240"/>
          <cell r="AB1240"/>
          <cell r="AC1240"/>
          <cell r="AD1240"/>
          <cell r="AE1240"/>
          <cell r="AF1240"/>
          <cell r="AG1240"/>
          <cell r="AH1240"/>
          <cell r="AI1240"/>
          <cell r="AJ1240"/>
        </row>
        <row r="1241">
          <cell r="C1241">
            <v>18</v>
          </cell>
          <cell r="D1241">
            <v>18</v>
          </cell>
          <cell r="E1241">
            <v>18</v>
          </cell>
          <cell r="F1241"/>
          <cell r="G1241">
            <v>0</v>
          </cell>
          <cell r="AA1241">
            <v>0</v>
          </cell>
          <cell r="AB1241">
            <v>18</v>
          </cell>
          <cell r="AC1241">
            <v>0</v>
          </cell>
          <cell r="AD1241"/>
          <cell r="AE1241"/>
          <cell r="AF1241"/>
          <cell r="AG1241"/>
          <cell r="AH1241"/>
          <cell r="AI1241"/>
          <cell r="AJ1241"/>
        </row>
        <row r="1242">
          <cell r="C1242">
            <v>1</v>
          </cell>
          <cell r="D1242">
            <v>1</v>
          </cell>
          <cell r="E1242">
            <v>1</v>
          </cell>
          <cell r="F1242"/>
          <cell r="G1242">
            <v>0</v>
          </cell>
          <cell r="AA1242">
            <v>0</v>
          </cell>
          <cell r="AB1242">
            <v>1</v>
          </cell>
          <cell r="AC1242">
            <v>0</v>
          </cell>
          <cell r="AD1242"/>
          <cell r="AE1242"/>
          <cell r="AF1242"/>
          <cell r="AG1242"/>
          <cell r="AH1242"/>
          <cell r="AI1242">
            <v>4</v>
          </cell>
          <cell r="AJ1242"/>
        </row>
        <row r="1243">
          <cell r="C1243">
            <v>0</v>
          </cell>
          <cell r="D1243">
            <v>0</v>
          </cell>
          <cell r="E1243"/>
          <cell r="F1243"/>
          <cell r="G1243"/>
          <cell r="AA1243"/>
          <cell r="AB1243"/>
          <cell r="AC1243"/>
          <cell r="AD1243"/>
          <cell r="AE1243"/>
          <cell r="AF1243"/>
          <cell r="AG1243"/>
          <cell r="AH1243"/>
          <cell r="AI1243"/>
          <cell r="AJ1243"/>
        </row>
        <row r="1244">
          <cell r="C1244">
            <v>0</v>
          </cell>
          <cell r="D1244">
            <v>0</v>
          </cell>
          <cell r="E1244"/>
          <cell r="F1244"/>
          <cell r="G1244"/>
          <cell r="AA1244"/>
          <cell r="AB1244"/>
          <cell r="AC1244"/>
          <cell r="AD1244"/>
          <cell r="AE1244"/>
          <cell r="AF1244"/>
          <cell r="AG1244"/>
          <cell r="AH1244"/>
          <cell r="AI1244"/>
          <cell r="AJ1244"/>
        </row>
        <row r="1245">
          <cell r="C1245">
            <v>0</v>
          </cell>
          <cell r="D1245">
            <v>0</v>
          </cell>
          <cell r="E1245"/>
          <cell r="F1245"/>
          <cell r="G1245"/>
          <cell r="AA1245"/>
          <cell r="AB1245"/>
          <cell r="AC1245"/>
          <cell r="AD1245"/>
          <cell r="AE1245"/>
          <cell r="AF1245"/>
          <cell r="AG1245"/>
          <cell r="AH1245"/>
          <cell r="AI1245"/>
          <cell r="AJ1245"/>
        </row>
        <row r="1246">
          <cell r="C1246">
            <v>10</v>
          </cell>
          <cell r="D1246">
            <v>10</v>
          </cell>
          <cell r="E1246">
            <v>10</v>
          </cell>
          <cell r="F1246"/>
          <cell r="G1246">
            <v>0</v>
          </cell>
          <cell r="AA1246">
            <v>0</v>
          </cell>
          <cell r="AB1246">
            <v>10</v>
          </cell>
          <cell r="AC1246">
            <v>0</v>
          </cell>
          <cell r="AD1246"/>
          <cell r="AE1246"/>
          <cell r="AF1246"/>
          <cell r="AG1246"/>
          <cell r="AH1246"/>
          <cell r="AI1246"/>
          <cell r="AJ1246"/>
        </row>
        <row r="1247">
          <cell r="C1247">
            <v>0</v>
          </cell>
          <cell r="D1247">
            <v>0</v>
          </cell>
          <cell r="E1247"/>
          <cell r="F1247"/>
          <cell r="G1247"/>
          <cell r="AA1247"/>
          <cell r="AB1247"/>
          <cell r="AC1247"/>
          <cell r="AD1247"/>
          <cell r="AE1247"/>
          <cell r="AF1247"/>
          <cell r="AG1247"/>
          <cell r="AH1247"/>
          <cell r="AI1247"/>
          <cell r="AJ1247"/>
        </row>
        <row r="1248">
          <cell r="C1248">
            <v>0</v>
          </cell>
          <cell r="D1248">
            <v>0</v>
          </cell>
          <cell r="E1248"/>
          <cell r="F1248"/>
          <cell r="G1248"/>
          <cell r="AA1248"/>
          <cell r="AB1248"/>
          <cell r="AC1248"/>
          <cell r="AD1248"/>
          <cell r="AE1248"/>
          <cell r="AF1248"/>
          <cell r="AG1248"/>
          <cell r="AH1248"/>
          <cell r="AI1248"/>
          <cell r="AJ1248"/>
        </row>
        <row r="1249">
          <cell r="C1249">
            <v>0</v>
          </cell>
          <cell r="D1249">
            <v>0</v>
          </cell>
          <cell r="E1249"/>
          <cell r="F1249"/>
          <cell r="G1249"/>
          <cell r="AA1249"/>
          <cell r="AB1249"/>
          <cell r="AC1249"/>
          <cell r="AD1249"/>
          <cell r="AE1249"/>
          <cell r="AF1249"/>
          <cell r="AG1249"/>
          <cell r="AH1249"/>
          <cell r="AI1249"/>
          <cell r="AJ1249"/>
        </row>
        <row r="1250">
          <cell r="C1250">
            <v>0</v>
          </cell>
          <cell r="D1250">
            <v>0</v>
          </cell>
          <cell r="E1250"/>
          <cell r="F1250"/>
          <cell r="G1250"/>
          <cell r="AA1250"/>
          <cell r="AB1250"/>
          <cell r="AC1250"/>
          <cell r="AD1250"/>
          <cell r="AE1250"/>
          <cell r="AF1250"/>
          <cell r="AG1250"/>
          <cell r="AH1250"/>
          <cell r="AI1250"/>
          <cell r="AJ1250"/>
        </row>
        <row r="1251">
          <cell r="C1251">
            <v>0</v>
          </cell>
          <cell r="D1251">
            <v>0</v>
          </cell>
          <cell r="E1251"/>
          <cell r="F1251"/>
          <cell r="G1251"/>
          <cell r="AA1251"/>
          <cell r="AB1251"/>
          <cell r="AC1251"/>
          <cell r="AD1251"/>
          <cell r="AE1251"/>
          <cell r="AF1251"/>
          <cell r="AG1251"/>
          <cell r="AH1251"/>
          <cell r="AI1251"/>
          <cell r="AJ1251"/>
        </row>
        <row r="1252">
          <cell r="C1252">
            <v>0</v>
          </cell>
          <cell r="D1252">
            <v>0</v>
          </cell>
          <cell r="E1252"/>
          <cell r="F1252"/>
          <cell r="G1252"/>
          <cell r="AA1252"/>
          <cell r="AB1252"/>
          <cell r="AC1252"/>
          <cell r="AD1252"/>
          <cell r="AE1252"/>
          <cell r="AF1252"/>
          <cell r="AG1252"/>
          <cell r="AH1252"/>
          <cell r="AI1252"/>
          <cell r="AJ1252"/>
        </row>
        <row r="1253">
          <cell r="C1253">
            <v>0</v>
          </cell>
          <cell r="D1253">
            <v>0</v>
          </cell>
          <cell r="E1253"/>
          <cell r="F1253"/>
          <cell r="G1253"/>
          <cell r="AA1253"/>
          <cell r="AB1253"/>
          <cell r="AC1253"/>
          <cell r="AD1253"/>
          <cell r="AE1253"/>
          <cell r="AF1253"/>
          <cell r="AG1253"/>
          <cell r="AH1253"/>
          <cell r="AI1253"/>
          <cell r="AJ1253"/>
        </row>
        <row r="1254">
          <cell r="C1254">
            <v>0</v>
          </cell>
          <cell r="D1254">
            <v>0</v>
          </cell>
          <cell r="E1254"/>
          <cell r="F1254"/>
          <cell r="G1254"/>
          <cell r="AA1254"/>
          <cell r="AB1254"/>
          <cell r="AC1254"/>
          <cell r="AD1254"/>
          <cell r="AE1254"/>
          <cell r="AF1254"/>
          <cell r="AG1254"/>
          <cell r="AH1254"/>
          <cell r="AI1254"/>
          <cell r="AJ1254"/>
        </row>
        <row r="1255">
          <cell r="C1255">
            <v>17</v>
          </cell>
          <cell r="D1255">
            <v>16</v>
          </cell>
          <cell r="E1255">
            <v>16</v>
          </cell>
          <cell r="F1255"/>
          <cell r="G1255">
            <v>1</v>
          </cell>
          <cell r="AA1255">
            <v>17</v>
          </cell>
          <cell r="AB1255"/>
          <cell r="AC1255"/>
          <cell r="AD1255"/>
          <cell r="AE1255"/>
          <cell r="AF1255"/>
          <cell r="AG1255"/>
          <cell r="AH1255"/>
          <cell r="AI1255"/>
          <cell r="AJ1255"/>
        </row>
        <row r="1256">
          <cell r="C1256">
            <v>0</v>
          </cell>
          <cell r="D1256">
            <v>0</v>
          </cell>
          <cell r="E1256"/>
          <cell r="F1256"/>
          <cell r="G1256"/>
          <cell r="AA1256"/>
          <cell r="AB1256"/>
          <cell r="AC1256"/>
          <cell r="AD1256"/>
          <cell r="AE1256"/>
          <cell r="AF1256"/>
          <cell r="AG1256"/>
          <cell r="AH1256"/>
          <cell r="AI1256"/>
          <cell r="AJ1256"/>
        </row>
        <row r="1257">
          <cell r="C1257">
            <v>0</v>
          </cell>
          <cell r="D1257">
            <v>0</v>
          </cell>
          <cell r="E1257"/>
          <cell r="F1257"/>
          <cell r="G1257"/>
          <cell r="AA1257"/>
          <cell r="AB1257"/>
          <cell r="AC1257"/>
          <cell r="AD1257"/>
          <cell r="AE1257"/>
          <cell r="AF1257"/>
          <cell r="AG1257"/>
          <cell r="AH1257"/>
          <cell r="AI1257"/>
          <cell r="AJ1257"/>
        </row>
        <row r="1258">
          <cell r="C1258">
            <v>0</v>
          </cell>
          <cell r="D1258">
            <v>0</v>
          </cell>
          <cell r="E1258"/>
          <cell r="F1258"/>
          <cell r="G1258"/>
          <cell r="AA1258"/>
          <cell r="AB1258"/>
          <cell r="AC1258"/>
          <cell r="AD1258"/>
          <cell r="AE1258"/>
          <cell r="AF1258"/>
          <cell r="AG1258"/>
          <cell r="AH1258"/>
          <cell r="AI1258"/>
          <cell r="AJ1258"/>
        </row>
        <row r="1259">
          <cell r="C1259">
            <v>0</v>
          </cell>
          <cell r="D1259">
            <v>0</v>
          </cell>
          <cell r="E1259"/>
          <cell r="F1259"/>
          <cell r="G1259"/>
          <cell r="AA1259"/>
          <cell r="AB1259"/>
          <cell r="AC1259"/>
          <cell r="AD1259"/>
          <cell r="AE1259"/>
          <cell r="AF1259"/>
          <cell r="AG1259"/>
          <cell r="AH1259"/>
          <cell r="AI1259"/>
          <cell r="AJ1259"/>
        </row>
        <row r="1260">
          <cell r="C1260">
            <v>18</v>
          </cell>
          <cell r="D1260">
            <v>18</v>
          </cell>
          <cell r="E1260">
            <v>18</v>
          </cell>
          <cell r="F1260"/>
          <cell r="G1260">
            <v>0</v>
          </cell>
          <cell r="AA1260">
            <v>0</v>
          </cell>
          <cell r="AB1260">
            <v>18</v>
          </cell>
          <cell r="AC1260">
            <v>0</v>
          </cell>
          <cell r="AD1260"/>
          <cell r="AE1260"/>
          <cell r="AF1260"/>
          <cell r="AG1260"/>
          <cell r="AH1260"/>
          <cell r="AI1260"/>
          <cell r="AJ1260"/>
        </row>
        <row r="1261">
          <cell r="C1261">
            <v>18</v>
          </cell>
          <cell r="D1261">
            <v>18</v>
          </cell>
          <cell r="E1261">
            <v>18</v>
          </cell>
          <cell r="F1261"/>
          <cell r="G1261">
            <v>0</v>
          </cell>
          <cell r="AA1261">
            <v>0</v>
          </cell>
          <cell r="AB1261">
            <v>18</v>
          </cell>
          <cell r="AC1261">
            <v>0</v>
          </cell>
          <cell r="AD1261"/>
          <cell r="AE1261"/>
          <cell r="AF1261"/>
          <cell r="AG1261"/>
          <cell r="AH1261"/>
          <cell r="AI1261"/>
          <cell r="AJ1261"/>
        </row>
        <row r="1262">
          <cell r="C1262">
            <v>0</v>
          </cell>
          <cell r="D1262">
            <v>0</v>
          </cell>
          <cell r="E1262"/>
          <cell r="F1262"/>
          <cell r="G1262"/>
          <cell r="AA1262"/>
          <cell r="AB1262"/>
          <cell r="AC1262"/>
          <cell r="AD1262"/>
          <cell r="AE1262"/>
          <cell r="AF1262"/>
          <cell r="AG1262"/>
          <cell r="AH1262"/>
          <cell r="AI1262"/>
          <cell r="AJ1262"/>
        </row>
        <row r="1263">
          <cell r="C1263">
            <v>0</v>
          </cell>
          <cell r="D1263">
            <v>0</v>
          </cell>
          <cell r="E1263"/>
          <cell r="F1263"/>
          <cell r="G1263"/>
          <cell r="AA1263"/>
          <cell r="AB1263"/>
          <cell r="AC1263"/>
          <cell r="AD1263"/>
          <cell r="AE1263"/>
          <cell r="AF1263"/>
          <cell r="AG1263"/>
          <cell r="AH1263"/>
          <cell r="AI1263"/>
          <cell r="AJ1263"/>
        </row>
        <row r="1264">
          <cell r="C1264">
            <v>0</v>
          </cell>
          <cell r="D1264">
            <v>0</v>
          </cell>
          <cell r="E1264"/>
          <cell r="F1264"/>
          <cell r="G1264"/>
          <cell r="AA1264"/>
          <cell r="AB1264"/>
          <cell r="AC1264"/>
          <cell r="AD1264"/>
          <cell r="AE1264"/>
          <cell r="AF1264"/>
          <cell r="AG1264"/>
          <cell r="AH1264"/>
          <cell r="AI1264"/>
          <cell r="AJ1264"/>
        </row>
        <row r="1265">
          <cell r="C1265">
            <v>0</v>
          </cell>
          <cell r="D1265">
            <v>0</v>
          </cell>
          <cell r="E1265"/>
          <cell r="F1265"/>
          <cell r="G1265"/>
          <cell r="AA1265"/>
          <cell r="AB1265"/>
          <cell r="AC1265"/>
          <cell r="AD1265"/>
          <cell r="AE1265"/>
          <cell r="AF1265"/>
          <cell r="AG1265"/>
          <cell r="AH1265"/>
          <cell r="AI1265"/>
          <cell r="AJ1265"/>
        </row>
        <row r="1266">
          <cell r="C1266">
            <v>24</v>
          </cell>
          <cell r="D1266">
            <v>24</v>
          </cell>
          <cell r="E1266">
            <v>24</v>
          </cell>
          <cell r="F1266"/>
          <cell r="G1266">
            <v>0</v>
          </cell>
          <cell r="AA1266">
            <v>0</v>
          </cell>
          <cell r="AB1266">
            <v>24</v>
          </cell>
          <cell r="AC1266">
            <v>0</v>
          </cell>
          <cell r="AD1266"/>
          <cell r="AE1266"/>
          <cell r="AF1266"/>
          <cell r="AG1266"/>
          <cell r="AH1266"/>
          <cell r="AI1266"/>
          <cell r="AJ1266"/>
        </row>
        <row r="1267">
          <cell r="C1267">
            <v>0</v>
          </cell>
          <cell r="D1267">
            <v>0</v>
          </cell>
          <cell r="E1267"/>
          <cell r="F1267"/>
          <cell r="G1267"/>
          <cell r="AA1267"/>
          <cell r="AB1267"/>
          <cell r="AC1267"/>
          <cell r="AD1267"/>
          <cell r="AE1267"/>
          <cell r="AF1267"/>
          <cell r="AG1267"/>
          <cell r="AH1267"/>
          <cell r="AI1267"/>
          <cell r="AJ1267"/>
        </row>
        <row r="1268">
          <cell r="C1268">
            <v>0</v>
          </cell>
          <cell r="D1268">
            <v>0</v>
          </cell>
          <cell r="E1268"/>
          <cell r="F1268"/>
          <cell r="G1268"/>
          <cell r="AA1268"/>
          <cell r="AB1268"/>
          <cell r="AC1268"/>
          <cell r="AD1268"/>
          <cell r="AE1268"/>
          <cell r="AF1268"/>
          <cell r="AG1268"/>
          <cell r="AH1268"/>
          <cell r="AI1268"/>
          <cell r="AJ1268"/>
        </row>
        <row r="1269">
          <cell r="C1269">
            <v>0</v>
          </cell>
          <cell r="D1269">
            <v>0</v>
          </cell>
          <cell r="E1269"/>
          <cell r="F1269"/>
          <cell r="G1269"/>
          <cell r="AA1269"/>
          <cell r="AB1269"/>
          <cell r="AC1269"/>
          <cell r="AD1269"/>
          <cell r="AE1269"/>
          <cell r="AF1269"/>
          <cell r="AG1269"/>
          <cell r="AH1269"/>
          <cell r="AI1269"/>
          <cell r="AJ1269"/>
        </row>
        <row r="1270">
          <cell r="C1270">
            <v>0</v>
          </cell>
          <cell r="D1270">
            <v>0</v>
          </cell>
          <cell r="E1270"/>
          <cell r="F1270"/>
          <cell r="G1270"/>
          <cell r="AA1270"/>
          <cell r="AB1270"/>
          <cell r="AC1270"/>
          <cell r="AD1270"/>
          <cell r="AE1270"/>
          <cell r="AF1270"/>
          <cell r="AG1270"/>
          <cell r="AH1270"/>
          <cell r="AI1270"/>
          <cell r="AJ1270"/>
        </row>
        <row r="1352">
          <cell r="C1352">
            <v>9</v>
          </cell>
          <cell r="H1352">
            <v>9</v>
          </cell>
          <cell r="I1352">
            <v>9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P1352">
            <v>0</v>
          </cell>
          <cell r="Q1352">
            <v>0</v>
          </cell>
          <cell r="S1352">
            <v>0</v>
          </cell>
          <cell r="T1352">
            <v>8</v>
          </cell>
          <cell r="V1352">
            <v>0</v>
          </cell>
          <cell r="W1352">
            <v>0</v>
          </cell>
          <cell r="Y1352">
            <v>0</v>
          </cell>
          <cell r="Z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L1352">
            <v>1636970</v>
          </cell>
        </row>
        <row r="1354">
          <cell r="C1354">
            <v>0</v>
          </cell>
          <cell r="D1354">
            <v>0</v>
          </cell>
          <cell r="E1354"/>
          <cell r="F1354"/>
          <cell r="G1354"/>
          <cell r="AA1354"/>
          <cell r="AB1354"/>
          <cell r="AC1354"/>
          <cell r="AD1354"/>
          <cell r="AE1354"/>
          <cell r="AF1354"/>
          <cell r="AG1354"/>
          <cell r="AH1354"/>
          <cell r="AI1354"/>
          <cell r="AJ1354"/>
        </row>
        <row r="1355">
          <cell r="C1355">
            <v>0</v>
          </cell>
          <cell r="D1355">
            <v>0</v>
          </cell>
          <cell r="E1355"/>
          <cell r="F1355"/>
          <cell r="G1355"/>
          <cell r="AA1355"/>
          <cell r="AB1355"/>
          <cell r="AC1355"/>
          <cell r="AD1355"/>
          <cell r="AE1355"/>
          <cell r="AF1355"/>
          <cell r="AG1355"/>
          <cell r="AH1355"/>
          <cell r="AI1355"/>
          <cell r="AJ1355"/>
        </row>
        <row r="1356">
          <cell r="C1356">
            <v>0</v>
          </cell>
          <cell r="D1356">
            <v>0</v>
          </cell>
          <cell r="E1356"/>
          <cell r="F1356"/>
          <cell r="G1356"/>
          <cell r="AA1356"/>
          <cell r="AB1356"/>
          <cell r="AC1356"/>
          <cell r="AD1356"/>
          <cell r="AE1356"/>
          <cell r="AF1356"/>
          <cell r="AG1356"/>
          <cell r="AH1356"/>
          <cell r="AI1356"/>
          <cell r="AJ1356"/>
        </row>
        <row r="1357">
          <cell r="C1357">
            <v>0</v>
          </cell>
          <cell r="D1357">
            <v>0</v>
          </cell>
          <cell r="E1357"/>
          <cell r="F1357"/>
          <cell r="G1357"/>
          <cell r="AA1357"/>
          <cell r="AB1357"/>
          <cell r="AC1357"/>
          <cell r="AD1357"/>
          <cell r="AE1357"/>
          <cell r="AF1357"/>
          <cell r="AG1357"/>
          <cell r="AH1357"/>
          <cell r="AI1357"/>
          <cell r="AJ1357"/>
        </row>
        <row r="1358">
          <cell r="C1358">
            <v>0</v>
          </cell>
          <cell r="D1358">
            <v>0</v>
          </cell>
          <cell r="E1358"/>
          <cell r="F1358"/>
          <cell r="G1358"/>
          <cell r="AA1358"/>
          <cell r="AB1358"/>
          <cell r="AC1358"/>
          <cell r="AD1358"/>
          <cell r="AE1358"/>
          <cell r="AF1358"/>
          <cell r="AG1358"/>
          <cell r="AH1358"/>
          <cell r="AI1358"/>
          <cell r="AJ1358"/>
        </row>
        <row r="1359">
          <cell r="C1359">
            <v>0</v>
          </cell>
          <cell r="D1359">
            <v>0</v>
          </cell>
          <cell r="E1359"/>
          <cell r="F1359"/>
          <cell r="G1359"/>
          <cell r="AA1359"/>
          <cell r="AB1359"/>
          <cell r="AC1359"/>
          <cell r="AD1359"/>
          <cell r="AE1359"/>
          <cell r="AF1359"/>
          <cell r="AG1359"/>
          <cell r="AH1359"/>
          <cell r="AI1359"/>
          <cell r="AJ1359"/>
        </row>
        <row r="1360">
          <cell r="C1360">
            <v>11</v>
          </cell>
          <cell r="D1360">
            <v>11</v>
          </cell>
          <cell r="E1360">
            <v>11</v>
          </cell>
          <cell r="F1360"/>
          <cell r="G1360">
            <v>0</v>
          </cell>
          <cell r="AA1360">
            <v>0</v>
          </cell>
          <cell r="AB1360">
            <v>11</v>
          </cell>
          <cell r="AC1360">
            <v>0</v>
          </cell>
          <cell r="AD1360"/>
          <cell r="AE1360"/>
          <cell r="AF1360"/>
          <cell r="AG1360"/>
          <cell r="AH1360"/>
          <cell r="AI1360"/>
          <cell r="AJ1360"/>
        </row>
        <row r="1361">
          <cell r="C1361">
            <v>0</v>
          </cell>
          <cell r="D1361">
            <v>0</v>
          </cell>
          <cell r="E1361"/>
          <cell r="F1361"/>
          <cell r="G1361"/>
          <cell r="AA1361"/>
          <cell r="AB1361"/>
          <cell r="AC1361"/>
          <cell r="AD1361"/>
          <cell r="AE1361"/>
          <cell r="AF1361"/>
          <cell r="AG1361"/>
          <cell r="AH1361"/>
          <cell r="AI1361"/>
          <cell r="AJ1361"/>
        </row>
        <row r="1362">
          <cell r="C1362">
            <v>13</v>
          </cell>
          <cell r="D1362">
            <v>13</v>
          </cell>
          <cell r="E1362">
            <v>13</v>
          </cell>
          <cell r="F1362"/>
          <cell r="G1362">
            <v>0</v>
          </cell>
          <cell r="AA1362">
            <v>0</v>
          </cell>
          <cell r="AB1362">
            <v>13</v>
          </cell>
          <cell r="AC1362">
            <v>0</v>
          </cell>
          <cell r="AD1362"/>
          <cell r="AE1362"/>
          <cell r="AF1362"/>
          <cell r="AG1362"/>
          <cell r="AH1362"/>
          <cell r="AI1362"/>
          <cell r="AJ1362"/>
        </row>
        <row r="1363">
          <cell r="C1363">
            <v>2</v>
          </cell>
          <cell r="D1363">
            <v>2</v>
          </cell>
          <cell r="E1363">
            <v>2</v>
          </cell>
          <cell r="F1363"/>
          <cell r="G1363">
            <v>0</v>
          </cell>
          <cell r="AA1363">
            <v>0</v>
          </cell>
          <cell r="AB1363">
            <v>2</v>
          </cell>
          <cell r="AC1363">
            <v>0</v>
          </cell>
          <cell r="AD1363"/>
          <cell r="AE1363"/>
          <cell r="AF1363"/>
          <cell r="AG1363"/>
          <cell r="AH1363"/>
          <cell r="AI1363"/>
          <cell r="AJ1363"/>
        </row>
        <row r="1364">
          <cell r="C1364">
            <v>0</v>
          </cell>
          <cell r="D1364">
            <v>0</v>
          </cell>
          <cell r="E1364"/>
          <cell r="F1364"/>
          <cell r="G1364"/>
          <cell r="AA1364"/>
          <cell r="AB1364"/>
          <cell r="AC1364"/>
          <cell r="AD1364"/>
          <cell r="AE1364"/>
          <cell r="AF1364"/>
          <cell r="AG1364"/>
          <cell r="AH1364"/>
          <cell r="AI1364"/>
          <cell r="AJ1364"/>
        </row>
        <row r="1365">
          <cell r="C1365">
            <v>0</v>
          </cell>
          <cell r="D1365">
            <v>0</v>
          </cell>
          <cell r="E1365"/>
          <cell r="F1365"/>
          <cell r="G1365"/>
          <cell r="AA1365"/>
          <cell r="AB1365"/>
          <cell r="AC1365"/>
          <cell r="AD1365"/>
          <cell r="AE1365"/>
          <cell r="AF1365"/>
          <cell r="AG1365"/>
          <cell r="AH1365"/>
          <cell r="AI1365"/>
          <cell r="AJ1365"/>
        </row>
        <row r="1366">
          <cell r="C1366">
            <v>0</v>
          </cell>
          <cell r="D1366">
            <v>0</v>
          </cell>
          <cell r="E1366"/>
          <cell r="F1366"/>
          <cell r="G1366"/>
          <cell r="AA1366"/>
          <cell r="AB1366"/>
          <cell r="AC1366"/>
          <cell r="AD1366"/>
          <cell r="AE1366"/>
          <cell r="AF1366"/>
          <cell r="AG1366"/>
          <cell r="AH1366"/>
          <cell r="AI1366"/>
          <cell r="AJ1366"/>
        </row>
        <row r="1367">
          <cell r="C1367">
            <v>0</v>
          </cell>
          <cell r="D1367">
            <v>0</v>
          </cell>
          <cell r="E1367"/>
          <cell r="F1367"/>
          <cell r="G1367"/>
          <cell r="AA1367"/>
          <cell r="AB1367"/>
          <cell r="AC1367"/>
          <cell r="AD1367"/>
          <cell r="AE1367"/>
          <cell r="AF1367"/>
          <cell r="AG1367"/>
          <cell r="AH1367"/>
          <cell r="AI1367"/>
          <cell r="AJ1367"/>
        </row>
        <row r="1368">
          <cell r="C1368">
            <v>0</v>
          </cell>
          <cell r="D1368">
            <v>0</v>
          </cell>
          <cell r="E1368"/>
          <cell r="F1368"/>
          <cell r="G1368"/>
          <cell r="AA1368"/>
          <cell r="AB1368"/>
          <cell r="AC1368"/>
          <cell r="AD1368"/>
          <cell r="AE1368"/>
          <cell r="AF1368"/>
          <cell r="AG1368"/>
          <cell r="AH1368"/>
          <cell r="AI1368"/>
          <cell r="AJ1368"/>
        </row>
        <row r="1369">
          <cell r="C1369">
            <v>0</v>
          </cell>
          <cell r="D1369">
            <v>0</v>
          </cell>
          <cell r="E1369"/>
          <cell r="F1369"/>
          <cell r="G1369"/>
          <cell r="AA1369"/>
          <cell r="AB1369"/>
          <cell r="AC1369"/>
          <cell r="AD1369"/>
          <cell r="AE1369"/>
          <cell r="AF1369"/>
          <cell r="AG1369"/>
          <cell r="AH1369"/>
          <cell r="AI1369"/>
          <cell r="AJ1369"/>
        </row>
        <row r="1370">
          <cell r="C1370">
            <v>0</v>
          </cell>
          <cell r="D1370">
            <v>0</v>
          </cell>
          <cell r="E1370"/>
          <cell r="F1370"/>
          <cell r="G1370"/>
          <cell r="AA1370"/>
          <cell r="AB1370"/>
          <cell r="AC1370"/>
          <cell r="AD1370"/>
          <cell r="AE1370"/>
          <cell r="AF1370"/>
          <cell r="AG1370"/>
          <cell r="AH1370"/>
          <cell r="AI1370"/>
          <cell r="AJ1370"/>
        </row>
        <row r="1371">
          <cell r="C1371">
            <v>0</v>
          </cell>
          <cell r="D1371">
            <v>0</v>
          </cell>
          <cell r="E1371"/>
          <cell r="F1371"/>
          <cell r="G1371"/>
          <cell r="AA1371"/>
          <cell r="AB1371"/>
          <cell r="AC1371"/>
          <cell r="AD1371"/>
          <cell r="AE1371"/>
          <cell r="AF1371"/>
          <cell r="AG1371"/>
          <cell r="AH1371"/>
          <cell r="AI1371"/>
          <cell r="AJ1371"/>
        </row>
        <row r="1372">
          <cell r="C1372">
            <v>0</v>
          </cell>
          <cell r="D1372">
            <v>0</v>
          </cell>
          <cell r="E1372"/>
          <cell r="F1372"/>
          <cell r="G1372"/>
          <cell r="AA1372"/>
          <cell r="AB1372"/>
          <cell r="AC1372"/>
          <cell r="AD1372"/>
          <cell r="AE1372"/>
          <cell r="AF1372"/>
          <cell r="AG1372"/>
          <cell r="AH1372"/>
          <cell r="AI1372"/>
          <cell r="AJ1372"/>
        </row>
        <row r="1373">
          <cell r="C1373">
            <v>0</v>
          </cell>
          <cell r="D1373">
            <v>0</v>
          </cell>
          <cell r="E1373"/>
          <cell r="F1373"/>
          <cell r="G1373"/>
          <cell r="AA1373"/>
          <cell r="AB1373"/>
          <cell r="AC1373"/>
          <cell r="AD1373"/>
          <cell r="AE1373"/>
          <cell r="AF1373"/>
          <cell r="AG1373"/>
          <cell r="AH1373"/>
          <cell r="AI1373"/>
          <cell r="AJ1373"/>
        </row>
        <row r="1374">
          <cell r="C1374">
            <v>0</v>
          </cell>
          <cell r="D1374">
            <v>0</v>
          </cell>
          <cell r="E1374"/>
          <cell r="F1374"/>
          <cell r="G1374"/>
          <cell r="AA1374"/>
          <cell r="AB1374"/>
          <cell r="AC1374"/>
          <cell r="AD1374"/>
          <cell r="AE1374"/>
          <cell r="AF1374"/>
          <cell r="AG1374"/>
          <cell r="AH1374"/>
          <cell r="AI1374"/>
          <cell r="AJ1374"/>
        </row>
        <row r="1375">
          <cell r="C1375">
            <v>0</v>
          </cell>
          <cell r="D1375">
            <v>0</v>
          </cell>
          <cell r="E1375"/>
          <cell r="F1375"/>
          <cell r="G1375"/>
          <cell r="AA1375"/>
          <cell r="AB1375"/>
          <cell r="AC1375"/>
          <cell r="AD1375"/>
          <cell r="AE1375"/>
          <cell r="AF1375"/>
          <cell r="AG1375"/>
          <cell r="AH1375"/>
          <cell r="AI1375"/>
          <cell r="AJ1375"/>
        </row>
        <row r="1376">
          <cell r="C1376">
            <v>0</v>
          </cell>
          <cell r="D1376">
            <v>0</v>
          </cell>
          <cell r="E1376"/>
          <cell r="F1376"/>
          <cell r="G1376"/>
          <cell r="AA1376"/>
          <cell r="AB1376"/>
          <cell r="AC1376"/>
          <cell r="AD1376"/>
          <cell r="AE1376"/>
          <cell r="AF1376"/>
          <cell r="AG1376"/>
          <cell r="AH1376"/>
          <cell r="AI1376"/>
          <cell r="AJ1376"/>
        </row>
        <row r="1377">
          <cell r="C1377">
            <v>0</v>
          </cell>
          <cell r="D1377">
            <v>0</v>
          </cell>
          <cell r="E1377"/>
          <cell r="F1377"/>
          <cell r="G1377"/>
          <cell r="AA1377"/>
          <cell r="AB1377"/>
          <cell r="AC1377"/>
          <cell r="AD1377"/>
          <cell r="AE1377"/>
          <cell r="AF1377"/>
          <cell r="AG1377"/>
          <cell r="AH1377"/>
          <cell r="AI1377"/>
          <cell r="AJ1377"/>
        </row>
        <row r="1378">
          <cell r="C1378">
            <v>0</v>
          </cell>
          <cell r="D1378">
            <v>0</v>
          </cell>
          <cell r="E1378"/>
          <cell r="F1378"/>
          <cell r="G1378"/>
          <cell r="AA1378"/>
          <cell r="AB1378"/>
          <cell r="AC1378"/>
          <cell r="AD1378"/>
          <cell r="AE1378"/>
          <cell r="AF1378"/>
          <cell r="AG1378"/>
          <cell r="AH1378"/>
          <cell r="AI1378"/>
          <cell r="AJ1378"/>
        </row>
        <row r="1379">
          <cell r="C1379">
            <v>0</v>
          </cell>
          <cell r="D1379">
            <v>0</v>
          </cell>
          <cell r="E1379"/>
          <cell r="F1379"/>
          <cell r="G1379"/>
          <cell r="AA1379"/>
          <cell r="AB1379"/>
          <cell r="AC1379"/>
          <cell r="AD1379"/>
          <cell r="AE1379"/>
          <cell r="AF1379"/>
          <cell r="AG1379"/>
          <cell r="AH1379"/>
          <cell r="AI1379"/>
          <cell r="AJ1379"/>
        </row>
        <row r="1380">
          <cell r="C1380">
            <v>0</v>
          </cell>
          <cell r="D1380">
            <v>0</v>
          </cell>
          <cell r="E1380"/>
          <cell r="F1380"/>
          <cell r="G1380"/>
          <cell r="AA1380"/>
          <cell r="AB1380"/>
          <cell r="AC1380"/>
          <cell r="AD1380"/>
          <cell r="AE1380"/>
          <cell r="AF1380"/>
          <cell r="AG1380"/>
          <cell r="AH1380"/>
          <cell r="AI1380"/>
          <cell r="AJ1380"/>
        </row>
        <row r="1381">
          <cell r="C1381">
            <v>0</v>
          </cell>
          <cell r="D1381">
            <v>0</v>
          </cell>
          <cell r="E1381"/>
          <cell r="F1381"/>
          <cell r="G1381"/>
          <cell r="AA1381"/>
          <cell r="AB1381"/>
          <cell r="AC1381"/>
          <cell r="AD1381"/>
          <cell r="AE1381"/>
          <cell r="AF1381"/>
          <cell r="AG1381"/>
          <cell r="AH1381"/>
          <cell r="AI1381"/>
          <cell r="AJ1381"/>
        </row>
        <row r="1382">
          <cell r="C1382">
            <v>0</v>
          </cell>
          <cell r="D1382">
            <v>0</v>
          </cell>
          <cell r="E1382"/>
          <cell r="F1382"/>
          <cell r="G1382"/>
          <cell r="AA1382"/>
          <cell r="AB1382"/>
          <cell r="AC1382"/>
          <cell r="AD1382"/>
          <cell r="AE1382"/>
          <cell r="AF1382"/>
          <cell r="AG1382"/>
          <cell r="AH1382"/>
          <cell r="AI1382"/>
          <cell r="AJ1382"/>
        </row>
        <row r="1383">
          <cell r="C1383">
            <v>0</v>
          </cell>
          <cell r="D1383">
            <v>0</v>
          </cell>
          <cell r="E1383"/>
          <cell r="F1383"/>
          <cell r="G1383"/>
          <cell r="AA1383"/>
          <cell r="AB1383"/>
          <cell r="AC1383"/>
          <cell r="AD1383"/>
          <cell r="AE1383"/>
          <cell r="AF1383"/>
          <cell r="AG1383"/>
          <cell r="AH1383"/>
          <cell r="AI1383"/>
          <cell r="AJ1383"/>
        </row>
        <row r="1384">
          <cell r="C1384">
            <v>0</v>
          </cell>
          <cell r="D1384">
            <v>0</v>
          </cell>
          <cell r="E1384"/>
          <cell r="F1384"/>
          <cell r="G1384"/>
          <cell r="AA1384"/>
          <cell r="AB1384"/>
          <cell r="AC1384"/>
          <cell r="AD1384"/>
          <cell r="AE1384"/>
          <cell r="AF1384"/>
          <cell r="AG1384"/>
          <cell r="AH1384"/>
          <cell r="AI1384"/>
          <cell r="AJ1384"/>
        </row>
        <row r="1385">
          <cell r="C1385">
            <v>0</v>
          </cell>
          <cell r="D1385">
            <v>0</v>
          </cell>
          <cell r="E1385"/>
          <cell r="F1385"/>
          <cell r="G1385"/>
          <cell r="AA1385"/>
          <cell r="AB1385"/>
          <cell r="AC1385"/>
          <cell r="AD1385"/>
          <cell r="AE1385"/>
          <cell r="AF1385"/>
          <cell r="AG1385"/>
          <cell r="AH1385"/>
          <cell r="AI1385"/>
          <cell r="AJ1385"/>
        </row>
        <row r="1386">
          <cell r="C1386">
            <v>1</v>
          </cell>
          <cell r="D1386">
            <v>1</v>
          </cell>
          <cell r="E1386">
            <v>1</v>
          </cell>
          <cell r="F1386"/>
          <cell r="G1386">
            <v>0</v>
          </cell>
          <cell r="AA1386">
            <v>0</v>
          </cell>
          <cell r="AB1386">
            <v>0</v>
          </cell>
          <cell r="AC1386">
            <v>1</v>
          </cell>
          <cell r="AD1386"/>
          <cell r="AE1386"/>
          <cell r="AF1386"/>
          <cell r="AG1386"/>
          <cell r="AH1386"/>
          <cell r="AI1386"/>
          <cell r="AJ1386"/>
        </row>
        <row r="1387">
          <cell r="C1387">
            <v>0</v>
          </cell>
          <cell r="D1387">
            <v>0</v>
          </cell>
          <cell r="E1387"/>
          <cell r="F1387"/>
          <cell r="G1387"/>
          <cell r="AA1387"/>
          <cell r="AB1387"/>
          <cell r="AC1387"/>
          <cell r="AD1387"/>
          <cell r="AE1387"/>
          <cell r="AF1387"/>
          <cell r="AG1387"/>
          <cell r="AH1387"/>
          <cell r="AI1387"/>
          <cell r="AJ1387"/>
        </row>
        <row r="1388">
          <cell r="C1388">
            <v>117</v>
          </cell>
          <cell r="D1388">
            <v>117</v>
          </cell>
          <cell r="E1388">
            <v>117</v>
          </cell>
          <cell r="F1388"/>
          <cell r="G1388">
            <v>0</v>
          </cell>
          <cell r="AA1388">
            <v>0</v>
          </cell>
          <cell r="AB1388">
            <v>117</v>
          </cell>
          <cell r="AC1388">
            <v>0</v>
          </cell>
          <cell r="AD1388"/>
          <cell r="AE1388"/>
          <cell r="AF1388"/>
          <cell r="AG1388"/>
          <cell r="AH1388"/>
          <cell r="AI1388"/>
          <cell r="AJ1388"/>
        </row>
        <row r="1389">
          <cell r="C1389">
            <v>0</v>
          </cell>
          <cell r="D1389">
            <v>0</v>
          </cell>
          <cell r="E1389"/>
          <cell r="F1389"/>
          <cell r="G1389"/>
          <cell r="AA1389"/>
          <cell r="AB1389"/>
          <cell r="AC1389"/>
          <cell r="AD1389"/>
          <cell r="AE1389"/>
          <cell r="AF1389"/>
          <cell r="AG1389"/>
          <cell r="AH1389"/>
          <cell r="AI1389"/>
          <cell r="AJ1389"/>
        </row>
        <row r="1390">
          <cell r="C1390">
            <v>0</v>
          </cell>
          <cell r="D1390">
            <v>0</v>
          </cell>
          <cell r="E1390"/>
          <cell r="F1390"/>
          <cell r="G1390"/>
          <cell r="AA1390"/>
          <cell r="AB1390"/>
          <cell r="AC1390"/>
          <cell r="AD1390"/>
          <cell r="AE1390"/>
          <cell r="AF1390"/>
          <cell r="AG1390"/>
          <cell r="AH1390"/>
          <cell r="AI1390"/>
          <cell r="AJ1390"/>
        </row>
        <row r="1391">
          <cell r="C1391">
            <v>0</v>
          </cell>
          <cell r="D1391">
            <v>0</v>
          </cell>
          <cell r="E1391"/>
          <cell r="F1391"/>
          <cell r="G1391"/>
          <cell r="AA1391"/>
          <cell r="AB1391"/>
          <cell r="AC1391"/>
          <cell r="AD1391"/>
          <cell r="AE1391"/>
          <cell r="AF1391"/>
          <cell r="AG1391"/>
          <cell r="AH1391"/>
          <cell r="AI1391"/>
          <cell r="AJ1391"/>
        </row>
        <row r="1392">
          <cell r="C1392">
            <v>0</v>
          </cell>
          <cell r="D1392">
            <v>0</v>
          </cell>
          <cell r="E1392"/>
          <cell r="F1392"/>
          <cell r="G1392"/>
          <cell r="AA1392"/>
          <cell r="AB1392"/>
          <cell r="AC1392"/>
          <cell r="AD1392"/>
          <cell r="AE1392"/>
          <cell r="AF1392"/>
          <cell r="AG1392"/>
          <cell r="AH1392"/>
          <cell r="AI1392"/>
          <cell r="AJ1392"/>
        </row>
        <row r="1393">
          <cell r="C1393">
            <v>0</v>
          </cell>
          <cell r="D1393">
            <v>0</v>
          </cell>
          <cell r="E1393"/>
          <cell r="F1393"/>
          <cell r="G1393"/>
          <cell r="AA1393"/>
          <cell r="AB1393"/>
          <cell r="AC1393"/>
          <cell r="AD1393"/>
          <cell r="AE1393"/>
          <cell r="AF1393"/>
          <cell r="AG1393"/>
          <cell r="AH1393"/>
          <cell r="AI1393"/>
          <cell r="AJ1393"/>
        </row>
        <row r="1394">
          <cell r="C1394">
            <v>0</v>
          </cell>
          <cell r="D1394">
            <v>0</v>
          </cell>
          <cell r="E1394"/>
          <cell r="F1394"/>
          <cell r="G1394"/>
          <cell r="AA1394"/>
          <cell r="AB1394"/>
          <cell r="AC1394"/>
          <cell r="AD1394"/>
          <cell r="AE1394"/>
          <cell r="AF1394"/>
          <cell r="AG1394"/>
          <cell r="AH1394"/>
          <cell r="AI1394"/>
          <cell r="AJ1394"/>
        </row>
        <row r="1395">
          <cell r="C1395">
            <v>0</v>
          </cell>
          <cell r="D1395">
            <v>0</v>
          </cell>
          <cell r="E1395"/>
          <cell r="F1395"/>
          <cell r="G1395"/>
          <cell r="AA1395"/>
          <cell r="AB1395"/>
          <cell r="AC1395"/>
          <cell r="AD1395"/>
          <cell r="AE1395"/>
          <cell r="AF1395"/>
          <cell r="AG1395"/>
          <cell r="AH1395"/>
          <cell r="AI1395"/>
          <cell r="AJ1395"/>
        </row>
        <row r="1396">
          <cell r="C1396">
            <v>45</v>
          </cell>
          <cell r="D1396">
            <v>45</v>
          </cell>
          <cell r="E1396">
            <v>45</v>
          </cell>
          <cell r="F1396"/>
          <cell r="G1396"/>
          <cell r="AA1396"/>
          <cell r="AB1396">
            <v>45</v>
          </cell>
          <cell r="AC1396"/>
          <cell r="AD1396"/>
          <cell r="AE1396"/>
          <cell r="AF1396"/>
          <cell r="AG1396"/>
          <cell r="AH1396"/>
          <cell r="AI1396"/>
          <cell r="AJ1396"/>
        </row>
        <row r="1397">
          <cell r="C1397">
            <v>16</v>
          </cell>
          <cell r="D1397">
            <v>16</v>
          </cell>
          <cell r="E1397">
            <v>16</v>
          </cell>
          <cell r="F1397"/>
          <cell r="G1397"/>
          <cell r="AA1397"/>
          <cell r="AB1397">
            <v>16</v>
          </cell>
          <cell r="AC1397"/>
          <cell r="AD1397"/>
          <cell r="AE1397"/>
          <cell r="AF1397"/>
          <cell r="AG1397"/>
          <cell r="AH1397"/>
          <cell r="AI1397"/>
          <cell r="AJ1397"/>
        </row>
        <row r="1398">
          <cell r="C1398">
            <v>8</v>
          </cell>
          <cell r="D1398">
            <v>8</v>
          </cell>
          <cell r="E1398">
            <v>8</v>
          </cell>
          <cell r="F1398"/>
          <cell r="G1398"/>
          <cell r="AA1398"/>
          <cell r="AB1398">
            <v>8</v>
          </cell>
          <cell r="AC1398"/>
          <cell r="AD1398"/>
          <cell r="AE1398"/>
          <cell r="AF1398"/>
          <cell r="AG1398"/>
          <cell r="AH1398"/>
          <cell r="AI1398"/>
          <cell r="AJ1398"/>
        </row>
        <row r="1399">
          <cell r="C1399">
            <v>29</v>
          </cell>
          <cell r="D1399">
            <v>29</v>
          </cell>
          <cell r="E1399">
            <v>29</v>
          </cell>
          <cell r="F1399"/>
          <cell r="G1399"/>
          <cell r="AA1399"/>
          <cell r="AB1399">
            <v>29</v>
          </cell>
          <cell r="AC1399"/>
          <cell r="AD1399"/>
          <cell r="AE1399"/>
          <cell r="AF1399"/>
          <cell r="AG1399"/>
          <cell r="AH1399"/>
          <cell r="AI1399"/>
          <cell r="AJ1399"/>
        </row>
        <row r="1400">
          <cell r="C1400">
            <v>66</v>
          </cell>
          <cell r="D1400">
            <v>66</v>
          </cell>
          <cell r="E1400">
            <v>66</v>
          </cell>
          <cell r="F1400"/>
          <cell r="G1400"/>
          <cell r="AA1400"/>
          <cell r="AB1400">
            <v>66</v>
          </cell>
          <cell r="AC1400"/>
          <cell r="AD1400"/>
          <cell r="AE1400"/>
          <cell r="AF1400"/>
          <cell r="AG1400"/>
          <cell r="AH1400"/>
          <cell r="AI1400"/>
          <cell r="AJ1400"/>
        </row>
        <row r="1401">
          <cell r="C1401">
            <v>0</v>
          </cell>
          <cell r="D1401">
            <v>0</v>
          </cell>
          <cell r="E1401"/>
          <cell r="F1401"/>
          <cell r="G1401"/>
          <cell r="AA1401"/>
          <cell r="AB1401"/>
          <cell r="AC1401"/>
          <cell r="AD1401"/>
          <cell r="AE1401"/>
          <cell r="AF1401"/>
          <cell r="AG1401"/>
          <cell r="AH1401"/>
          <cell r="AI1401"/>
          <cell r="AJ1401"/>
        </row>
        <row r="1402">
          <cell r="C1402">
            <v>0</v>
          </cell>
          <cell r="D1402">
            <v>0</v>
          </cell>
          <cell r="E1402"/>
          <cell r="F1402"/>
          <cell r="G1402"/>
          <cell r="AA1402"/>
          <cell r="AB1402"/>
          <cell r="AC1402"/>
          <cell r="AD1402"/>
          <cell r="AE1402"/>
          <cell r="AF1402"/>
          <cell r="AG1402"/>
          <cell r="AH1402"/>
          <cell r="AI1402"/>
          <cell r="AJ1402"/>
        </row>
        <row r="1403">
          <cell r="C1403">
            <v>0</v>
          </cell>
          <cell r="D1403">
            <v>0</v>
          </cell>
          <cell r="E1403"/>
          <cell r="F1403"/>
          <cell r="G1403"/>
          <cell r="AA1403"/>
          <cell r="AB1403"/>
          <cell r="AC1403"/>
          <cell r="AD1403"/>
          <cell r="AE1403"/>
          <cell r="AF1403"/>
          <cell r="AG1403"/>
          <cell r="AH1403"/>
          <cell r="AI1403"/>
          <cell r="AJ1403"/>
        </row>
        <row r="1404">
          <cell r="C1404">
            <v>0</v>
          </cell>
          <cell r="D1404">
            <v>0</v>
          </cell>
          <cell r="E1404"/>
          <cell r="F1404"/>
          <cell r="G1404"/>
          <cell r="AA1404"/>
          <cell r="AB1404"/>
          <cell r="AC1404"/>
          <cell r="AD1404"/>
          <cell r="AE1404"/>
          <cell r="AF1404"/>
          <cell r="AG1404"/>
          <cell r="AH1404"/>
          <cell r="AI1404"/>
          <cell r="AJ1404"/>
        </row>
        <row r="1405">
          <cell r="C1405">
            <v>0</v>
          </cell>
          <cell r="D1405">
            <v>0</v>
          </cell>
          <cell r="E1405"/>
          <cell r="F1405"/>
          <cell r="G1405"/>
          <cell r="AA1405"/>
          <cell r="AB1405"/>
          <cell r="AC1405"/>
          <cell r="AD1405"/>
          <cell r="AE1405"/>
          <cell r="AF1405"/>
          <cell r="AG1405"/>
          <cell r="AH1405"/>
          <cell r="AI1405"/>
          <cell r="AJ1405"/>
        </row>
        <row r="1406">
          <cell r="C1406">
            <v>0</v>
          </cell>
          <cell r="D1406">
            <v>0</v>
          </cell>
          <cell r="E1406"/>
          <cell r="F1406"/>
          <cell r="G1406"/>
          <cell r="AA1406"/>
          <cell r="AB1406"/>
          <cell r="AC1406"/>
          <cell r="AD1406"/>
          <cell r="AE1406"/>
          <cell r="AF1406"/>
          <cell r="AG1406"/>
          <cell r="AH1406"/>
          <cell r="AI1406"/>
          <cell r="AJ1406"/>
        </row>
        <row r="1407">
          <cell r="C1407">
            <v>0</v>
          </cell>
          <cell r="D1407">
            <v>0</v>
          </cell>
          <cell r="E1407"/>
          <cell r="F1407"/>
          <cell r="G1407"/>
          <cell r="AA1407"/>
          <cell r="AB1407"/>
          <cell r="AC1407"/>
          <cell r="AD1407"/>
          <cell r="AE1407"/>
          <cell r="AF1407"/>
          <cell r="AG1407"/>
          <cell r="AH1407"/>
          <cell r="AI1407"/>
          <cell r="AJ1407"/>
        </row>
        <row r="1408">
          <cell r="C1408">
            <v>0</v>
          </cell>
          <cell r="D1408">
            <v>0</v>
          </cell>
          <cell r="E1408"/>
          <cell r="F1408"/>
          <cell r="G1408"/>
          <cell r="AA1408"/>
          <cell r="AB1408"/>
          <cell r="AC1408"/>
          <cell r="AD1408"/>
          <cell r="AE1408"/>
          <cell r="AF1408"/>
          <cell r="AG1408"/>
          <cell r="AH1408"/>
          <cell r="AI1408"/>
          <cell r="AJ1408"/>
        </row>
        <row r="1409">
          <cell r="C1409">
            <v>4</v>
          </cell>
          <cell r="D1409">
            <v>4</v>
          </cell>
          <cell r="E1409">
            <v>4</v>
          </cell>
          <cell r="F1409"/>
          <cell r="G1409">
            <v>0</v>
          </cell>
          <cell r="AA1409">
            <v>0</v>
          </cell>
          <cell r="AB1409">
            <v>4</v>
          </cell>
          <cell r="AC1409">
            <v>0</v>
          </cell>
          <cell r="AD1409"/>
          <cell r="AE1409"/>
          <cell r="AF1409"/>
          <cell r="AG1409"/>
          <cell r="AH1409"/>
          <cell r="AI1409"/>
          <cell r="AJ1409"/>
        </row>
        <row r="1410">
          <cell r="C1410">
            <v>0</v>
          </cell>
          <cell r="D1410">
            <v>0</v>
          </cell>
          <cell r="E1410"/>
          <cell r="F1410"/>
          <cell r="G1410"/>
          <cell r="AA1410"/>
          <cell r="AB1410"/>
          <cell r="AC1410"/>
          <cell r="AD1410"/>
          <cell r="AE1410"/>
          <cell r="AF1410"/>
          <cell r="AG1410"/>
          <cell r="AH1410"/>
          <cell r="AI1410"/>
          <cell r="AJ1410"/>
        </row>
        <row r="1411">
          <cell r="C1411">
            <v>0</v>
          </cell>
          <cell r="D1411">
            <v>0</v>
          </cell>
          <cell r="E1411"/>
          <cell r="F1411"/>
          <cell r="G1411"/>
          <cell r="AA1411"/>
          <cell r="AB1411"/>
          <cell r="AC1411"/>
          <cell r="AD1411"/>
          <cell r="AE1411"/>
          <cell r="AF1411"/>
          <cell r="AG1411"/>
          <cell r="AH1411"/>
          <cell r="AI1411"/>
          <cell r="AJ1411"/>
        </row>
        <row r="1412">
          <cell r="C1412">
            <v>0</v>
          </cell>
          <cell r="D1412">
            <v>0</v>
          </cell>
          <cell r="E1412"/>
          <cell r="F1412"/>
          <cell r="G1412"/>
          <cell r="AA1412"/>
          <cell r="AB1412"/>
          <cell r="AC1412"/>
          <cell r="AD1412"/>
          <cell r="AE1412"/>
          <cell r="AF1412"/>
          <cell r="AG1412"/>
          <cell r="AH1412"/>
          <cell r="AI1412"/>
          <cell r="AJ1412"/>
        </row>
        <row r="1413">
          <cell r="C1413">
            <v>0</v>
          </cell>
          <cell r="D1413">
            <v>0</v>
          </cell>
          <cell r="E1413"/>
          <cell r="F1413"/>
          <cell r="G1413"/>
          <cell r="AA1413"/>
          <cell r="AB1413"/>
          <cell r="AC1413"/>
          <cell r="AD1413"/>
          <cell r="AE1413"/>
          <cell r="AF1413"/>
          <cell r="AG1413"/>
          <cell r="AH1413"/>
          <cell r="AI1413"/>
          <cell r="AJ1413"/>
        </row>
        <row r="1414">
          <cell r="C1414">
            <v>0</v>
          </cell>
          <cell r="D1414">
            <v>0</v>
          </cell>
          <cell r="E1414"/>
          <cell r="F1414"/>
          <cell r="G1414"/>
          <cell r="AA1414"/>
          <cell r="AB1414"/>
          <cell r="AC1414"/>
          <cell r="AD1414"/>
          <cell r="AE1414"/>
          <cell r="AF1414"/>
          <cell r="AG1414"/>
          <cell r="AH1414"/>
          <cell r="AI1414"/>
          <cell r="AJ1414"/>
        </row>
        <row r="1415">
          <cell r="C1415">
            <v>0</v>
          </cell>
          <cell r="D1415">
            <v>0</v>
          </cell>
          <cell r="E1415"/>
          <cell r="F1415"/>
          <cell r="G1415"/>
          <cell r="AA1415"/>
          <cell r="AB1415"/>
          <cell r="AC1415"/>
          <cell r="AD1415"/>
          <cell r="AE1415"/>
          <cell r="AF1415"/>
          <cell r="AG1415"/>
          <cell r="AH1415"/>
          <cell r="AI1415"/>
          <cell r="AJ1415"/>
        </row>
        <row r="1416">
          <cell r="C1416">
            <v>0</v>
          </cell>
          <cell r="D1416">
            <v>0</v>
          </cell>
          <cell r="E1416"/>
          <cell r="F1416"/>
          <cell r="G1416"/>
          <cell r="AA1416"/>
          <cell r="AB1416"/>
          <cell r="AC1416"/>
          <cell r="AD1416"/>
          <cell r="AE1416"/>
          <cell r="AF1416"/>
          <cell r="AG1416"/>
          <cell r="AH1416"/>
          <cell r="AI1416"/>
          <cell r="AJ1416"/>
        </row>
        <row r="1417">
          <cell r="C1417">
            <v>2</v>
          </cell>
          <cell r="D1417">
            <v>2</v>
          </cell>
          <cell r="E1417">
            <v>2</v>
          </cell>
          <cell r="F1417"/>
          <cell r="G1417">
            <v>0</v>
          </cell>
          <cell r="AA1417">
            <v>0</v>
          </cell>
          <cell r="AB1417">
            <v>2</v>
          </cell>
          <cell r="AC1417">
            <v>0</v>
          </cell>
          <cell r="AD1417"/>
          <cell r="AE1417"/>
          <cell r="AF1417"/>
          <cell r="AG1417"/>
          <cell r="AH1417"/>
          <cell r="AI1417"/>
          <cell r="AJ1417"/>
        </row>
        <row r="1418">
          <cell r="C1418">
            <v>0</v>
          </cell>
          <cell r="D1418">
            <v>0</v>
          </cell>
          <cell r="E1418"/>
          <cell r="F1418"/>
          <cell r="G1418"/>
          <cell r="AA1418"/>
          <cell r="AB1418"/>
          <cell r="AC1418"/>
          <cell r="AD1418"/>
          <cell r="AE1418"/>
          <cell r="AF1418"/>
          <cell r="AG1418"/>
          <cell r="AH1418"/>
          <cell r="AI1418"/>
          <cell r="AJ1418"/>
        </row>
        <row r="1419">
          <cell r="C1419">
            <v>0</v>
          </cell>
          <cell r="D1419">
            <v>0</v>
          </cell>
          <cell r="E1419"/>
          <cell r="F1419"/>
          <cell r="G1419"/>
          <cell r="AA1419"/>
          <cell r="AB1419"/>
          <cell r="AC1419"/>
          <cell r="AD1419"/>
          <cell r="AE1419"/>
          <cell r="AF1419"/>
          <cell r="AG1419"/>
          <cell r="AH1419"/>
          <cell r="AI1419"/>
          <cell r="AJ1419"/>
        </row>
        <row r="1420">
          <cell r="C1420">
            <v>0</v>
          </cell>
          <cell r="D1420">
            <v>0</v>
          </cell>
          <cell r="E1420"/>
          <cell r="F1420"/>
          <cell r="G1420"/>
          <cell r="AA1420"/>
          <cell r="AB1420"/>
          <cell r="AC1420"/>
          <cell r="AD1420"/>
          <cell r="AE1420"/>
          <cell r="AF1420"/>
          <cell r="AG1420"/>
          <cell r="AH1420"/>
          <cell r="AI1420"/>
          <cell r="AJ1420"/>
        </row>
        <row r="1421">
          <cell r="C1421">
            <v>0</v>
          </cell>
          <cell r="D1421">
            <v>0</v>
          </cell>
          <cell r="E1421"/>
          <cell r="F1421"/>
          <cell r="G1421"/>
          <cell r="AA1421"/>
          <cell r="AB1421"/>
          <cell r="AC1421"/>
          <cell r="AD1421"/>
          <cell r="AE1421"/>
          <cell r="AF1421"/>
          <cell r="AG1421"/>
          <cell r="AH1421"/>
          <cell r="AI1421"/>
          <cell r="AJ1421"/>
        </row>
        <row r="1422">
          <cell r="C1422">
            <v>0</v>
          </cell>
          <cell r="D1422">
            <v>0</v>
          </cell>
          <cell r="E1422"/>
          <cell r="F1422"/>
          <cell r="G1422"/>
          <cell r="AA1422"/>
          <cell r="AB1422"/>
          <cell r="AC1422"/>
          <cell r="AD1422"/>
          <cell r="AE1422"/>
          <cell r="AF1422"/>
          <cell r="AG1422"/>
          <cell r="AH1422"/>
          <cell r="AI1422"/>
          <cell r="AJ1422"/>
        </row>
        <row r="1423">
          <cell r="C1423">
            <v>0</v>
          </cell>
          <cell r="D1423">
            <v>0</v>
          </cell>
          <cell r="E1423"/>
          <cell r="F1423"/>
          <cell r="G1423"/>
          <cell r="AA1423"/>
          <cell r="AB1423"/>
          <cell r="AC1423"/>
          <cell r="AD1423"/>
          <cell r="AE1423"/>
          <cell r="AF1423"/>
          <cell r="AG1423"/>
          <cell r="AH1423"/>
          <cell r="AI1423"/>
          <cell r="AJ1423"/>
        </row>
        <row r="1502">
          <cell r="C1502">
            <v>19</v>
          </cell>
          <cell r="H1502">
            <v>19</v>
          </cell>
          <cell r="I1502">
            <v>19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P1502">
            <v>0</v>
          </cell>
          <cell r="Q1502">
            <v>5</v>
          </cell>
          <cell r="S1502">
            <v>0</v>
          </cell>
          <cell r="T1502">
            <v>0</v>
          </cell>
          <cell r="V1502">
            <v>0</v>
          </cell>
          <cell r="W1502">
            <v>0</v>
          </cell>
          <cell r="Y1502">
            <v>0</v>
          </cell>
          <cell r="Z1502">
            <v>3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L1502">
            <v>1692340</v>
          </cell>
        </row>
        <row r="1504">
          <cell r="C1504">
            <v>0</v>
          </cell>
          <cell r="D1504">
            <v>0</v>
          </cell>
          <cell r="E1504"/>
          <cell r="F1504"/>
          <cell r="G1504"/>
          <cell r="AA1504"/>
          <cell r="AB1504"/>
          <cell r="AC1504"/>
          <cell r="AD1504"/>
          <cell r="AE1504"/>
          <cell r="AF1504"/>
          <cell r="AG1504"/>
          <cell r="AH1504"/>
          <cell r="AI1504"/>
          <cell r="AJ1504"/>
          <cell r="AL1504">
            <v>0</v>
          </cell>
        </row>
        <row r="1566">
          <cell r="C1566">
            <v>3</v>
          </cell>
          <cell r="H1566">
            <v>3</v>
          </cell>
          <cell r="I1566">
            <v>3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P1566">
            <v>0</v>
          </cell>
          <cell r="Q1566">
            <v>0</v>
          </cell>
          <cell r="S1566">
            <v>0</v>
          </cell>
          <cell r="T1566">
            <v>0</v>
          </cell>
          <cell r="V1566">
            <v>0</v>
          </cell>
          <cell r="W1566">
            <v>0</v>
          </cell>
          <cell r="Y1566">
            <v>0</v>
          </cell>
          <cell r="Z1566">
            <v>1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L1566">
            <v>220980</v>
          </cell>
        </row>
        <row r="1635">
          <cell r="C1635">
            <v>12</v>
          </cell>
          <cell r="H1635">
            <v>10</v>
          </cell>
          <cell r="I1635">
            <v>10</v>
          </cell>
          <cell r="J1635">
            <v>0</v>
          </cell>
          <cell r="K1635">
            <v>0</v>
          </cell>
          <cell r="L1635">
            <v>2</v>
          </cell>
          <cell r="M1635">
            <v>0</v>
          </cell>
          <cell r="N1635">
            <v>0</v>
          </cell>
          <cell r="P1635">
            <v>0</v>
          </cell>
          <cell r="Q1635">
            <v>1</v>
          </cell>
          <cell r="S1635">
            <v>0</v>
          </cell>
          <cell r="T1635">
            <v>0</v>
          </cell>
          <cell r="V1635">
            <v>0</v>
          </cell>
          <cell r="W1635">
            <v>0</v>
          </cell>
          <cell r="Y1635">
            <v>0</v>
          </cell>
          <cell r="Z1635">
            <v>3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L1635">
            <v>1024415</v>
          </cell>
        </row>
        <row r="1653"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</row>
        <row r="1680">
          <cell r="C1680">
            <v>28</v>
          </cell>
          <cell r="H1680">
            <v>26</v>
          </cell>
          <cell r="I1680">
            <v>25</v>
          </cell>
          <cell r="J1680">
            <v>1</v>
          </cell>
          <cell r="K1680">
            <v>2</v>
          </cell>
          <cell r="L1680">
            <v>0</v>
          </cell>
          <cell r="M1680">
            <v>0</v>
          </cell>
          <cell r="N1680">
            <v>0</v>
          </cell>
          <cell r="P1680">
            <v>0</v>
          </cell>
          <cell r="Q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Y1680">
            <v>0</v>
          </cell>
          <cell r="Z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L1680">
            <v>1672390</v>
          </cell>
        </row>
        <row r="1682">
          <cell r="C1682">
            <v>0</v>
          </cell>
          <cell r="D1682">
            <v>0</v>
          </cell>
          <cell r="E1682"/>
          <cell r="F1682"/>
          <cell r="G1682"/>
          <cell r="AA1682"/>
          <cell r="AB1682"/>
          <cell r="AC1682"/>
          <cell r="AD1682"/>
          <cell r="AE1682"/>
          <cell r="AF1682"/>
          <cell r="AG1682"/>
          <cell r="AH1682"/>
          <cell r="AI1682"/>
          <cell r="AJ1682"/>
        </row>
        <row r="1683">
          <cell r="C1683">
            <v>0</v>
          </cell>
          <cell r="D1683">
            <v>0</v>
          </cell>
          <cell r="E1683"/>
          <cell r="F1683"/>
          <cell r="G1683"/>
          <cell r="AA1683"/>
          <cell r="AB1683"/>
          <cell r="AC1683"/>
          <cell r="AD1683"/>
          <cell r="AE1683"/>
          <cell r="AF1683"/>
          <cell r="AG1683"/>
          <cell r="AH1683"/>
          <cell r="AI1683"/>
          <cell r="AJ1683"/>
        </row>
        <row r="1684">
          <cell r="C1684">
            <v>2086</v>
          </cell>
          <cell r="D1684">
            <v>2086</v>
          </cell>
          <cell r="E1684">
            <v>2086</v>
          </cell>
          <cell r="F1684"/>
          <cell r="G1684">
            <v>0</v>
          </cell>
          <cell r="AA1684">
            <v>2086</v>
          </cell>
          <cell r="AB1684">
            <v>0</v>
          </cell>
          <cell r="AC1684">
            <v>0</v>
          </cell>
          <cell r="AD1684"/>
          <cell r="AE1684"/>
          <cell r="AF1684"/>
          <cell r="AG1684"/>
          <cell r="AH1684"/>
          <cell r="AI1684"/>
          <cell r="AJ1684"/>
        </row>
        <row r="1685">
          <cell r="C1685">
            <v>1</v>
          </cell>
          <cell r="D1685">
            <v>1</v>
          </cell>
          <cell r="E1685">
            <v>1</v>
          </cell>
          <cell r="F1685"/>
          <cell r="G1685">
            <v>0</v>
          </cell>
          <cell r="AA1685">
            <v>1</v>
          </cell>
          <cell r="AB1685">
            <v>0</v>
          </cell>
          <cell r="AC1685">
            <v>0</v>
          </cell>
          <cell r="AD1685"/>
          <cell r="AE1685"/>
          <cell r="AF1685"/>
          <cell r="AG1685"/>
          <cell r="AH1685"/>
          <cell r="AI1685"/>
          <cell r="AJ1685"/>
        </row>
        <row r="1686">
          <cell r="C1686">
            <v>53</v>
          </cell>
          <cell r="D1686">
            <v>53</v>
          </cell>
          <cell r="E1686">
            <v>53</v>
          </cell>
          <cell r="F1686"/>
          <cell r="G1686">
            <v>0</v>
          </cell>
          <cell r="AA1686">
            <v>53</v>
          </cell>
          <cell r="AB1686">
            <v>0</v>
          </cell>
          <cell r="AC1686">
            <v>0</v>
          </cell>
          <cell r="AD1686"/>
          <cell r="AE1686"/>
          <cell r="AF1686"/>
          <cell r="AG1686"/>
          <cell r="AH1686"/>
          <cell r="AI1686"/>
          <cell r="AJ1686"/>
        </row>
        <row r="1687">
          <cell r="C1687">
            <v>0</v>
          </cell>
          <cell r="D1687">
            <v>0</v>
          </cell>
          <cell r="E1687"/>
          <cell r="F1687"/>
          <cell r="G1687"/>
          <cell r="AA1687"/>
          <cell r="AB1687"/>
          <cell r="AC1687"/>
          <cell r="AD1687"/>
          <cell r="AE1687"/>
          <cell r="AF1687"/>
          <cell r="AG1687"/>
          <cell r="AH1687"/>
          <cell r="AI1687"/>
          <cell r="AJ1687"/>
        </row>
        <row r="1688">
          <cell r="C1688">
            <v>0</v>
          </cell>
          <cell r="D1688">
            <v>0</v>
          </cell>
          <cell r="E1688"/>
          <cell r="F1688"/>
          <cell r="G1688"/>
          <cell r="AA1688"/>
          <cell r="AB1688"/>
          <cell r="AC1688"/>
          <cell r="AD1688"/>
          <cell r="AE1688"/>
          <cell r="AF1688"/>
          <cell r="AG1688"/>
          <cell r="AH1688"/>
          <cell r="AI1688"/>
          <cell r="AJ1688"/>
        </row>
        <row r="1689">
          <cell r="C1689">
            <v>0</v>
          </cell>
          <cell r="D1689">
            <v>0</v>
          </cell>
          <cell r="E1689"/>
          <cell r="F1689"/>
          <cell r="G1689"/>
          <cell r="AA1689"/>
          <cell r="AB1689"/>
          <cell r="AC1689"/>
          <cell r="AD1689"/>
          <cell r="AE1689"/>
          <cell r="AF1689"/>
          <cell r="AG1689"/>
          <cell r="AH1689"/>
          <cell r="AI1689"/>
          <cell r="AJ1689"/>
        </row>
        <row r="1690">
          <cell r="C1690">
            <v>0</v>
          </cell>
          <cell r="D1690">
            <v>0</v>
          </cell>
          <cell r="E1690"/>
          <cell r="F1690"/>
          <cell r="G1690"/>
          <cell r="AA1690"/>
          <cell r="AB1690"/>
          <cell r="AC1690"/>
          <cell r="AD1690"/>
          <cell r="AE1690"/>
          <cell r="AF1690"/>
          <cell r="AG1690"/>
          <cell r="AH1690"/>
          <cell r="AI1690"/>
          <cell r="AJ1690"/>
        </row>
        <row r="1691">
          <cell r="C1691">
            <v>0</v>
          </cell>
          <cell r="D1691">
            <v>0</v>
          </cell>
          <cell r="E1691"/>
          <cell r="F1691"/>
          <cell r="G1691"/>
          <cell r="AA1691"/>
          <cell r="AB1691"/>
          <cell r="AC1691"/>
          <cell r="AD1691"/>
          <cell r="AE1691"/>
          <cell r="AF1691"/>
          <cell r="AG1691"/>
          <cell r="AH1691"/>
          <cell r="AI1691"/>
          <cell r="AJ1691"/>
        </row>
        <row r="1692">
          <cell r="C1692">
            <v>0</v>
          </cell>
          <cell r="D1692">
            <v>0</v>
          </cell>
          <cell r="E1692"/>
          <cell r="F1692"/>
          <cell r="G1692"/>
          <cell r="AA1692"/>
          <cell r="AB1692"/>
          <cell r="AC1692"/>
          <cell r="AD1692"/>
          <cell r="AE1692"/>
          <cell r="AF1692"/>
          <cell r="AG1692"/>
          <cell r="AH1692"/>
          <cell r="AI1692"/>
          <cell r="AJ1692"/>
        </row>
        <row r="1693">
          <cell r="C1693">
            <v>0</v>
          </cell>
          <cell r="D1693">
            <v>0</v>
          </cell>
          <cell r="E1693"/>
          <cell r="F1693"/>
          <cell r="G1693"/>
          <cell r="AA1693"/>
          <cell r="AB1693"/>
          <cell r="AC1693"/>
          <cell r="AD1693"/>
          <cell r="AE1693"/>
          <cell r="AF1693"/>
          <cell r="AG1693"/>
          <cell r="AH1693"/>
          <cell r="AI1693"/>
          <cell r="AJ1693"/>
        </row>
        <row r="1694">
          <cell r="C1694">
            <v>0</v>
          </cell>
          <cell r="D1694">
            <v>0</v>
          </cell>
          <cell r="E1694"/>
          <cell r="F1694"/>
          <cell r="G1694"/>
          <cell r="AA1694"/>
          <cell r="AB1694"/>
          <cell r="AC1694"/>
          <cell r="AD1694"/>
          <cell r="AE1694"/>
          <cell r="AF1694"/>
          <cell r="AG1694"/>
          <cell r="AH1694"/>
          <cell r="AI1694"/>
          <cell r="AJ1694"/>
        </row>
        <row r="1695">
          <cell r="C1695">
            <v>0</v>
          </cell>
          <cell r="D1695">
            <v>0</v>
          </cell>
          <cell r="E1695"/>
          <cell r="F1695"/>
          <cell r="G1695"/>
          <cell r="AA1695"/>
          <cell r="AB1695"/>
          <cell r="AC1695"/>
          <cell r="AD1695"/>
          <cell r="AE1695"/>
          <cell r="AF1695"/>
          <cell r="AG1695"/>
          <cell r="AH1695"/>
          <cell r="AI1695"/>
          <cell r="AJ1695"/>
        </row>
        <row r="1696">
          <cell r="C1696">
            <v>0</v>
          </cell>
          <cell r="D1696">
            <v>0</v>
          </cell>
          <cell r="E1696"/>
          <cell r="F1696"/>
          <cell r="G1696"/>
          <cell r="AA1696"/>
          <cell r="AB1696"/>
          <cell r="AC1696"/>
          <cell r="AD1696"/>
          <cell r="AE1696"/>
          <cell r="AF1696"/>
          <cell r="AG1696"/>
          <cell r="AH1696"/>
          <cell r="AI1696"/>
          <cell r="AJ1696"/>
        </row>
        <row r="1697">
          <cell r="C1697">
            <v>9</v>
          </cell>
          <cell r="D1697">
            <v>9</v>
          </cell>
          <cell r="E1697">
            <v>9</v>
          </cell>
          <cell r="F1697">
            <v>0</v>
          </cell>
          <cell r="G1697">
            <v>0</v>
          </cell>
          <cell r="AA1697">
            <v>9</v>
          </cell>
          <cell r="AB1697">
            <v>0</v>
          </cell>
          <cell r="AC1697">
            <v>0</v>
          </cell>
          <cell r="AD1697"/>
          <cell r="AE1697"/>
          <cell r="AF1697"/>
          <cell r="AG1697"/>
          <cell r="AH1697"/>
          <cell r="AI1697"/>
          <cell r="AJ1697"/>
        </row>
        <row r="1701">
          <cell r="C1701">
            <v>0</v>
          </cell>
          <cell r="D1701">
            <v>0</v>
          </cell>
          <cell r="E1701"/>
          <cell r="F1701"/>
          <cell r="G1701"/>
          <cell r="AA1701"/>
          <cell r="AB1701"/>
          <cell r="AC1701"/>
          <cell r="AD1701"/>
          <cell r="AE1701"/>
          <cell r="AF1701"/>
          <cell r="AG1701"/>
          <cell r="AH1701"/>
          <cell r="AI1701"/>
          <cell r="AJ1701"/>
        </row>
        <row r="1702">
          <cell r="C1702">
            <v>0</v>
          </cell>
          <cell r="D1702">
            <v>0</v>
          </cell>
          <cell r="E1702"/>
          <cell r="F1702"/>
          <cell r="G1702"/>
          <cell r="AA1702"/>
          <cell r="AB1702"/>
          <cell r="AC1702"/>
          <cell r="AD1702"/>
          <cell r="AE1702"/>
          <cell r="AF1702"/>
          <cell r="AG1702"/>
          <cell r="AH1702"/>
          <cell r="AI1702"/>
          <cell r="AJ1702"/>
        </row>
        <row r="1703">
          <cell r="C1703">
            <v>0</v>
          </cell>
          <cell r="D1703">
            <v>0</v>
          </cell>
          <cell r="E1703"/>
          <cell r="F1703"/>
          <cell r="G1703"/>
          <cell r="AA1703"/>
          <cell r="AB1703"/>
          <cell r="AC1703"/>
          <cell r="AD1703"/>
          <cell r="AE1703"/>
          <cell r="AF1703"/>
          <cell r="AG1703"/>
          <cell r="AH1703"/>
          <cell r="AI1703"/>
          <cell r="AJ1703"/>
        </row>
        <row r="1704">
          <cell r="C1704">
            <v>0</v>
          </cell>
          <cell r="D1704">
            <v>0</v>
          </cell>
          <cell r="E1704"/>
          <cell r="F1704"/>
          <cell r="G1704"/>
          <cell r="AA1704"/>
          <cell r="AB1704"/>
          <cell r="AC1704"/>
          <cell r="AD1704"/>
          <cell r="AE1704"/>
          <cell r="AF1704"/>
          <cell r="AG1704"/>
          <cell r="AH1704"/>
          <cell r="AI1704"/>
          <cell r="AJ1704"/>
        </row>
        <row r="1705">
          <cell r="C1705">
            <v>0</v>
          </cell>
          <cell r="D1705">
            <v>0</v>
          </cell>
          <cell r="E1705"/>
          <cell r="F1705"/>
          <cell r="G1705"/>
          <cell r="AA1705"/>
          <cell r="AB1705"/>
          <cell r="AC1705"/>
          <cell r="AD1705"/>
          <cell r="AE1705"/>
          <cell r="AF1705"/>
          <cell r="AG1705"/>
          <cell r="AH1705"/>
          <cell r="AI1705"/>
          <cell r="AJ1705"/>
        </row>
        <row r="1706">
          <cell r="C1706">
            <v>0</v>
          </cell>
          <cell r="D1706">
            <v>0</v>
          </cell>
          <cell r="E1706"/>
          <cell r="F1706"/>
          <cell r="G1706"/>
          <cell r="AA1706"/>
          <cell r="AB1706"/>
          <cell r="AC1706"/>
          <cell r="AD1706"/>
          <cell r="AE1706"/>
          <cell r="AF1706"/>
          <cell r="AG1706"/>
          <cell r="AH1706"/>
          <cell r="AI1706"/>
          <cell r="AJ1706"/>
        </row>
        <row r="1707">
          <cell r="C1707">
            <v>0</v>
          </cell>
          <cell r="D1707">
            <v>0</v>
          </cell>
          <cell r="E1707"/>
          <cell r="F1707"/>
          <cell r="G1707"/>
          <cell r="AA1707"/>
          <cell r="AB1707"/>
          <cell r="AC1707"/>
          <cell r="AD1707"/>
          <cell r="AE1707"/>
          <cell r="AF1707"/>
          <cell r="AG1707"/>
          <cell r="AH1707"/>
          <cell r="AI1707"/>
          <cell r="AJ1707"/>
        </row>
        <row r="1708">
          <cell r="C1708">
            <v>0</v>
          </cell>
          <cell r="D1708">
            <v>0</v>
          </cell>
          <cell r="E1708"/>
          <cell r="F1708"/>
          <cell r="G1708"/>
          <cell r="AA1708"/>
          <cell r="AB1708"/>
          <cell r="AC1708"/>
          <cell r="AD1708"/>
          <cell r="AE1708"/>
          <cell r="AF1708"/>
          <cell r="AG1708"/>
          <cell r="AH1708"/>
          <cell r="AI1708"/>
          <cell r="AJ1708"/>
        </row>
        <row r="1709">
          <cell r="C1709">
            <v>0</v>
          </cell>
          <cell r="D1709">
            <v>0</v>
          </cell>
          <cell r="E1709"/>
          <cell r="F1709"/>
          <cell r="G1709"/>
          <cell r="AA1709"/>
          <cell r="AB1709"/>
          <cell r="AC1709"/>
          <cell r="AD1709"/>
          <cell r="AE1709"/>
          <cell r="AF1709"/>
          <cell r="AG1709"/>
          <cell r="AH1709"/>
          <cell r="AI1709"/>
          <cell r="AJ1709"/>
        </row>
        <row r="1710">
          <cell r="C1710">
            <v>0</v>
          </cell>
          <cell r="D1710">
            <v>0</v>
          </cell>
          <cell r="E1710"/>
          <cell r="F1710"/>
          <cell r="G1710"/>
          <cell r="AA1710"/>
          <cell r="AB1710"/>
          <cell r="AC1710"/>
          <cell r="AD1710"/>
          <cell r="AE1710"/>
          <cell r="AF1710"/>
          <cell r="AG1710"/>
          <cell r="AH1710"/>
          <cell r="AI1710"/>
          <cell r="AJ1710"/>
        </row>
        <row r="1711">
          <cell r="C1711">
            <v>0</v>
          </cell>
          <cell r="D1711">
            <v>0</v>
          </cell>
          <cell r="E1711"/>
          <cell r="F1711"/>
          <cell r="G1711"/>
          <cell r="AA1711"/>
          <cell r="AB1711"/>
          <cell r="AC1711"/>
          <cell r="AD1711"/>
          <cell r="AE1711"/>
          <cell r="AF1711"/>
          <cell r="AG1711"/>
          <cell r="AH1711"/>
          <cell r="AI1711"/>
          <cell r="AJ1711"/>
        </row>
        <row r="1712">
          <cell r="C1712">
            <v>4</v>
          </cell>
          <cell r="D1712">
            <v>4</v>
          </cell>
          <cell r="E1712">
            <v>4</v>
          </cell>
          <cell r="F1712"/>
          <cell r="G1712">
            <v>0</v>
          </cell>
          <cell r="AA1712">
            <v>0</v>
          </cell>
          <cell r="AB1712">
            <v>4</v>
          </cell>
          <cell r="AC1712">
            <v>0</v>
          </cell>
          <cell r="AD1712"/>
          <cell r="AE1712"/>
          <cell r="AF1712"/>
          <cell r="AG1712"/>
          <cell r="AH1712"/>
          <cell r="AI1712"/>
          <cell r="AJ1712"/>
        </row>
        <row r="1713">
          <cell r="C1713">
            <v>0</v>
          </cell>
          <cell r="D1713">
            <v>0</v>
          </cell>
          <cell r="E1713"/>
          <cell r="F1713"/>
          <cell r="G1713"/>
          <cell r="AA1713"/>
          <cell r="AB1713"/>
          <cell r="AC1713"/>
          <cell r="AD1713"/>
          <cell r="AE1713"/>
          <cell r="AF1713"/>
          <cell r="AG1713"/>
          <cell r="AH1713"/>
          <cell r="AI1713">
            <v>1</v>
          </cell>
          <cell r="AJ1713"/>
        </row>
        <row r="1714">
          <cell r="C1714">
            <v>0</v>
          </cell>
          <cell r="D1714">
            <v>0</v>
          </cell>
          <cell r="E1714"/>
          <cell r="F1714"/>
          <cell r="G1714"/>
          <cell r="AA1714"/>
          <cell r="AB1714"/>
          <cell r="AC1714"/>
          <cell r="AD1714"/>
          <cell r="AE1714"/>
          <cell r="AF1714"/>
          <cell r="AG1714"/>
          <cell r="AH1714"/>
          <cell r="AI1714"/>
          <cell r="AJ1714"/>
        </row>
        <row r="1715">
          <cell r="C1715">
            <v>0</v>
          </cell>
          <cell r="D1715">
            <v>0</v>
          </cell>
          <cell r="E1715"/>
          <cell r="F1715"/>
          <cell r="G1715"/>
          <cell r="AA1715"/>
          <cell r="AB1715"/>
          <cell r="AC1715"/>
          <cell r="AD1715"/>
          <cell r="AE1715"/>
          <cell r="AF1715"/>
          <cell r="AG1715"/>
          <cell r="AH1715"/>
          <cell r="AI1715"/>
          <cell r="AJ1715"/>
        </row>
        <row r="1716">
          <cell r="C1716">
            <v>0</v>
          </cell>
          <cell r="D1716">
            <v>0</v>
          </cell>
          <cell r="E1716"/>
          <cell r="F1716"/>
          <cell r="G1716"/>
          <cell r="AA1716"/>
          <cell r="AB1716"/>
          <cell r="AC1716"/>
          <cell r="AD1716"/>
          <cell r="AE1716"/>
          <cell r="AF1716"/>
          <cell r="AG1716"/>
          <cell r="AH1716"/>
          <cell r="AI1716"/>
          <cell r="AJ1716"/>
        </row>
        <row r="1717">
          <cell r="C1717">
            <v>0</v>
          </cell>
          <cell r="D1717">
            <v>0</v>
          </cell>
          <cell r="E1717"/>
          <cell r="F1717"/>
          <cell r="G1717"/>
          <cell r="AA1717"/>
          <cell r="AB1717"/>
          <cell r="AC1717"/>
          <cell r="AD1717"/>
          <cell r="AE1717"/>
          <cell r="AF1717"/>
          <cell r="AG1717"/>
          <cell r="AH1717"/>
          <cell r="AI1717"/>
          <cell r="AJ1717"/>
        </row>
        <row r="1718">
          <cell r="C1718">
            <v>0</v>
          </cell>
          <cell r="D1718">
            <v>0</v>
          </cell>
          <cell r="E1718"/>
          <cell r="F1718"/>
          <cell r="G1718"/>
          <cell r="AA1718"/>
          <cell r="AB1718"/>
          <cell r="AC1718"/>
          <cell r="AD1718"/>
          <cell r="AE1718"/>
          <cell r="AF1718"/>
          <cell r="AG1718"/>
          <cell r="AH1718"/>
          <cell r="AI1718"/>
          <cell r="AJ1718"/>
        </row>
        <row r="1719">
          <cell r="C1719">
            <v>0</v>
          </cell>
          <cell r="D1719">
            <v>0</v>
          </cell>
          <cell r="E1719"/>
          <cell r="F1719"/>
          <cell r="G1719"/>
          <cell r="AA1719"/>
          <cell r="AB1719"/>
          <cell r="AC1719"/>
          <cell r="AD1719"/>
          <cell r="AE1719"/>
          <cell r="AF1719"/>
          <cell r="AG1719"/>
          <cell r="AH1719"/>
          <cell r="AI1719"/>
          <cell r="AJ1719"/>
        </row>
        <row r="1720">
          <cell r="C1720">
            <v>0</v>
          </cell>
          <cell r="D1720">
            <v>0</v>
          </cell>
          <cell r="E1720"/>
          <cell r="F1720"/>
          <cell r="G1720"/>
          <cell r="AA1720"/>
          <cell r="AB1720"/>
          <cell r="AC1720"/>
          <cell r="AD1720"/>
          <cell r="AE1720"/>
          <cell r="AF1720"/>
          <cell r="AG1720"/>
          <cell r="AH1720"/>
          <cell r="AI1720"/>
          <cell r="AJ1720"/>
        </row>
        <row r="1721">
          <cell r="C1721">
            <v>0</v>
          </cell>
          <cell r="D1721">
            <v>0</v>
          </cell>
          <cell r="E1721"/>
          <cell r="F1721"/>
          <cell r="G1721"/>
          <cell r="AA1721"/>
          <cell r="AB1721"/>
          <cell r="AC1721"/>
          <cell r="AD1721"/>
          <cell r="AE1721"/>
          <cell r="AF1721"/>
          <cell r="AG1721"/>
          <cell r="AH1721"/>
          <cell r="AI1721"/>
          <cell r="AJ1721"/>
        </row>
        <row r="1722">
          <cell r="C1722">
            <v>0</v>
          </cell>
          <cell r="D1722">
            <v>0</v>
          </cell>
          <cell r="E1722"/>
          <cell r="F1722"/>
          <cell r="G1722"/>
          <cell r="AA1722"/>
          <cell r="AB1722"/>
          <cell r="AC1722"/>
          <cell r="AD1722"/>
          <cell r="AE1722"/>
          <cell r="AF1722"/>
          <cell r="AG1722"/>
          <cell r="AH1722"/>
          <cell r="AI1722"/>
          <cell r="AJ1722"/>
        </row>
        <row r="1723">
          <cell r="C1723">
            <v>0</v>
          </cell>
          <cell r="D1723">
            <v>0</v>
          </cell>
          <cell r="E1723"/>
          <cell r="F1723"/>
          <cell r="G1723"/>
          <cell r="AA1723"/>
          <cell r="AB1723"/>
          <cell r="AC1723"/>
          <cell r="AD1723"/>
          <cell r="AE1723"/>
          <cell r="AF1723"/>
          <cell r="AG1723"/>
          <cell r="AH1723"/>
          <cell r="AI1723"/>
          <cell r="AJ1723"/>
        </row>
        <row r="1724">
          <cell r="C1724">
            <v>0</v>
          </cell>
          <cell r="D1724">
            <v>0</v>
          </cell>
          <cell r="E1724"/>
          <cell r="F1724"/>
          <cell r="G1724"/>
          <cell r="AA1724"/>
          <cell r="AB1724"/>
          <cell r="AC1724"/>
          <cell r="AD1724"/>
          <cell r="AE1724"/>
          <cell r="AF1724"/>
          <cell r="AG1724"/>
          <cell r="AH1724"/>
          <cell r="AI1724"/>
          <cell r="AJ1724"/>
        </row>
        <row r="1725">
          <cell r="C1725">
            <v>0</v>
          </cell>
          <cell r="D1725">
            <v>0</v>
          </cell>
          <cell r="E1725"/>
          <cell r="F1725"/>
          <cell r="G1725"/>
          <cell r="AA1725"/>
          <cell r="AB1725"/>
          <cell r="AC1725"/>
          <cell r="AD1725"/>
          <cell r="AE1725"/>
          <cell r="AF1725"/>
          <cell r="AG1725"/>
          <cell r="AH1725"/>
          <cell r="AI1725"/>
          <cell r="AJ1725"/>
        </row>
        <row r="1726">
          <cell r="C1726">
            <v>0</v>
          </cell>
          <cell r="D1726">
            <v>0</v>
          </cell>
          <cell r="E1726"/>
          <cell r="F1726"/>
          <cell r="G1726"/>
          <cell r="AA1726"/>
          <cell r="AB1726"/>
          <cell r="AC1726"/>
          <cell r="AD1726"/>
          <cell r="AE1726"/>
          <cell r="AF1726"/>
          <cell r="AG1726"/>
          <cell r="AH1726"/>
          <cell r="AI1726"/>
          <cell r="AJ1726"/>
        </row>
        <row r="1727">
          <cell r="C1727">
            <v>0</v>
          </cell>
          <cell r="D1727">
            <v>0</v>
          </cell>
          <cell r="E1727"/>
          <cell r="F1727"/>
          <cell r="G1727"/>
          <cell r="AA1727"/>
          <cell r="AB1727"/>
          <cell r="AC1727"/>
          <cell r="AD1727"/>
          <cell r="AE1727"/>
          <cell r="AF1727"/>
          <cell r="AG1727"/>
          <cell r="AH1727"/>
          <cell r="AI1727"/>
          <cell r="AJ1727"/>
        </row>
        <row r="1728">
          <cell r="C1728">
            <v>0</v>
          </cell>
          <cell r="D1728">
            <v>0</v>
          </cell>
          <cell r="E1728"/>
          <cell r="F1728"/>
          <cell r="G1728"/>
          <cell r="AA1728"/>
          <cell r="AB1728"/>
          <cell r="AC1728"/>
          <cell r="AD1728"/>
          <cell r="AE1728"/>
          <cell r="AF1728"/>
          <cell r="AG1728"/>
          <cell r="AH1728"/>
          <cell r="AI1728"/>
          <cell r="AJ1728"/>
        </row>
        <row r="1729">
          <cell r="C1729">
            <v>0</v>
          </cell>
          <cell r="D1729">
            <v>0</v>
          </cell>
          <cell r="E1729"/>
          <cell r="F1729"/>
          <cell r="G1729"/>
          <cell r="AA1729"/>
          <cell r="AB1729"/>
          <cell r="AC1729"/>
          <cell r="AD1729"/>
          <cell r="AE1729"/>
          <cell r="AF1729"/>
          <cell r="AG1729"/>
          <cell r="AH1729"/>
          <cell r="AI1729"/>
          <cell r="AJ1729"/>
        </row>
        <row r="1730">
          <cell r="C1730">
            <v>0</v>
          </cell>
          <cell r="D1730">
            <v>0</v>
          </cell>
          <cell r="E1730"/>
          <cell r="F1730"/>
          <cell r="G1730"/>
          <cell r="AA1730"/>
          <cell r="AB1730"/>
          <cell r="AC1730"/>
          <cell r="AD1730"/>
          <cell r="AE1730"/>
          <cell r="AF1730"/>
          <cell r="AG1730"/>
          <cell r="AH1730"/>
          <cell r="AI1730"/>
          <cell r="AJ1730"/>
        </row>
        <row r="1731">
          <cell r="C1731">
            <v>0</v>
          </cell>
          <cell r="D1731">
            <v>0</v>
          </cell>
          <cell r="E1731"/>
          <cell r="F1731"/>
          <cell r="G1731"/>
          <cell r="AA1731"/>
          <cell r="AB1731"/>
          <cell r="AC1731"/>
          <cell r="AD1731"/>
          <cell r="AE1731"/>
          <cell r="AF1731"/>
          <cell r="AG1731"/>
          <cell r="AH1731"/>
          <cell r="AI1731"/>
          <cell r="AJ1731"/>
        </row>
        <row r="1732">
          <cell r="C1732">
            <v>0</v>
          </cell>
          <cell r="D1732">
            <v>0</v>
          </cell>
          <cell r="E1732"/>
          <cell r="F1732"/>
          <cell r="G1732"/>
          <cell r="AA1732"/>
          <cell r="AB1732"/>
          <cell r="AC1732"/>
          <cell r="AD1732"/>
          <cell r="AE1732"/>
          <cell r="AF1732"/>
          <cell r="AG1732"/>
          <cell r="AH1732"/>
          <cell r="AI1732"/>
          <cell r="AJ1732"/>
        </row>
        <row r="1733">
          <cell r="C1733">
            <v>0</v>
          </cell>
          <cell r="D1733">
            <v>0</v>
          </cell>
          <cell r="E1733"/>
          <cell r="F1733"/>
          <cell r="G1733"/>
          <cell r="AA1733"/>
          <cell r="AB1733"/>
          <cell r="AC1733"/>
          <cell r="AD1733"/>
          <cell r="AE1733"/>
          <cell r="AF1733"/>
          <cell r="AG1733"/>
          <cell r="AH1733"/>
          <cell r="AI1733"/>
          <cell r="AJ1733"/>
        </row>
        <row r="1734">
          <cell r="C1734">
            <v>0</v>
          </cell>
          <cell r="D1734">
            <v>0</v>
          </cell>
          <cell r="E1734"/>
          <cell r="F1734"/>
          <cell r="G1734"/>
          <cell r="AA1734"/>
          <cell r="AB1734"/>
          <cell r="AC1734"/>
          <cell r="AD1734"/>
          <cell r="AE1734"/>
          <cell r="AF1734"/>
          <cell r="AG1734"/>
          <cell r="AH1734"/>
          <cell r="AI1734"/>
          <cell r="AJ1734"/>
        </row>
        <row r="1735">
          <cell r="C1735">
            <v>0</v>
          </cell>
          <cell r="D1735">
            <v>0</v>
          </cell>
          <cell r="E1735"/>
          <cell r="F1735"/>
          <cell r="G1735"/>
          <cell r="AA1735"/>
          <cell r="AB1735"/>
          <cell r="AC1735"/>
          <cell r="AD1735"/>
          <cell r="AE1735"/>
          <cell r="AF1735"/>
          <cell r="AG1735"/>
          <cell r="AH1735"/>
          <cell r="AI1735"/>
          <cell r="AJ1735"/>
        </row>
        <row r="1736">
          <cell r="C1736">
            <v>1024</v>
          </cell>
          <cell r="D1736">
            <v>1024</v>
          </cell>
          <cell r="E1736">
            <v>1024</v>
          </cell>
          <cell r="F1736"/>
          <cell r="G1736">
            <v>0</v>
          </cell>
          <cell r="AA1736">
            <v>1016</v>
          </cell>
          <cell r="AB1736">
            <v>8</v>
          </cell>
          <cell r="AC1736">
            <v>0</v>
          </cell>
          <cell r="AD1736"/>
          <cell r="AE1736"/>
          <cell r="AF1736"/>
          <cell r="AG1736"/>
          <cell r="AH1736"/>
          <cell r="AI1736"/>
          <cell r="AJ1736"/>
        </row>
        <row r="1737">
          <cell r="C1737">
            <v>5598</v>
          </cell>
          <cell r="D1737">
            <v>5598</v>
          </cell>
          <cell r="E1737">
            <v>5598</v>
          </cell>
          <cell r="F1737"/>
          <cell r="G1737">
            <v>0</v>
          </cell>
          <cell r="AA1737">
            <v>5598</v>
          </cell>
          <cell r="AB1737">
            <v>0</v>
          </cell>
          <cell r="AC1737">
            <v>0</v>
          </cell>
          <cell r="AD1737"/>
          <cell r="AE1737"/>
          <cell r="AF1737"/>
          <cell r="AG1737"/>
          <cell r="AH1737"/>
          <cell r="AI1737"/>
          <cell r="AJ1737"/>
        </row>
        <row r="1738">
          <cell r="C1738">
            <v>9036</v>
          </cell>
          <cell r="D1738">
            <v>8944</v>
          </cell>
          <cell r="E1738">
            <v>8944</v>
          </cell>
          <cell r="F1738"/>
          <cell r="G1738">
            <v>92</v>
          </cell>
          <cell r="AA1738">
            <v>7476</v>
          </cell>
          <cell r="AB1738">
            <v>791</v>
          </cell>
          <cell r="AC1738">
            <v>769</v>
          </cell>
          <cell r="AD1738"/>
          <cell r="AE1738"/>
          <cell r="AF1738"/>
          <cell r="AG1738"/>
          <cell r="AH1738"/>
          <cell r="AI1738"/>
          <cell r="AJ1738"/>
        </row>
        <row r="1739">
          <cell r="C1739">
            <v>11513</v>
          </cell>
          <cell r="D1739">
            <v>11513</v>
          </cell>
          <cell r="E1739">
            <v>11513</v>
          </cell>
          <cell r="F1739"/>
          <cell r="G1739">
            <v>0</v>
          </cell>
          <cell r="AA1739">
            <v>11513</v>
          </cell>
          <cell r="AB1739">
            <v>0</v>
          </cell>
          <cell r="AC1739">
            <v>0</v>
          </cell>
          <cell r="AD1739"/>
          <cell r="AE1739"/>
          <cell r="AF1739"/>
          <cell r="AG1739"/>
          <cell r="AH1739"/>
          <cell r="AI1739"/>
          <cell r="AJ1739"/>
        </row>
        <row r="1740">
          <cell r="C1740">
            <v>0</v>
          </cell>
          <cell r="D1740">
            <v>0</v>
          </cell>
          <cell r="E1740"/>
          <cell r="F1740"/>
          <cell r="G1740"/>
          <cell r="AA1740"/>
          <cell r="AB1740"/>
          <cell r="AC1740"/>
          <cell r="AD1740"/>
          <cell r="AE1740"/>
          <cell r="AF1740"/>
          <cell r="AG1740"/>
          <cell r="AH1740"/>
          <cell r="AI1740"/>
          <cell r="AJ1740"/>
        </row>
        <row r="1741">
          <cell r="C1741">
            <v>57</v>
          </cell>
          <cell r="D1741">
            <v>57</v>
          </cell>
          <cell r="E1741">
            <v>57</v>
          </cell>
          <cell r="F1741"/>
          <cell r="G1741">
            <v>0</v>
          </cell>
          <cell r="AA1741">
            <v>57</v>
          </cell>
          <cell r="AB1741">
            <v>0</v>
          </cell>
          <cell r="AC1741">
            <v>0</v>
          </cell>
          <cell r="AD1741"/>
          <cell r="AE1741"/>
          <cell r="AF1741"/>
          <cell r="AG1741"/>
          <cell r="AH1741"/>
          <cell r="AI1741"/>
          <cell r="AJ1741"/>
        </row>
        <row r="1742">
          <cell r="C1742">
            <v>2</v>
          </cell>
          <cell r="D1742">
            <v>2</v>
          </cell>
          <cell r="E1742">
            <v>2</v>
          </cell>
          <cell r="F1742"/>
          <cell r="G1742">
            <v>0</v>
          </cell>
          <cell r="AA1742">
            <v>2</v>
          </cell>
          <cell r="AB1742">
            <v>0</v>
          </cell>
          <cell r="AC1742">
            <v>0</v>
          </cell>
          <cell r="AD1742"/>
          <cell r="AE1742"/>
          <cell r="AF1742"/>
          <cell r="AG1742"/>
          <cell r="AH1742"/>
          <cell r="AI1742"/>
          <cell r="AJ1742"/>
        </row>
        <row r="1743">
          <cell r="C1743">
            <v>7030</v>
          </cell>
          <cell r="D1743">
            <v>7030</v>
          </cell>
          <cell r="E1743">
            <v>7030</v>
          </cell>
          <cell r="F1743"/>
          <cell r="G1743">
            <v>0</v>
          </cell>
          <cell r="AA1743">
            <v>6280</v>
          </cell>
          <cell r="AB1743">
            <v>0</v>
          </cell>
          <cell r="AC1743">
            <v>750</v>
          </cell>
          <cell r="AD1743"/>
          <cell r="AE1743"/>
          <cell r="AF1743"/>
          <cell r="AG1743"/>
          <cell r="AH1743"/>
          <cell r="AI1743"/>
          <cell r="AJ1743"/>
        </row>
        <row r="1744">
          <cell r="C1744">
            <v>0</v>
          </cell>
          <cell r="D1744">
            <v>0</v>
          </cell>
          <cell r="E1744"/>
          <cell r="F1744"/>
          <cell r="G1744"/>
          <cell r="AA1744"/>
          <cell r="AB1744"/>
          <cell r="AC1744"/>
          <cell r="AD1744"/>
          <cell r="AE1744"/>
          <cell r="AF1744"/>
          <cell r="AG1744"/>
          <cell r="AH1744"/>
          <cell r="AI1744"/>
          <cell r="AJ1744"/>
        </row>
        <row r="1745">
          <cell r="C1745">
            <v>0</v>
          </cell>
          <cell r="D1745">
            <v>0</v>
          </cell>
          <cell r="E1745"/>
          <cell r="F1745"/>
          <cell r="G1745"/>
          <cell r="AA1745"/>
          <cell r="AB1745"/>
          <cell r="AC1745"/>
          <cell r="AD1745"/>
          <cell r="AE1745"/>
          <cell r="AF1745"/>
          <cell r="AG1745"/>
          <cell r="AH1745"/>
          <cell r="AI1745"/>
          <cell r="AJ1745"/>
        </row>
        <row r="1746">
          <cell r="C1746">
            <v>0</v>
          </cell>
          <cell r="D1746">
            <v>0</v>
          </cell>
          <cell r="E1746"/>
          <cell r="F1746"/>
          <cell r="G1746"/>
          <cell r="AA1746"/>
          <cell r="AB1746"/>
          <cell r="AC1746"/>
          <cell r="AD1746"/>
          <cell r="AE1746"/>
          <cell r="AF1746"/>
          <cell r="AG1746"/>
          <cell r="AH1746"/>
          <cell r="AI1746"/>
          <cell r="AJ1746"/>
        </row>
        <row r="1747">
          <cell r="C1747">
            <v>0</v>
          </cell>
          <cell r="D1747">
            <v>0</v>
          </cell>
          <cell r="E1747"/>
          <cell r="F1747"/>
          <cell r="G1747"/>
          <cell r="AA1747"/>
          <cell r="AB1747"/>
          <cell r="AC1747"/>
          <cell r="AD1747"/>
          <cell r="AE1747"/>
          <cell r="AF1747"/>
          <cell r="AG1747"/>
          <cell r="AH1747"/>
          <cell r="AI1747"/>
          <cell r="AJ1747"/>
        </row>
        <row r="1748">
          <cell r="C1748">
            <v>0</v>
          </cell>
          <cell r="D1748">
            <v>0</v>
          </cell>
          <cell r="E1748"/>
          <cell r="F1748"/>
          <cell r="G1748"/>
          <cell r="AA1748"/>
          <cell r="AB1748"/>
          <cell r="AC1748"/>
          <cell r="AD1748"/>
          <cell r="AE1748"/>
          <cell r="AF1748"/>
          <cell r="AG1748"/>
          <cell r="AH1748"/>
          <cell r="AI1748"/>
          <cell r="AJ1748"/>
        </row>
        <row r="1749">
          <cell r="C1749">
            <v>40</v>
          </cell>
          <cell r="D1749">
            <v>40</v>
          </cell>
          <cell r="E1749">
            <v>40</v>
          </cell>
          <cell r="F1749"/>
          <cell r="G1749">
            <v>0</v>
          </cell>
          <cell r="AA1749">
            <v>40</v>
          </cell>
          <cell r="AB1749">
            <v>0</v>
          </cell>
          <cell r="AC1749">
            <v>0</v>
          </cell>
          <cell r="AD1749"/>
          <cell r="AE1749"/>
          <cell r="AF1749"/>
          <cell r="AG1749"/>
          <cell r="AH1749"/>
          <cell r="AI1749"/>
          <cell r="AJ1749"/>
        </row>
        <row r="1750">
          <cell r="C1750">
            <v>0</v>
          </cell>
          <cell r="D1750">
            <v>0</v>
          </cell>
          <cell r="E1750"/>
          <cell r="F1750"/>
          <cell r="G1750"/>
          <cell r="AA1750"/>
          <cell r="AB1750"/>
          <cell r="AC1750"/>
          <cell r="AD1750"/>
          <cell r="AE1750"/>
          <cell r="AF1750"/>
          <cell r="AG1750"/>
          <cell r="AH1750"/>
          <cell r="AI1750"/>
          <cell r="AJ1750"/>
        </row>
        <row r="1751">
          <cell r="C1751">
            <v>339</v>
          </cell>
          <cell r="D1751">
            <v>339</v>
          </cell>
          <cell r="E1751">
            <v>339</v>
          </cell>
          <cell r="F1751"/>
          <cell r="G1751">
            <v>0</v>
          </cell>
          <cell r="AA1751">
            <v>339</v>
          </cell>
          <cell r="AB1751">
            <v>0</v>
          </cell>
          <cell r="AC1751">
            <v>0</v>
          </cell>
          <cell r="AD1751"/>
          <cell r="AE1751"/>
          <cell r="AF1751"/>
          <cell r="AG1751"/>
          <cell r="AH1751"/>
          <cell r="AI1751"/>
          <cell r="AJ1751"/>
        </row>
        <row r="1752">
          <cell r="C1752">
            <v>0</v>
          </cell>
          <cell r="D1752">
            <v>0</v>
          </cell>
          <cell r="E1752"/>
          <cell r="F1752"/>
          <cell r="G1752"/>
          <cell r="AA1752"/>
          <cell r="AB1752"/>
          <cell r="AC1752"/>
          <cell r="AD1752"/>
          <cell r="AE1752"/>
          <cell r="AF1752"/>
          <cell r="AG1752"/>
          <cell r="AH1752"/>
          <cell r="AI1752"/>
          <cell r="AJ1752"/>
        </row>
        <row r="1753">
          <cell r="C1753">
            <v>0</v>
          </cell>
          <cell r="D1753">
            <v>0</v>
          </cell>
          <cell r="E1753"/>
          <cell r="F1753"/>
          <cell r="G1753"/>
          <cell r="AA1753"/>
          <cell r="AB1753"/>
          <cell r="AC1753"/>
          <cell r="AD1753"/>
          <cell r="AE1753"/>
          <cell r="AF1753"/>
          <cell r="AG1753"/>
          <cell r="AH1753"/>
          <cell r="AI1753"/>
          <cell r="AJ1753"/>
        </row>
        <row r="1754">
          <cell r="C1754">
            <v>0</v>
          </cell>
          <cell r="D1754">
            <v>0</v>
          </cell>
          <cell r="E1754"/>
          <cell r="F1754"/>
          <cell r="G1754"/>
          <cell r="AA1754"/>
          <cell r="AB1754"/>
          <cell r="AC1754"/>
          <cell r="AD1754"/>
          <cell r="AE1754"/>
          <cell r="AF1754"/>
          <cell r="AG1754"/>
          <cell r="AH1754"/>
          <cell r="AI1754"/>
          <cell r="AJ1754"/>
        </row>
        <row r="1755">
          <cell r="C1755">
            <v>0</v>
          </cell>
          <cell r="D1755">
            <v>0</v>
          </cell>
          <cell r="E1755"/>
          <cell r="F1755"/>
          <cell r="G1755"/>
          <cell r="AA1755"/>
          <cell r="AB1755"/>
          <cell r="AC1755"/>
          <cell r="AD1755"/>
          <cell r="AE1755"/>
          <cell r="AF1755"/>
          <cell r="AG1755"/>
          <cell r="AH1755"/>
          <cell r="AI1755"/>
          <cell r="AJ1755"/>
        </row>
        <row r="1756">
          <cell r="C1756">
            <v>0</v>
          </cell>
          <cell r="D1756">
            <v>0</v>
          </cell>
          <cell r="E1756"/>
          <cell r="F1756"/>
          <cell r="G1756"/>
          <cell r="AA1756"/>
          <cell r="AB1756"/>
          <cell r="AC1756"/>
          <cell r="AD1756"/>
          <cell r="AE1756"/>
          <cell r="AF1756"/>
          <cell r="AG1756"/>
          <cell r="AH1756"/>
          <cell r="AI1756"/>
          <cell r="AJ1756"/>
        </row>
        <row r="1757">
          <cell r="C1757">
            <v>0</v>
          </cell>
          <cell r="D1757">
            <v>0</v>
          </cell>
          <cell r="E1757"/>
          <cell r="F1757"/>
          <cell r="G1757"/>
          <cell r="AA1757"/>
          <cell r="AB1757"/>
          <cell r="AC1757"/>
          <cell r="AD1757"/>
          <cell r="AE1757"/>
          <cell r="AF1757"/>
          <cell r="AG1757"/>
          <cell r="AH1757"/>
          <cell r="AI1757"/>
          <cell r="AJ1757"/>
        </row>
        <row r="1758">
          <cell r="C1758">
            <v>0</v>
          </cell>
          <cell r="D1758">
            <v>0</v>
          </cell>
          <cell r="E1758"/>
          <cell r="F1758"/>
          <cell r="G1758"/>
          <cell r="AA1758"/>
          <cell r="AB1758"/>
          <cell r="AC1758"/>
          <cell r="AD1758"/>
          <cell r="AE1758"/>
          <cell r="AF1758"/>
          <cell r="AG1758"/>
          <cell r="AH1758"/>
          <cell r="AI1758"/>
          <cell r="AJ1758"/>
        </row>
        <row r="1759">
          <cell r="C1759">
            <v>0</v>
          </cell>
          <cell r="D1759">
            <v>0</v>
          </cell>
          <cell r="E1759"/>
          <cell r="F1759"/>
          <cell r="G1759"/>
          <cell r="AA1759"/>
          <cell r="AB1759"/>
          <cell r="AC1759"/>
          <cell r="AD1759"/>
          <cell r="AE1759"/>
          <cell r="AF1759"/>
          <cell r="AG1759"/>
          <cell r="AH1759"/>
          <cell r="AI1759"/>
          <cell r="AJ1759"/>
        </row>
        <row r="1760">
          <cell r="C1760">
            <v>0</v>
          </cell>
          <cell r="D1760">
            <v>0</v>
          </cell>
          <cell r="E1760"/>
          <cell r="F1760"/>
          <cell r="G1760"/>
          <cell r="AA1760"/>
          <cell r="AB1760"/>
          <cell r="AC1760"/>
          <cell r="AD1760"/>
          <cell r="AE1760"/>
          <cell r="AF1760"/>
          <cell r="AG1760"/>
          <cell r="AH1760"/>
          <cell r="AI1760"/>
          <cell r="AJ1760"/>
        </row>
        <row r="1761">
          <cell r="C1761">
            <v>0</v>
          </cell>
          <cell r="D1761">
            <v>0</v>
          </cell>
          <cell r="E1761"/>
          <cell r="F1761"/>
          <cell r="G1761"/>
          <cell r="AA1761"/>
          <cell r="AB1761"/>
          <cell r="AC1761"/>
          <cell r="AD1761"/>
          <cell r="AE1761"/>
          <cell r="AF1761"/>
          <cell r="AG1761"/>
          <cell r="AH1761"/>
          <cell r="AI1761"/>
          <cell r="AJ1761"/>
        </row>
        <row r="1762">
          <cell r="C1762">
            <v>0</v>
          </cell>
          <cell r="D1762">
            <v>0</v>
          </cell>
          <cell r="E1762"/>
          <cell r="F1762"/>
          <cell r="G1762"/>
          <cell r="AA1762"/>
          <cell r="AB1762"/>
          <cell r="AC1762"/>
          <cell r="AD1762"/>
          <cell r="AE1762"/>
          <cell r="AF1762"/>
          <cell r="AG1762"/>
          <cell r="AH1762"/>
          <cell r="AI1762"/>
          <cell r="AJ1762"/>
        </row>
        <row r="1763">
          <cell r="C1763">
            <v>0</v>
          </cell>
          <cell r="D1763">
            <v>0</v>
          </cell>
          <cell r="E1763"/>
          <cell r="F1763"/>
          <cell r="G1763"/>
          <cell r="AA1763"/>
          <cell r="AB1763"/>
          <cell r="AC1763"/>
          <cell r="AD1763"/>
          <cell r="AE1763"/>
          <cell r="AF1763"/>
          <cell r="AG1763"/>
          <cell r="AH1763"/>
          <cell r="AI1763"/>
          <cell r="AJ1763"/>
        </row>
        <row r="1764">
          <cell r="C1764">
            <v>0</v>
          </cell>
          <cell r="D1764">
            <v>0</v>
          </cell>
          <cell r="E1764"/>
          <cell r="F1764"/>
          <cell r="G1764"/>
          <cell r="AA1764"/>
          <cell r="AB1764"/>
          <cell r="AC1764"/>
          <cell r="AD1764"/>
          <cell r="AE1764"/>
          <cell r="AF1764"/>
          <cell r="AG1764"/>
          <cell r="AH1764"/>
          <cell r="AI1764"/>
          <cell r="AJ1764"/>
        </row>
        <row r="1765">
          <cell r="C1765">
            <v>0</v>
          </cell>
          <cell r="D1765">
            <v>0</v>
          </cell>
          <cell r="E1765"/>
          <cell r="F1765"/>
          <cell r="G1765"/>
          <cell r="AA1765"/>
          <cell r="AB1765"/>
          <cell r="AC1765"/>
          <cell r="AD1765"/>
          <cell r="AE1765"/>
          <cell r="AF1765"/>
          <cell r="AG1765"/>
          <cell r="AH1765"/>
          <cell r="AI1765"/>
          <cell r="AJ1765"/>
        </row>
        <row r="1766">
          <cell r="C1766">
            <v>0</v>
          </cell>
          <cell r="D1766">
            <v>0</v>
          </cell>
          <cell r="E1766"/>
          <cell r="F1766"/>
          <cell r="G1766"/>
          <cell r="AA1766"/>
          <cell r="AB1766"/>
          <cell r="AC1766"/>
          <cell r="AD1766"/>
          <cell r="AE1766"/>
          <cell r="AF1766"/>
          <cell r="AG1766"/>
          <cell r="AH1766"/>
          <cell r="AI1766"/>
          <cell r="AJ1766"/>
        </row>
        <row r="1767">
          <cell r="C1767">
            <v>0</v>
          </cell>
          <cell r="D1767">
            <v>0</v>
          </cell>
          <cell r="E1767"/>
          <cell r="F1767"/>
          <cell r="G1767"/>
          <cell r="AA1767"/>
          <cell r="AB1767"/>
          <cell r="AC1767"/>
          <cell r="AD1767"/>
          <cell r="AE1767"/>
          <cell r="AF1767"/>
          <cell r="AG1767"/>
          <cell r="AH1767"/>
          <cell r="AI1767"/>
          <cell r="AJ1767"/>
        </row>
        <row r="1768">
          <cell r="C1768">
            <v>0</v>
          </cell>
          <cell r="D1768">
            <v>0</v>
          </cell>
          <cell r="E1768"/>
          <cell r="F1768"/>
          <cell r="G1768"/>
          <cell r="AA1768"/>
          <cell r="AB1768"/>
          <cell r="AC1768"/>
          <cell r="AD1768"/>
          <cell r="AE1768"/>
          <cell r="AF1768"/>
          <cell r="AG1768"/>
          <cell r="AH1768"/>
          <cell r="AI1768"/>
          <cell r="AJ1768"/>
        </row>
        <row r="1769">
          <cell r="C1769">
            <v>0</v>
          </cell>
          <cell r="D1769">
            <v>0</v>
          </cell>
          <cell r="E1769"/>
          <cell r="F1769"/>
          <cell r="G1769"/>
          <cell r="AA1769"/>
          <cell r="AB1769"/>
          <cell r="AC1769"/>
          <cell r="AD1769"/>
          <cell r="AE1769"/>
          <cell r="AF1769"/>
          <cell r="AG1769"/>
          <cell r="AH1769"/>
          <cell r="AI1769"/>
          <cell r="AJ1769"/>
        </row>
        <row r="1770">
          <cell r="C1770">
            <v>0</v>
          </cell>
          <cell r="D1770">
            <v>0</v>
          </cell>
          <cell r="E1770"/>
          <cell r="F1770"/>
          <cell r="G1770"/>
          <cell r="AA1770"/>
          <cell r="AB1770"/>
          <cell r="AC1770"/>
          <cell r="AD1770"/>
          <cell r="AE1770"/>
          <cell r="AF1770"/>
          <cell r="AG1770"/>
          <cell r="AH1770"/>
          <cell r="AI1770"/>
          <cell r="AJ1770"/>
        </row>
        <row r="1771">
          <cell r="C1771">
            <v>0</v>
          </cell>
          <cell r="D1771">
            <v>0</v>
          </cell>
          <cell r="E1771"/>
          <cell r="F1771"/>
          <cell r="G1771"/>
          <cell r="AA1771"/>
          <cell r="AB1771"/>
          <cell r="AC1771"/>
          <cell r="AD1771"/>
          <cell r="AE1771"/>
          <cell r="AF1771"/>
          <cell r="AG1771"/>
          <cell r="AH1771"/>
          <cell r="AI1771"/>
          <cell r="AJ1771"/>
        </row>
        <row r="1772">
          <cell r="C1772">
            <v>0</v>
          </cell>
          <cell r="D1772">
            <v>0</v>
          </cell>
          <cell r="E1772"/>
          <cell r="F1772"/>
          <cell r="G1772"/>
          <cell r="AA1772"/>
          <cell r="AB1772"/>
          <cell r="AC1772"/>
          <cell r="AD1772"/>
          <cell r="AE1772"/>
          <cell r="AF1772"/>
          <cell r="AG1772"/>
          <cell r="AH1772"/>
          <cell r="AI1772"/>
          <cell r="AJ1772"/>
        </row>
        <row r="1773">
          <cell r="C1773">
            <v>0</v>
          </cell>
          <cell r="D1773">
            <v>0</v>
          </cell>
          <cell r="E1773"/>
          <cell r="F1773"/>
          <cell r="G1773"/>
          <cell r="AA1773"/>
          <cell r="AB1773"/>
          <cell r="AC1773"/>
          <cell r="AD1773"/>
          <cell r="AE1773"/>
          <cell r="AF1773"/>
          <cell r="AG1773"/>
          <cell r="AH1773"/>
          <cell r="AI1773"/>
          <cell r="AJ1773"/>
        </row>
        <row r="1774">
          <cell r="C1774">
            <v>0</v>
          </cell>
          <cell r="D1774">
            <v>0</v>
          </cell>
          <cell r="E1774"/>
          <cell r="F1774"/>
          <cell r="G1774"/>
          <cell r="AA1774"/>
          <cell r="AB1774"/>
          <cell r="AC1774"/>
          <cell r="AD1774"/>
          <cell r="AE1774"/>
          <cell r="AF1774"/>
          <cell r="AG1774"/>
          <cell r="AH1774"/>
          <cell r="AI1774"/>
          <cell r="AJ1774"/>
        </row>
        <row r="1775">
          <cell r="C1775">
            <v>0</v>
          </cell>
          <cell r="D1775">
            <v>0</v>
          </cell>
          <cell r="E1775"/>
          <cell r="F1775"/>
          <cell r="G1775"/>
          <cell r="AA1775"/>
          <cell r="AB1775"/>
          <cell r="AC1775"/>
          <cell r="AD1775"/>
          <cell r="AE1775"/>
          <cell r="AF1775"/>
          <cell r="AG1775"/>
          <cell r="AH1775"/>
          <cell r="AI1775"/>
          <cell r="AJ1775"/>
        </row>
        <row r="1776">
          <cell r="C1776">
            <v>0</v>
          </cell>
          <cell r="D1776">
            <v>0</v>
          </cell>
          <cell r="E1776"/>
          <cell r="F1776"/>
          <cell r="G1776"/>
          <cell r="AA1776"/>
          <cell r="AB1776"/>
          <cell r="AC1776"/>
          <cell r="AD1776"/>
          <cell r="AE1776"/>
          <cell r="AF1776"/>
          <cell r="AG1776"/>
          <cell r="AH1776"/>
          <cell r="AI1776"/>
          <cell r="AJ1776"/>
        </row>
        <row r="1777">
          <cell r="C1777">
            <v>0</v>
          </cell>
          <cell r="D1777">
            <v>0</v>
          </cell>
          <cell r="E1777"/>
          <cell r="F1777"/>
          <cell r="G1777"/>
          <cell r="AA1777"/>
          <cell r="AB1777"/>
          <cell r="AC1777"/>
          <cell r="AD1777"/>
          <cell r="AE1777"/>
          <cell r="AF1777"/>
          <cell r="AG1777"/>
          <cell r="AH1777"/>
          <cell r="AI1777"/>
          <cell r="AJ1777"/>
        </row>
        <row r="1778">
          <cell r="C1778">
            <v>0</v>
          </cell>
          <cell r="D1778">
            <v>0</v>
          </cell>
          <cell r="E1778"/>
          <cell r="F1778"/>
          <cell r="G1778"/>
          <cell r="AA1778"/>
          <cell r="AB1778"/>
          <cell r="AC1778"/>
          <cell r="AD1778"/>
          <cell r="AE1778"/>
          <cell r="AF1778"/>
          <cell r="AG1778"/>
          <cell r="AH1778"/>
          <cell r="AI1778"/>
          <cell r="AJ1778"/>
        </row>
        <row r="1779">
          <cell r="C1779">
            <v>0</v>
          </cell>
          <cell r="D1779">
            <v>0</v>
          </cell>
          <cell r="E1779"/>
          <cell r="F1779"/>
          <cell r="G1779"/>
          <cell r="AA1779"/>
          <cell r="AB1779"/>
          <cell r="AC1779"/>
          <cell r="AD1779"/>
          <cell r="AE1779"/>
          <cell r="AF1779"/>
          <cell r="AG1779"/>
          <cell r="AH1779"/>
          <cell r="AI1779"/>
          <cell r="AJ1779"/>
        </row>
        <row r="1780">
          <cell r="C1780">
            <v>0</v>
          </cell>
          <cell r="D1780">
            <v>0</v>
          </cell>
          <cell r="E1780"/>
          <cell r="F1780"/>
          <cell r="G1780"/>
          <cell r="AA1780"/>
          <cell r="AB1780"/>
          <cell r="AC1780"/>
          <cell r="AD1780"/>
          <cell r="AE1780"/>
          <cell r="AF1780"/>
          <cell r="AG1780"/>
          <cell r="AH1780"/>
          <cell r="AI1780"/>
          <cell r="AJ1780"/>
        </row>
        <row r="1781">
          <cell r="C1781">
            <v>0</v>
          </cell>
          <cell r="D1781">
            <v>0</v>
          </cell>
          <cell r="E1781"/>
          <cell r="F1781"/>
          <cell r="G1781"/>
          <cell r="AA1781"/>
          <cell r="AB1781"/>
          <cell r="AC1781"/>
          <cell r="AD1781"/>
          <cell r="AE1781"/>
          <cell r="AF1781"/>
          <cell r="AG1781"/>
          <cell r="AH1781"/>
          <cell r="AI1781"/>
          <cell r="AJ1781"/>
        </row>
        <row r="1782">
          <cell r="C1782">
            <v>0</v>
          </cell>
          <cell r="D1782">
            <v>0</v>
          </cell>
          <cell r="E1782"/>
          <cell r="F1782"/>
          <cell r="G1782"/>
          <cell r="AA1782"/>
          <cell r="AB1782"/>
          <cell r="AC1782"/>
          <cell r="AD1782"/>
          <cell r="AE1782"/>
          <cell r="AF1782"/>
          <cell r="AG1782"/>
          <cell r="AH1782"/>
          <cell r="AI1782"/>
          <cell r="AJ1782"/>
        </row>
        <row r="1783">
          <cell r="C1783">
            <v>0</v>
          </cell>
          <cell r="D1783">
            <v>0</v>
          </cell>
          <cell r="E1783"/>
          <cell r="F1783"/>
          <cell r="G1783"/>
          <cell r="AA1783"/>
          <cell r="AB1783"/>
          <cell r="AC1783"/>
          <cell r="AD1783"/>
          <cell r="AE1783"/>
          <cell r="AF1783"/>
          <cell r="AG1783"/>
          <cell r="AH1783"/>
          <cell r="AI1783"/>
          <cell r="AJ1783"/>
        </row>
        <row r="1784">
          <cell r="C1784">
            <v>0</v>
          </cell>
          <cell r="D1784">
            <v>0</v>
          </cell>
          <cell r="E1784"/>
          <cell r="F1784"/>
          <cell r="G1784"/>
          <cell r="AA1784"/>
          <cell r="AB1784"/>
          <cell r="AC1784"/>
          <cell r="AD1784"/>
          <cell r="AE1784"/>
          <cell r="AF1784"/>
          <cell r="AG1784"/>
          <cell r="AH1784"/>
          <cell r="AI1784"/>
          <cell r="AJ1784"/>
        </row>
        <row r="1785">
          <cell r="C1785">
            <v>0</v>
          </cell>
          <cell r="D1785">
            <v>0</v>
          </cell>
          <cell r="E1785"/>
          <cell r="F1785"/>
          <cell r="G1785"/>
          <cell r="AA1785"/>
          <cell r="AB1785"/>
          <cell r="AC1785"/>
          <cell r="AD1785"/>
          <cell r="AE1785"/>
          <cell r="AF1785"/>
          <cell r="AG1785"/>
          <cell r="AH1785"/>
          <cell r="AI1785"/>
          <cell r="AJ1785"/>
        </row>
        <row r="1788">
          <cell r="C1788">
            <v>833</v>
          </cell>
          <cell r="E1788">
            <v>829</v>
          </cell>
          <cell r="AL1788">
            <v>4841360</v>
          </cell>
        </row>
        <row r="1789">
          <cell r="C1789">
            <v>24</v>
          </cell>
          <cell r="E1789">
            <v>24</v>
          </cell>
          <cell r="AL1789">
            <v>394560</v>
          </cell>
        </row>
        <row r="1790">
          <cell r="C1790">
            <v>44</v>
          </cell>
          <cell r="E1790">
            <v>44</v>
          </cell>
          <cell r="AL1790">
            <v>1226720</v>
          </cell>
        </row>
        <row r="1791">
          <cell r="C1791">
            <v>0</v>
          </cell>
          <cell r="E1791">
            <v>0</v>
          </cell>
          <cell r="AL1791">
            <v>0</v>
          </cell>
        </row>
        <row r="1792">
          <cell r="C1792">
            <v>92</v>
          </cell>
          <cell r="E1792">
            <v>92</v>
          </cell>
          <cell r="AL1792">
            <v>5456520</v>
          </cell>
        </row>
        <row r="1793">
          <cell r="C1793">
            <v>0</v>
          </cell>
          <cell r="E1793"/>
          <cell r="AL1793">
            <v>0</v>
          </cell>
        </row>
        <row r="1794">
          <cell r="C1794">
            <v>0</v>
          </cell>
          <cell r="E1794"/>
          <cell r="AL1794">
            <v>0</v>
          </cell>
        </row>
        <row r="1795">
          <cell r="C1795">
            <v>0</v>
          </cell>
          <cell r="E1795"/>
          <cell r="AL1795">
            <v>0</v>
          </cell>
        </row>
        <row r="1796">
          <cell r="C1796">
            <v>0</v>
          </cell>
          <cell r="E1796"/>
          <cell r="AL1796">
            <v>0</v>
          </cell>
        </row>
        <row r="1797">
          <cell r="C1797">
            <v>0</v>
          </cell>
          <cell r="E1797"/>
          <cell r="AL1797">
            <v>0</v>
          </cell>
        </row>
        <row r="1798">
          <cell r="C1798">
            <v>0</v>
          </cell>
          <cell r="E1798"/>
          <cell r="AL1798">
            <v>0</v>
          </cell>
        </row>
        <row r="1799">
          <cell r="C1799">
            <v>0</v>
          </cell>
          <cell r="E1799"/>
          <cell r="AL1799">
            <v>0</v>
          </cell>
        </row>
        <row r="1800">
          <cell r="C1800">
            <v>0</v>
          </cell>
          <cell r="E1800"/>
          <cell r="AL1800">
            <v>0</v>
          </cell>
        </row>
        <row r="1801">
          <cell r="C1801">
            <v>0</v>
          </cell>
          <cell r="E1801"/>
          <cell r="AL1801">
            <v>0</v>
          </cell>
        </row>
        <row r="1802">
          <cell r="C1802">
            <v>0</v>
          </cell>
          <cell r="E1802"/>
          <cell r="AL1802">
            <v>0</v>
          </cell>
        </row>
        <row r="1803">
          <cell r="C1803">
            <v>0</v>
          </cell>
          <cell r="E1803"/>
          <cell r="AL1803">
            <v>0</v>
          </cell>
        </row>
        <row r="1804">
          <cell r="C1804">
            <v>0</v>
          </cell>
          <cell r="E1804"/>
          <cell r="AL1804">
            <v>0</v>
          </cell>
        </row>
        <row r="1805">
          <cell r="C1805">
            <v>0</v>
          </cell>
          <cell r="E1805"/>
          <cell r="AL1805">
            <v>0</v>
          </cell>
        </row>
        <row r="1806">
          <cell r="C1806">
            <v>0</v>
          </cell>
          <cell r="E1806"/>
          <cell r="AL1806">
            <v>0</v>
          </cell>
        </row>
        <row r="1807">
          <cell r="C1807">
            <v>0</v>
          </cell>
          <cell r="E1807"/>
          <cell r="AL1807">
            <v>0</v>
          </cell>
        </row>
        <row r="1808">
          <cell r="C1808">
            <v>0</v>
          </cell>
          <cell r="E1808"/>
          <cell r="AL1808">
            <v>0</v>
          </cell>
        </row>
        <row r="1809">
          <cell r="C1809">
            <v>0</v>
          </cell>
          <cell r="E1809"/>
          <cell r="AL1809">
            <v>0</v>
          </cell>
        </row>
        <row r="1810">
          <cell r="C1810">
            <v>0</v>
          </cell>
          <cell r="E1810"/>
          <cell r="AL1810">
            <v>0</v>
          </cell>
        </row>
        <row r="1811">
          <cell r="C1811">
            <v>0</v>
          </cell>
          <cell r="E1811"/>
          <cell r="AL1811">
            <v>0</v>
          </cell>
        </row>
        <row r="1812">
          <cell r="C1812">
            <v>993</v>
          </cell>
          <cell r="D1812">
            <v>989</v>
          </cell>
          <cell r="E1812">
            <v>989</v>
          </cell>
          <cell r="F1812">
            <v>0</v>
          </cell>
          <cell r="G1812">
            <v>4</v>
          </cell>
          <cell r="AA1812">
            <v>440</v>
          </cell>
          <cell r="AB1812">
            <v>361</v>
          </cell>
          <cell r="AC1812">
            <v>192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</row>
        <row r="1815"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</row>
        <row r="1901">
          <cell r="P1901">
            <v>0</v>
          </cell>
          <cell r="Q1901">
            <v>0</v>
          </cell>
          <cell r="S1901">
            <v>0</v>
          </cell>
          <cell r="T1901">
            <v>0</v>
          </cell>
          <cell r="V1901">
            <v>0</v>
          </cell>
          <cell r="W1901">
            <v>1</v>
          </cell>
          <cell r="Y1901">
            <v>0</v>
          </cell>
          <cell r="Z1901">
            <v>6</v>
          </cell>
        </row>
        <row r="1904">
          <cell r="C1904">
            <v>0</v>
          </cell>
        </row>
        <row r="1913">
          <cell r="P1913">
            <v>0</v>
          </cell>
          <cell r="Q1913">
            <v>0</v>
          </cell>
          <cell r="S1913">
            <v>0</v>
          </cell>
          <cell r="T1913">
            <v>0</v>
          </cell>
          <cell r="V1913">
            <v>0</v>
          </cell>
          <cell r="W1913">
            <v>0</v>
          </cell>
          <cell r="Y1913">
            <v>0</v>
          </cell>
          <cell r="Z1913">
            <v>0</v>
          </cell>
        </row>
        <row r="1914">
          <cell r="C1914">
            <v>11</v>
          </cell>
          <cell r="H1914">
            <v>9</v>
          </cell>
          <cell r="I1914">
            <v>9</v>
          </cell>
          <cell r="J1914">
            <v>0</v>
          </cell>
          <cell r="K1914">
            <v>0</v>
          </cell>
          <cell r="L1914">
            <v>2</v>
          </cell>
          <cell r="M1914">
            <v>0</v>
          </cell>
          <cell r="N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9027730</v>
          </cell>
        </row>
        <row r="1983">
          <cell r="C1983">
            <v>5</v>
          </cell>
          <cell r="H1983">
            <v>5</v>
          </cell>
          <cell r="I1983">
            <v>5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P1983">
            <v>0</v>
          </cell>
          <cell r="Q1983">
            <v>2</v>
          </cell>
          <cell r="S1983">
            <v>0</v>
          </cell>
          <cell r="T1983">
            <v>0</v>
          </cell>
          <cell r="V1983">
            <v>0</v>
          </cell>
          <cell r="W1983">
            <v>0</v>
          </cell>
          <cell r="Y1983">
            <v>0</v>
          </cell>
          <cell r="Z1983">
            <v>2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L1983">
            <v>986700</v>
          </cell>
        </row>
        <row r="1985">
          <cell r="C1985">
            <v>25</v>
          </cell>
          <cell r="D1985">
            <v>25</v>
          </cell>
          <cell r="E1985">
            <v>25</v>
          </cell>
          <cell r="F1985"/>
          <cell r="G1985">
            <v>0</v>
          </cell>
          <cell r="AA1985">
            <v>6</v>
          </cell>
          <cell r="AB1985">
            <v>19</v>
          </cell>
          <cell r="AC1985">
            <v>0</v>
          </cell>
          <cell r="AD1985"/>
          <cell r="AE1985"/>
          <cell r="AF1985"/>
          <cell r="AG1985"/>
          <cell r="AH1985"/>
          <cell r="AI1985"/>
          <cell r="AJ1985"/>
        </row>
        <row r="1986">
          <cell r="C1986">
            <v>0</v>
          </cell>
          <cell r="D1986">
            <v>0</v>
          </cell>
          <cell r="E1986"/>
          <cell r="F1986"/>
          <cell r="G1986"/>
          <cell r="AA1986"/>
          <cell r="AB1986"/>
          <cell r="AC1986"/>
          <cell r="AD1986"/>
          <cell r="AE1986"/>
          <cell r="AF1986"/>
          <cell r="AG1986"/>
          <cell r="AH1986"/>
          <cell r="AI1986"/>
          <cell r="AJ1986"/>
        </row>
        <row r="1987">
          <cell r="C1987">
            <v>11</v>
          </cell>
          <cell r="D1987">
            <v>11</v>
          </cell>
          <cell r="E1987">
            <v>11</v>
          </cell>
          <cell r="F1987"/>
          <cell r="G1987">
            <v>0</v>
          </cell>
          <cell r="AA1987">
            <v>0</v>
          </cell>
          <cell r="AB1987">
            <v>11</v>
          </cell>
          <cell r="AC1987">
            <v>0</v>
          </cell>
          <cell r="AD1987"/>
          <cell r="AE1987"/>
          <cell r="AF1987"/>
          <cell r="AG1987"/>
          <cell r="AH1987"/>
          <cell r="AI1987"/>
          <cell r="AJ1987"/>
        </row>
        <row r="1988">
          <cell r="C1988">
            <v>0</v>
          </cell>
          <cell r="D1988">
            <v>0</v>
          </cell>
          <cell r="E1988"/>
          <cell r="F1988"/>
          <cell r="G1988"/>
          <cell r="AA1988"/>
          <cell r="AB1988"/>
          <cell r="AC1988"/>
          <cell r="AD1988"/>
          <cell r="AE1988"/>
          <cell r="AF1988"/>
          <cell r="AG1988"/>
          <cell r="AH1988"/>
          <cell r="AI1988"/>
          <cell r="AJ1988"/>
        </row>
        <row r="1989">
          <cell r="C1989">
            <v>0</v>
          </cell>
          <cell r="D1989">
            <v>0</v>
          </cell>
          <cell r="E1989"/>
          <cell r="F1989"/>
          <cell r="G1989"/>
          <cell r="AA1989"/>
          <cell r="AB1989"/>
          <cell r="AC1989"/>
          <cell r="AD1989"/>
          <cell r="AE1989"/>
          <cell r="AF1989"/>
          <cell r="AG1989"/>
          <cell r="AH1989"/>
          <cell r="AI1989"/>
          <cell r="AJ1989"/>
        </row>
        <row r="1990">
          <cell r="C1990">
            <v>0</v>
          </cell>
          <cell r="D1990">
            <v>0</v>
          </cell>
          <cell r="E1990"/>
          <cell r="F1990"/>
          <cell r="G1990"/>
          <cell r="AA1990"/>
          <cell r="AB1990"/>
          <cell r="AC1990"/>
          <cell r="AD1990"/>
          <cell r="AE1990"/>
          <cell r="AF1990"/>
          <cell r="AG1990"/>
          <cell r="AH1990"/>
          <cell r="AI1990"/>
          <cell r="AJ1990"/>
        </row>
        <row r="1991">
          <cell r="C1991">
            <v>0</v>
          </cell>
          <cell r="D1991">
            <v>0</v>
          </cell>
          <cell r="E1991"/>
          <cell r="F1991"/>
          <cell r="G1991"/>
          <cell r="AA1991"/>
          <cell r="AB1991"/>
          <cell r="AC1991"/>
          <cell r="AD1991"/>
          <cell r="AE1991"/>
          <cell r="AF1991"/>
          <cell r="AG1991"/>
          <cell r="AH1991"/>
          <cell r="AI1991"/>
          <cell r="AJ1991"/>
        </row>
        <row r="1992">
          <cell r="C1992">
            <v>0</v>
          </cell>
          <cell r="D1992">
            <v>0</v>
          </cell>
          <cell r="E1992"/>
          <cell r="F1992"/>
          <cell r="G1992"/>
          <cell r="AA1992"/>
          <cell r="AB1992"/>
          <cell r="AC1992"/>
          <cell r="AD1992"/>
          <cell r="AE1992"/>
          <cell r="AF1992"/>
          <cell r="AG1992"/>
          <cell r="AH1992"/>
          <cell r="AI1992"/>
          <cell r="AJ1992"/>
        </row>
        <row r="1993">
          <cell r="C1993">
            <v>0</v>
          </cell>
          <cell r="D1993">
            <v>0</v>
          </cell>
          <cell r="E1993"/>
          <cell r="F1993"/>
          <cell r="G1993"/>
          <cell r="AA1993"/>
          <cell r="AB1993"/>
          <cell r="AC1993"/>
          <cell r="AD1993"/>
          <cell r="AE1993"/>
          <cell r="AF1993"/>
          <cell r="AG1993"/>
          <cell r="AH1993"/>
          <cell r="AI1993"/>
          <cell r="AJ1993"/>
        </row>
        <row r="1994">
          <cell r="C1994">
            <v>0</v>
          </cell>
          <cell r="D1994">
            <v>0</v>
          </cell>
          <cell r="E1994"/>
          <cell r="F1994"/>
          <cell r="G1994"/>
          <cell r="AA1994"/>
          <cell r="AB1994"/>
          <cell r="AC1994"/>
          <cell r="AD1994"/>
          <cell r="AE1994"/>
          <cell r="AF1994"/>
          <cell r="AG1994"/>
          <cell r="AH1994"/>
          <cell r="AI1994"/>
          <cell r="AJ1994"/>
        </row>
        <row r="1995">
          <cell r="C1995">
            <v>31</v>
          </cell>
          <cell r="D1995">
            <v>31</v>
          </cell>
          <cell r="E1995">
            <v>31</v>
          </cell>
          <cell r="F1995"/>
          <cell r="G1995">
            <v>0</v>
          </cell>
          <cell r="AA1995">
            <v>4</v>
          </cell>
          <cell r="AB1995">
            <v>27</v>
          </cell>
          <cell r="AC1995">
            <v>0</v>
          </cell>
          <cell r="AD1995"/>
          <cell r="AE1995"/>
          <cell r="AF1995"/>
          <cell r="AG1995"/>
          <cell r="AH1995"/>
          <cell r="AI1995"/>
          <cell r="AJ1995"/>
        </row>
        <row r="1996">
          <cell r="C1996">
            <v>0</v>
          </cell>
          <cell r="D1996">
            <v>0</v>
          </cell>
          <cell r="E1996"/>
          <cell r="F1996"/>
          <cell r="G1996"/>
          <cell r="AA1996"/>
          <cell r="AB1996"/>
          <cell r="AC1996"/>
          <cell r="AD1996"/>
          <cell r="AE1996"/>
          <cell r="AF1996"/>
          <cell r="AG1996"/>
          <cell r="AH1996"/>
          <cell r="AI1996"/>
          <cell r="AJ1996"/>
        </row>
        <row r="1997">
          <cell r="C1997">
            <v>0</v>
          </cell>
          <cell r="D1997">
            <v>0</v>
          </cell>
          <cell r="E1997"/>
          <cell r="F1997"/>
          <cell r="G1997"/>
          <cell r="AA1997"/>
          <cell r="AB1997"/>
          <cell r="AC1997"/>
          <cell r="AD1997"/>
          <cell r="AE1997"/>
          <cell r="AF1997"/>
          <cell r="AG1997"/>
          <cell r="AH1997"/>
          <cell r="AI1997"/>
          <cell r="AJ1997"/>
        </row>
        <row r="1998">
          <cell r="C1998">
            <v>0</v>
          </cell>
          <cell r="D1998">
            <v>0</v>
          </cell>
          <cell r="E1998"/>
          <cell r="F1998"/>
          <cell r="G1998"/>
          <cell r="AA1998"/>
          <cell r="AB1998"/>
          <cell r="AC1998"/>
          <cell r="AD1998"/>
          <cell r="AE1998"/>
          <cell r="AF1998"/>
          <cell r="AG1998"/>
          <cell r="AH1998"/>
          <cell r="AI1998"/>
          <cell r="AJ1998"/>
        </row>
        <row r="1999">
          <cell r="C1999">
            <v>0</v>
          </cell>
          <cell r="D1999">
            <v>0</v>
          </cell>
          <cell r="E1999"/>
          <cell r="F1999"/>
          <cell r="G1999"/>
          <cell r="AA1999"/>
          <cell r="AB1999"/>
          <cell r="AC1999"/>
          <cell r="AD1999"/>
          <cell r="AE1999"/>
          <cell r="AF1999"/>
          <cell r="AG1999"/>
          <cell r="AH1999"/>
          <cell r="AI1999"/>
          <cell r="AJ1999"/>
        </row>
        <row r="2000">
          <cell r="C2000">
            <v>0</v>
          </cell>
          <cell r="D2000">
            <v>0</v>
          </cell>
          <cell r="E2000"/>
          <cell r="F2000"/>
          <cell r="G2000"/>
          <cell r="AA2000"/>
          <cell r="AB2000"/>
          <cell r="AC2000"/>
          <cell r="AD2000"/>
          <cell r="AE2000"/>
          <cell r="AF2000"/>
          <cell r="AG2000"/>
          <cell r="AH2000"/>
          <cell r="AI2000"/>
          <cell r="AJ2000"/>
        </row>
        <row r="2001">
          <cell r="C2001">
            <v>2</v>
          </cell>
          <cell r="D2001">
            <v>2</v>
          </cell>
          <cell r="E2001">
            <v>2</v>
          </cell>
          <cell r="F2001"/>
          <cell r="G2001">
            <v>0</v>
          </cell>
          <cell r="AA2001">
            <v>1</v>
          </cell>
          <cell r="AB2001">
            <v>0</v>
          </cell>
          <cell r="AC2001">
            <v>1</v>
          </cell>
          <cell r="AD2001"/>
          <cell r="AE2001"/>
          <cell r="AF2001"/>
          <cell r="AG2001"/>
          <cell r="AH2001"/>
          <cell r="AI2001"/>
          <cell r="AJ2001"/>
        </row>
        <row r="2002">
          <cell r="C2002">
            <v>180</v>
          </cell>
          <cell r="D2002">
            <v>180</v>
          </cell>
          <cell r="E2002">
            <v>180</v>
          </cell>
          <cell r="F2002"/>
          <cell r="G2002">
            <v>0</v>
          </cell>
          <cell r="AA2002">
            <v>180</v>
          </cell>
          <cell r="AB2002">
            <v>0</v>
          </cell>
          <cell r="AC2002">
            <v>0</v>
          </cell>
          <cell r="AD2002"/>
          <cell r="AE2002"/>
          <cell r="AF2002"/>
          <cell r="AG2002"/>
          <cell r="AH2002"/>
          <cell r="AI2002"/>
          <cell r="AJ2002"/>
        </row>
        <row r="2003">
          <cell r="C2003">
            <v>0</v>
          </cell>
          <cell r="D2003">
            <v>0</v>
          </cell>
          <cell r="E2003"/>
          <cell r="F2003"/>
          <cell r="G2003"/>
          <cell r="AA2003"/>
          <cell r="AB2003"/>
          <cell r="AC2003"/>
          <cell r="AD2003"/>
          <cell r="AE2003"/>
          <cell r="AF2003"/>
          <cell r="AG2003"/>
          <cell r="AH2003"/>
          <cell r="AI2003"/>
          <cell r="AJ2003"/>
        </row>
        <row r="2004">
          <cell r="C2004">
            <v>0</v>
          </cell>
          <cell r="D2004">
            <v>0</v>
          </cell>
          <cell r="E2004"/>
          <cell r="F2004"/>
          <cell r="G2004"/>
          <cell r="AA2004"/>
          <cell r="AB2004"/>
          <cell r="AC2004"/>
          <cell r="AD2004"/>
          <cell r="AE2004"/>
          <cell r="AF2004"/>
          <cell r="AG2004"/>
          <cell r="AH2004"/>
          <cell r="AI2004"/>
          <cell r="AJ2004"/>
        </row>
        <row r="2005">
          <cell r="C2005">
            <v>0</v>
          </cell>
          <cell r="D2005">
            <v>0</v>
          </cell>
          <cell r="E2005"/>
          <cell r="F2005"/>
          <cell r="G2005"/>
          <cell r="AA2005"/>
          <cell r="AB2005"/>
          <cell r="AC2005"/>
          <cell r="AD2005"/>
          <cell r="AE2005"/>
          <cell r="AF2005"/>
          <cell r="AG2005"/>
          <cell r="AH2005"/>
          <cell r="AI2005"/>
          <cell r="AJ2005"/>
        </row>
        <row r="2006">
          <cell r="C2006">
            <v>0</v>
          </cell>
          <cell r="D2006">
            <v>0</v>
          </cell>
          <cell r="E2006"/>
          <cell r="F2006"/>
          <cell r="G2006"/>
          <cell r="AA2006"/>
          <cell r="AB2006"/>
          <cell r="AC2006"/>
          <cell r="AD2006"/>
          <cell r="AE2006"/>
          <cell r="AF2006"/>
          <cell r="AG2006"/>
          <cell r="AH2006"/>
          <cell r="AI2006"/>
          <cell r="AJ2006"/>
        </row>
        <row r="2007">
          <cell r="C2007">
            <v>0</v>
          </cell>
          <cell r="D2007">
            <v>0</v>
          </cell>
          <cell r="E2007"/>
          <cell r="F2007"/>
          <cell r="G2007"/>
          <cell r="AA2007"/>
          <cell r="AB2007"/>
          <cell r="AC2007"/>
          <cell r="AD2007"/>
          <cell r="AE2007"/>
          <cell r="AF2007"/>
          <cell r="AG2007"/>
          <cell r="AH2007"/>
          <cell r="AI2007"/>
          <cell r="AJ2007"/>
        </row>
        <row r="2008">
          <cell r="C2008">
            <v>0</v>
          </cell>
          <cell r="D2008">
            <v>0</v>
          </cell>
          <cell r="E2008"/>
          <cell r="F2008"/>
          <cell r="G2008"/>
          <cell r="AA2008"/>
          <cell r="AB2008"/>
          <cell r="AC2008"/>
          <cell r="AD2008"/>
          <cell r="AE2008"/>
          <cell r="AF2008"/>
          <cell r="AG2008"/>
          <cell r="AH2008"/>
          <cell r="AI2008"/>
          <cell r="AJ2008"/>
        </row>
        <row r="2009">
          <cell r="C2009">
            <v>0</v>
          </cell>
          <cell r="D2009">
            <v>0</v>
          </cell>
          <cell r="E2009"/>
          <cell r="F2009"/>
          <cell r="G2009"/>
          <cell r="AA2009"/>
          <cell r="AB2009"/>
          <cell r="AC2009"/>
          <cell r="AD2009"/>
          <cell r="AE2009"/>
          <cell r="AF2009"/>
          <cell r="AG2009"/>
          <cell r="AH2009"/>
          <cell r="AI2009"/>
          <cell r="AJ2009"/>
        </row>
        <row r="2010">
          <cell r="C2010">
            <v>6</v>
          </cell>
          <cell r="D2010">
            <v>6</v>
          </cell>
          <cell r="E2010">
            <v>6</v>
          </cell>
          <cell r="F2010"/>
          <cell r="G2010">
            <v>0</v>
          </cell>
          <cell r="AA2010">
            <v>0</v>
          </cell>
          <cell r="AB2010">
            <v>6</v>
          </cell>
          <cell r="AC2010">
            <v>0</v>
          </cell>
          <cell r="AD2010"/>
          <cell r="AE2010"/>
          <cell r="AF2010"/>
          <cell r="AG2010"/>
          <cell r="AH2010"/>
          <cell r="AI2010"/>
          <cell r="AJ2010"/>
        </row>
        <row r="2011">
          <cell r="C2011">
            <v>0</v>
          </cell>
          <cell r="D2011">
            <v>0</v>
          </cell>
          <cell r="E2011"/>
          <cell r="F2011"/>
          <cell r="G2011"/>
          <cell r="AA2011"/>
          <cell r="AB2011"/>
          <cell r="AC2011"/>
          <cell r="AD2011"/>
          <cell r="AE2011"/>
          <cell r="AF2011"/>
          <cell r="AG2011"/>
          <cell r="AH2011"/>
          <cell r="AI2011"/>
          <cell r="AJ2011"/>
        </row>
        <row r="2012">
          <cell r="C2012">
            <v>0</v>
          </cell>
          <cell r="D2012">
            <v>0</v>
          </cell>
          <cell r="E2012"/>
          <cell r="F2012"/>
          <cell r="G2012"/>
          <cell r="AA2012"/>
          <cell r="AB2012"/>
          <cell r="AC2012"/>
          <cell r="AD2012"/>
          <cell r="AE2012"/>
          <cell r="AF2012"/>
          <cell r="AG2012"/>
          <cell r="AH2012"/>
          <cell r="AI2012"/>
          <cell r="AJ2012"/>
        </row>
        <row r="2013">
          <cell r="C2013">
            <v>3</v>
          </cell>
          <cell r="D2013">
            <v>3</v>
          </cell>
          <cell r="E2013">
            <v>3</v>
          </cell>
          <cell r="F2013"/>
          <cell r="G2013">
            <v>0</v>
          </cell>
          <cell r="AA2013">
            <v>0</v>
          </cell>
          <cell r="AB2013">
            <v>3</v>
          </cell>
          <cell r="AC2013">
            <v>0</v>
          </cell>
          <cell r="AD2013"/>
          <cell r="AE2013"/>
          <cell r="AF2013"/>
          <cell r="AG2013"/>
          <cell r="AH2013"/>
          <cell r="AI2013"/>
          <cell r="AJ2013"/>
        </row>
        <row r="2014">
          <cell r="C2014">
            <v>0</v>
          </cell>
          <cell r="D2014">
            <v>0</v>
          </cell>
          <cell r="E2014"/>
          <cell r="F2014"/>
          <cell r="G2014"/>
          <cell r="AA2014"/>
          <cell r="AB2014"/>
          <cell r="AC2014"/>
          <cell r="AD2014"/>
          <cell r="AE2014"/>
          <cell r="AF2014"/>
          <cell r="AG2014"/>
          <cell r="AH2014"/>
          <cell r="AI2014"/>
          <cell r="AJ2014"/>
        </row>
        <row r="2015">
          <cell r="C2015">
            <v>0</v>
          </cell>
          <cell r="D2015">
            <v>0</v>
          </cell>
          <cell r="E2015"/>
          <cell r="F2015"/>
          <cell r="G2015"/>
          <cell r="AA2015"/>
          <cell r="AB2015"/>
          <cell r="AC2015"/>
          <cell r="AD2015"/>
          <cell r="AE2015"/>
          <cell r="AF2015"/>
          <cell r="AG2015"/>
          <cell r="AH2015"/>
          <cell r="AI2015"/>
          <cell r="AJ2015"/>
        </row>
        <row r="2016">
          <cell r="C2016">
            <v>0</v>
          </cell>
          <cell r="D2016">
            <v>0</v>
          </cell>
          <cell r="E2016"/>
          <cell r="F2016"/>
          <cell r="G2016"/>
          <cell r="AA2016"/>
          <cell r="AB2016"/>
          <cell r="AC2016"/>
          <cell r="AD2016"/>
          <cell r="AE2016"/>
          <cell r="AF2016"/>
          <cell r="AG2016"/>
          <cell r="AH2016"/>
          <cell r="AI2016"/>
          <cell r="AJ2016"/>
        </row>
        <row r="2017">
          <cell r="C2017">
            <v>0</v>
          </cell>
          <cell r="D2017">
            <v>0</v>
          </cell>
          <cell r="E2017"/>
          <cell r="F2017"/>
          <cell r="G2017"/>
          <cell r="AA2017"/>
          <cell r="AB2017"/>
          <cell r="AC2017"/>
          <cell r="AD2017"/>
          <cell r="AE2017"/>
          <cell r="AF2017"/>
          <cell r="AG2017"/>
          <cell r="AH2017"/>
          <cell r="AI2017"/>
          <cell r="AJ2017"/>
        </row>
        <row r="2018">
          <cell r="C2018">
            <v>1</v>
          </cell>
          <cell r="D2018">
            <v>1</v>
          </cell>
          <cell r="E2018">
            <v>1</v>
          </cell>
          <cell r="F2018"/>
          <cell r="G2018">
            <v>0</v>
          </cell>
          <cell r="AA2018">
            <v>1</v>
          </cell>
          <cell r="AB2018">
            <v>0</v>
          </cell>
          <cell r="AC2018">
            <v>0</v>
          </cell>
          <cell r="AD2018"/>
          <cell r="AE2018"/>
          <cell r="AF2018"/>
          <cell r="AG2018"/>
          <cell r="AH2018"/>
          <cell r="AI2018"/>
          <cell r="AJ2018"/>
        </row>
        <row r="2019">
          <cell r="C2019">
            <v>0</v>
          </cell>
          <cell r="D2019">
            <v>0</v>
          </cell>
          <cell r="E2019"/>
          <cell r="F2019"/>
          <cell r="G2019"/>
          <cell r="AA2019"/>
          <cell r="AB2019"/>
          <cell r="AC2019"/>
          <cell r="AD2019"/>
          <cell r="AE2019"/>
          <cell r="AF2019"/>
          <cell r="AG2019"/>
          <cell r="AH2019"/>
          <cell r="AI2019"/>
          <cell r="AJ2019"/>
        </row>
        <row r="2020">
          <cell r="C2020">
            <v>0</v>
          </cell>
          <cell r="D2020">
            <v>0</v>
          </cell>
          <cell r="E2020"/>
          <cell r="F2020"/>
          <cell r="G2020"/>
          <cell r="AA2020"/>
          <cell r="AB2020"/>
          <cell r="AC2020"/>
          <cell r="AD2020"/>
          <cell r="AE2020"/>
          <cell r="AF2020"/>
          <cell r="AG2020"/>
          <cell r="AH2020"/>
          <cell r="AI2020"/>
          <cell r="AJ2020"/>
        </row>
        <row r="2021">
          <cell r="C2021">
            <v>0</v>
          </cell>
          <cell r="D2021">
            <v>0</v>
          </cell>
          <cell r="E2021"/>
          <cell r="F2021"/>
          <cell r="G2021"/>
          <cell r="AA2021"/>
          <cell r="AB2021"/>
          <cell r="AC2021"/>
          <cell r="AD2021"/>
          <cell r="AE2021"/>
          <cell r="AF2021"/>
          <cell r="AG2021"/>
          <cell r="AH2021"/>
          <cell r="AI2021"/>
          <cell r="AJ2021"/>
        </row>
        <row r="2022">
          <cell r="C2022">
            <v>0</v>
          </cell>
          <cell r="D2022">
            <v>0</v>
          </cell>
          <cell r="E2022"/>
          <cell r="F2022"/>
          <cell r="G2022"/>
          <cell r="AA2022"/>
          <cell r="AB2022"/>
          <cell r="AC2022"/>
          <cell r="AD2022"/>
          <cell r="AE2022"/>
          <cell r="AF2022"/>
          <cell r="AG2022"/>
          <cell r="AH2022"/>
          <cell r="AI2022"/>
          <cell r="AJ2022"/>
        </row>
        <row r="2023">
          <cell r="C2023">
            <v>0</v>
          </cell>
          <cell r="D2023">
            <v>0</v>
          </cell>
          <cell r="E2023"/>
          <cell r="F2023"/>
          <cell r="G2023"/>
          <cell r="AA2023"/>
          <cell r="AB2023"/>
          <cell r="AC2023"/>
          <cell r="AD2023"/>
          <cell r="AE2023"/>
          <cell r="AF2023"/>
          <cell r="AG2023"/>
          <cell r="AH2023"/>
          <cell r="AI2023"/>
          <cell r="AJ2023"/>
        </row>
        <row r="2024">
          <cell r="C2024">
            <v>0</v>
          </cell>
          <cell r="D2024">
            <v>0</v>
          </cell>
          <cell r="E2024"/>
          <cell r="F2024"/>
          <cell r="G2024"/>
          <cell r="AA2024"/>
          <cell r="AB2024"/>
          <cell r="AC2024"/>
          <cell r="AD2024"/>
          <cell r="AE2024"/>
          <cell r="AF2024"/>
          <cell r="AG2024"/>
          <cell r="AH2024"/>
          <cell r="AI2024"/>
          <cell r="AJ2024"/>
        </row>
        <row r="2025">
          <cell r="C2025">
            <v>0</v>
          </cell>
          <cell r="D2025">
            <v>0</v>
          </cell>
          <cell r="E2025"/>
          <cell r="F2025"/>
          <cell r="G2025"/>
          <cell r="AA2025"/>
          <cell r="AB2025"/>
          <cell r="AC2025"/>
          <cell r="AD2025"/>
          <cell r="AE2025"/>
          <cell r="AF2025"/>
          <cell r="AG2025"/>
          <cell r="AH2025"/>
          <cell r="AI2025"/>
          <cell r="AJ2025"/>
        </row>
        <row r="2026">
          <cell r="C2026">
            <v>0</v>
          </cell>
          <cell r="D2026">
            <v>0</v>
          </cell>
          <cell r="E2026"/>
          <cell r="F2026"/>
          <cell r="G2026"/>
          <cell r="AA2026"/>
          <cell r="AB2026"/>
          <cell r="AC2026"/>
          <cell r="AD2026"/>
          <cell r="AE2026"/>
          <cell r="AF2026"/>
          <cell r="AG2026"/>
          <cell r="AH2026"/>
          <cell r="AI2026"/>
          <cell r="AJ2026"/>
        </row>
        <row r="2027">
          <cell r="C2027">
            <v>0</v>
          </cell>
          <cell r="D2027">
            <v>0</v>
          </cell>
          <cell r="E2027"/>
          <cell r="F2027"/>
          <cell r="G2027"/>
          <cell r="AA2027"/>
          <cell r="AB2027"/>
          <cell r="AC2027"/>
          <cell r="AD2027"/>
          <cell r="AE2027"/>
          <cell r="AF2027"/>
          <cell r="AG2027"/>
          <cell r="AH2027"/>
          <cell r="AI2027"/>
          <cell r="AJ2027"/>
        </row>
        <row r="2028">
          <cell r="C2028">
            <v>0</v>
          </cell>
          <cell r="D2028">
            <v>0</v>
          </cell>
          <cell r="E2028"/>
          <cell r="F2028"/>
          <cell r="G2028"/>
          <cell r="AA2028"/>
          <cell r="AB2028"/>
          <cell r="AC2028"/>
          <cell r="AD2028"/>
          <cell r="AE2028"/>
          <cell r="AF2028"/>
          <cell r="AG2028"/>
          <cell r="AH2028"/>
          <cell r="AI2028"/>
          <cell r="AJ2028"/>
        </row>
        <row r="2029">
          <cell r="C2029">
            <v>0</v>
          </cell>
          <cell r="D2029">
            <v>0</v>
          </cell>
          <cell r="E2029"/>
          <cell r="F2029"/>
          <cell r="G2029"/>
          <cell r="AA2029"/>
          <cell r="AB2029"/>
          <cell r="AC2029"/>
          <cell r="AD2029"/>
          <cell r="AE2029"/>
          <cell r="AF2029"/>
          <cell r="AG2029"/>
          <cell r="AH2029"/>
          <cell r="AI2029"/>
          <cell r="AJ2029"/>
        </row>
        <row r="2030">
          <cell r="C2030">
            <v>0</v>
          </cell>
          <cell r="D2030">
            <v>0</v>
          </cell>
          <cell r="E2030"/>
          <cell r="F2030"/>
          <cell r="G2030"/>
          <cell r="AA2030"/>
          <cell r="AB2030"/>
          <cell r="AC2030"/>
          <cell r="AD2030"/>
          <cell r="AE2030"/>
          <cell r="AF2030"/>
          <cell r="AG2030"/>
          <cell r="AH2030"/>
          <cell r="AI2030"/>
          <cell r="AJ2030"/>
        </row>
        <row r="2031">
          <cell r="C2031">
            <v>0</v>
          </cell>
          <cell r="D2031">
            <v>0</v>
          </cell>
          <cell r="E2031"/>
          <cell r="F2031"/>
          <cell r="G2031"/>
          <cell r="AA2031"/>
          <cell r="AB2031"/>
          <cell r="AC2031"/>
          <cell r="AD2031"/>
          <cell r="AE2031"/>
          <cell r="AF2031"/>
          <cell r="AG2031"/>
          <cell r="AH2031"/>
          <cell r="AI2031"/>
          <cell r="AJ2031"/>
        </row>
        <row r="2032">
          <cell r="C2032">
            <v>0</v>
          </cell>
          <cell r="D2032">
            <v>0</v>
          </cell>
          <cell r="E2032"/>
          <cell r="F2032"/>
          <cell r="G2032"/>
          <cell r="AA2032"/>
          <cell r="AB2032"/>
          <cell r="AC2032"/>
          <cell r="AD2032"/>
          <cell r="AE2032"/>
          <cell r="AF2032"/>
          <cell r="AG2032"/>
          <cell r="AH2032"/>
          <cell r="AI2032"/>
          <cell r="AJ2032"/>
        </row>
        <row r="2033">
          <cell r="C2033">
            <v>0</v>
          </cell>
          <cell r="D2033">
            <v>0</v>
          </cell>
          <cell r="E2033"/>
          <cell r="F2033"/>
          <cell r="G2033"/>
          <cell r="AA2033"/>
          <cell r="AB2033"/>
          <cell r="AC2033"/>
          <cell r="AD2033"/>
          <cell r="AE2033"/>
          <cell r="AF2033"/>
          <cell r="AG2033"/>
          <cell r="AH2033"/>
          <cell r="AI2033"/>
          <cell r="AJ2033"/>
        </row>
        <row r="2034">
          <cell r="C2034">
            <v>0</v>
          </cell>
          <cell r="D2034">
            <v>0</v>
          </cell>
          <cell r="E2034"/>
          <cell r="F2034"/>
          <cell r="G2034"/>
          <cell r="AA2034"/>
          <cell r="AB2034"/>
          <cell r="AC2034"/>
          <cell r="AD2034"/>
          <cell r="AE2034"/>
          <cell r="AF2034"/>
          <cell r="AG2034"/>
          <cell r="AH2034"/>
          <cell r="AI2034"/>
          <cell r="AJ2034"/>
        </row>
        <row r="2035">
          <cell r="C2035">
            <v>0</v>
          </cell>
          <cell r="D2035">
            <v>0</v>
          </cell>
          <cell r="E2035"/>
          <cell r="F2035"/>
          <cell r="G2035"/>
          <cell r="AA2035"/>
          <cell r="AB2035"/>
          <cell r="AC2035"/>
          <cell r="AD2035"/>
          <cell r="AE2035"/>
          <cell r="AF2035"/>
          <cell r="AG2035"/>
          <cell r="AH2035"/>
          <cell r="AI2035"/>
          <cell r="AJ2035"/>
        </row>
        <row r="2036">
          <cell r="C2036">
            <v>0</v>
          </cell>
          <cell r="D2036">
            <v>0</v>
          </cell>
          <cell r="E2036"/>
          <cell r="F2036"/>
          <cell r="G2036"/>
          <cell r="AA2036"/>
          <cell r="AB2036"/>
          <cell r="AC2036"/>
          <cell r="AD2036"/>
          <cell r="AE2036"/>
          <cell r="AF2036"/>
          <cell r="AG2036"/>
          <cell r="AH2036"/>
          <cell r="AI2036"/>
          <cell r="AJ2036"/>
        </row>
        <row r="2037">
          <cell r="C2037">
            <v>0</v>
          </cell>
          <cell r="D2037">
            <v>0</v>
          </cell>
          <cell r="E2037"/>
          <cell r="F2037"/>
          <cell r="G2037"/>
          <cell r="AA2037"/>
          <cell r="AB2037"/>
          <cell r="AC2037"/>
          <cell r="AD2037"/>
          <cell r="AE2037"/>
          <cell r="AF2037"/>
          <cell r="AG2037"/>
          <cell r="AH2037"/>
          <cell r="AI2037"/>
          <cell r="AJ2037"/>
        </row>
        <row r="2038">
          <cell r="C2038">
            <v>0</v>
          </cell>
          <cell r="D2038">
            <v>0</v>
          </cell>
          <cell r="E2038"/>
          <cell r="F2038"/>
          <cell r="G2038"/>
          <cell r="AA2038"/>
          <cell r="AB2038"/>
          <cell r="AC2038"/>
          <cell r="AD2038"/>
          <cell r="AE2038"/>
          <cell r="AF2038"/>
          <cell r="AG2038"/>
          <cell r="AH2038"/>
          <cell r="AI2038"/>
          <cell r="AJ2038"/>
        </row>
        <row r="2039">
          <cell r="C2039">
            <v>0</v>
          </cell>
          <cell r="D2039">
            <v>0</v>
          </cell>
          <cell r="E2039"/>
          <cell r="F2039"/>
          <cell r="G2039"/>
          <cell r="AA2039"/>
          <cell r="AB2039"/>
          <cell r="AC2039"/>
          <cell r="AD2039"/>
          <cell r="AE2039"/>
          <cell r="AF2039"/>
          <cell r="AG2039"/>
          <cell r="AH2039"/>
          <cell r="AI2039"/>
          <cell r="AJ2039"/>
        </row>
        <row r="2040">
          <cell r="C2040">
            <v>0</v>
          </cell>
          <cell r="D2040">
            <v>0</v>
          </cell>
          <cell r="E2040"/>
          <cell r="F2040"/>
          <cell r="G2040"/>
          <cell r="AA2040"/>
          <cell r="AB2040"/>
          <cell r="AC2040"/>
          <cell r="AD2040"/>
          <cell r="AE2040"/>
          <cell r="AF2040"/>
          <cell r="AG2040"/>
          <cell r="AH2040"/>
          <cell r="AI2040"/>
          <cell r="AJ2040"/>
        </row>
        <row r="2041">
          <cell r="C2041">
            <v>29</v>
          </cell>
          <cell r="D2041">
            <v>29</v>
          </cell>
          <cell r="E2041">
            <v>29</v>
          </cell>
          <cell r="F2041"/>
          <cell r="G2041">
            <v>0</v>
          </cell>
          <cell r="AA2041">
            <v>2</v>
          </cell>
          <cell r="AB2041">
            <v>6</v>
          </cell>
          <cell r="AC2041">
            <v>21</v>
          </cell>
          <cell r="AD2041"/>
          <cell r="AE2041"/>
          <cell r="AF2041"/>
          <cell r="AG2041"/>
          <cell r="AH2041"/>
          <cell r="AI2041"/>
          <cell r="AJ2041"/>
        </row>
        <row r="2042">
          <cell r="C2042">
            <v>0</v>
          </cell>
          <cell r="D2042">
            <v>0</v>
          </cell>
          <cell r="E2042"/>
          <cell r="F2042"/>
          <cell r="G2042"/>
          <cell r="AA2042"/>
          <cell r="AB2042"/>
          <cell r="AC2042"/>
          <cell r="AD2042"/>
          <cell r="AE2042"/>
          <cell r="AF2042"/>
          <cell r="AG2042"/>
          <cell r="AH2042"/>
          <cell r="AI2042"/>
          <cell r="AJ2042"/>
        </row>
        <row r="2043">
          <cell r="C2043">
            <v>0</v>
          </cell>
          <cell r="D2043">
            <v>0</v>
          </cell>
          <cell r="E2043"/>
          <cell r="F2043"/>
          <cell r="G2043"/>
          <cell r="AA2043"/>
          <cell r="AB2043"/>
          <cell r="AC2043"/>
          <cell r="AD2043"/>
          <cell r="AE2043"/>
          <cell r="AF2043"/>
          <cell r="AG2043"/>
          <cell r="AH2043"/>
          <cell r="AI2043"/>
          <cell r="AJ2043"/>
        </row>
        <row r="2044">
          <cell r="C2044">
            <v>0</v>
          </cell>
          <cell r="D2044">
            <v>0</v>
          </cell>
          <cell r="E2044"/>
          <cell r="F2044"/>
          <cell r="G2044"/>
          <cell r="AA2044"/>
          <cell r="AB2044"/>
          <cell r="AC2044"/>
          <cell r="AD2044"/>
          <cell r="AE2044"/>
          <cell r="AF2044"/>
          <cell r="AG2044"/>
          <cell r="AH2044"/>
          <cell r="AI2044"/>
          <cell r="AJ2044"/>
        </row>
        <row r="2045">
          <cell r="C2045">
            <v>0</v>
          </cell>
          <cell r="D2045">
            <v>0</v>
          </cell>
          <cell r="E2045"/>
          <cell r="F2045"/>
          <cell r="G2045"/>
          <cell r="AA2045"/>
          <cell r="AB2045"/>
          <cell r="AC2045"/>
          <cell r="AD2045"/>
          <cell r="AE2045"/>
          <cell r="AF2045"/>
          <cell r="AG2045"/>
          <cell r="AH2045"/>
          <cell r="AI2045"/>
          <cell r="AJ2045"/>
        </row>
        <row r="2046">
          <cell r="C2046">
            <v>0</v>
          </cell>
          <cell r="D2046">
            <v>0</v>
          </cell>
          <cell r="E2046"/>
          <cell r="F2046"/>
          <cell r="G2046"/>
          <cell r="AA2046"/>
          <cell r="AB2046"/>
          <cell r="AC2046"/>
          <cell r="AD2046"/>
          <cell r="AE2046"/>
          <cell r="AF2046"/>
          <cell r="AG2046"/>
          <cell r="AH2046"/>
          <cell r="AI2046"/>
          <cell r="AJ2046"/>
        </row>
        <row r="2047">
          <cell r="C2047">
            <v>0</v>
          </cell>
          <cell r="D2047">
            <v>0</v>
          </cell>
          <cell r="E2047"/>
          <cell r="F2047"/>
          <cell r="G2047"/>
          <cell r="AA2047"/>
          <cell r="AB2047"/>
          <cell r="AC2047"/>
          <cell r="AD2047"/>
          <cell r="AE2047"/>
          <cell r="AF2047"/>
          <cell r="AG2047"/>
          <cell r="AH2047"/>
          <cell r="AI2047"/>
          <cell r="AJ2047"/>
        </row>
        <row r="2048">
          <cell r="C2048">
            <v>1</v>
          </cell>
          <cell r="D2048">
            <v>1</v>
          </cell>
          <cell r="E2048">
            <v>1</v>
          </cell>
          <cell r="F2048"/>
          <cell r="G2048">
            <v>0</v>
          </cell>
          <cell r="AA2048"/>
          <cell r="AB2048">
            <v>1</v>
          </cell>
          <cell r="AC2048"/>
          <cell r="AD2048"/>
          <cell r="AE2048"/>
          <cell r="AF2048"/>
          <cell r="AG2048"/>
          <cell r="AH2048"/>
          <cell r="AI2048"/>
          <cell r="AJ2048"/>
        </row>
        <row r="2049">
          <cell r="C2049">
            <v>0</v>
          </cell>
          <cell r="D2049">
            <v>0</v>
          </cell>
          <cell r="E2049"/>
          <cell r="F2049"/>
          <cell r="G2049"/>
          <cell r="AA2049"/>
          <cell r="AB2049"/>
          <cell r="AC2049"/>
          <cell r="AD2049"/>
          <cell r="AE2049"/>
          <cell r="AF2049"/>
          <cell r="AG2049"/>
          <cell r="AH2049"/>
          <cell r="AI2049"/>
          <cell r="AJ2049"/>
        </row>
        <row r="2050">
          <cell r="C2050">
            <v>0</v>
          </cell>
          <cell r="D2050">
            <v>0</v>
          </cell>
          <cell r="E2050"/>
          <cell r="F2050"/>
          <cell r="G2050"/>
          <cell r="AA2050"/>
          <cell r="AB2050"/>
          <cell r="AC2050"/>
          <cell r="AD2050"/>
          <cell r="AE2050"/>
          <cell r="AF2050"/>
          <cell r="AG2050"/>
          <cell r="AH2050"/>
          <cell r="AI2050"/>
          <cell r="AJ2050"/>
        </row>
        <row r="2051">
          <cell r="C2051">
            <v>0</v>
          </cell>
          <cell r="D2051">
            <v>0</v>
          </cell>
          <cell r="E2051"/>
          <cell r="F2051"/>
          <cell r="G2051"/>
          <cell r="AA2051"/>
          <cell r="AB2051"/>
          <cell r="AC2051"/>
          <cell r="AD2051"/>
          <cell r="AE2051"/>
          <cell r="AF2051"/>
          <cell r="AG2051"/>
          <cell r="AH2051"/>
          <cell r="AI2051"/>
          <cell r="AJ2051"/>
        </row>
        <row r="2052">
          <cell r="C2052">
            <v>0</v>
          </cell>
          <cell r="D2052">
            <v>0</v>
          </cell>
          <cell r="E2052"/>
          <cell r="F2052"/>
          <cell r="G2052"/>
          <cell r="AA2052"/>
          <cell r="AB2052"/>
          <cell r="AC2052"/>
          <cell r="AD2052"/>
          <cell r="AE2052"/>
          <cell r="AF2052"/>
          <cell r="AG2052"/>
          <cell r="AH2052"/>
          <cell r="AI2052"/>
          <cell r="AJ2052"/>
        </row>
        <row r="2053">
          <cell r="C2053">
            <v>0</v>
          </cell>
          <cell r="D2053">
            <v>0</v>
          </cell>
          <cell r="E2053"/>
          <cell r="F2053"/>
          <cell r="G2053"/>
          <cell r="AA2053"/>
          <cell r="AB2053"/>
          <cell r="AC2053"/>
          <cell r="AD2053"/>
          <cell r="AE2053"/>
          <cell r="AF2053"/>
          <cell r="AG2053"/>
          <cell r="AH2053"/>
          <cell r="AI2053"/>
          <cell r="AJ2053"/>
        </row>
        <row r="2054">
          <cell r="C2054">
            <v>0</v>
          </cell>
          <cell r="D2054">
            <v>0</v>
          </cell>
          <cell r="E2054"/>
          <cell r="F2054"/>
          <cell r="G2054"/>
          <cell r="AA2054"/>
          <cell r="AB2054"/>
          <cell r="AC2054"/>
          <cell r="AD2054"/>
          <cell r="AE2054"/>
          <cell r="AF2054"/>
          <cell r="AG2054"/>
          <cell r="AH2054"/>
          <cell r="AI2054"/>
          <cell r="AJ2054"/>
        </row>
        <row r="2055">
          <cell r="C2055">
            <v>0</v>
          </cell>
          <cell r="D2055">
            <v>0</v>
          </cell>
          <cell r="E2055"/>
          <cell r="F2055"/>
          <cell r="G2055"/>
          <cell r="AA2055"/>
          <cell r="AB2055"/>
          <cell r="AC2055"/>
          <cell r="AD2055"/>
          <cell r="AE2055"/>
          <cell r="AF2055"/>
          <cell r="AG2055"/>
          <cell r="AH2055"/>
          <cell r="AI2055"/>
          <cell r="AJ2055"/>
        </row>
        <row r="2059">
          <cell r="C2059">
            <v>42</v>
          </cell>
          <cell r="D2059">
            <v>42</v>
          </cell>
          <cell r="E2059">
            <v>42</v>
          </cell>
          <cell r="F2059"/>
          <cell r="G2059">
            <v>0</v>
          </cell>
          <cell r="AA2059">
            <v>10</v>
          </cell>
          <cell r="AB2059">
            <v>32</v>
          </cell>
          <cell r="AC2059">
            <v>0</v>
          </cell>
          <cell r="AD2059"/>
          <cell r="AE2059"/>
          <cell r="AF2059"/>
          <cell r="AG2059"/>
          <cell r="AH2059"/>
          <cell r="AI2059"/>
          <cell r="AJ2059"/>
          <cell r="AL2059">
            <v>1690920</v>
          </cell>
        </row>
        <row r="2060">
          <cell r="C2060">
            <v>0</v>
          </cell>
          <cell r="D2060">
            <v>0</v>
          </cell>
          <cell r="E2060">
            <v>0</v>
          </cell>
          <cell r="F2060"/>
          <cell r="G2060">
            <v>0</v>
          </cell>
          <cell r="AA2060">
            <v>0</v>
          </cell>
          <cell r="AB2060">
            <v>0</v>
          </cell>
          <cell r="AC2060">
            <v>0</v>
          </cell>
          <cell r="AD2060"/>
          <cell r="AE2060"/>
          <cell r="AF2060"/>
          <cell r="AG2060"/>
          <cell r="AH2060"/>
          <cell r="AI2060"/>
          <cell r="AJ2060"/>
          <cell r="AL2060">
            <v>0</v>
          </cell>
        </row>
        <row r="2061">
          <cell r="C2061">
            <v>23</v>
          </cell>
          <cell r="D2061">
            <v>23</v>
          </cell>
          <cell r="E2061">
            <v>23</v>
          </cell>
          <cell r="F2061"/>
          <cell r="G2061">
            <v>0</v>
          </cell>
          <cell r="AA2061">
            <v>2</v>
          </cell>
          <cell r="AB2061">
            <v>21</v>
          </cell>
          <cell r="AC2061">
            <v>0</v>
          </cell>
          <cell r="AD2061"/>
          <cell r="AE2061"/>
          <cell r="AF2061"/>
          <cell r="AG2061"/>
          <cell r="AH2061"/>
          <cell r="AI2061"/>
          <cell r="AJ2061"/>
          <cell r="AL2061">
            <v>1189790</v>
          </cell>
        </row>
        <row r="2110">
          <cell r="C2110">
            <v>0</v>
          </cell>
          <cell r="AL2110">
            <v>0</v>
          </cell>
        </row>
        <row r="2176">
          <cell r="C2176">
            <v>149</v>
          </cell>
          <cell r="H2176">
            <v>122</v>
          </cell>
          <cell r="I2176">
            <v>111</v>
          </cell>
          <cell r="J2176">
            <v>11</v>
          </cell>
          <cell r="K2176">
            <v>3</v>
          </cell>
          <cell r="L2176">
            <v>24</v>
          </cell>
          <cell r="M2176">
            <v>0</v>
          </cell>
          <cell r="N2176">
            <v>0</v>
          </cell>
          <cell r="P2176">
            <v>0</v>
          </cell>
          <cell r="Q2176">
            <v>13</v>
          </cell>
          <cell r="S2176">
            <v>1</v>
          </cell>
          <cell r="T2176">
            <v>38</v>
          </cell>
          <cell r="V2176">
            <v>0</v>
          </cell>
          <cell r="W2176">
            <v>0</v>
          </cell>
          <cell r="Y2176">
            <v>7</v>
          </cell>
          <cell r="Z2176">
            <v>90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L2176">
            <v>37735610</v>
          </cell>
        </row>
        <row r="2218">
          <cell r="C2218">
            <v>7</v>
          </cell>
          <cell r="H2218">
            <v>5</v>
          </cell>
          <cell r="I2218">
            <v>4</v>
          </cell>
          <cell r="J2218">
            <v>1</v>
          </cell>
          <cell r="K2218">
            <v>1</v>
          </cell>
          <cell r="L2218">
            <v>1</v>
          </cell>
          <cell r="M2218">
            <v>0</v>
          </cell>
          <cell r="N2218">
            <v>0</v>
          </cell>
          <cell r="P2218">
            <v>0</v>
          </cell>
          <cell r="Q2218">
            <v>1</v>
          </cell>
          <cell r="S2218">
            <v>0</v>
          </cell>
          <cell r="T2218">
            <v>1</v>
          </cell>
          <cell r="V2218">
            <v>0</v>
          </cell>
          <cell r="W2218">
            <v>0</v>
          </cell>
          <cell r="Y2218">
            <v>0</v>
          </cell>
          <cell r="Z2218">
            <v>2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L2218">
            <v>895460</v>
          </cell>
        </row>
        <row r="2220">
          <cell r="C2220">
            <v>0</v>
          </cell>
          <cell r="D2220">
            <v>0</v>
          </cell>
          <cell r="E2220"/>
          <cell r="F2220"/>
          <cell r="G2220"/>
          <cell r="AA2220"/>
          <cell r="AB2220"/>
          <cell r="AC2220"/>
          <cell r="AD2220"/>
          <cell r="AE2220"/>
          <cell r="AF2220"/>
          <cell r="AG2220"/>
          <cell r="AH2220"/>
          <cell r="AI2220"/>
          <cell r="AJ2220"/>
        </row>
        <row r="2221">
          <cell r="C2221">
            <v>1</v>
          </cell>
          <cell r="D2221">
            <v>1</v>
          </cell>
          <cell r="E2221">
            <v>1</v>
          </cell>
          <cell r="F2221"/>
          <cell r="G2221"/>
          <cell r="AA2221">
            <v>1</v>
          </cell>
          <cell r="AB2221"/>
          <cell r="AC2221"/>
          <cell r="AD2221"/>
          <cell r="AE2221"/>
          <cell r="AF2221"/>
          <cell r="AG2221"/>
          <cell r="AH2221"/>
          <cell r="AI2221"/>
          <cell r="AJ2221"/>
        </row>
        <row r="2222">
          <cell r="C2222">
            <v>22</v>
          </cell>
          <cell r="D2222">
            <v>22</v>
          </cell>
          <cell r="E2222">
            <v>22</v>
          </cell>
          <cell r="F2222"/>
          <cell r="G2222">
            <v>0</v>
          </cell>
          <cell r="AA2222">
            <v>1</v>
          </cell>
          <cell r="AB2222">
            <v>21</v>
          </cell>
          <cell r="AC2222">
            <v>0</v>
          </cell>
          <cell r="AD2222"/>
          <cell r="AE2222"/>
          <cell r="AF2222"/>
          <cell r="AG2222"/>
          <cell r="AH2222"/>
          <cell r="AI2222"/>
          <cell r="AJ2222"/>
        </row>
        <row r="2223">
          <cell r="C2223">
            <v>0</v>
          </cell>
          <cell r="D2223">
            <v>0</v>
          </cell>
          <cell r="E2223"/>
          <cell r="F2223"/>
          <cell r="G2223"/>
          <cell r="AA2223"/>
          <cell r="AB2223"/>
          <cell r="AC2223"/>
          <cell r="AD2223"/>
          <cell r="AE2223"/>
          <cell r="AF2223"/>
          <cell r="AG2223"/>
          <cell r="AH2223"/>
          <cell r="AI2223"/>
          <cell r="AJ2223"/>
        </row>
        <row r="2224">
          <cell r="C2224">
            <v>10</v>
          </cell>
          <cell r="D2224">
            <v>10</v>
          </cell>
          <cell r="E2224">
            <v>10</v>
          </cell>
          <cell r="F2224"/>
          <cell r="G2224">
            <v>0</v>
          </cell>
          <cell r="AA2224">
            <v>0</v>
          </cell>
          <cell r="AB2224">
            <v>10</v>
          </cell>
          <cell r="AC2224">
            <v>0</v>
          </cell>
          <cell r="AD2224"/>
          <cell r="AE2224"/>
          <cell r="AF2224"/>
          <cell r="AG2224"/>
          <cell r="AH2224"/>
          <cell r="AI2224"/>
          <cell r="AJ2224"/>
        </row>
        <row r="2225">
          <cell r="C2225">
            <v>0</v>
          </cell>
          <cell r="D2225">
            <v>0</v>
          </cell>
          <cell r="E2225"/>
          <cell r="F2225"/>
          <cell r="G2225"/>
          <cell r="AA2225"/>
          <cell r="AB2225"/>
          <cell r="AC2225"/>
          <cell r="AD2225"/>
          <cell r="AE2225"/>
          <cell r="AF2225"/>
          <cell r="AG2225"/>
          <cell r="AH2225"/>
          <cell r="AI2225"/>
          <cell r="AJ2225"/>
        </row>
        <row r="2226">
          <cell r="C2226">
            <v>0</v>
          </cell>
          <cell r="D2226">
            <v>0</v>
          </cell>
          <cell r="E2226"/>
          <cell r="F2226"/>
          <cell r="G2226"/>
          <cell r="AA2226"/>
          <cell r="AB2226"/>
          <cell r="AC2226"/>
          <cell r="AD2226"/>
          <cell r="AE2226"/>
          <cell r="AF2226"/>
          <cell r="AG2226"/>
          <cell r="AH2226"/>
          <cell r="AI2226"/>
          <cell r="AJ2226"/>
        </row>
        <row r="2227">
          <cell r="C2227">
            <v>0</v>
          </cell>
          <cell r="D2227">
            <v>0</v>
          </cell>
          <cell r="E2227"/>
          <cell r="F2227"/>
          <cell r="G2227"/>
          <cell r="AA2227"/>
          <cell r="AB2227"/>
          <cell r="AC2227"/>
          <cell r="AD2227"/>
          <cell r="AE2227"/>
          <cell r="AF2227"/>
          <cell r="AG2227"/>
          <cell r="AH2227"/>
          <cell r="AI2227"/>
          <cell r="AJ2227"/>
        </row>
        <row r="2228">
          <cell r="C2228">
            <v>0</v>
          </cell>
          <cell r="D2228">
            <v>0</v>
          </cell>
          <cell r="E2228"/>
          <cell r="F2228"/>
          <cell r="G2228"/>
          <cell r="AA2228"/>
          <cell r="AB2228"/>
          <cell r="AC2228"/>
          <cell r="AD2228"/>
          <cell r="AE2228"/>
          <cell r="AF2228"/>
          <cell r="AG2228"/>
          <cell r="AH2228"/>
          <cell r="AI2228"/>
          <cell r="AJ2228"/>
        </row>
        <row r="2229">
          <cell r="C2229">
            <v>0</v>
          </cell>
          <cell r="D2229">
            <v>0</v>
          </cell>
          <cell r="E2229"/>
          <cell r="F2229"/>
          <cell r="G2229"/>
          <cell r="AA2229"/>
          <cell r="AB2229"/>
          <cell r="AC2229"/>
          <cell r="AD2229"/>
          <cell r="AE2229"/>
          <cell r="AF2229"/>
          <cell r="AG2229"/>
          <cell r="AH2229"/>
          <cell r="AI2229"/>
          <cell r="AJ2229"/>
        </row>
        <row r="2230">
          <cell r="C2230">
            <v>0</v>
          </cell>
          <cell r="D2230">
            <v>0</v>
          </cell>
          <cell r="E2230"/>
          <cell r="F2230"/>
          <cell r="G2230"/>
          <cell r="AA2230"/>
          <cell r="AB2230"/>
          <cell r="AC2230"/>
          <cell r="AD2230"/>
          <cell r="AE2230"/>
          <cell r="AF2230"/>
          <cell r="AG2230"/>
          <cell r="AH2230"/>
          <cell r="AI2230"/>
          <cell r="AJ2230"/>
        </row>
        <row r="2231">
          <cell r="C2231">
            <v>0</v>
          </cell>
          <cell r="D2231">
            <v>0</v>
          </cell>
          <cell r="E2231"/>
          <cell r="F2231"/>
          <cell r="G2231"/>
          <cell r="AA2231"/>
          <cell r="AB2231"/>
          <cell r="AC2231"/>
          <cell r="AD2231"/>
          <cell r="AE2231"/>
          <cell r="AF2231"/>
          <cell r="AG2231"/>
          <cell r="AH2231"/>
          <cell r="AI2231"/>
          <cell r="AJ2231"/>
        </row>
        <row r="2232">
          <cell r="C2232">
            <v>0</v>
          </cell>
          <cell r="D2232">
            <v>0</v>
          </cell>
          <cell r="E2232"/>
          <cell r="F2232"/>
          <cell r="G2232"/>
          <cell r="AA2232"/>
          <cell r="AB2232"/>
          <cell r="AC2232"/>
          <cell r="AD2232"/>
          <cell r="AE2232"/>
          <cell r="AF2232"/>
          <cell r="AG2232"/>
          <cell r="AH2232"/>
          <cell r="AI2232"/>
          <cell r="AJ2232"/>
        </row>
        <row r="2233">
          <cell r="C2233">
            <v>0</v>
          </cell>
          <cell r="D2233">
            <v>0</v>
          </cell>
          <cell r="E2233"/>
          <cell r="F2233"/>
          <cell r="G2233"/>
          <cell r="AA2233"/>
          <cell r="AB2233"/>
          <cell r="AC2233"/>
          <cell r="AD2233"/>
          <cell r="AE2233"/>
          <cell r="AF2233"/>
          <cell r="AG2233"/>
          <cell r="AH2233"/>
          <cell r="AI2233"/>
          <cell r="AJ2233"/>
        </row>
        <row r="2234">
          <cell r="C2234">
            <v>0</v>
          </cell>
          <cell r="D2234">
            <v>0</v>
          </cell>
          <cell r="E2234"/>
          <cell r="F2234"/>
          <cell r="G2234"/>
          <cell r="AA2234"/>
          <cell r="AB2234"/>
          <cell r="AC2234"/>
          <cell r="AD2234"/>
          <cell r="AE2234"/>
          <cell r="AF2234"/>
          <cell r="AG2234"/>
          <cell r="AH2234"/>
          <cell r="AI2234"/>
          <cell r="AJ2234"/>
        </row>
        <row r="2235">
          <cell r="C2235">
            <v>0</v>
          </cell>
          <cell r="D2235">
            <v>0</v>
          </cell>
          <cell r="E2235"/>
          <cell r="F2235"/>
          <cell r="G2235"/>
          <cell r="AA2235"/>
          <cell r="AB2235"/>
          <cell r="AC2235"/>
          <cell r="AD2235"/>
          <cell r="AE2235"/>
          <cell r="AF2235"/>
          <cell r="AG2235"/>
          <cell r="AH2235"/>
          <cell r="AI2235"/>
          <cell r="AJ2235"/>
        </row>
        <row r="2236">
          <cell r="C2236">
            <v>56</v>
          </cell>
          <cell r="D2236">
            <v>56</v>
          </cell>
          <cell r="E2236">
            <v>56</v>
          </cell>
          <cell r="F2236"/>
          <cell r="G2236">
            <v>0</v>
          </cell>
          <cell r="AA2236">
            <v>54</v>
          </cell>
          <cell r="AB2236">
            <v>2</v>
          </cell>
          <cell r="AC2236">
            <v>0</v>
          </cell>
          <cell r="AD2236"/>
          <cell r="AE2236"/>
          <cell r="AF2236"/>
          <cell r="AG2236"/>
          <cell r="AH2236"/>
          <cell r="AI2236"/>
          <cell r="AJ2236"/>
        </row>
        <row r="2237">
          <cell r="C2237">
            <v>0</v>
          </cell>
          <cell r="D2237">
            <v>0</v>
          </cell>
          <cell r="E2237"/>
          <cell r="F2237"/>
          <cell r="G2237"/>
          <cell r="AA2237"/>
          <cell r="AB2237"/>
          <cell r="AC2237"/>
          <cell r="AD2237"/>
          <cell r="AE2237"/>
          <cell r="AF2237"/>
          <cell r="AG2237"/>
          <cell r="AH2237"/>
          <cell r="AI2237"/>
          <cell r="AJ2237"/>
        </row>
        <row r="2238">
          <cell r="C2238">
            <v>0</v>
          </cell>
          <cell r="D2238">
            <v>0</v>
          </cell>
          <cell r="E2238"/>
          <cell r="F2238"/>
          <cell r="G2238"/>
          <cell r="AA2238"/>
          <cell r="AB2238"/>
          <cell r="AC2238"/>
          <cell r="AD2238"/>
          <cell r="AE2238"/>
          <cell r="AF2238"/>
          <cell r="AG2238"/>
          <cell r="AH2238"/>
          <cell r="AI2238"/>
          <cell r="AJ2238"/>
        </row>
        <row r="2239">
          <cell r="C2239">
            <v>74</v>
          </cell>
          <cell r="D2239">
            <v>73</v>
          </cell>
          <cell r="E2239">
            <v>73</v>
          </cell>
          <cell r="F2239"/>
          <cell r="G2239">
            <v>1</v>
          </cell>
          <cell r="AA2239">
            <v>22</v>
          </cell>
          <cell r="AB2239">
            <v>2</v>
          </cell>
          <cell r="AC2239">
            <v>50</v>
          </cell>
          <cell r="AD2239"/>
          <cell r="AE2239"/>
          <cell r="AF2239"/>
          <cell r="AG2239"/>
          <cell r="AH2239"/>
          <cell r="AI2239"/>
          <cell r="AJ2239"/>
        </row>
        <row r="2240">
          <cell r="C2240">
            <v>0</v>
          </cell>
          <cell r="D2240">
            <v>0</v>
          </cell>
          <cell r="E2240"/>
          <cell r="F2240"/>
          <cell r="G2240"/>
          <cell r="AA2240"/>
          <cell r="AB2240"/>
          <cell r="AC2240"/>
          <cell r="AD2240"/>
          <cell r="AE2240"/>
          <cell r="AF2240"/>
          <cell r="AG2240"/>
          <cell r="AH2240"/>
          <cell r="AI2240"/>
          <cell r="AJ2240"/>
        </row>
        <row r="2241">
          <cell r="C2241">
            <v>0</v>
          </cell>
          <cell r="D2241">
            <v>0</v>
          </cell>
          <cell r="E2241"/>
          <cell r="F2241"/>
          <cell r="G2241"/>
          <cell r="AA2241"/>
          <cell r="AB2241"/>
          <cell r="AC2241"/>
          <cell r="AD2241"/>
          <cell r="AE2241"/>
          <cell r="AF2241"/>
          <cell r="AG2241"/>
          <cell r="AH2241"/>
          <cell r="AI2241"/>
          <cell r="AJ2241"/>
        </row>
        <row r="2242">
          <cell r="C2242">
            <v>0</v>
          </cell>
          <cell r="D2242">
            <v>0</v>
          </cell>
          <cell r="E2242"/>
          <cell r="F2242"/>
          <cell r="G2242"/>
          <cell r="AA2242"/>
          <cell r="AB2242"/>
          <cell r="AC2242"/>
          <cell r="AD2242"/>
          <cell r="AE2242"/>
          <cell r="AF2242"/>
          <cell r="AG2242"/>
          <cell r="AH2242"/>
          <cell r="AI2242"/>
          <cell r="AJ2242"/>
        </row>
        <row r="2243">
          <cell r="C2243">
            <v>243</v>
          </cell>
          <cell r="D2243">
            <v>166</v>
          </cell>
          <cell r="E2243">
            <v>166</v>
          </cell>
          <cell r="F2243"/>
          <cell r="G2243">
            <v>77</v>
          </cell>
          <cell r="AA2243">
            <v>148</v>
          </cell>
          <cell r="AB2243">
            <v>5</v>
          </cell>
          <cell r="AC2243">
            <v>90</v>
          </cell>
          <cell r="AD2243"/>
          <cell r="AE2243"/>
          <cell r="AF2243"/>
          <cell r="AG2243"/>
          <cell r="AH2243"/>
          <cell r="AI2243"/>
          <cell r="AJ2243"/>
        </row>
        <row r="2244">
          <cell r="C2244">
            <v>0</v>
          </cell>
          <cell r="D2244">
            <v>0</v>
          </cell>
          <cell r="E2244"/>
          <cell r="F2244"/>
          <cell r="G2244"/>
          <cell r="AA2244"/>
          <cell r="AB2244"/>
          <cell r="AC2244"/>
          <cell r="AD2244"/>
          <cell r="AE2244"/>
          <cell r="AF2244"/>
          <cell r="AG2244"/>
          <cell r="AH2244"/>
          <cell r="AI2244"/>
          <cell r="AJ2244"/>
        </row>
        <row r="2245">
          <cell r="C2245">
            <v>0</v>
          </cell>
          <cell r="D2245">
            <v>0</v>
          </cell>
          <cell r="E2245"/>
          <cell r="F2245"/>
          <cell r="G2245"/>
          <cell r="AA2245"/>
          <cell r="AB2245"/>
          <cell r="AC2245"/>
          <cell r="AD2245"/>
          <cell r="AE2245"/>
          <cell r="AF2245"/>
          <cell r="AG2245"/>
          <cell r="AH2245"/>
          <cell r="AI2245"/>
          <cell r="AJ2245"/>
        </row>
        <row r="2249">
          <cell r="C2249">
            <v>22</v>
          </cell>
          <cell r="D2249">
            <v>22</v>
          </cell>
          <cell r="E2249">
            <v>22</v>
          </cell>
          <cell r="F2249"/>
          <cell r="G2249"/>
          <cell r="AA2249">
            <v>22</v>
          </cell>
          <cell r="AB2249"/>
          <cell r="AC2249"/>
          <cell r="AD2249"/>
          <cell r="AE2249"/>
          <cell r="AF2249"/>
          <cell r="AG2249"/>
          <cell r="AH2249"/>
          <cell r="AI2249"/>
          <cell r="AJ2249"/>
          <cell r="AL2249">
            <v>1092300</v>
          </cell>
        </row>
        <row r="2250">
          <cell r="C2250">
            <v>0</v>
          </cell>
          <cell r="D2250">
            <v>0</v>
          </cell>
          <cell r="E2250"/>
          <cell r="F2250"/>
          <cell r="G2250"/>
          <cell r="AA2250"/>
          <cell r="AB2250"/>
          <cell r="AC2250"/>
          <cell r="AD2250"/>
          <cell r="AE2250"/>
          <cell r="AF2250"/>
          <cell r="AG2250"/>
          <cell r="AH2250"/>
          <cell r="AI2250"/>
          <cell r="AJ2250"/>
          <cell r="AL2250">
            <v>0</v>
          </cell>
        </row>
        <row r="2251">
          <cell r="C2251">
            <v>0</v>
          </cell>
          <cell r="D2251">
            <v>0</v>
          </cell>
          <cell r="E2251"/>
          <cell r="F2251"/>
          <cell r="G2251"/>
          <cell r="AA2251"/>
          <cell r="AB2251"/>
          <cell r="AC2251"/>
          <cell r="AD2251"/>
          <cell r="AE2251"/>
          <cell r="AF2251"/>
          <cell r="AG2251"/>
          <cell r="AH2251"/>
          <cell r="AI2251"/>
          <cell r="AJ2251"/>
          <cell r="AL2251">
            <v>0</v>
          </cell>
        </row>
        <row r="2252">
          <cell r="C2252">
            <v>0</v>
          </cell>
          <cell r="D2252">
            <v>0</v>
          </cell>
          <cell r="E2252"/>
          <cell r="F2252"/>
          <cell r="G2252"/>
          <cell r="AA2252"/>
          <cell r="AB2252"/>
          <cell r="AC2252"/>
          <cell r="AD2252"/>
          <cell r="AE2252"/>
          <cell r="AF2252"/>
          <cell r="AG2252"/>
          <cell r="AH2252"/>
          <cell r="AI2252"/>
          <cell r="AJ2252"/>
          <cell r="AL2252">
            <v>0</v>
          </cell>
        </row>
        <row r="2253">
          <cell r="C2253">
            <v>0</v>
          </cell>
          <cell r="D2253">
            <v>0</v>
          </cell>
          <cell r="E2253"/>
          <cell r="F2253"/>
          <cell r="G2253"/>
          <cell r="AA2253"/>
          <cell r="AB2253"/>
          <cell r="AC2253"/>
          <cell r="AD2253"/>
          <cell r="AE2253"/>
          <cell r="AF2253"/>
          <cell r="AG2253"/>
          <cell r="AH2253"/>
          <cell r="AI2253"/>
          <cell r="AJ2253"/>
          <cell r="AL2253">
            <v>0</v>
          </cell>
        </row>
        <row r="2254">
          <cell r="C2254">
            <v>0</v>
          </cell>
          <cell r="D2254">
            <v>0</v>
          </cell>
          <cell r="E2254"/>
          <cell r="F2254"/>
          <cell r="G2254"/>
          <cell r="AA2254"/>
          <cell r="AB2254"/>
          <cell r="AC2254"/>
          <cell r="AD2254"/>
          <cell r="AE2254"/>
          <cell r="AF2254"/>
          <cell r="AG2254"/>
          <cell r="AH2254"/>
          <cell r="AI2254"/>
          <cell r="AJ2254"/>
          <cell r="AL2254">
            <v>0</v>
          </cell>
        </row>
        <row r="2255">
          <cell r="C2255">
            <v>0</v>
          </cell>
          <cell r="D2255">
            <v>0</v>
          </cell>
          <cell r="E2255"/>
          <cell r="F2255"/>
          <cell r="G2255"/>
          <cell r="AA2255"/>
          <cell r="AB2255"/>
          <cell r="AC2255"/>
          <cell r="AD2255"/>
          <cell r="AE2255"/>
          <cell r="AF2255"/>
          <cell r="AG2255"/>
          <cell r="AH2255"/>
          <cell r="AI2255"/>
          <cell r="AJ2255"/>
          <cell r="AL2255">
            <v>0</v>
          </cell>
        </row>
        <row r="2256">
          <cell r="C2256">
            <v>0</v>
          </cell>
          <cell r="D2256">
            <v>0</v>
          </cell>
          <cell r="E2256"/>
          <cell r="F2256"/>
          <cell r="G2256"/>
          <cell r="AA2256"/>
          <cell r="AB2256"/>
          <cell r="AC2256"/>
          <cell r="AD2256"/>
          <cell r="AE2256"/>
          <cell r="AF2256"/>
          <cell r="AG2256"/>
          <cell r="AH2256"/>
          <cell r="AI2256"/>
          <cell r="AJ2256"/>
          <cell r="AL2256">
            <v>0</v>
          </cell>
        </row>
        <row r="2257">
          <cell r="C2257">
            <v>0</v>
          </cell>
          <cell r="D2257">
            <v>0</v>
          </cell>
          <cell r="E2257"/>
          <cell r="F2257"/>
          <cell r="G2257"/>
          <cell r="AA2257"/>
          <cell r="AB2257"/>
          <cell r="AC2257"/>
          <cell r="AD2257"/>
          <cell r="AE2257"/>
          <cell r="AF2257"/>
          <cell r="AG2257"/>
          <cell r="AH2257"/>
          <cell r="AI2257"/>
          <cell r="AJ2257"/>
        </row>
        <row r="2258">
          <cell r="C2258">
            <v>0</v>
          </cell>
          <cell r="D2258">
            <v>0</v>
          </cell>
          <cell r="E2258"/>
          <cell r="F2258"/>
          <cell r="G2258"/>
          <cell r="AA2258"/>
          <cell r="AB2258"/>
          <cell r="AC2258"/>
          <cell r="AD2258"/>
          <cell r="AE2258"/>
          <cell r="AF2258"/>
          <cell r="AG2258"/>
          <cell r="AH2258"/>
          <cell r="AI2258"/>
          <cell r="AJ2258"/>
        </row>
        <row r="2259">
          <cell r="C2259">
            <v>0</v>
          </cell>
          <cell r="D2259">
            <v>0</v>
          </cell>
          <cell r="E2259"/>
          <cell r="F2259"/>
          <cell r="G2259"/>
          <cell r="AA2259"/>
          <cell r="AB2259"/>
          <cell r="AC2259"/>
          <cell r="AD2259"/>
          <cell r="AE2259"/>
          <cell r="AF2259"/>
          <cell r="AG2259"/>
          <cell r="AH2259"/>
          <cell r="AI2259"/>
          <cell r="AJ2259"/>
        </row>
        <row r="2263">
          <cell r="C2263">
            <v>0</v>
          </cell>
          <cell r="AL2263">
            <v>0</v>
          </cell>
        </row>
        <row r="2342">
          <cell r="C2342">
            <v>18</v>
          </cell>
          <cell r="H2342">
            <v>15</v>
          </cell>
          <cell r="I2342">
            <v>13</v>
          </cell>
          <cell r="J2342">
            <v>2</v>
          </cell>
          <cell r="K2342">
            <v>0</v>
          </cell>
          <cell r="L2342">
            <v>2</v>
          </cell>
          <cell r="M2342">
            <v>1</v>
          </cell>
          <cell r="N2342">
            <v>0</v>
          </cell>
          <cell r="P2342">
            <v>4</v>
          </cell>
          <cell r="Q2342">
            <v>5</v>
          </cell>
          <cell r="S2342">
            <v>4</v>
          </cell>
          <cell r="T2342">
            <v>0</v>
          </cell>
          <cell r="V2342">
            <v>0</v>
          </cell>
          <cell r="W2342">
            <v>0</v>
          </cell>
          <cell r="Y2342">
            <v>0</v>
          </cell>
          <cell r="Z2342">
            <v>5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L2342">
            <v>4871615</v>
          </cell>
        </row>
        <row r="2363">
          <cell r="C2363">
            <v>400</v>
          </cell>
          <cell r="D2363">
            <v>243</v>
          </cell>
          <cell r="E2363">
            <v>243</v>
          </cell>
          <cell r="F2363">
            <v>0</v>
          </cell>
          <cell r="G2363">
            <v>157</v>
          </cell>
          <cell r="AA2363">
            <v>332</v>
          </cell>
          <cell r="AB2363">
            <v>48</v>
          </cell>
          <cell r="AC2363">
            <v>20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</row>
        <row r="2369"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</row>
        <row r="2370">
          <cell r="C2370">
            <v>400</v>
          </cell>
          <cell r="E2370">
            <v>243</v>
          </cell>
          <cell r="AL2370">
            <v>3807490</v>
          </cell>
        </row>
        <row r="2377">
          <cell r="C2377">
            <v>7</v>
          </cell>
          <cell r="H2377">
            <v>7</v>
          </cell>
          <cell r="I2377">
            <v>7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P2377">
            <v>0</v>
          </cell>
          <cell r="Q2377">
            <v>7</v>
          </cell>
          <cell r="S2377">
            <v>0</v>
          </cell>
          <cell r="T2377">
            <v>0</v>
          </cell>
          <cell r="V2377">
            <v>0</v>
          </cell>
          <cell r="W2377">
            <v>0</v>
          </cell>
          <cell r="Y2377">
            <v>0</v>
          </cell>
          <cell r="Z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L2377">
            <v>1833230</v>
          </cell>
        </row>
        <row r="2414">
          <cell r="C2414">
            <v>43</v>
          </cell>
          <cell r="H2414">
            <v>40</v>
          </cell>
          <cell r="I2414">
            <v>29</v>
          </cell>
          <cell r="J2414">
            <v>11</v>
          </cell>
          <cell r="K2414">
            <v>1</v>
          </cell>
          <cell r="L2414">
            <v>1</v>
          </cell>
          <cell r="M2414">
            <v>1</v>
          </cell>
          <cell r="N2414">
            <v>0</v>
          </cell>
          <cell r="P2414">
            <v>0</v>
          </cell>
          <cell r="Q2414">
            <v>35</v>
          </cell>
          <cell r="S2414">
            <v>0</v>
          </cell>
          <cell r="T2414">
            <v>0</v>
          </cell>
          <cell r="V2414">
            <v>0</v>
          </cell>
          <cell r="W2414">
            <v>0</v>
          </cell>
          <cell r="Y2414">
            <v>0</v>
          </cell>
          <cell r="Z2414">
            <v>7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L2414">
            <v>5119695</v>
          </cell>
        </row>
        <row r="2416">
          <cell r="C2416">
            <v>13</v>
          </cell>
          <cell r="D2416">
            <v>13</v>
          </cell>
          <cell r="E2416">
            <v>13</v>
          </cell>
          <cell r="F2416"/>
          <cell r="G2416">
            <v>0</v>
          </cell>
          <cell r="AA2416">
            <v>13</v>
          </cell>
          <cell r="AB2416">
            <v>0</v>
          </cell>
          <cell r="AC2416">
            <v>0</v>
          </cell>
          <cell r="AD2416"/>
          <cell r="AE2416"/>
          <cell r="AF2416"/>
          <cell r="AG2416"/>
          <cell r="AH2416"/>
          <cell r="AI2416"/>
          <cell r="AJ2416"/>
          <cell r="AL2416">
            <v>1575600</v>
          </cell>
        </row>
        <row r="2417">
          <cell r="C2417">
            <v>13</v>
          </cell>
          <cell r="D2417">
            <v>12</v>
          </cell>
          <cell r="E2417">
            <v>8</v>
          </cell>
          <cell r="F2417">
            <v>4</v>
          </cell>
          <cell r="G2417">
            <v>1</v>
          </cell>
          <cell r="AA2417">
            <v>13</v>
          </cell>
          <cell r="AB2417"/>
          <cell r="AC2417"/>
          <cell r="AD2417"/>
          <cell r="AE2417"/>
          <cell r="AF2417"/>
          <cell r="AG2417"/>
          <cell r="AH2417"/>
          <cell r="AI2417"/>
          <cell r="AJ2417"/>
          <cell r="AL2417">
            <v>930960</v>
          </cell>
        </row>
        <row r="2418">
          <cell r="C2418">
            <v>0</v>
          </cell>
          <cell r="D2418">
            <v>0</v>
          </cell>
          <cell r="E2418"/>
          <cell r="F2418"/>
          <cell r="G2418"/>
          <cell r="AA2418"/>
          <cell r="AB2418"/>
          <cell r="AC2418"/>
          <cell r="AD2418"/>
          <cell r="AE2418"/>
          <cell r="AF2418"/>
          <cell r="AG2418"/>
          <cell r="AH2418"/>
          <cell r="AI2418"/>
          <cell r="AJ2418"/>
          <cell r="AL2418">
            <v>0</v>
          </cell>
        </row>
        <row r="2420">
          <cell r="C2420">
            <v>91</v>
          </cell>
          <cell r="H2420">
            <v>87</v>
          </cell>
          <cell r="I2420">
            <v>24</v>
          </cell>
          <cell r="J2420">
            <v>63</v>
          </cell>
          <cell r="K2420">
            <v>4</v>
          </cell>
          <cell r="L2420"/>
          <cell r="M2420"/>
          <cell r="N2420"/>
          <cell r="AD2420"/>
          <cell r="AE2420"/>
          <cell r="AF2420"/>
          <cell r="AG2420"/>
          <cell r="AH2420"/>
          <cell r="AI2420"/>
          <cell r="AJ2420"/>
          <cell r="AL2420">
            <v>3695280</v>
          </cell>
        </row>
        <row r="2421">
          <cell r="C2421">
            <v>0</v>
          </cell>
          <cell r="H2421">
            <v>0</v>
          </cell>
          <cell r="I2421"/>
          <cell r="J2421"/>
          <cell r="K2421"/>
          <cell r="L2421"/>
          <cell r="M2421"/>
          <cell r="N2421"/>
          <cell r="AD2421"/>
          <cell r="AE2421"/>
          <cell r="AF2421"/>
          <cell r="AG2421"/>
          <cell r="AH2421"/>
          <cell r="AI2421"/>
          <cell r="AJ2421"/>
          <cell r="AL2421">
            <v>0</v>
          </cell>
        </row>
        <row r="2422">
          <cell r="C2422">
            <v>0</v>
          </cell>
          <cell r="H2422">
            <v>0</v>
          </cell>
          <cell r="I2422"/>
          <cell r="J2422"/>
          <cell r="K2422"/>
          <cell r="L2422"/>
          <cell r="M2422"/>
          <cell r="N2422"/>
          <cell r="AD2422"/>
          <cell r="AE2422"/>
          <cell r="AF2422"/>
          <cell r="AG2422"/>
          <cell r="AH2422"/>
          <cell r="AI2422"/>
          <cell r="AJ2422"/>
          <cell r="AL2422">
            <v>0</v>
          </cell>
        </row>
        <row r="2423">
          <cell r="C2423">
            <v>0</v>
          </cell>
          <cell r="H2423">
            <v>0</v>
          </cell>
          <cell r="I2423"/>
          <cell r="J2423"/>
          <cell r="K2423"/>
          <cell r="L2423"/>
          <cell r="M2423"/>
          <cell r="N2423"/>
          <cell r="AD2423"/>
          <cell r="AE2423"/>
          <cell r="AF2423"/>
          <cell r="AG2423"/>
          <cell r="AH2423"/>
          <cell r="AI2423"/>
          <cell r="AJ2423"/>
          <cell r="AL2423">
            <v>0</v>
          </cell>
        </row>
        <row r="2424">
          <cell r="C2424">
            <v>0</v>
          </cell>
          <cell r="H2424">
            <v>0</v>
          </cell>
          <cell r="I2424"/>
          <cell r="J2424"/>
          <cell r="K2424"/>
          <cell r="L2424"/>
          <cell r="M2424"/>
          <cell r="N2424"/>
          <cell r="AD2424"/>
          <cell r="AE2424"/>
          <cell r="AF2424"/>
          <cell r="AG2424"/>
          <cell r="AH2424"/>
          <cell r="AI2424"/>
          <cell r="AJ2424"/>
          <cell r="AL2424">
            <v>0</v>
          </cell>
        </row>
        <row r="2425">
          <cell r="C2425">
            <v>0</v>
          </cell>
          <cell r="H2425">
            <v>0</v>
          </cell>
          <cell r="I2425"/>
          <cell r="J2425"/>
          <cell r="K2425"/>
          <cell r="L2425"/>
          <cell r="M2425"/>
          <cell r="N2425"/>
          <cell r="AD2425"/>
          <cell r="AE2425"/>
          <cell r="AF2425"/>
          <cell r="AG2425"/>
          <cell r="AH2425"/>
          <cell r="AI2425"/>
          <cell r="AJ2425"/>
          <cell r="AL2425">
            <v>0</v>
          </cell>
        </row>
        <row r="2426">
          <cell r="C2426">
            <v>0</v>
          </cell>
          <cell r="H2426">
            <v>0</v>
          </cell>
          <cell r="I2426"/>
          <cell r="J2426"/>
          <cell r="K2426"/>
          <cell r="L2426"/>
          <cell r="M2426"/>
          <cell r="N2426"/>
          <cell r="AD2426"/>
          <cell r="AE2426"/>
          <cell r="AF2426"/>
          <cell r="AG2426"/>
          <cell r="AH2426"/>
          <cell r="AI2426"/>
          <cell r="AJ2426"/>
          <cell r="AL2426">
            <v>0</v>
          </cell>
        </row>
        <row r="2427">
          <cell r="C2427">
            <v>37</v>
          </cell>
          <cell r="E2427">
            <v>31</v>
          </cell>
          <cell r="AL2427">
            <v>4772760</v>
          </cell>
        </row>
        <row r="2428">
          <cell r="C2428">
            <v>1</v>
          </cell>
          <cell r="E2428">
            <v>1</v>
          </cell>
          <cell r="AL2428">
            <v>161980</v>
          </cell>
        </row>
        <row r="2429">
          <cell r="P2429">
            <v>0</v>
          </cell>
          <cell r="Q2429">
            <v>58</v>
          </cell>
          <cell r="S2429">
            <v>0</v>
          </cell>
          <cell r="T2429">
            <v>0</v>
          </cell>
          <cell r="V2429">
            <v>0</v>
          </cell>
          <cell r="W2429">
            <v>0</v>
          </cell>
          <cell r="Y2429">
            <v>0</v>
          </cell>
          <cell r="Z2429">
            <v>33</v>
          </cell>
        </row>
        <row r="2431">
          <cell r="C2431">
            <v>0</v>
          </cell>
          <cell r="E2431"/>
          <cell r="AL2431">
            <v>0</v>
          </cell>
        </row>
        <row r="2435">
          <cell r="C2435">
            <v>4</v>
          </cell>
          <cell r="D2435">
            <v>4</v>
          </cell>
          <cell r="E2435">
            <v>4</v>
          </cell>
          <cell r="F2435"/>
          <cell r="G2435">
            <v>0</v>
          </cell>
          <cell r="AA2435">
            <v>2</v>
          </cell>
          <cell r="AB2435">
            <v>2</v>
          </cell>
          <cell r="AC2435">
            <v>0</v>
          </cell>
          <cell r="AD2435"/>
          <cell r="AE2435"/>
          <cell r="AF2435"/>
          <cell r="AG2435"/>
          <cell r="AH2435"/>
          <cell r="AI2435"/>
          <cell r="AJ2435"/>
        </row>
        <row r="2436">
          <cell r="C2436">
            <v>0</v>
          </cell>
          <cell r="D2436">
            <v>0</v>
          </cell>
          <cell r="E2436"/>
          <cell r="F2436"/>
          <cell r="G2436"/>
          <cell r="AA2436"/>
          <cell r="AB2436"/>
          <cell r="AC2436"/>
          <cell r="AD2436"/>
          <cell r="AE2436"/>
          <cell r="AF2436"/>
          <cell r="AG2436"/>
          <cell r="AH2436"/>
          <cell r="AI2436"/>
          <cell r="AJ2436"/>
        </row>
        <row r="2437">
          <cell r="C2437">
            <v>0</v>
          </cell>
          <cell r="D2437">
            <v>0</v>
          </cell>
          <cell r="E2437"/>
          <cell r="F2437"/>
          <cell r="G2437"/>
          <cell r="AA2437"/>
          <cell r="AB2437"/>
          <cell r="AC2437"/>
          <cell r="AD2437"/>
          <cell r="AE2437"/>
          <cell r="AF2437"/>
          <cell r="AG2437"/>
          <cell r="AH2437"/>
          <cell r="AI2437"/>
          <cell r="AJ2437"/>
        </row>
        <row r="2438">
          <cell r="C2438">
            <v>0</v>
          </cell>
          <cell r="D2438">
            <v>0</v>
          </cell>
          <cell r="E2438"/>
          <cell r="F2438"/>
          <cell r="G2438"/>
          <cell r="AA2438"/>
          <cell r="AB2438"/>
          <cell r="AC2438"/>
          <cell r="AD2438"/>
          <cell r="AE2438"/>
          <cell r="AF2438"/>
          <cell r="AG2438"/>
          <cell r="AH2438"/>
          <cell r="AI2438"/>
          <cell r="AJ2438"/>
        </row>
        <row r="2439">
          <cell r="C2439">
            <v>0</v>
          </cell>
          <cell r="D2439">
            <v>0</v>
          </cell>
          <cell r="E2439"/>
          <cell r="F2439"/>
          <cell r="G2439"/>
          <cell r="AA2439"/>
          <cell r="AB2439"/>
          <cell r="AC2439"/>
          <cell r="AD2439"/>
          <cell r="AE2439"/>
          <cell r="AF2439"/>
          <cell r="AG2439"/>
          <cell r="AH2439"/>
          <cell r="AI2439"/>
          <cell r="AJ2439"/>
        </row>
        <row r="2440">
          <cell r="C2440">
            <v>2</v>
          </cell>
          <cell r="D2440">
            <v>2</v>
          </cell>
          <cell r="E2440">
            <v>2</v>
          </cell>
          <cell r="F2440"/>
          <cell r="G2440">
            <v>0</v>
          </cell>
          <cell r="AA2440">
            <v>0</v>
          </cell>
          <cell r="AB2440">
            <v>2</v>
          </cell>
          <cell r="AC2440">
            <v>0</v>
          </cell>
          <cell r="AD2440"/>
          <cell r="AE2440"/>
          <cell r="AF2440"/>
          <cell r="AG2440"/>
          <cell r="AH2440"/>
          <cell r="AI2440"/>
          <cell r="AJ2440"/>
        </row>
        <row r="2441">
          <cell r="C2441">
            <v>34</v>
          </cell>
          <cell r="D2441">
            <v>34</v>
          </cell>
          <cell r="E2441">
            <v>34</v>
          </cell>
          <cell r="F2441"/>
          <cell r="G2441">
            <v>0</v>
          </cell>
          <cell r="AA2441">
            <v>0</v>
          </cell>
          <cell r="AB2441">
            <v>32</v>
          </cell>
          <cell r="AC2441">
            <v>2</v>
          </cell>
          <cell r="AD2441"/>
          <cell r="AE2441"/>
          <cell r="AF2441"/>
          <cell r="AG2441"/>
          <cell r="AH2441"/>
          <cell r="AI2441"/>
          <cell r="AJ2441"/>
        </row>
        <row r="2442">
          <cell r="C2442">
            <v>5</v>
          </cell>
          <cell r="D2442">
            <v>5</v>
          </cell>
          <cell r="E2442">
            <v>5</v>
          </cell>
          <cell r="F2442"/>
          <cell r="G2442">
            <v>0</v>
          </cell>
          <cell r="AA2442">
            <v>0</v>
          </cell>
          <cell r="AB2442">
            <v>5</v>
          </cell>
          <cell r="AC2442">
            <v>0</v>
          </cell>
          <cell r="AD2442"/>
          <cell r="AE2442"/>
          <cell r="AF2442"/>
          <cell r="AG2442"/>
          <cell r="AH2442"/>
          <cell r="AI2442"/>
          <cell r="AJ2442"/>
        </row>
        <row r="2443">
          <cell r="C2443">
            <v>21</v>
          </cell>
          <cell r="D2443">
            <v>21</v>
          </cell>
          <cell r="E2443">
            <v>21</v>
          </cell>
          <cell r="F2443"/>
          <cell r="G2443">
            <v>0</v>
          </cell>
          <cell r="AA2443">
            <v>0</v>
          </cell>
          <cell r="AB2443">
            <v>20</v>
          </cell>
          <cell r="AC2443">
            <v>1</v>
          </cell>
          <cell r="AD2443"/>
          <cell r="AE2443"/>
          <cell r="AF2443"/>
          <cell r="AG2443"/>
          <cell r="AH2443"/>
          <cell r="AI2443"/>
          <cell r="AJ2443"/>
        </row>
        <row r="2444">
          <cell r="C2444">
            <v>35</v>
          </cell>
          <cell r="D2444">
            <v>35</v>
          </cell>
          <cell r="E2444">
            <v>35</v>
          </cell>
          <cell r="F2444"/>
          <cell r="G2444">
            <v>0</v>
          </cell>
          <cell r="AA2444">
            <v>0</v>
          </cell>
          <cell r="AB2444">
            <v>35</v>
          </cell>
          <cell r="AC2444">
            <v>0</v>
          </cell>
          <cell r="AD2444"/>
          <cell r="AE2444"/>
          <cell r="AF2444"/>
          <cell r="AG2444"/>
          <cell r="AH2444"/>
          <cell r="AI2444"/>
          <cell r="AJ2444"/>
        </row>
        <row r="2445">
          <cell r="C2445">
            <v>2</v>
          </cell>
          <cell r="D2445">
            <v>2</v>
          </cell>
          <cell r="E2445">
            <v>2</v>
          </cell>
          <cell r="F2445"/>
          <cell r="G2445">
            <v>0</v>
          </cell>
          <cell r="AA2445">
            <v>0</v>
          </cell>
          <cell r="AB2445">
            <v>2</v>
          </cell>
          <cell r="AC2445">
            <v>0</v>
          </cell>
          <cell r="AD2445"/>
          <cell r="AE2445"/>
          <cell r="AF2445"/>
          <cell r="AG2445"/>
          <cell r="AH2445"/>
          <cell r="AI2445"/>
          <cell r="AJ2445"/>
        </row>
        <row r="2446">
          <cell r="C2446">
            <v>0</v>
          </cell>
          <cell r="D2446">
            <v>0</v>
          </cell>
          <cell r="E2446"/>
          <cell r="F2446"/>
          <cell r="G2446"/>
          <cell r="AA2446"/>
          <cell r="AB2446"/>
          <cell r="AC2446"/>
          <cell r="AD2446"/>
          <cell r="AE2446"/>
          <cell r="AF2446"/>
          <cell r="AG2446"/>
          <cell r="AH2446"/>
          <cell r="AI2446"/>
          <cell r="AJ2446"/>
        </row>
        <row r="2447">
          <cell r="C2447">
            <v>0</v>
          </cell>
          <cell r="D2447">
            <v>0</v>
          </cell>
          <cell r="E2447"/>
          <cell r="F2447"/>
          <cell r="G2447"/>
          <cell r="AA2447"/>
          <cell r="AB2447"/>
          <cell r="AC2447"/>
          <cell r="AD2447"/>
          <cell r="AE2447"/>
          <cell r="AF2447"/>
          <cell r="AG2447"/>
          <cell r="AH2447"/>
          <cell r="AI2447"/>
          <cell r="AJ2447"/>
        </row>
        <row r="2448">
          <cell r="C2448">
            <v>0</v>
          </cell>
          <cell r="D2448">
            <v>0</v>
          </cell>
          <cell r="E2448"/>
          <cell r="F2448"/>
          <cell r="G2448"/>
          <cell r="AA2448"/>
          <cell r="AB2448"/>
          <cell r="AC2448"/>
          <cell r="AD2448"/>
          <cell r="AE2448"/>
          <cell r="AF2448"/>
          <cell r="AG2448"/>
          <cell r="AH2448"/>
          <cell r="AI2448"/>
          <cell r="AJ2448"/>
        </row>
        <row r="2449">
          <cell r="C2449">
            <v>0</v>
          </cell>
          <cell r="D2449">
            <v>0</v>
          </cell>
          <cell r="E2449"/>
          <cell r="F2449"/>
          <cell r="G2449"/>
          <cell r="AA2449"/>
          <cell r="AB2449"/>
          <cell r="AC2449"/>
          <cell r="AD2449"/>
          <cell r="AE2449"/>
          <cell r="AF2449"/>
          <cell r="AG2449"/>
          <cell r="AH2449"/>
          <cell r="AI2449"/>
          <cell r="AJ2449"/>
        </row>
        <row r="2450">
          <cell r="C2450">
            <v>0</v>
          </cell>
          <cell r="D2450">
            <v>0</v>
          </cell>
          <cell r="E2450"/>
          <cell r="F2450"/>
          <cell r="G2450"/>
          <cell r="AA2450"/>
          <cell r="AB2450"/>
          <cell r="AC2450"/>
          <cell r="AD2450"/>
          <cell r="AE2450"/>
          <cell r="AF2450"/>
          <cell r="AG2450"/>
          <cell r="AH2450"/>
          <cell r="AI2450"/>
          <cell r="AJ2450"/>
        </row>
        <row r="2451">
          <cell r="C2451">
            <v>83</v>
          </cell>
          <cell r="D2451">
            <v>83</v>
          </cell>
          <cell r="E2451">
            <v>83</v>
          </cell>
          <cell r="F2451"/>
          <cell r="G2451">
            <v>0</v>
          </cell>
          <cell r="AA2451">
            <v>0</v>
          </cell>
          <cell r="AB2451">
            <v>83</v>
          </cell>
          <cell r="AC2451">
            <v>0</v>
          </cell>
          <cell r="AD2451"/>
          <cell r="AE2451"/>
          <cell r="AF2451"/>
          <cell r="AG2451"/>
          <cell r="AH2451"/>
          <cell r="AI2451"/>
          <cell r="AJ2451"/>
        </row>
        <row r="2452">
          <cell r="C2452">
            <v>16</v>
          </cell>
          <cell r="D2452">
            <v>16</v>
          </cell>
          <cell r="E2452">
            <v>16</v>
          </cell>
          <cell r="F2452"/>
          <cell r="G2452">
            <v>0</v>
          </cell>
          <cell r="AA2452">
            <v>0</v>
          </cell>
          <cell r="AB2452">
            <v>16</v>
          </cell>
          <cell r="AC2452">
            <v>0</v>
          </cell>
          <cell r="AD2452"/>
          <cell r="AE2452"/>
          <cell r="AF2452"/>
          <cell r="AG2452"/>
          <cell r="AH2452"/>
          <cell r="AI2452"/>
          <cell r="AJ2452"/>
        </row>
        <row r="2660">
          <cell r="C2660">
            <v>58</v>
          </cell>
          <cell r="H2660">
            <v>52</v>
          </cell>
          <cell r="I2660">
            <v>50</v>
          </cell>
          <cell r="J2660">
            <v>2</v>
          </cell>
          <cell r="K2660">
            <v>2</v>
          </cell>
          <cell r="L2660">
            <v>4</v>
          </cell>
          <cell r="M2660">
            <v>0</v>
          </cell>
          <cell r="N2660">
            <v>0</v>
          </cell>
          <cell r="P2660">
            <v>4</v>
          </cell>
          <cell r="Q2660">
            <v>7</v>
          </cell>
          <cell r="S2660">
            <v>0</v>
          </cell>
          <cell r="T2660">
            <v>16</v>
          </cell>
          <cell r="V2660">
            <v>0</v>
          </cell>
          <cell r="W2660">
            <v>1</v>
          </cell>
          <cell r="Y2660">
            <v>1</v>
          </cell>
          <cell r="Z2660">
            <v>26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L2660">
            <v>17958650</v>
          </cell>
        </row>
        <row r="2663">
          <cell r="C2663">
            <v>0</v>
          </cell>
          <cell r="H2663">
            <v>0</v>
          </cell>
        </row>
        <row r="2664">
          <cell r="C2664">
            <v>3</v>
          </cell>
          <cell r="H2664">
            <v>3</v>
          </cell>
        </row>
        <row r="2665">
          <cell r="C2665">
            <v>0</v>
          </cell>
          <cell r="H2665">
            <v>0</v>
          </cell>
        </row>
        <row r="2672">
          <cell r="C2672">
            <v>3</v>
          </cell>
          <cell r="H2672">
            <v>1</v>
          </cell>
          <cell r="I2672">
            <v>1</v>
          </cell>
          <cell r="J2672">
            <v>0</v>
          </cell>
          <cell r="K2672">
            <v>0</v>
          </cell>
          <cell r="L2672">
            <v>2</v>
          </cell>
          <cell r="M2672">
            <v>0</v>
          </cell>
          <cell r="N2672">
            <v>0</v>
          </cell>
          <cell r="P2672">
            <v>0</v>
          </cell>
          <cell r="Q2672">
            <v>0</v>
          </cell>
          <cell r="S2672">
            <v>1</v>
          </cell>
          <cell r="T2672">
            <v>0</v>
          </cell>
          <cell r="V2672">
            <v>0</v>
          </cell>
          <cell r="W2672">
            <v>0</v>
          </cell>
          <cell r="Y2672">
            <v>0</v>
          </cell>
          <cell r="Z2672">
            <v>2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L2672">
            <v>64390</v>
          </cell>
        </row>
        <row r="2676">
          <cell r="Q2676"/>
        </row>
        <row r="2684">
          <cell r="C2684">
            <v>17</v>
          </cell>
          <cell r="D2684">
            <v>17</v>
          </cell>
          <cell r="E2684">
            <v>17</v>
          </cell>
          <cell r="F2684">
            <v>0</v>
          </cell>
          <cell r="G2684">
            <v>0</v>
          </cell>
          <cell r="AA2684">
            <v>0</v>
          </cell>
          <cell r="AB2684">
            <v>17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L2684">
            <v>1337040</v>
          </cell>
        </row>
        <row r="2702">
          <cell r="Q2702"/>
        </row>
        <row r="2739">
          <cell r="C2739">
            <v>11</v>
          </cell>
          <cell r="E2739">
            <v>11</v>
          </cell>
        </row>
        <row r="2741">
          <cell r="C2741">
            <v>23</v>
          </cell>
          <cell r="E2741">
            <v>17</v>
          </cell>
          <cell r="AL2741">
            <v>567800</v>
          </cell>
        </row>
        <row r="2751">
          <cell r="C2751">
            <v>93</v>
          </cell>
          <cell r="E2751">
            <v>24</v>
          </cell>
        </row>
        <row r="2753">
          <cell r="C2753">
            <v>208</v>
          </cell>
          <cell r="E2753">
            <v>208</v>
          </cell>
          <cell r="AL2753">
            <v>4576000</v>
          </cell>
        </row>
        <row r="2754">
          <cell r="C2754">
            <v>145</v>
          </cell>
          <cell r="E2754">
            <v>145</v>
          </cell>
          <cell r="AL2754">
            <v>10036900</v>
          </cell>
        </row>
        <row r="2755">
          <cell r="C2755">
            <v>0</v>
          </cell>
          <cell r="E2755"/>
          <cell r="AL2755">
            <v>0</v>
          </cell>
        </row>
        <row r="2756">
          <cell r="C2756">
            <v>310</v>
          </cell>
          <cell r="E2756">
            <v>306</v>
          </cell>
          <cell r="AL2756">
            <v>924120</v>
          </cell>
        </row>
        <row r="2757">
          <cell r="C2757">
            <v>0</v>
          </cell>
          <cell r="E2757"/>
          <cell r="AL2757">
            <v>0</v>
          </cell>
        </row>
        <row r="2758">
          <cell r="C2758">
            <v>0</v>
          </cell>
          <cell r="E2758"/>
          <cell r="AL2758">
            <v>0</v>
          </cell>
        </row>
        <row r="2759">
          <cell r="C2759">
            <v>0</v>
          </cell>
          <cell r="E2759"/>
          <cell r="AL2759">
            <v>0</v>
          </cell>
        </row>
        <row r="2780">
          <cell r="C2780">
            <v>581</v>
          </cell>
          <cell r="E2780">
            <v>581</v>
          </cell>
          <cell r="AL2780">
            <v>2790650</v>
          </cell>
        </row>
        <row r="2806">
          <cell r="C2806">
            <v>225</v>
          </cell>
          <cell r="E2806">
            <v>225</v>
          </cell>
          <cell r="AL2806">
            <v>5744100</v>
          </cell>
        </row>
        <row r="2816">
          <cell r="C2816">
            <v>1</v>
          </cell>
          <cell r="H2816">
            <v>1</v>
          </cell>
          <cell r="I2816">
            <v>1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</row>
        <row r="2839">
          <cell r="C2839">
            <v>0</v>
          </cell>
          <cell r="E2839"/>
          <cell r="AL2839">
            <v>0</v>
          </cell>
        </row>
        <row r="2840">
          <cell r="C2840">
            <v>1</v>
          </cell>
          <cell r="E2840">
            <v>1</v>
          </cell>
          <cell r="AL2840">
            <v>67210</v>
          </cell>
        </row>
        <row r="2843">
          <cell r="C2843">
            <v>54</v>
          </cell>
          <cell r="H2843">
            <v>54</v>
          </cell>
          <cell r="I2843">
            <v>54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P2843">
            <v>0</v>
          </cell>
          <cell r="Q2843">
            <v>4</v>
          </cell>
          <cell r="S2843">
            <v>0</v>
          </cell>
          <cell r="T2843">
            <v>0</v>
          </cell>
          <cell r="V2843">
            <v>0</v>
          </cell>
          <cell r="W2843">
            <v>0</v>
          </cell>
          <cell r="Y2843">
            <v>0</v>
          </cell>
          <cell r="Z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L2843">
            <v>2247200</v>
          </cell>
        </row>
        <row r="2893">
          <cell r="C2893">
            <v>0</v>
          </cell>
        </row>
        <row r="2896">
          <cell r="C2896">
            <v>54</v>
          </cell>
          <cell r="E2896">
            <v>54</v>
          </cell>
          <cell r="AL2896">
            <v>1244700</v>
          </cell>
        </row>
        <row r="2897">
          <cell r="C2897">
            <v>0</v>
          </cell>
          <cell r="E2897"/>
          <cell r="AL2897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9">
          <cell r="C2909">
            <v>6</v>
          </cell>
          <cell r="E2909">
            <v>6</v>
          </cell>
          <cell r="AL2909">
            <v>49380</v>
          </cell>
        </row>
        <row r="2910">
          <cell r="C2910">
            <v>0</v>
          </cell>
          <cell r="E2910"/>
          <cell r="AL2910">
            <v>0</v>
          </cell>
        </row>
        <row r="2911">
          <cell r="C2911">
            <v>1</v>
          </cell>
          <cell r="E2911">
            <v>1</v>
          </cell>
          <cell r="AL2911">
            <v>16510</v>
          </cell>
        </row>
        <row r="2912">
          <cell r="C2912">
            <v>0</v>
          </cell>
          <cell r="E2912"/>
          <cell r="AL2912">
            <v>0</v>
          </cell>
        </row>
        <row r="2913">
          <cell r="C2913">
            <v>0</v>
          </cell>
          <cell r="E2913"/>
          <cell r="AL2913">
            <v>0</v>
          </cell>
        </row>
        <row r="2916">
          <cell r="C2916">
            <v>0</v>
          </cell>
        </row>
        <row r="2917">
          <cell r="C2917">
            <v>0</v>
          </cell>
        </row>
      </sheetData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"/>
      <sheetName val="B17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2021</v>
          </cell>
        </row>
      </sheetData>
      <sheetData sheetId="1">
        <row r="5">
          <cell r="C5">
            <v>0</v>
          </cell>
          <cell r="E5"/>
          <cell r="AL5">
            <v>0</v>
          </cell>
        </row>
        <row r="6">
          <cell r="C6">
            <v>0</v>
          </cell>
          <cell r="E6"/>
          <cell r="AL6">
            <v>0</v>
          </cell>
        </row>
        <row r="7">
          <cell r="C7">
            <v>3007</v>
          </cell>
          <cell r="E7">
            <v>2874</v>
          </cell>
          <cell r="AL7">
            <v>38597820</v>
          </cell>
        </row>
        <row r="8">
          <cell r="C8">
            <v>0</v>
          </cell>
          <cell r="E8"/>
          <cell r="AL8">
            <v>0</v>
          </cell>
        </row>
        <row r="9">
          <cell r="C9">
            <v>0</v>
          </cell>
          <cell r="E9"/>
          <cell r="AL9">
            <v>0</v>
          </cell>
        </row>
        <row r="10">
          <cell r="C10">
            <v>0</v>
          </cell>
          <cell r="E10"/>
          <cell r="AL10">
            <v>0</v>
          </cell>
        </row>
        <row r="11">
          <cell r="C11">
            <v>166</v>
          </cell>
          <cell r="E11">
            <v>98</v>
          </cell>
          <cell r="AL11">
            <v>1650320</v>
          </cell>
        </row>
        <row r="12">
          <cell r="C12">
            <v>0</v>
          </cell>
          <cell r="E12"/>
          <cell r="AL12">
            <v>0</v>
          </cell>
        </row>
        <row r="13">
          <cell r="C13">
            <v>0</v>
          </cell>
          <cell r="E13"/>
          <cell r="AL13">
            <v>0</v>
          </cell>
        </row>
        <row r="14">
          <cell r="C14">
            <v>0</v>
          </cell>
          <cell r="E14"/>
          <cell r="AL14">
            <v>0</v>
          </cell>
        </row>
        <row r="15">
          <cell r="C15">
            <v>1440</v>
          </cell>
          <cell r="E15">
            <v>1440</v>
          </cell>
          <cell r="AL15">
            <v>9763200</v>
          </cell>
        </row>
        <row r="16">
          <cell r="C16">
            <v>1032</v>
          </cell>
          <cell r="E16">
            <v>1032</v>
          </cell>
          <cell r="AL16">
            <v>8410800</v>
          </cell>
        </row>
        <row r="17">
          <cell r="C17">
            <v>1702</v>
          </cell>
          <cell r="E17">
            <v>1700</v>
          </cell>
          <cell r="AL17">
            <v>17170000</v>
          </cell>
        </row>
        <row r="18">
          <cell r="C18">
            <v>3</v>
          </cell>
          <cell r="E18">
            <v>3</v>
          </cell>
          <cell r="AL18">
            <v>45450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567</v>
          </cell>
        </row>
        <row r="25">
          <cell r="C25">
            <v>0</v>
          </cell>
        </row>
        <row r="29">
          <cell r="C29">
            <v>1699</v>
          </cell>
          <cell r="E29">
            <v>1695</v>
          </cell>
          <cell r="AL29">
            <v>2237400</v>
          </cell>
        </row>
        <row r="30">
          <cell r="C30">
            <v>0</v>
          </cell>
          <cell r="E30"/>
          <cell r="AL30">
            <v>0</v>
          </cell>
        </row>
        <row r="31">
          <cell r="C31">
            <v>0</v>
          </cell>
          <cell r="E31"/>
          <cell r="AL31">
            <v>0</v>
          </cell>
        </row>
        <row r="32">
          <cell r="C32">
            <v>178</v>
          </cell>
          <cell r="E32">
            <v>178</v>
          </cell>
          <cell r="AL32">
            <v>320400</v>
          </cell>
        </row>
        <row r="33">
          <cell r="C33">
            <v>4491</v>
          </cell>
          <cell r="E33">
            <v>4491</v>
          </cell>
          <cell r="AL33">
            <v>6511950</v>
          </cell>
        </row>
        <row r="34">
          <cell r="C34">
            <v>292</v>
          </cell>
          <cell r="E34">
            <v>292</v>
          </cell>
          <cell r="AL34">
            <v>385440</v>
          </cell>
        </row>
        <row r="36">
          <cell r="C36">
            <v>79</v>
          </cell>
        </row>
        <row r="37">
          <cell r="C37">
            <v>270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0</v>
          </cell>
        </row>
        <row r="44">
          <cell r="C44">
            <v>38</v>
          </cell>
          <cell r="E44">
            <v>38</v>
          </cell>
          <cell r="AL44">
            <v>164920</v>
          </cell>
        </row>
        <row r="45">
          <cell r="C45">
            <v>605</v>
          </cell>
          <cell r="E45">
            <v>605</v>
          </cell>
          <cell r="AL45">
            <v>1445950</v>
          </cell>
        </row>
        <row r="46">
          <cell r="C46">
            <v>0</v>
          </cell>
          <cell r="E46"/>
          <cell r="AL46">
            <v>0</v>
          </cell>
        </row>
        <row r="47">
          <cell r="C47">
            <v>302</v>
          </cell>
          <cell r="E47">
            <v>302</v>
          </cell>
          <cell r="AL47">
            <v>220460</v>
          </cell>
        </row>
        <row r="49">
          <cell r="C49">
            <v>0</v>
          </cell>
        </row>
        <row r="53">
          <cell r="C53">
            <v>866</v>
          </cell>
          <cell r="E53">
            <v>866</v>
          </cell>
          <cell r="AL53">
            <v>1792620</v>
          </cell>
        </row>
        <row r="54">
          <cell r="C54">
            <v>23</v>
          </cell>
          <cell r="E54">
            <v>23</v>
          </cell>
          <cell r="AL54">
            <v>47610</v>
          </cell>
        </row>
        <row r="55">
          <cell r="C55">
            <v>421</v>
          </cell>
          <cell r="E55">
            <v>421</v>
          </cell>
          <cell r="AL55">
            <v>500990</v>
          </cell>
        </row>
        <row r="57">
          <cell r="C57">
            <v>0</v>
          </cell>
        </row>
        <row r="58">
          <cell r="C58">
            <v>0</v>
          </cell>
        </row>
        <row r="62">
          <cell r="C62">
            <v>303</v>
          </cell>
          <cell r="E62">
            <v>303</v>
          </cell>
          <cell r="AL62">
            <v>272700</v>
          </cell>
        </row>
        <row r="63">
          <cell r="C63">
            <v>0</v>
          </cell>
          <cell r="E63"/>
          <cell r="AL63">
            <v>0</v>
          </cell>
        </row>
        <row r="64">
          <cell r="C64">
            <v>0</v>
          </cell>
          <cell r="E64"/>
          <cell r="AL64">
            <v>0</v>
          </cell>
        </row>
        <row r="67">
          <cell r="C67">
            <v>2066</v>
          </cell>
          <cell r="E67">
            <v>2053</v>
          </cell>
          <cell r="AL67">
            <v>1621870</v>
          </cell>
        </row>
        <row r="68">
          <cell r="C68">
            <v>516</v>
          </cell>
          <cell r="E68">
            <v>516</v>
          </cell>
          <cell r="AL68">
            <v>9257040</v>
          </cell>
        </row>
        <row r="69">
          <cell r="C69">
            <v>58</v>
          </cell>
          <cell r="E69">
            <v>54</v>
          </cell>
          <cell r="AL69">
            <v>2225340</v>
          </cell>
        </row>
        <row r="70">
          <cell r="C70">
            <v>10079</v>
          </cell>
          <cell r="E70">
            <v>10079</v>
          </cell>
          <cell r="AL70">
            <v>24088810</v>
          </cell>
        </row>
        <row r="71">
          <cell r="C71">
            <v>0</v>
          </cell>
          <cell r="E71"/>
          <cell r="AL71">
            <v>0</v>
          </cell>
        </row>
        <row r="73">
          <cell r="C73">
            <v>0</v>
          </cell>
          <cell r="E73"/>
        </row>
        <row r="103">
          <cell r="C103">
            <v>0</v>
          </cell>
        </row>
        <row r="104">
          <cell r="C104">
            <v>0</v>
          </cell>
        </row>
        <row r="105">
          <cell r="C105">
            <v>0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0</v>
          </cell>
        </row>
        <row r="109">
          <cell r="C109">
            <v>0</v>
          </cell>
        </row>
        <row r="110">
          <cell r="C110">
            <v>0</v>
          </cell>
        </row>
        <row r="111">
          <cell r="C111">
            <v>0</v>
          </cell>
        </row>
        <row r="112">
          <cell r="C112">
            <v>0</v>
          </cell>
        </row>
        <row r="113">
          <cell r="C113">
            <v>0</v>
          </cell>
        </row>
        <row r="116">
          <cell r="C116">
            <v>3712</v>
          </cell>
          <cell r="E116">
            <v>3275</v>
          </cell>
          <cell r="AL116">
            <v>129133250</v>
          </cell>
        </row>
        <row r="117">
          <cell r="C117">
            <v>0</v>
          </cell>
          <cell r="E117"/>
          <cell r="AL117">
            <v>0</v>
          </cell>
        </row>
        <row r="118">
          <cell r="C118">
            <v>0</v>
          </cell>
          <cell r="E118"/>
          <cell r="AL118">
            <v>0</v>
          </cell>
        </row>
        <row r="119">
          <cell r="C119">
            <v>815</v>
          </cell>
          <cell r="E119">
            <v>811</v>
          </cell>
          <cell r="AL119">
            <v>132931010</v>
          </cell>
        </row>
        <row r="120">
          <cell r="C120">
            <v>0</v>
          </cell>
          <cell r="E120"/>
          <cell r="AL120">
            <v>0</v>
          </cell>
        </row>
        <row r="121">
          <cell r="C121">
            <v>0</v>
          </cell>
          <cell r="E121"/>
          <cell r="AL121">
            <v>0</v>
          </cell>
        </row>
        <row r="122">
          <cell r="C122">
            <v>406</v>
          </cell>
          <cell r="E122">
            <v>404</v>
          </cell>
          <cell r="AL122">
            <v>31988720</v>
          </cell>
        </row>
        <row r="123">
          <cell r="C123">
            <v>158</v>
          </cell>
          <cell r="E123">
            <v>158</v>
          </cell>
          <cell r="AL123">
            <v>12510440</v>
          </cell>
        </row>
        <row r="124">
          <cell r="C124">
            <v>0</v>
          </cell>
          <cell r="E124"/>
          <cell r="AL124">
            <v>0</v>
          </cell>
        </row>
        <row r="125">
          <cell r="C125">
            <v>151</v>
          </cell>
          <cell r="E125">
            <v>151</v>
          </cell>
          <cell r="AL125">
            <v>10725530</v>
          </cell>
        </row>
        <row r="126">
          <cell r="C126">
            <v>0</v>
          </cell>
          <cell r="E126"/>
          <cell r="AL126">
            <v>0</v>
          </cell>
        </row>
        <row r="127">
          <cell r="C127">
            <v>0</v>
          </cell>
          <cell r="E127"/>
          <cell r="AL127">
            <v>0</v>
          </cell>
        </row>
        <row r="128">
          <cell r="C128">
            <v>0</v>
          </cell>
          <cell r="E128"/>
          <cell r="AL128">
            <v>0</v>
          </cell>
        </row>
        <row r="131">
          <cell r="C131">
            <v>0</v>
          </cell>
          <cell r="E131"/>
          <cell r="AL131">
            <v>0</v>
          </cell>
        </row>
        <row r="132">
          <cell r="C132">
            <v>0</v>
          </cell>
          <cell r="E132"/>
          <cell r="AL132">
            <v>0</v>
          </cell>
        </row>
        <row r="133">
          <cell r="C133">
            <v>0</v>
          </cell>
          <cell r="E133"/>
          <cell r="AL133">
            <v>0</v>
          </cell>
        </row>
        <row r="134">
          <cell r="C134">
            <v>687</v>
          </cell>
          <cell r="E134">
            <v>650</v>
          </cell>
          <cell r="AL134">
            <v>3802500</v>
          </cell>
        </row>
        <row r="135">
          <cell r="C135">
            <v>0</v>
          </cell>
          <cell r="E135"/>
          <cell r="AL135">
            <v>0</v>
          </cell>
        </row>
        <row r="136">
          <cell r="C136">
            <v>0</v>
          </cell>
          <cell r="E136"/>
          <cell r="AL136">
            <v>0</v>
          </cell>
        </row>
        <row r="137">
          <cell r="C137">
            <v>0</v>
          </cell>
          <cell r="E137"/>
          <cell r="AL137">
            <v>0</v>
          </cell>
        </row>
        <row r="138">
          <cell r="C138">
            <v>19</v>
          </cell>
          <cell r="E138">
            <v>19</v>
          </cell>
          <cell r="AL138">
            <v>145350</v>
          </cell>
        </row>
        <row r="139">
          <cell r="C139">
            <v>0</v>
          </cell>
          <cell r="E139"/>
          <cell r="AL139">
            <v>0</v>
          </cell>
        </row>
        <row r="140">
          <cell r="C140">
            <v>0</v>
          </cell>
          <cell r="E140"/>
          <cell r="AL140">
            <v>0</v>
          </cell>
        </row>
        <row r="142">
          <cell r="C142">
            <v>0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C145">
            <v>0</v>
          </cell>
        </row>
        <row r="146">
          <cell r="C146">
            <v>0</v>
          </cell>
        </row>
        <row r="218">
          <cell r="C218">
            <v>43444</v>
          </cell>
          <cell r="D218">
            <v>42125</v>
          </cell>
          <cell r="E218">
            <v>42125</v>
          </cell>
          <cell r="F218">
            <v>0</v>
          </cell>
          <cell r="G218">
            <v>1319</v>
          </cell>
          <cell r="AA218">
            <v>22087</v>
          </cell>
          <cell r="AB218">
            <v>6704</v>
          </cell>
          <cell r="AC218">
            <v>14653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9</v>
          </cell>
          <cell r="AJ218">
            <v>0</v>
          </cell>
          <cell r="AL218">
            <v>57332490</v>
          </cell>
        </row>
        <row r="283">
          <cell r="C283">
            <v>48039</v>
          </cell>
          <cell r="D283">
            <v>47151</v>
          </cell>
          <cell r="E283">
            <v>47151</v>
          </cell>
          <cell r="F283">
            <v>0</v>
          </cell>
          <cell r="G283">
            <v>888</v>
          </cell>
          <cell r="AA283">
            <v>21423</v>
          </cell>
          <cell r="AB283">
            <v>11318</v>
          </cell>
          <cell r="AC283">
            <v>15298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42</v>
          </cell>
          <cell r="AJ283">
            <v>0</v>
          </cell>
          <cell r="AL283">
            <v>81473010</v>
          </cell>
        </row>
        <row r="327">
          <cell r="C327">
            <v>2549</v>
          </cell>
          <cell r="D327">
            <v>2511</v>
          </cell>
          <cell r="E327">
            <v>2511</v>
          </cell>
          <cell r="F327">
            <v>0</v>
          </cell>
          <cell r="G327">
            <v>38</v>
          </cell>
          <cell r="AA327">
            <v>227</v>
          </cell>
          <cell r="AB327">
            <v>2299</v>
          </cell>
          <cell r="AC327">
            <v>23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29</v>
          </cell>
          <cell r="AJ327">
            <v>0</v>
          </cell>
          <cell r="AL327">
            <v>11292160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6</v>
          </cell>
          <cell r="AJ338">
            <v>0</v>
          </cell>
          <cell r="AL338">
            <v>0</v>
          </cell>
        </row>
        <row r="413">
          <cell r="C413">
            <v>3506</v>
          </cell>
          <cell r="D413">
            <v>3442</v>
          </cell>
          <cell r="E413">
            <v>3442</v>
          </cell>
          <cell r="F413">
            <v>0</v>
          </cell>
          <cell r="G413">
            <v>64</v>
          </cell>
          <cell r="AA413">
            <v>1585</v>
          </cell>
          <cell r="AB413">
            <v>828</v>
          </cell>
          <cell r="AC413">
            <v>1093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152</v>
          </cell>
          <cell r="AJ413">
            <v>0</v>
          </cell>
          <cell r="AL413">
            <v>19485970</v>
          </cell>
        </row>
        <row r="464">
          <cell r="C464">
            <v>3579</v>
          </cell>
          <cell r="D464">
            <v>3544</v>
          </cell>
          <cell r="E464">
            <v>3544</v>
          </cell>
          <cell r="F464">
            <v>0</v>
          </cell>
          <cell r="G464">
            <v>35</v>
          </cell>
          <cell r="AA464">
            <v>1266</v>
          </cell>
          <cell r="AB464">
            <v>2017</v>
          </cell>
          <cell r="AC464">
            <v>296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5</v>
          </cell>
          <cell r="AJ464">
            <v>0</v>
          </cell>
          <cell r="AL464">
            <v>14011350</v>
          </cell>
        </row>
        <row r="483">
          <cell r="C483">
            <v>11</v>
          </cell>
          <cell r="D483">
            <v>9</v>
          </cell>
          <cell r="E483">
            <v>9</v>
          </cell>
          <cell r="F483">
            <v>0</v>
          </cell>
          <cell r="G483">
            <v>2</v>
          </cell>
          <cell r="AA483">
            <v>2</v>
          </cell>
          <cell r="AB483">
            <v>9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L483">
            <v>30340</v>
          </cell>
        </row>
        <row r="511">
          <cell r="C511">
            <v>27494</v>
          </cell>
          <cell r="D511">
            <v>27388</v>
          </cell>
          <cell r="E511">
            <v>27388</v>
          </cell>
          <cell r="F511">
            <v>0</v>
          </cell>
          <cell r="G511">
            <v>106</v>
          </cell>
          <cell r="AA511">
            <v>546</v>
          </cell>
          <cell r="AB511">
            <v>26132</v>
          </cell>
          <cell r="AC511">
            <v>816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38</v>
          </cell>
          <cell r="AJ511">
            <v>0</v>
          </cell>
          <cell r="AL511">
            <v>733139220</v>
          </cell>
        </row>
        <row r="521"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33">
          <cell r="C533">
            <v>7992</v>
          </cell>
          <cell r="D533">
            <v>7907</v>
          </cell>
          <cell r="E533">
            <v>7907</v>
          </cell>
          <cell r="F533">
            <v>0</v>
          </cell>
          <cell r="G533">
            <v>85</v>
          </cell>
          <cell r="AA533">
            <v>5188</v>
          </cell>
          <cell r="AB533">
            <v>1426</v>
          </cell>
          <cell r="AC533">
            <v>1378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2</v>
          </cell>
          <cell r="AJ533">
            <v>0</v>
          </cell>
        </row>
        <row r="575">
          <cell r="C575">
            <v>69</v>
          </cell>
          <cell r="D575">
            <v>68</v>
          </cell>
          <cell r="E575">
            <v>68</v>
          </cell>
          <cell r="F575">
            <v>0</v>
          </cell>
          <cell r="G575">
            <v>1</v>
          </cell>
          <cell r="AA575">
            <v>15</v>
          </cell>
          <cell r="AB575">
            <v>18</v>
          </cell>
          <cell r="AC575">
            <v>36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2</v>
          </cell>
          <cell r="AJ575">
            <v>0</v>
          </cell>
          <cell r="AL575">
            <v>161040</v>
          </cell>
        </row>
        <row r="607">
          <cell r="C607">
            <v>1575</v>
          </cell>
          <cell r="D607">
            <v>1553</v>
          </cell>
          <cell r="E607">
            <v>1553</v>
          </cell>
          <cell r="F607">
            <v>0</v>
          </cell>
          <cell r="G607">
            <v>22</v>
          </cell>
          <cell r="AA607">
            <v>274</v>
          </cell>
          <cell r="AB607">
            <v>593</v>
          </cell>
          <cell r="AC607">
            <v>708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L607">
            <v>2519720</v>
          </cell>
        </row>
        <row r="669">
          <cell r="C669">
            <v>1980</v>
          </cell>
          <cell r="D669">
            <v>1977</v>
          </cell>
          <cell r="E669">
            <v>1975</v>
          </cell>
          <cell r="F669">
            <v>2</v>
          </cell>
          <cell r="G669">
            <v>3</v>
          </cell>
          <cell r="AA669">
            <v>341</v>
          </cell>
          <cell r="AB669">
            <v>515</v>
          </cell>
          <cell r="AC669">
            <v>1124</v>
          </cell>
          <cell r="AD669">
            <v>4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18102480</v>
          </cell>
        </row>
        <row r="692">
          <cell r="C692">
            <v>1</v>
          </cell>
          <cell r="D692">
            <v>1</v>
          </cell>
          <cell r="E692">
            <v>1</v>
          </cell>
          <cell r="F692">
            <v>0</v>
          </cell>
          <cell r="G692">
            <v>0</v>
          </cell>
          <cell r="AA692">
            <v>0</v>
          </cell>
          <cell r="AB692">
            <v>1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L692">
            <v>13030</v>
          </cell>
        </row>
        <row r="722">
          <cell r="C722">
            <v>1849</v>
          </cell>
          <cell r="D722">
            <v>1846</v>
          </cell>
          <cell r="E722">
            <v>1846</v>
          </cell>
          <cell r="F722">
            <v>0</v>
          </cell>
          <cell r="G722">
            <v>3</v>
          </cell>
          <cell r="AA722">
            <v>125</v>
          </cell>
          <cell r="AB722">
            <v>273</v>
          </cell>
          <cell r="AC722">
            <v>1451</v>
          </cell>
          <cell r="AD722">
            <v>7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109765460</v>
          </cell>
        </row>
        <row r="724">
          <cell r="C724">
            <v>0</v>
          </cell>
          <cell r="D724">
            <v>0</v>
          </cell>
          <cell r="E724"/>
          <cell r="F724"/>
          <cell r="G724"/>
          <cell r="AA724"/>
          <cell r="AB724"/>
          <cell r="AC724"/>
          <cell r="AD724"/>
          <cell r="AE724"/>
          <cell r="AF724"/>
          <cell r="AG724"/>
          <cell r="AH724"/>
          <cell r="AI724"/>
          <cell r="AJ724"/>
          <cell r="AL724">
            <v>0</v>
          </cell>
        </row>
        <row r="725">
          <cell r="C725">
            <v>121</v>
          </cell>
          <cell r="D725">
            <v>119</v>
          </cell>
          <cell r="E725">
            <v>119</v>
          </cell>
          <cell r="F725"/>
          <cell r="G725">
            <v>2</v>
          </cell>
          <cell r="AA725">
            <v>58</v>
          </cell>
          <cell r="AB725">
            <v>18</v>
          </cell>
          <cell r="AC725">
            <v>45</v>
          </cell>
          <cell r="AD725"/>
          <cell r="AE725"/>
          <cell r="AF725"/>
          <cell r="AG725"/>
          <cell r="AH725"/>
          <cell r="AI725"/>
          <cell r="AJ725"/>
          <cell r="AL725">
            <v>2646560</v>
          </cell>
        </row>
        <row r="746">
          <cell r="C746">
            <v>1032</v>
          </cell>
          <cell r="D746">
            <v>1028</v>
          </cell>
          <cell r="E746">
            <v>1028</v>
          </cell>
          <cell r="F746">
            <v>0</v>
          </cell>
          <cell r="G746">
            <v>4</v>
          </cell>
          <cell r="AA746">
            <v>425</v>
          </cell>
          <cell r="AB746">
            <v>331</v>
          </cell>
          <cell r="AC746">
            <v>276</v>
          </cell>
          <cell r="AD746">
            <v>1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19198180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L779">
            <v>0</v>
          </cell>
        </row>
        <row r="837">
          <cell r="C837">
            <v>10</v>
          </cell>
          <cell r="D837">
            <v>10</v>
          </cell>
          <cell r="E837">
            <v>10</v>
          </cell>
          <cell r="F837">
            <v>0</v>
          </cell>
          <cell r="G837">
            <v>0</v>
          </cell>
          <cell r="AA837">
            <v>0</v>
          </cell>
          <cell r="AB837">
            <v>10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51"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1</v>
          </cell>
          <cell r="AJ851">
            <v>0</v>
          </cell>
          <cell r="AL851">
            <v>0</v>
          </cell>
        </row>
        <row r="855"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18</v>
          </cell>
          <cell r="AJ855">
            <v>0</v>
          </cell>
          <cell r="AL855">
            <v>0</v>
          </cell>
        </row>
        <row r="862"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L862">
            <v>0</v>
          </cell>
        </row>
        <row r="871"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L871">
            <v>0</v>
          </cell>
        </row>
        <row r="875"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L875">
            <v>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L879">
            <v>0</v>
          </cell>
        </row>
        <row r="883"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L883">
            <v>0</v>
          </cell>
        </row>
        <row r="891"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L891">
            <v>0</v>
          </cell>
        </row>
        <row r="894"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>
            <v>0</v>
          </cell>
        </row>
        <row r="897"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1</v>
          </cell>
          <cell r="AJ897">
            <v>0</v>
          </cell>
          <cell r="AL897">
            <v>0</v>
          </cell>
        </row>
        <row r="905"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L905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>
            <v>0</v>
          </cell>
        </row>
        <row r="921">
          <cell r="C921">
            <v>0</v>
          </cell>
          <cell r="E921">
            <v>0</v>
          </cell>
          <cell r="AL921">
            <v>0</v>
          </cell>
        </row>
        <row r="926">
          <cell r="C926">
            <v>0</v>
          </cell>
          <cell r="E926">
            <v>0</v>
          </cell>
          <cell r="AL926"/>
        </row>
        <row r="927"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47">
          <cell r="C947">
            <v>0</v>
          </cell>
          <cell r="E947">
            <v>0</v>
          </cell>
          <cell r="AL947">
            <v>0</v>
          </cell>
        </row>
        <row r="950"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</row>
        <row r="1011">
          <cell r="C1011">
            <v>8202</v>
          </cell>
          <cell r="D1011">
            <v>8202</v>
          </cell>
          <cell r="E1011">
            <v>8202</v>
          </cell>
          <cell r="F1011">
            <v>0</v>
          </cell>
          <cell r="G1011">
            <v>0</v>
          </cell>
          <cell r="AA1011">
            <v>6711</v>
          </cell>
          <cell r="AB1011">
            <v>1491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29">
          <cell r="C1029">
            <v>1012</v>
          </cell>
          <cell r="E1029">
            <v>951</v>
          </cell>
          <cell r="AL1029">
            <v>7253590</v>
          </cell>
        </row>
        <row r="1036">
          <cell r="C1036">
            <v>0</v>
          </cell>
        </row>
        <row r="1051"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935</v>
          </cell>
          <cell r="AJ1051">
            <v>0</v>
          </cell>
          <cell r="AL1051">
            <v>0</v>
          </cell>
        </row>
        <row r="1054">
          <cell r="C1054">
            <v>0</v>
          </cell>
        </row>
        <row r="1073">
          <cell r="C1073">
            <v>232</v>
          </cell>
          <cell r="E1073">
            <v>232</v>
          </cell>
        </row>
        <row r="1075">
          <cell r="C1075">
            <v>144</v>
          </cell>
          <cell r="E1075">
            <v>144</v>
          </cell>
          <cell r="AL1075">
            <v>1186560</v>
          </cell>
        </row>
        <row r="1076">
          <cell r="C1076">
            <v>87</v>
          </cell>
          <cell r="E1076">
            <v>87</v>
          </cell>
          <cell r="AL1076">
            <v>281010</v>
          </cell>
        </row>
        <row r="1077">
          <cell r="C1077">
            <v>227</v>
          </cell>
          <cell r="E1077">
            <v>227</v>
          </cell>
          <cell r="AL1077">
            <v>733210</v>
          </cell>
        </row>
        <row r="1078">
          <cell r="C1078">
            <v>0</v>
          </cell>
          <cell r="E1078"/>
          <cell r="AL1078">
            <v>0</v>
          </cell>
        </row>
        <row r="1079">
          <cell r="C1079">
            <v>0</v>
          </cell>
          <cell r="E1079"/>
          <cell r="AL1079">
            <v>0</v>
          </cell>
        </row>
        <row r="1080">
          <cell r="C1080">
            <v>0</v>
          </cell>
          <cell r="E1080"/>
          <cell r="AL1080">
            <v>0</v>
          </cell>
        </row>
        <row r="1081">
          <cell r="C1081">
            <v>0</v>
          </cell>
          <cell r="E1081"/>
          <cell r="AL1081">
            <v>0</v>
          </cell>
        </row>
        <row r="1082">
          <cell r="C1082">
            <v>0</v>
          </cell>
          <cell r="E1082"/>
          <cell r="AL1082">
            <v>0</v>
          </cell>
        </row>
        <row r="1085">
          <cell r="C1085">
            <v>7</v>
          </cell>
          <cell r="E1085">
            <v>7</v>
          </cell>
          <cell r="AL1085">
            <v>119210</v>
          </cell>
        </row>
        <row r="1086">
          <cell r="C1086">
            <v>0</v>
          </cell>
          <cell r="E1086"/>
          <cell r="AL1086">
            <v>0</v>
          </cell>
        </row>
        <row r="1087">
          <cell r="C1087">
            <v>0</v>
          </cell>
          <cell r="E1087"/>
          <cell r="AL1087">
            <v>0</v>
          </cell>
        </row>
        <row r="1088">
          <cell r="C1088">
            <v>0</v>
          </cell>
          <cell r="E1088"/>
          <cell r="AL1088">
            <v>0</v>
          </cell>
        </row>
        <row r="1089">
          <cell r="C1089">
            <v>3</v>
          </cell>
          <cell r="E1089">
            <v>3</v>
          </cell>
          <cell r="AL1089">
            <v>798660</v>
          </cell>
        </row>
        <row r="1090">
          <cell r="C1090">
            <v>0</v>
          </cell>
          <cell r="E1090"/>
          <cell r="AL1090">
            <v>0</v>
          </cell>
        </row>
        <row r="1091">
          <cell r="C1091">
            <v>10</v>
          </cell>
          <cell r="D1091">
            <v>10</v>
          </cell>
          <cell r="E1091">
            <v>10</v>
          </cell>
          <cell r="F1091">
            <v>0</v>
          </cell>
          <cell r="G1091">
            <v>0</v>
          </cell>
          <cell r="AA1091">
            <v>4</v>
          </cell>
          <cell r="AB1091">
            <v>6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3">
          <cell r="C1093">
            <v>0</v>
          </cell>
          <cell r="D1093">
            <v>0</v>
          </cell>
          <cell r="E1093"/>
          <cell r="F1093"/>
          <cell r="G1093"/>
          <cell r="AA1093"/>
          <cell r="AB1093"/>
          <cell r="AC1093"/>
          <cell r="AD1093"/>
          <cell r="AE1093"/>
          <cell r="AF1093"/>
          <cell r="AG1093"/>
          <cell r="AH1093"/>
          <cell r="AI1093"/>
          <cell r="AJ1093"/>
        </row>
        <row r="1094">
          <cell r="C1094">
            <v>0</v>
          </cell>
          <cell r="D1094">
            <v>0</v>
          </cell>
          <cell r="E1094"/>
          <cell r="F1094"/>
          <cell r="G1094"/>
          <cell r="AA1094"/>
          <cell r="AB1094"/>
          <cell r="AC1094"/>
          <cell r="AD1094"/>
          <cell r="AE1094"/>
          <cell r="AF1094"/>
          <cell r="AG1094"/>
          <cell r="AH1094"/>
          <cell r="AI1094"/>
          <cell r="AJ1094"/>
        </row>
        <row r="1095">
          <cell r="C1095">
            <v>1</v>
          </cell>
          <cell r="D1095">
            <v>1</v>
          </cell>
          <cell r="E1095">
            <v>1</v>
          </cell>
          <cell r="F1095"/>
          <cell r="G1095">
            <v>0</v>
          </cell>
          <cell r="AA1095">
            <v>1</v>
          </cell>
          <cell r="AB1095">
            <v>0</v>
          </cell>
          <cell r="AC1095">
            <v>0</v>
          </cell>
          <cell r="AD1095"/>
          <cell r="AE1095"/>
          <cell r="AF1095"/>
          <cell r="AG1095"/>
          <cell r="AH1095"/>
          <cell r="AI1095"/>
          <cell r="AJ1095"/>
        </row>
        <row r="1096">
          <cell r="C1096">
            <v>0</v>
          </cell>
          <cell r="D1096">
            <v>0</v>
          </cell>
          <cell r="E1096"/>
          <cell r="F1096"/>
          <cell r="G1096"/>
          <cell r="AA1096"/>
          <cell r="AB1096"/>
          <cell r="AC1096"/>
          <cell r="AD1096"/>
          <cell r="AE1096"/>
          <cell r="AF1096"/>
          <cell r="AG1096"/>
          <cell r="AH1096"/>
          <cell r="AI1096"/>
          <cell r="AJ1096"/>
        </row>
        <row r="1097">
          <cell r="C1097">
            <v>0</v>
          </cell>
          <cell r="D1097">
            <v>0</v>
          </cell>
          <cell r="E1097"/>
          <cell r="F1097"/>
          <cell r="G1097"/>
          <cell r="AA1097"/>
          <cell r="AB1097"/>
          <cell r="AC1097"/>
          <cell r="AD1097"/>
          <cell r="AE1097"/>
          <cell r="AF1097"/>
          <cell r="AG1097"/>
          <cell r="AH1097"/>
          <cell r="AI1097"/>
          <cell r="AJ1097"/>
        </row>
        <row r="1098">
          <cell r="C1098">
            <v>0</v>
          </cell>
          <cell r="D1098">
            <v>0</v>
          </cell>
          <cell r="E1098"/>
          <cell r="F1098"/>
          <cell r="G1098"/>
          <cell r="AA1098"/>
          <cell r="AB1098"/>
          <cell r="AC1098"/>
          <cell r="AD1098"/>
          <cell r="AE1098"/>
          <cell r="AF1098"/>
          <cell r="AG1098"/>
          <cell r="AH1098"/>
          <cell r="AI1098"/>
          <cell r="AJ1098"/>
        </row>
        <row r="1099">
          <cell r="C1099">
            <v>0</v>
          </cell>
          <cell r="D1099">
            <v>0</v>
          </cell>
          <cell r="E1099"/>
          <cell r="F1099"/>
          <cell r="G1099"/>
          <cell r="AA1099"/>
          <cell r="AB1099"/>
          <cell r="AC1099"/>
          <cell r="AD1099"/>
          <cell r="AE1099"/>
          <cell r="AF1099"/>
          <cell r="AG1099"/>
          <cell r="AH1099"/>
          <cell r="AI1099"/>
          <cell r="AJ1099"/>
        </row>
        <row r="1100">
          <cell r="C1100">
            <v>0</v>
          </cell>
          <cell r="D1100">
            <v>0</v>
          </cell>
          <cell r="E1100"/>
          <cell r="F1100"/>
          <cell r="G1100"/>
          <cell r="AA1100"/>
          <cell r="AB1100"/>
          <cell r="AC1100"/>
          <cell r="AD1100"/>
          <cell r="AE1100"/>
          <cell r="AF1100"/>
          <cell r="AG1100"/>
          <cell r="AH1100"/>
          <cell r="AI1100"/>
          <cell r="AJ1100"/>
        </row>
        <row r="1101">
          <cell r="C1101">
            <v>0</v>
          </cell>
          <cell r="D1101">
            <v>0</v>
          </cell>
          <cell r="E1101"/>
          <cell r="F1101"/>
          <cell r="G1101"/>
          <cell r="AA1101"/>
          <cell r="AB1101"/>
          <cell r="AC1101"/>
          <cell r="AD1101"/>
          <cell r="AE1101"/>
          <cell r="AF1101"/>
          <cell r="AG1101"/>
          <cell r="AH1101"/>
          <cell r="AI1101"/>
          <cell r="AJ1101"/>
        </row>
        <row r="1102">
          <cell r="C1102">
            <v>0</v>
          </cell>
          <cell r="D1102">
            <v>0</v>
          </cell>
          <cell r="E1102"/>
          <cell r="F1102"/>
          <cell r="G1102"/>
          <cell r="AA1102"/>
          <cell r="AB1102"/>
          <cell r="AC1102"/>
          <cell r="AD1102"/>
          <cell r="AE1102"/>
          <cell r="AF1102"/>
          <cell r="AG1102"/>
          <cell r="AH1102"/>
          <cell r="AI1102"/>
          <cell r="AJ1102"/>
        </row>
        <row r="1103">
          <cell r="C1103">
            <v>0</v>
          </cell>
          <cell r="D1103">
            <v>0</v>
          </cell>
          <cell r="E1103"/>
          <cell r="F1103"/>
          <cell r="G1103"/>
          <cell r="AA1103"/>
          <cell r="AB1103"/>
          <cell r="AC1103"/>
          <cell r="AD1103"/>
          <cell r="AE1103"/>
          <cell r="AF1103"/>
          <cell r="AG1103"/>
          <cell r="AH1103"/>
          <cell r="AI1103"/>
          <cell r="AJ1103"/>
        </row>
        <row r="1104">
          <cell r="C1104">
            <v>0</v>
          </cell>
          <cell r="D1104">
            <v>0</v>
          </cell>
          <cell r="E1104"/>
          <cell r="F1104"/>
          <cell r="G1104"/>
          <cell r="AA1104"/>
          <cell r="AB1104"/>
          <cell r="AC1104"/>
          <cell r="AD1104"/>
          <cell r="AE1104"/>
          <cell r="AF1104"/>
          <cell r="AG1104"/>
          <cell r="AH1104"/>
          <cell r="AI1104"/>
          <cell r="AJ1104"/>
        </row>
        <row r="1105">
          <cell r="C1105">
            <v>0</v>
          </cell>
          <cell r="D1105">
            <v>0</v>
          </cell>
          <cell r="E1105"/>
          <cell r="F1105"/>
          <cell r="G1105"/>
          <cell r="AA1105"/>
          <cell r="AB1105"/>
          <cell r="AC1105"/>
          <cell r="AD1105"/>
          <cell r="AE1105"/>
          <cell r="AF1105"/>
          <cell r="AG1105"/>
          <cell r="AH1105"/>
          <cell r="AI1105"/>
          <cell r="AJ1105"/>
        </row>
        <row r="1106">
          <cell r="C1106">
            <v>0</v>
          </cell>
          <cell r="D1106">
            <v>0</v>
          </cell>
          <cell r="E1106"/>
          <cell r="F1106"/>
          <cell r="G1106"/>
          <cell r="AA1106"/>
          <cell r="AB1106"/>
          <cell r="AC1106"/>
          <cell r="AD1106"/>
          <cell r="AE1106"/>
          <cell r="AF1106"/>
          <cell r="AG1106"/>
          <cell r="AH1106"/>
          <cell r="AI1106"/>
          <cell r="AJ1106"/>
        </row>
        <row r="1107">
          <cell r="C1107">
            <v>0</v>
          </cell>
          <cell r="D1107">
            <v>0</v>
          </cell>
          <cell r="E1107"/>
          <cell r="F1107"/>
          <cell r="G1107"/>
          <cell r="AA1107"/>
          <cell r="AB1107"/>
          <cell r="AC1107"/>
          <cell r="AD1107"/>
          <cell r="AE1107"/>
          <cell r="AF1107"/>
          <cell r="AG1107"/>
          <cell r="AH1107"/>
          <cell r="AI1107"/>
          <cell r="AJ1107"/>
        </row>
        <row r="1108">
          <cell r="C1108">
            <v>0</v>
          </cell>
          <cell r="D1108">
            <v>0</v>
          </cell>
          <cell r="E1108"/>
          <cell r="F1108"/>
          <cell r="G1108"/>
          <cell r="AA1108"/>
          <cell r="AB1108"/>
          <cell r="AC1108"/>
          <cell r="AD1108"/>
          <cell r="AE1108"/>
          <cell r="AF1108"/>
          <cell r="AG1108"/>
          <cell r="AH1108"/>
          <cell r="AI1108"/>
          <cell r="AJ1108"/>
        </row>
        <row r="1109">
          <cell r="C1109">
            <v>0</v>
          </cell>
          <cell r="D1109">
            <v>0</v>
          </cell>
          <cell r="E1109"/>
          <cell r="F1109"/>
          <cell r="G1109"/>
          <cell r="AA1109"/>
          <cell r="AB1109"/>
          <cell r="AC1109"/>
          <cell r="AD1109"/>
          <cell r="AE1109"/>
          <cell r="AF1109"/>
          <cell r="AG1109"/>
          <cell r="AH1109"/>
          <cell r="AI1109"/>
          <cell r="AJ1109"/>
        </row>
        <row r="1110">
          <cell r="C1110">
            <v>0</v>
          </cell>
          <cell r="D1110">
            <v>0</v>
          </cell>
          <cell r="E1110"/>
          <cell r="F1110"/>
          <cell r="G1110"/>
          <cell r="AA1110"/>
          <cell r="AB1110"/>
          <cell r="AC1110"/>
          <cell r="AD1110"/>
          <cell r="AE1110"/>
          <cell r="AF1110"/>
          <cell r="AG1110"/>
          <cell r="AH1110"/>
          <cell r="AI1110"/>
          <cell r="AJ1110"/>
        </row>
        <row r="1111">
          <cell r="C1111">
            <v>0</v>
          </cell>
          <cell r="D1111">
            <v>0</v>
          </cell>
          <cell r="E1111"/>
          <cell r="F1111"/>
          <cell r="G1111"/>
          <cell r="AA1111"/>
          <cell r="AB1111"/>
          <cell r="AC1111"/>
          <cell r="AD1111"/>
          <cell r="AE1111"/>
          <cell r="AF1111"/>
          <cell r="AG1111"/>
          <cell r="AH1111"/>
          <cell r="AI1111"/>
          <cell r="AJ1111"/>
        </row>
        <row r="1112">
          <cell r="C1112">
            <v>0</v>
          </cell>
          <cell r="D1112">
            <v>0</v>
          </cell>
          <cell r="E1112"/>
          <cell r="F1112"/>
          <cell r="G1112"/>
          <cell r="AA1112"/>
          <cell r="AB1112"/>
          <cell r="AC1112"/>
          <cell r="AD1112"/>
          <cell r="AE1112"/>
          <cell r="AF1112"/>
          <cell r="AG1112"/>
          <cell r="AH1112"/>
          <cell r="AI1112"/>
          <cell r="AJ1112"/>
        </row>
        <row r="1113">
          <cell r="C1113">
            <v>0</v>
          </cell>
          <cell r="D1113">
            <v>0</v>
          </cell>
          <cell r="E1113"/>
          <cell r="F1113"/>
          <cell r="G1113"/>
          <cell r="AA1113"/>
          <cell r="AB1113"/>
          <cell r="AC1113"/>
          <cell r="AD1113"/>
          <cell r="AE1113"/>
          <cell r="AF1113"/>
          <cell r="AG1113"/>
          <cell r="AH1113"/>
          <cell r="AI1113"/>
          <cell r="AJ1113"/>
        </row>
        <row r="1114">
          <cell r="C1114">
            <v>0</v>
          </cell>
          <cell r="D1114">
            <v>0</v>
          </cell>
          <cell r="E1114"/>
          <cell r="F1114"/>
          <cell r="G1114"/>
          <cell r="AA1114"/>
          <cell r="AB1114"/>
          <cell r="AC1114"/>
          <cell r="AD1114"/>
          <cell r="AE1114"/>
          <cell r="AF1114"/>
          <cell r="AG1114"/>
          <cell r="AH1114"/>
          <cell r="AI1114"/>
          <cell r="AJ1114"/>
        </row>
        <row r="1115">
          <cell r="C1115">
            <v>0</v>
          </cell>
          <cell r="D1115">
            <v>0</v>
          </cell>
          <cell r="E1115"/>
          <cell r="F1115"/>
          <cell r="G1115"/>
          <cell r="AA1115"/>
          <cell r="AB1115"/>
          <cell r="AC1115"/>
          <cell r="AD1115"/>
          <cell r="AE1115"/>
          <cell r="AF1115"/>
          <cell r="AG1115"/>
          <cell r="AH1115"/>
          <cell r="AI1115"/>
          <cell r="AJ1115"/>
        </row>
        <row r="1116">
          <cell r="C1116">
            <v>0</v>
          </cell>
          <cell r="D1116">
            <v>0</v>
          </cell>
          <cell r="E1116"/>
          <cell r="F1116"/>
          <cell r="G1116"/>
          <cell r="AA1116"/>
          <cell r="AB1116"/>
          <cell r="AC1116"/>
          <cell r="AD1116"/>
          <cell r="AE1116"/>
          <cell r="AF1116"/>
          <cell r="AG1116"/>
          <cell r="AH1116"/>
          <cell r="AI1116"/>
          <cell r="AJ1116"/>
        </row>
        <row r="1117">
          <cell r="C1117">
            <v>0</v>
          </cell>
          <cell r="D1117">
            <v>0</v>
          </cell>
          <cell r="E1117"/>
          <cell r="F1117"/>
          <cell r="G1117"/>
          <cell r="AA1117"/>
          <cell r="AB1117"/>
          <cell r="AC1117"/>
          <cell r="AD1117"/>
          <cell r="AE1117"/>
          <cell r="AF1117"/>
          <cell r="AG1117"/>
          <cell r="AH1117"/>
          <cell r="AI1117"/>
          <cell r="AJ1117"/>
        </row>
        <row r="1118">
          <cell r="C1118">
            <v>0</v>
          </cell>
          <cell r="D1118">
            <v>0</v>
          </cell>
          <cell r="E1118"/>
          <cell r="F1118"/>
          <cell r="G1118"/>
          <cell r="AA1118"/>
          <cell r="AB1118"/>
          <cell r="AC1118"/>
          <cell r="AD1118"/>
          <cell r="AE1118"/>
          <cell r="AF1118"/>
          <cell r="AG1118"/>
          <cell r="AH1118"/>
          <cell r="AI1118"/>
          <cell r="AJ1118"/>
        </row>
        <row r="1119">
          <cell r="C1119">
            <v>0</v>
          </cell>
          <cell r="D1119">
            <v>0</v>
          </cell>
          <cell r="E1119"/>
          <cell r="F1119"/>
          <cell r="G1119"/>
          <cell r="AA1119"/>
          <cell r="AB1119"/>
          <cell r="AC1119"/>
          <cell r="AD1119"/>
          <cell r="AE1119"/>
          <cell r="AF1119"/>
          <cell r="AG1119"/>
          <cell r="AH1119"/>
          <cell r="AI1119"/>
          <cell r="AJ1119"/>
        </row>
        <row r="1120">
          <cell r="C1120">
            <v>0</v>
          </cell>
          <cell r="D1120">
            <v>0</v>
          </cell>
          <cell r="E1120"/>
          <cell r="F1120"/>
          <cell r="G1120"/>
          <cell r="AA1120"/>
          <cell r="AB1120"/>
          <cell r="AC1120"/>
          <cell r="AD1120"/>
          <cell r="AE1120"/>
          <cell r="AF1120"/>
          <cell r="AG1120"/>
          <cell r="AH1120"/>
          <cell r="AI1120"/>
          <cell r="AJ1120"/>
        </row>
        <row r="1121">
          <cell r="C1121">
            <v>0</v>
          </cell>
          <cell r="D1121">
            <v>0</v>
          </cell>
          <cell r="E1121"/>
          <cell r="F1121"/>
          <cell r="G1121"/>
          <cell r="AA1121"/>
          <cell r="AB1121"/>
          <cell r="AC1121"/>
          <cell r="AD1121"/>
          <cell r="AE1121"/>
          <cell r="AF1121"/>
          <cell r="AG1121"/>
          <cell r="AH1121"/>
          <cell r="AI1121"/>
          <cell r="AJ1121"/>
        </row>
        <row r="1122">
          <cell r="C1122">
            <v>0</v>
          </cell>
          <cell r="D1122">
            <v>0</v>
          </cell>
          <cell r="E1122"/>
          <cell r="F1122"/>
          <cell r="G1122"/>
          <cell r="AA1122"/>
          <cell r="AB1122"/>
          <cell r="AC1122"/>
          <cell r="AD1122"/>
          <cell r="AE1122"/>
          <cell r="AF1122"/>
          <cell r="AG1122"/>
          <cell r="AH1122"/>
          <cell r="AI1122"/>
          <cell r="AJ1122"/>
        </row>
        <row r="1123">
          <cell r="C1123">
            <v>0</v>
          </cell>
          <cell r="D1123">
            <v>0</v>
          </cell>
          <cell r="E1123"/>
          <cell r="F1123"/>
          <cell r="G1123"/>
          <cell r="AA1123"/>
          <cell r="AB1123"/>
          <cell r="AC1123"/>
          <cell r="AD1123"/>
          <cell r="AE1123"/>
          <cell r="AF1123"/>
          <cell r="AG1123"/>
          <cell r="AH1123"/>
          <cell r="AI1123"/>
          <cell r="AJ1123"/>
        </row>
        <row r="1124">
          <cell r="C1124">
            <v>0</v>
          </cell>
          <cell r="D1124">
            <v>0</v>
          </cell>
          <cell r="E1124"/>
          <cell r="F1124"/>
          <cell r="G1124"/>
          <cell r="AA1124"/>
          <cell r="AB1124"/>
          <cell r="AC1124"/>
          <cell r="AD1124"/>
          <cell r="AE1124"/>
          <cell r="AF1124"/>
          <cell r="AG1124"/>
          <cell r="AH1124"/>
          <cell r="AI1124"/>
          <cell r="AJ1124"/>
        </row>
        <row r="1125">
          <cell r="C1125">
            <v>0</v>
          </cell>
          <cell r="D1125">
            <v>0</v>
          </cell>
          <cell r="E1125"/>
          <cell r="F1125"/>
          <cell r="G1125"/>
          <cell r="AA1125"/>
          <cell r="AB1125"/>
          <cell r="AC1125"/>
          <cell r="AD1125"/>
          <cell r="AE1125"/>
          <cell r="AF1125"/>
          <cell r="AG1125"/>
          <cell r="AH1125"/>
          <cell r="AI1125"/>
          <cell r="AJ1125"/>
        </row>
        <row r="1126">
          <cell r="C1126">
            <v>0</v>
          </cell>
          <cell r="D1126">
            <v>0</v>
          </cell>
          <cell r="E1126"/>
          <cell r="F1126"/>
          <cell r="G1126"/>
          <cell r="AA1126"/>
          <cell r="AB1126"/>
          <cell r="AC1126"/>
          <cell r="AD1126"/>
          <cell r="AE1126"/>
          <cell r="AF1126"/>
          <cell r="AG1126"/>
          <cell r="AH1126"/>
          <cell r="AI1126"/>
          <cell r="AJ1126"/>
        </row>
        <row r="1127">
          <cell r="C1127">
            <v>0</v>
          </cell>
          <cell r="D1127">
            <v>0</v>
          </cell>
          <cell r="E1127"/>
          <cell r="F1127"/>
          <cell r="G1127"/>
          <cell r="AA1127"/>
          <cell r="AB1127"/>
          <cell r="AC1127"/>
          <cell r="AD1127"/>
          <cell r="AE1127"/>
          <cell r="AF1127"/>
          <cell r="AG1127"/>
          <cell r="AH1127"/>
          <cell r="AI1127"/>
          <cell r="AJ1127"/>
        </row>
        <row r="1128">
          <cell r="C1128">
            <v>0</v>
          </cell>
          <cell r="D1128">
            <v>0</v>
          </cell>
          <cell r="E1128"/>
          <cell r="F1128"/>
          <cell r="G1128"/>
          <cell r="AA1128"/>
          <cell r="AB1128"/>
          <cell r="AC1128"/>
          <cell r="AD1128"/>
          <cell r="AE1128"/>
          <cell r="AF1128"/>
          <cell r="AG1128"/>
          <cell r="AH1128"/>
          <cell r="AI1128"/>
          <cell r="AJ1128"/>
        </row>
        <row r="1129">
          <cell r="C1129">
            <v>0</v>
          </cell>
          <cell r="D1129">
            <v>0</v>
          </cell>
          <cell r="E1129"/>
          <cell r="F1129"/>
          <cell r="G1129"/>
          <cell r="AA1129"/>
          <cell r="AB1129"/>
          <cell r="AC1129"/>
          <cell r="AD1129"/>
          <cell r="AE1129"/>
          <cell r="AF1129"/>
          <cell r="AG1129"/>
          <cell r="AH1129"/>
          <cell r="AI1129"/>
          <cell r="AJ1129"/>
        </row>
        <row r="1130">
          <cell r="C1130">
            <v>0</v>
          </cell>
          <cell r="D1130">
            <v>0</v>
          </cell>
          <cell r="E1130"/>
          <cell r="F1130"/>
          <cell r="G1130"/>
          <cell r="AA1130"/>
          <cell r="AB1130"/>
          <cell r="AC1130"/>
          <cell r="AD1130"/>
          <cell r="AE1130"/>
          <cell r="AF1130"/>
          <cell r="AG1130"/>
          <cell r="AH1130"/>
          <cell r="AI1130"/>
          <cell r="AJ1130"/>
        </row>
        <row r="1131">
          <cell r="C1131">
            <v>0</v>
          </cell>
          <cell r="D1131">
            <v>0</v>
          </cell>
          <cell r="E1131"/>
          <cell r="F1131"/>
          <cell r="G1131"/>
          <cell r="AA1131"/>
          <cell r="AB1131"/>
          <cell r="AC1131"/>
          <cell r="AD1131"/>
          <cell r="AE1131"/>
          <cell r="AF1131"/>
          <cell r="AG1131"/>
          <cell r="AH1131"/>
          <cell r="AI1131"/>
          <cell r="AJ1131"/>
        </row>
        <row r="1132">
          <cell r="C1132">
            <v>0</v>
          </cell>
          <cell r="D1132">
            <v>0</v>
          </cell>
          <cell r="E1132"/>
          <cell r="F1132"/>
          <cell r="G1132"/>
          <cell r="AA1132"/>
          <cell r="AB1132"/>
          <cell r="AC1132"/>
          <cell r="AD1132"/>
          <cell r="AE1132"/>
          <cell r="AF1132"/>
          <cell r="AG1132"/>
          <cell r="AH1132"/>
          <cell r="AI1132"/>
          <cell r="AJ1132"/>
        </row>
        <row r="1133">
          <cell r="C1133">
            <v>0</v>
          </cell>
          <cell r="D1133">
            <v>0</v>
          </cell>
          <cell r="E1133"/>
          <cell r="F1133"/>
          <cell r="G1133"/>
          <cell r="AA1133"/>
          <cell r="AB1133"/>
          <cell r="AC1133"/>
          <cell r="AD1133"/>
          <cell r="AE1133"/>
          <cell r="AF1133"/>
          <cell r="AG1133"/>
          <cell r="AH1133"/>
          <cell r="AI1133"/>
          <cell r="AJ1133"/>
        </row>
        <row r="1134">
          <cell r="C1134">
            <v>0</v>
          </cell>
          <cell r="D1134">
            <v>0</v>
          </cell>
          <cell r="E1134"/>
          <cell r="F1134"/>
          <cell r="G1134"/>
          <cell r="AA1134"/>
          <cell r="AB1134"/>
          <cell r="AC1134"/>
          <cell r="AD1134"/>
          <cell r="AE1134"/>
          <cell r="AF1134"/>
          <cell r="AG1134"/>
          <cell r="AH1134"/>
          <cell r="AI1134"/>
          <cell r="AJ1134"/>
        </row>
        <row r="1135">
          <cell r="C1135">
            <v>0</v>
          </cell>
          <cell r="D1135">
            <v>0</v>
          </cell>
          <cell r="E1135"/>
          <cell r="F1135"/>
          <cell r="G1135"/>
          <cell r="AA1135"/>
          <cell r="AB1135"/>
          <cell r="AC1135"/>
          <cell r="AD1135"/>
          <cell r="AE1135"/>
          <cell r="AF1135"/>
          <cell r="AG1135"/>
          <cell r="AH1135"/>
          <cell r="AI1135"/>
          <cell r="AJ1135"/>
        </row>
        <row r="1136">
          <cell r="C1136">
            <v>0</v>
          </cell>
          <cell r="D1136">
            <v>0</v>
          </cell>
          <cell r="E1136"/>
          <cell r="F1136"/>
          <cell r="G1136"/>
          <cell r="AA1136"/>
          <cell r="AB1136"/>
          <cell r="AC1136"/>
          <cell r="AD1136"/>
          <cell r="AE1136"/>
          <cell r="AF1136"/>
          <cell r="AG1136"/>
          <cell r="AH1136"/>
          <cell r="AI1136"/>
          <cell r="AJ1136"/>
        </row>
        <row r="1137">
          <cell r="C1137">
            <v>0</v>
          </cell>
          <cell r="D1137">
            <v>0</v>
          </cell>
          <cell r="E1137"/>
          <cell r="F1137"/>
          <cell r="G1137"/>
          <cell r="AA1137"/>
          <cell r="AB1137"/>
          <cell r="AC1137"/>
          <cell r="AD1137"/>
          <cell r="AE1137"/>
          <cell r="AF1137"/>
          <cell r="AG1137"/>
          <cell r="AH1137"/>
          <cell r="AI1137"/>
          <cell r="AJ1137"/>
        </row>
        <row r="1138">
          <cell r="C1138">
            <v>0</v>
          </cell>
          <cell r="D1138">
            <v>0</v>
          </cell>
          <cell r="E1138"/>
          <cell r="F1138"/>
          <cell r="G1138"/>
          <cell r="AA1138"/>
          <cell r="AB1138"/>
          <cell r="AC1138"/>
          <cell r="AD1138"/>
          <cell r="AE1138"/>
          <cell r="AF1138"/>
          <cell r="AG1138"/>
          <cell r="AH1138"/>
          <cell r="AI1138"/>
          <cell r="AJ1138"/>
        </row>
        <row r="1139">
          <cell r="C1139">
            <v>0</v>
          </cell>
          <cell r="D1139">
            <v>0</v>
          </cell>
          <cell r="E1139"/>
          <cell r="F1139"/>
          <cell r="G1139"/>
          <cell r="AA1139"/>
          <cell r="AB1139"/>
          <cell r="AC1139"/>
          <cell r="AD1139"/>
          <cell r="AE1139"/>
          <cell r="AF1139"/>
          <cell r="AG1139"/>
          <cell r="AH1139"/>
          <cell r="AI1139"/>
          <cell r="AJ1139"/>
        </row>
        <row r="1140">
          <cell r="C1140">
            <v>0</v>
          </cell>
          <cell r="D1140">
            <v>0</v>
          </cell>
          <cell r="E1140"/>
          <cell r="F1140"/>
          <cell r="G1140"/>
          <cell r="AA1140"/>
          <cell r="AB1140"/>
          <cell r="AC1140"/>
          <cell r="AD1140"/>
          <cell r="AE1140"/>
          <cell r="AF1140"/>
          <cell r="AG1140"/>
          <cell r="AH1140"/>
          <cell r="AI1140"/>
          <cell r="AJ1140"/>
        </row>
        <row r="1141">
          <cell r="C1141">
            <v>0</v>
          </cell>
          <cell r="D1141">
            <v>0</v>
          </cell>
          <cell r="E1141"/>
          <cell r="F1141"/>
          <cell r="G1141"/>
          <cell r="AA1141"/>
          <cell r="AB1141"/>
          <cell r="AC1141"/>
          <cell r="AD1141"/>
          <cell r="AE1141"/>
          <cell r="AF1141"/>
          <cell r="AG1141"/>
          <cell r="AH1141"/>
          <cell r="AI1141"/>
          <cell r="AJ1141"/>
        </row>
        <row r="1142">
          <cell r="C1142">
            <v>0</v>
          </cell>
          <cell r="D1142">
            <v>0</v>
          </cell>
          <cell r="E1142"/>
          <cell r="F1142"/>
          <cell r="G1142"/>
          <cell r="AA1142"/>
          <cell r="AB1142"/>
          <cell r="AC1142"/>
          <cell r="AD1142"/>
          <cell r="AE1142"/>
          <cell r="AF1142"/>
          <cell r="AG1142"/>
          <cell r="AH1142"/>
          <cell r="AI1142"/>
          <cell r="AJ1142"/>
        </row>
        <row r="1143">
          <cell r="C1143">
            <v>0</v>
          </cell>
          <cell r="D1143">
            <v>0</v>
          </cell>
          <cell r="E1143"/>
          <cell r="F1143"/>
          <cell r="G1143"/>
          <cell r="AA1143"/>
          <cell r="AB1143"/>
          <cell r="AC1143"/>
          <cell r="AD1143"/>
          <cell r="AE1143"/>
          <cell r="AF1143"/>
          <cell r="AG1143"/>
          <cell r="AH1143"/>
          <cell r="AI1143"/>
          <cell r="AJ1143"/>
        </row>
        <row r="1144">
          <cell r="C1144">
            <v>0</v>
          </cell>
          <cell r="D1144">
            <v>0</v>
          </cell>
          <cell r="E1144"/>
          <cell r="F1144"/>
          <cell r="G1144"/>
          <cell r="AA1144"/>
          <cell r="AB1144"/>
          <cell r="AC1144"/>
          <cell r="AD1144"/>
          <cell r="AE1144"/>
          <cell r="AF1144"/>
          <cell r="AG1144"/>
          <cell r="AH1144"/>
          <cell r="AI1144"/>
          <cell r="AJ1144"/>
        </row>
        <row r="1216">
          <cell r="C1216">
            <v>6</v>
          </cell>
          <cell r="H1216">
            <v>6</v>
          </cell>
          <cell r="I1216">
            <v>0</v>
          </cell>
          <cell r="J1216">
            <v>6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P1216">
            <v>0</v>
          </cell>
          <cell r="Q1216">
            <v>0</v>
          </cell>
          <cell r="S1216">
            <v>0</v>
          </cell>
          <cell r="T1216">
            <v>6</v>
          </cell>
          <cell r="V1216">
            <v>0</v>
          </cell>
          <cell r="W1216">
            <v>0</v>
          </cell>
          <cell r="Y1216">
            <v>0</v>
          </cell>
          <cell r="Z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L1216">
            <v>0</v>
          </cell>
        </row>
        <row r="1218">
          <cell r="C1218">
            <v>0</v>
          </cell>
          <cell r="D1218">
            <v>0</v>
          </cell>
          <cell r="E1218"/>
          <cell r="F1218"/>
          <cell r="G1218"/>
          <cell r="AA1218"/>
          <cell r="AB1218"/>
          <cell r="AC1218"/>
          <cell r="AD1218"/>
          <cell r="AE1218"/>
          <cell r="AF1218"/>
          <cell r="AG1218"/>
          <cell r="AH1218"/>
          <cell r="AI1218"/>
          <cell r="AJ1218"/>
        </row>
        <row r="1221">
          <cell r="C1221">
            <v>0</v>
          </cell>
          <cell r="D1221">
            <v>0</v>
          </cell>
          <cell r="E1221"/>
          <cell r="F1221"/>
          <cell r="G1221"/>
          <cell r="AA1221"/>
          <cell r="AB1221"/>
          <cell r="AC1221"/>
          <cell r="AD1221"/>
          <cell r="AE1221"/>
          <cell r="AF1221"/>
          <cell r="AG1221"/>
          <cell r="AH1221"/>
          <cell r="AI1221"/>
          <cell r="AJ1221"/>
        </row>
        <row r="1222">
          <cell r="C1222">
            <v>185</v>
          </cell>
          <cell r="D1222">
            <v>185</v>
          </cell>
          <cell r="E1222">
            <v>185</v>
          </cell>
          <cell r="F1222"/>
          <cell r="G1222">
            <v>0</v>
          </cell>
          <cell r="AA1222">
            <v>0</v>
          </cell>
          <cell r="AB1222">
            <v>185</v>
          </cell>
          <cell r="AC1222">
            <v>0</v>
          </cell>
          <cell r="AD1222"/>
          <cell r="AE1222"/>
          <cell r="AF1222"/>
          <cell r="AG1222"/>
          <cell r="AH1222"/>
          <cell r="AI1222"/>
          <cell r="AJ1222"/>
        </row>
        <row r="1223">
          <cell r="C1223">
            <v>0</v>
          </cell>
          <cell r="D1223">
            <v>0</v>
          </cell>
          <cell r="E1223"/>
          <cell r="F1223"/>
          <cell r="G1223"/>
          <cell r="AA1223"/>
          <cell r="AB1223"/>
          <cell r="AC1223"/>
          <cell r="AD1223"/>
          <cell r="AE1223"/>
          <cell r="AF1223"/>
          <cell r="AG1223"/>
          <cell r="AH1223"/>
          <cell r="AI1223"/>
          <cell r="AJ1223"/>
        </row>
        <row r="1224">
          <cell r="C1224">
            <v>0</v>
          </cell>
          <cell r="D1224">
            <v>0</v>
          </cell>
          <cell r="E1224"/>
          <cell r="F1224"/>
          <cell r="G1224"/>
          <cell r="AA1224"/>
          <cell r="AB1224"/>
          <cell r="AC1224"/>
          <cell r="AD1224"/>
          <cell r="AE1224"/>
          <cell r="AF1224"/>
          <cell r="AG1224"/>
          <cell r="AH1224"/>
          <cell r="AI1224"/>
          <cell r="AJ1224"/>
        </row>
        <row r="1225">
          <cell r="C1225">
            <v>0</v>
          </cell>
          <cell r="D1225">
            <v>0</v>
          </cell>
          <cell r="E1225"/>
          <cell r="F1225"/>
          <cell r="G1225"/>
          <cell r="AA1225"/>
          <cell r="AB1225"/>
          <cell r="AC1225"/>
          <cell r="AD1225"/>
          <cell r="AE1225"/>
          <cell r="AF1225"/>
          <cell r="AG1225"/>
          <cell r="AH1225"/>
          <cell r="AI1225"/>
          <cell r="AJ1225"/>
        </row>
        <row r="1226">
          <cell r="C1226">
            <v>0</v>
          </cell>
          <cell r="D1226">
            <v>0</v>
          </cell>
          <cell r="E1226"/>
          <cell r="F1226"/>
          <cell r="G1226"/>
          <cell r="AA1226"/>
          <cell r="AB1226"/>
          <cell r="AC1226"/>
          <cell r="AD1226"/>
          <cell r="AE1226"/>
          <cell r="AF1226"/>
          <cell r="AG1226"/>
          <cell r="AH1226"/>
          <cell r="AI1226"/>
          <cell r="AJ1226"/>
        </row>
        <row r="1227">
          <cell r="C1227">
            <v>0</v>
          </cell>
          <cell r="D1227">
            <v>0</v>
          </cell>
          <cell r="E1227"/>
          <cell r="F1227"/>
          <cell r="G1227"/>
          <cell r="AA1227"/>
          <cell r="AB1227"/>
          <cell r="AC1227"/>
          <cell r="AD1227"/>
          <cell r="AE1227"/>
          <cell r="AF1227"/>
          <cell r="AG1227"/>
          <cell r="AH1227"/>
          <cell r="AI1227"/>
          <cell r="AJ1227"/>
        </row>
        <row r="1228">
          <cell r="C1228">
            <v>0</v>
          </cell>
          <cell r="D1228">
            <v>0</v>
          </cell>
          <cell r="E1228"/>
          <cell r="F1228"/>
          <cell r="G1228"/>
          <cell r="AA1228"/>
          <cell r="AB1228"/>
          <cell r="AC1228"/>
          <cell r="AD1228"/>
          <cell r="AE1228"/>
          <cell r="AF1228"/>
          <cell r="AG1228"/>
          <cell r="AH1228"/>
          <cell r="AI1228"/>
          <cell r="AJ1228"/>
        </row>
        <row r="1229">
          <cell r="C1229">
            <v>0</v>
          </cell>
          <cell r="D1229">
            <v>0</v>
          </cell>
          <cell r="E1229"/>
          <cell r="F1229"/>
          <cell r="G1229"/>
          <cell r="AA1229"/>
          <cell r="AB1229"/>
          <cell r="AC1229"/>
          <cell r="AD1229"/>
          <cell r="AE1229"/>
          <cell r="AF1229"/>
          <cell r="AG1229"/>
          <cell r="AH1229"/>
          <cell r="AI1229"/>
          <cell r="AJ1229"/>
        </row>
        <row r="1230">
          <cell r="C1230">
            <v>17</v>
          </cell>
          <cell r="D1230">
            <v>17</v>
          </cell>
          <cell r="E1230">
            <v>17</v>
          </cell>
          <cell r="F1230"/>
          <cell r="G1230">
            <v>0</v>
          </cell>
          <cell r="AA1230">
            <v>0</v>
          </cell>
          <cell r="AB1230">
            <v>17</v>
          </cell>
          <cell r="AC1230">
            <v>0</v>
          </cell>
          <cell r="AD1230"/>
          <cell r="AE1230"/>
          <cell r="AF1230"/>
          <cell r="AG1230"/>
          <cell r="AH1230"/>
          <cell r="AI1230"/>
          <cell r="AJ1230"/>
        </row>
        <row r="1231">
          <cell r="C1231">
            <v>0</v>
          </cell>
          <cell r="D1231">
            <v>0</v>
          </cell>
          <cell r="E1231"/>
          <cell r="F1231"/>
          <cell r="G1231"/>
          <cell r="AA1231"/>
          <cell r="AB1231"/>
          <cell r="AC1231"/>
          <cell r="AD1231"/>
          <cell r="AE1231"/>
          <cell r="AF1231"/>
          <cell r="AG1231"/>
          <cell r="AH1231"/>
          <cell r="AI1231"/>
          <cell r="AJ1231"/>
        </row>
        <row r="1232">
          <cell r="C1232">
            <v>0</v>
          </cell>
          <cell r="D1232">
            <v>0</v>
          </cell>
          <cell r="E1232"/>
          <cell r="F1232"/>
          <cell r="G1232"/>
          <cell r="AA1232"/>
          <cell r="AB1232"/>
          <cell r="AC1232"/>
          <cell r="AD1232"/>
          <cell r="AE1232"/>
          <cell r="AF1232"/>
          <cell r="AG1232"/>
          <cell r="AH1232"/>
          <cell r="AI1232"/>
          <cell r="AJ1232"/>
        </row>
        <row r="1233">
          <cell r="C1233">
            <v>0</v>
          </cell>
          <cell r="D1233">
            <v>0</v>
          </cell>
          <cell r="E1233"/>
          <cell r="F1233"/>
          <cell r="G1233"/>
          <cell r="AA1233"/>
          <cell r="AB1233"/>
          <cell r="AC1233"/>
          <cell r="AD1233"/>
          <cell r="AE1233"/>
          <cell r="AF1233"/>
          <cell r="AG1233"/>
          <cell r="AH1233"/>
          <cell r="AI1233"/>
          <cell r="AJ1233"/>
        </row>
        <row r="1234">
          <cell r="C1234">
            <v>0</v>
          </cell>
          <cell r="D1234">
            <v>0</v>
          </cell>
          <cell r="E1234"/>
          <cell r="F1234"/>
          <cell r="G1234"/>
          <cell r="AA1234"/>
          <cell r="AB1234"/>
          <cell r="AC1234"/>
          <cell r="AD1234"/>
          <cell r="AE1234"/>
          <cell r="AF1234"/>
          <cell r="AG1234"/>
          <cell r="AH1234"/>
          <cell r="AI1234"/>
          <cell r="AJ1234"/>
        </row>
        <row r="1235">
          <cell r="C1235">
            <v>413</v>
          </cell>
          <cell r="D1235">
            <v>413</v>
          </cell>
          <cell r="E1235">
            <v>413</v>
          </cell>
          <cell r="F1235"/>
          <cell r="G1235">
            <v>0</v>
          </cell>
          <cell r="AA1235">
            <v>0</v>
          </cell>
          <cell r="AB1235">
            <v>413</v>
          </cell>
          <cell r="AC1235">
            <v>0</v>
          </cell>
          <cell r="AD1235"/>
          <cell r="AE1235"/>
          <cell r="AF1235"/>
          <cell r="AG1235"/>
          <cell r="AH1235"/>
          <cell r="AI1235"/>
          <cell r="AJ1235"/>
        </row>
        <row r="1236">
          <cell r="C1236">
            <v>4</v>
          </cell>
          <cell r="D1236">
            <v>4</v>
          </cell>
          <cell r="E1236">
            <v>4</v>
          </cell>
          <cell r="F1236"/>
          <cell r="G1236">
            <v>0</v>
          </cell>
          <cell r="AA1236">
            <v>0</v>
          </cell>
          <cell r="AB1236">
            <v>4</v>
          </cell>
          <cell r="AC1236">
            <v>0</v>
          </cell>
          <cell r="AD1236"/>
          <cell r="AE1236"/>
          <cell r="AF1236"/>
          <cell r="AG1236"/>
          <cell r="AH1236"/>
          <cell r="AI1236"/>
          <cell r="AJ1236"/>
        </row>
        <row r="1237">
          <cell r="C1237">
            <v>19</v>
          </cell>
          <cell r="D1237">
            <v>19</v>
          </cell>
          <cell r="E1237">
            <v>19</v>
          </cell>
          <cell r="F1237"/>
          <cell r="G1237">
            <v>0</v>
          </cell>
          <cell r="AA1237">
            <v>0</v>
          </cell>
          <cell r="AB1237">
            <v>19</v>
          </cell>
          <cell r="AC1237">
            <v>0</v>
          </cell>
          <cell r="AD1237"/>
          <cell r="AE1237"/>
          <cell r="AF1237"/>
          <cell r="AG1237"/>
          <cell r="AH1237"/>
          <cell r="AI1237"/>
          <cell r="AJ1237"/>
        </row>
        <row r="1238">
          <cell r="C1238">
            <v>0</v>
          </cell>
          <cell r="D1238">
            <v>0</v>
          </cell>
          <cell r="E1238"/>
          <cell r="F1238"/>
          <cell r="G1238"/>
          <cell r="AA1238"/>
          <cell r="AB1238"/>
          <cell r="AC1238"/>
          <cell r="AD1238"/>
          <cell r="AE1238"/>
          <cell r="AF1238"/>
          <cell r="AG1238"/>
          <cell r="AH1238"/>
          <cell r="AI1238"/>
          <cell r="AJ1238"/>
        </row>
        <row r="1239">
          <cell r="C1239">
            <v>0</v>
          </cell>
          <cell r="D1239">
            <v>0</v>
          </cell>
          <cell r="E1239"/>
          <cell r="F1239"/>
          <cell r="G1239"/>
          <cell r="AA1239"/>
          <cell r="AB1239"/>
          <cell r="AC1239"/>
          <cell r="AD1239"/>
          <cell r="AE1239"/>
          <cell r="AF1239"/>
          <cell r="AG1239"/>
          <cell r="AH1239"/>
          <cell r="AI1239"/>
          <cell r="AJ1239"/>
        </row>
        <row r="1240">
          <cell r="C1240">
            <v>0</v>
          </cell>
          <cell r="D1240">
            <v>0</v>
          </cell>
          <cell r="E1240"/>
          <cell r="F1240"/>
          <cell r="G1240"/>
          <cell r="AA1240"/>
          <cell r="AB1240"/>
          <cell r="AC1240"/>
          <cell r="AD1240"/>
          <cell r="AE1240"/>
          <cell r="AF1240"/>
          <cell r="AG1240"/>
          <cell r="AH1240"/>
          <cell r="AI1240"/>
          <cell r="AJ1240"/>
        </row>
        <row r="1241">
          <cell r="C1241">
            <v>29</v>
          </cell>
          <cell r="D1241">
            <v>29</v>
          </cell>
          <cell r="E1241">
            <v>29</v>
          </cell>
          <cell r="F1241"/>
          <cell r="G1241">
            <v>0</v>
          </cell>
          <cell r="AA1241">
            <v>0</v>
          </cell>
          <cell r="AB1241">
            <v>29</v>
          </cell>
          <cell r="AC1241">
            <v>0</v>
          </cell>
          <cell r="AD1241"/>
          <cell r="AE1241"/>
          <cell r="AF1241"/>
          <cell r="AG1241"/>
          <cell r="AH1241"/>
          <cell r="AI1241"/>
          <cell r="AJ1241"/>
        </row>
        <row r="1242">
          <cell r="C1242">
            <v>25</v>
          </cell>
          <cell r="D1242">
            <v>25</v>
          </cell>
          <cell r="E1242">
            <v>25</v>
          </cell>
          <cell r="F1242"/>
          <cell r="G1242">
            <v>0</v>
          </cell>
          <cell r="AA1242">
            <v>0</v>
          </cell>
          <cell r="AB1242">
            <v>25</v>
          </cell>
          <cell r="AC1242">
            <v>0</v>
          </cell>
          <cell r="AD1242"/>
          <cell r="AE1242"/>
          <cell r="AF1242"/>
          <cell r="AG1242"/>
          <cell r="AH1242"/>
          <cell r="AI1242"/>
          <cell r="AJ1242"/>
        </row>
        <row r="1243">
          <cell r="C1243">
            <v>0</v>
          </cell>
          <cell r="D1243">
            <v>0</v>
          </cell>
          <cell r="E1243"/>
          <cell r="F1243"/>
          <cell r="G1243"/>
          <cell r="AA1243"/>
          <cell r="AB1243"/>
          <cell r="AC1243"/>
          <cell r="AD1243"/>
          <cell r="AE1243"/>
          <cell r="AF1243"/>
          <cell r="AG1243"/>
          <cell r="AH1243"/>
          <cell r="AI1243"/>
          <cell r="AJ1243"/>
        </row>
        <row r="1244">
          <cell r="C1244">
            <v>0</v>
          </cell>
          <cell r="D1244">
            <v>0</v>
          </cell>
          <cell r="E1244"/>
          <cell r="F1244"/>
          <cell r="G1244"/>
          <cell r="AA1244"/>
          <cell r="AB1244"/>
          <cell r="AC1244"/>
          <cell r="AD1244"/>
          <cell r="AE1244"/>
          <cell r="AF1244"/>
          <cell r="AG1244"/>
          <cell r="AH1244"/>
          <cell r="AI1244"/>
          <cell r="AJ1244"/>
        </row>
        <row r="1245">
          <cell r="C1245">
            <v>0</v>
          </cell>
          <cell r="D1245">
            <v>0</v>
          </cell>
          <cell r="E1245"/>
          <cell r="F1245"/>
          <cell r="G1245"/>
          <cell r="AA1245"/>
          <cell r="AB1245"/>
          <cell r="AC1245"/>
          <cell r="AD1245"/>
          <cell r="AE1245"/>
          <cell r="AF1245"/>
          <cell r="AG1245"/>
          <cell r="AH1245"/>
          <cell r="AI1245"/>
          <cell r="AJ1245"/>
        </row>
        <row r="1246">
          <cell r="C1246">
            <v>9</v>
          </cell>
          <cell r="D1246">
            <v>8</v>
          </cell>
          <cell r="E1246">
            <v>8</v>
          </cell>
          <cell r="F1246"/>
          <cell r="G1246">
            <v>1</v>
          </cell>
          <cell r="AA1246">
            <v>0</v>
          </cell>
          <cell r="AB1246">
            <v>9</v>
          </cell>
          <cell r="AC1246">
            <v>0</v>
          </cell>
          <cell r="AD1246"/>
          <cell r="AE1246"/>
          <cell r="AF1246"/>
          <cell r="AG1246"/>
          <cell r="AH1246"/>
          <cell r="AI1246"/>
          <cell r="AJ1246"/>
        </row>
        <row r="1247">
          <cell r="C1247">
            <v>0</v>
          </cell>
          <cell r="D1247">
            <v>0</v>
          </cell>
          <cell r="E1247"/>
          <cell r="F1247"/>
          <cell r="G1247"/>
          <cell r="AA1247"/>
          <cell r="AB1247"/>
          <cell r="AC1247"/>
          <cell r="AD1247"/>
          <cell r="AE1247"/>
          <cell r="AF1247"/>
          <cell r="AG1247"/>
          <cell r="AH1247"/>
          <cell r="AI1247"/>
          <cell r="AJ1247"/>
        </row>
        <row r="1248">
          <cell r="C1248">
            <v>0</v>
          </cell>
          <cell r="D1248">
            <v>0</v>
          </cell>
          <cell r="E1248"/>
          <cell r="F1248"/>
          <cell r="G1248"/>
          <cell r="AA1248"/>
          <cell r="AB1248"/>
          <cell r="AC1248"/>
          <cell r="AD1248"/>
          <cell r="AE1248"/>
          <cell r="AF1248"/>
          <cell r="AG1248"/>
          <cell r="AH1248"/>
          <cell r="AI1248"/>
          <cell r="AJ1248"/>
        </row>
        <row r="1249">
          <cell r="C1249">
            <v>0</v>
          </cell>
          <cell r="D1249">
            <v>0</v>
          </cell>
          <cell r="E1249"/>
          <cell r="F1249"/>
          <cell r="G1249"/>
          <cell r="AA1249"/>
          <cell r="AB1249"/>
          <cell r="AC1249"/>
          <cell r="AD1249"/>
          <cell r="AE1249"/>
          <cell r="AF1249"/>
          <cell r="AG1249"/>
          <cell r="AH1249"/>
          <cell r="AI1249"/>
          <cell r="AJ1249"/>
        </row>
        <row r="1250">
          <cell r="C1250">
            <v>0</v>
          </cell>
          <cell r="D1250">
            <v>0</v>
          </cell>
          <cell r="E1250"/>
          <cell r="F1250"/>
          <cell r="G1250"/>
          <cell r="AA1250"/>
          <cell r="AB1250"/>
          <cell r="AC1250"/>
          <cell r="AD1250"/>
          <cell r="AE1250"/>
          <cell r="AF1250"/>
          <cell r="AG1250"/>
          <cell r="AH1250"/>
          <cell r="AI1250"/>
          <cell r="AJ1250"/>
        </row>
        <row r="1251">
          <cell r="C1251">
            <v>1</v>
          </cell>
          <cell r="D1251">
            <v>1</v>
          </cell>
          <cell r="E1251">
            <v>1</v>
          </cell>
          <cell r="F1251"/>
          <cell r="G1251">
            <v>0</v>
          </cell>
          <cell r="AA1251">
            <v>0</v>
          </cell>
          <cell r="AB1251">
            <v>1</v>
          </cell>
          <cell r="AC1251">
            <v>0</v>
          </cell>
          <cell r="AD1251"/>
          <cell r="AE1251"/>
          <cell r="AF1251"/>
          <cell r="AG1251"/>
          <cell r="AH1251"/>
          <cell r="AI1251"/>
          <cell r="AJ1251"/>
        </row>
        <row r="1252">
          <cell r="C1252">
            <v>0</v>
          </cell>
          <cell r="D1252">
            <v>0</v>
          </cell>
          <cell r="E1252"/>
          <cell r="F1252"/>
          <cell r="G1252"/>
          <cell r="AA1252"/>
          <cell r="AB1252"/>
          <cell r="AC1252"/>
          <cell r="AD1252"/>
          <cell r="AE1252"/>
          <cell r="AF1252"/>
          <cell r="AG1252"/>
          <cell r="AH1252"/>
          <cell r="AI1252"/>
          <cell r="AJ1252"/>
        </row>
        <row r="1253">
          <cell r="C1253">
            <v>0</v>
          </cell>
          <cell r="D1253">
            <v>0</v>
          </cell>
          <cell r="E1253"/>
          <cell r="F1253"/>
          <cell r="G1253"/>
          <cell r="AA1253"/>
          <cell r="AB1253"/>
          <cell r="AC1253"/>
          <cell r="AD1253"/>
          <cell r="AE1253"/>
          <cell r="AF1253"/>
          <cell r="AG1253"/>
          <cell r="AH1253"/>
          <cell r="AI1253"/>
          <cell r="AJ1253"/>
        </row>
        <row r="1254">
          <cell r="C1254">
            <v>0</v>
          </cell>
          <cell r="D1254">
            <v>0</v>
          </cell>
          <cell r="E1254"/>
          <cell r="F1254"/>
          <cell r="G1254"/>
          <cell r="AA1254"/>
          <cell r="AB1254"/>
          <cell r="AC1254"/>
          <cell r="AD1254"/>
          <cell r="AE1254"/>
          <cell r="AF1254"/>
          <cell r="AG1254"/>
          <cell r="AH1254"/>
          <cell r="AI1254"/>
          <cell r="AJ1254"/>
        </row>
        <row r="1255">
          <cell r="C1255">
            <v>28</v>
          </cell>
          <cell r="D1255">
            <v>26</v>
          </cell>
          <cell r="E1255">
            <v>26</v>
          </cell>
          <cell r="F1255"/>
          <cell r="G1255">
            <v>2</v>
          </cell>
          <cell r="AA1255">
            <v>28</v>
          </cell>
          <cell r="AB1255"/>
          <cell r="AC1255"/>
          <cell r="AD1255"/>
          <cell r="AE1255"/>
          <cell r="AF1255"/>
          <cell r="AG1255"/>
          <cell r="AH1255"/>
          <cell r="AI1255"/>
          <cell r="AJ1255"/>
        </row>
        <row r="1256">
          <cell r="C1256">
            <v>0</v>
          </cell>
          <cell r="D1256">
            <v>0</v>
          </cell>
          <cell r="E1256"/>
          <cell r="F1256"/>
          <cell r="G1256"/>
          <cell r="AA1256"/>
          <cell r="AB1256"/>
          <cell r="AC1256"/>
          <cell r="AD1256"/>
          <cell r="AE1256"/>
          <cell r="AF1256"/>
          <cell r="AG1256"/>
          <cell r="AH1256"/>
          <cell r="AI1256"/>
          <cell r="AJ1256"/>
        </row>
        <row r="1257">
          <cell r="C1257">
            <v>0</v>
          </cell>
          <cell r="D1257">
            <v>0</v>
          </cell>
          <cell r="E1257"/>
          <cell r="F1257"/>
          <cell r="G1257"/>
          <cell r="AA1257"/>
          <cell r="AB1257"/>
          <cell r="AC1257"/>
          <cell r="AD1257"/>
          <cell r="AE1257"/>
          <cell r="AF1257"/>
          <cell r="AG1257"/>
          <cell r="AH1257"/>
          <cell r="AI1257"/>
          <cell r="AJ1257"/>
        </row>
        <row r="1258">
          <cell r="C1258">
            <v>0</v>
          </cell>
          <cell r="D1258">
            <v>0</v>
          </cell>
          <cell r="E1258"/>
          <cell r="F1258"/>
          <cell r="G1258"/>
          <cell r="AA1258"/>
          <cell r="AB1258"/>
          <cell r="AC1258"/>
          <cell r="AD1258"/>
          <cell r="AE1258"/>
          <cell r="AF1258"/>
          <cell r="AG1258"/>
          <cell r="AH1258"/>
          <cell r="AI1258"/>
          <cell r="AJ1258"/>
        </row>
        <row r="1259">
          <cell r="C1259">
            <v>0</v>
          </cell>
          <cell r="D1259">
            <v>0</v>
          </cell>
          <cell r="E1259"/>
          <cell r="F1259"/>
          <cell r="G1259"/>
          <cell r="AA1259"/>
          <cell r="AB1259"/>
          <cell r="AC1259"/>
          <cell r="AD1259"/>
          <cell r="AE1259"/>
          <cell r="AF1259"/>
          <cell r="AG1259"/>
          <cell r="AH1259"/>
          <cell r="AI1259"/>
          <cell r="AJ1259"/>
        </row>
        <row r="1260">
          <cell r="C1260">
            <v>148</v>
          </cell>
          <cell r="D1260">
            <v>148</v>
          </cell>
          <cell r="E1260">
            <v>148</v>
          </cell>
          <cell r="F1260"/>
          <cell r="G1260">
            <v>0</v>
          </cell>
          <cell r="AA1260">
            <v>0</v>
          </cell>
          <cell r="AB1260">
            <v>148</v>
          </cell>
          <cell r="AC1260">
            <v>0</v>
          </cell>
          <cell r="AD1260"/>
          <cell r="AE1260"/>
          <cell r="AF1260"/>
          <cell r="AG1260"/>
          <cell r="AH1260"/>
          <cell r="AI1260"/>
          <cell r="AJ1260"/>
        </row>
        <row r="1261">
          <cell r="C1261">
            <v>149</v>
          </cell>
          <cell r="D1261">
            <v>149</v>
          </cell>
          <cell r="E1261">
            <v>149</v>
          </cell>
          <cell r="F1261"/>
          <cell r="G1261">
            <v>0</v>
          </cell>
          <cell r="AA1261">
            <v>0</v>
          </cell>
          <cell r="AB1261">
            <v>149</v>
          </cell>
          <cell r="AC1261">
            <v>0</v>
          </cell>
          <cell r="AD1261"/>
          <cell r="AE1261"/>
          <cell r="AF1261"/>
          <cell r="AG1261"/>
          <cell r="AH1261"/>
          <cell r="AI1261"/>
          <cell r="AJ1261"/>
        </row>
        <row r="1262">
          <cell r="C1262">
            <v>5</v>
          </cell>
          <cell r="D1262">
            <v>5</v>
          </cell>
          <cell r="E1262">
            <v>5</v>
          </cell>
          <cell r="F1262"/>
          <cell r="G1262">
            <v>0</v>
          </cell>
          <cell r="AA1262">
            <v>0</v>
          </cell>
          <cell r="AB1262">
            <v>5</v>
          </cell>
          <cell r="AC1262">
            <v>0</v>
          </cell>
          <cell r="AD1262"/>
          <cell r="AE1262"/>
          <cell r="AF1262"/>
          <cell r="AG1262"/>
          <cell r="AH1262"/>
          <cell r="AI1262"/>
          <cell r="AJ1262"/>
        </row>
        <row r="1263">
          <cell r="C1263">
            <v>0</v>
          </cell>
          <cell r="D1263">
            <v>0</v>
          </cell>
          <cell r="E1263"/>
          <cell r="F1263"/>
          <cell r="G1263"/>
          <cell r="AA1263"/>
          <cell r="AB1263"/>
          <cell r="AC1263"/>
          <cell r="AD1263"/>
          <cell r="AE1263"/>
          <cell r="AF1263"/>
          <cell r="AG1263"/>
          <cell r="AH1263"/>
          <cell r="AI1263"/>
          <cell r="AJ1263"/>
        </row>
        <row r="1264">
          <cell r="C1264">
            <v>0</v>
          </cell>
          <cell r="D1264">
            <v>0</v>
          </cell>
          <cell r="E1264"/>
          <cell r="F1264"/>
          <cell r="G1264"/>
          <cell r="AA1264"/>
          <cell r="AB1264"/>
          <cell r="AC1264"/>
          <cell r="AD1264"/>
          <cell r="AE1264"/>
          <cell r="AF1264"/>
          <cell r="AG1264"/>
          <cell r="AH1264"/>
          <cell r="AI1264"/>
          <cell r="AJ1264"/>
        </row>
        <row r="1265">
          <cell r="C1265">
            <v>0</v>
          </cell>
          <cell r="D1265">
            <v>0</v>
          </cell>
          <cell r="E1265"/>
          <cell r="F1265"/>
          <cell r="G1265"/>
          <cell r="AA1265"/>
          <cell r="AB1265"/>
          <cell r="AC1265"/>
          <cell r="AD1265"/>
          <cell r="AE1265"/>
          <cell r="AF1265"/>
          <cell r="AG1265"/>
          <cell r="AH1265"/>
          <cell r="AI1265"/>
          <cell r="AJ1265"/>
        </row>
        <row r="1266">
          <cell r="C1266">
            <v>95</v>
          </cell>
          <cell r="D1266">
            <v>95</v>
          </cell>
          <cell r="E1266">
            <v>95</v>
          </cell>
          <cell r="F1266"/>
          <cell r="G1266">
            <v>0</v>
          </cell>
          <cell r="AA1266">
            <v>0</v>
          </cell>
          <cell r="AB1266">
            <v>95</v>
          </cell>
          <cell r="AC1266">
            <v>0</v>
          </cell>
          <cell r="AD1266"/>
          <cell r="AE1266"/>
          <cell r="AF1266"/>
          <cell r="AG1266"/>
          <cell r="AH1266"/>
          <cell r="AI1266"/>
          <cell r="AJ1266"/>
        </row>
        <row r="1267">
          <cell r="C1267">
            <v>0</v>
          </cell>
          <cell r="D1267">
            <v>0</v>
          </cell>
          <cell r="E1267"/>
          <cell r="F1267"/>
          <cell r="G1267"/>
          <cell r="AA1267"/>
          <cell r="AB1267"/>
          <cell r="AC1267"/>
          <cell r="AD1267"/>
          <cell r="AE1267"/>
          <cell r="AF1267"/>
          <cell r="AG1267"/>
          <cell r="AH1267"/>
          <cell r="AI1267"/>
          <cell r="AJ1267"/>
        </row>
        <row r="1268">
          <cell r="C1268">
            <v>10</v>
          </cell>
          <cell r="D1268">
            <v>10</v>
          </cell>
          <cell r="E1268">
            <v>10</v>
          </cell>
          <cell r="F1268"/>
          <cell r="G1268">
            <v>0</v>
          </cell>
          <cell r="AA1268">
            <v>0</v>
          </cell>
          <cell r="AB1268">
            <v>10</v>
          </cell>
          <cell r="AC1268">
            <v>0</v>
          </cell>
          <cell r="AD1268"/>
          <cell r="AE1268"/>
          <cell r="AF1268"/>
          <cell r="AG1268"/>
          <cell r="AH1268"/>
          <cell r="AI1268"/>
          <cell r="AJ1268"/>
        </row>
        <row r="1269">
          <cell r="C1269">
            <v>1</v>
          </cell>
          <cell r="D1269">
            <v>1</v>
          </cell>
          <cell r="E1269">
            <v>1</v>
          </cell>
          <cell r="F1269"/>
          <cell r="G1269">
            <v>0</v>
          </cell>
          <cell r="AA1269">
            <v>0</v>
          </cell>
          <cell r="AB1269">
            <v>1</v>
          </cell>
          <cell r="AC1269">
            <v>0</v>
          </cell>
          <cell r="AD1269"/>
          <cell r="AE1269"/>
          <cell r="AF1269"/>
          <cell r="AG1269"/>
          <cell r="AH1269"/>
          <cell r="AI1269"/>
          <cell r="AJ1269"/>
        </row>
        <row r="1270">
          <cell r="C1270">
            <v>0</v>
          </cell>
          <cell r="D1270">
            <v>0</v>
          </cell>
          <cell r="E1270"/>
          <cell r="F1270"/>
          <cell r="G1270"/>
          <cell r="AA1270"/>
          <cell r="AB1270"/>
          <cell r="AC1270"/>
          <cell r="AD1270"/>
          <cell r="AE1270"/>
          <cell r="AF1270"/>
          <cell r="AG1270"/>
          <cell r="AH1270"/>
          <cell r="AI1270"/>
          <cell r="AJ1270"/>
        </row>
        <row r="1352">
          <cell r="C1352">
            <v>57</v>
          </cell>
          <cell r="H1352">
            <v>50</v>
          </cell>
          <cell r="I1352">
            <v>46</v>
          </cell>
          <cell r="J1352">
            <v>4</v>
          </cell>
          <cell r="K1352">
            <v>0</v>
          </cell>
          <cell r="L1352">
            <v>5</v>
          </cell>
          <cell r="M1352">
            <v>2</v>
          </cell>
          <cell r="N1352">
            <v>0</v>
          </cell>
          <cell r="P1352">
            <v>0</v>
          </cell>
          <cell r="Q1352">
            <v>1</v>
          </cell>
          <cell r="S1352">
            <v>0</v>
          </cell>
          <cell r="T1352">
            <v>42</v>
          </cell>
          <cell r="V1352">
            <v>0</v>
          </cell>
          <cell r="W1352">
            <v>0</v>
          </cell>
          <cell r="Y1352">
            <v>0</v>
          </cell>
          <cell r="Z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L1352">
            <v>22590295</v>
          </cell>
        </row>
        <row r="1354">
          <cell r="C1354">
            <v>0</v>
          </cell>
          <cell r="D1354">
            <v>0</v>
          </cell>
          <cell r="E1354"/>
          <cell r="F1354"/>
          <cell r="G1354"/>
          <cell r="AA1354"/>
          <cell r="AB1354"/>
          <cell r="AC1354"/>
          <cell r="AD1354"/>
          <cell r="AE1354"/>
          <cell r="AF1354"/>
          <cell r="AG1354"/>
          <cell r="AH1354"/>
          <cell r="AI1354"/>
          <cell r="AJ1354"/>
        </row>
        <row r="1355">
          <cell r="C1355">
            <v>0</v>
          </cell>
          <cell r="D1355">
            <v>0</v>
          </cell>
          <cell r="E1355"/>
          <cell r="F1355"/>
          <cell r="G1355"/>
          <cell r="AA1355"/>
          <cell r="AB1355"/>
          <cell r="AC1355"/>
          <cell r="AD1355"/>
          <cell r="AE1355"/>
          <cell r="AF1355"/>
          <cell r="AG1355"/>
          <cell r="AH1355"/>
          <cell r="AI1355"/>
          <cell r="AJ1355"/>
        </row>
        <row r="1356">
          <cell r="C1356">
            <v>0</v>
          </cell>
          <cell r="D1356">
            <v>0</v>
          </cell>
          <cell r="E1356"/>
          <cell r="F1356"/>
          <cell r="G1356"/>
          <cell r="AA1356"/>
          <cell r="AB1356"/>
          <cell r="AC1356"/>
          <cell r="AD1356"/>
          <cell r="AE1356"/>
          <cell r="AF1356"/>
          <cell r="AG1356"/>
          <cell r="AH1356"/>
          <cell r="AI1356"/>
          <cell r="AJ1356"/>
        </row>
        <row r="1357">
          <cell r="C1357">
            <v>0</v>
          </cell>
          <cell r="D1357">
            <v>0</v>
          </cell>
          <cell r="E1357"/>
          <cell r="F1357"/>
          <cell r="G1357"/>
          <cell r="AA1357"/>
          <cell r="AB1357"/>
          <cell r="AC1357"/>
          <cell r="AD1357"/>
          <cell r="AE1357"/>
          <cell r="AF1357"/>
          <cell r="AG1357"/>
          <cell r="AH1357"/>
          <cell r="AI1357"/>
          <cell r="AJ1357"/>
        </row>
        <row r="1358">
          <cell r="C1358">
            <v>0</v>
          </cell>
          <cell r="D1358">
            <v>0</v>
          </cell>
          <cell r="E1358"/>
          <cell r="F1358"/>
          <cell r="G1358"/>
          <cell r="AA1358"/>
          <cell r="AB1358"/>
          <cell r="AC1358"/>
          <cell r="AD1358"/>
          <cell r="AE1358"/>
          <cell r="AF1358"/>
          <cell r="AG1358"/>
          <cell r="AH1358"/>
          <cell r="AI1358"/>
          <cell r="AJ1358"/>
        </row>
        <row r="1359">
          <cell r="C1359">
            <v>0</v>
          </cell>
          <cell r="D1359">
            <v>0</v>
          </cell>
          <cell r="E1359"/>
          <cell r="F1359"/>
          <cell r="G1359"/>
          <cell r="AA1359"/>
          <cell r="AB1359"/>
          <cell r="AC1359"/>
          <cell r="AD1359"/>
          <cell r="AE1359"/>
          <cell r="AF1359"/>
          <cell r="AG1359"/>
          <cell r="AH1359"/>
          <cell r="AI1359"/>
          <cell r="AJ1359"/>
        </row>
        <row r="1360">
          <cell r="C1360">
            <v>33</v>
          </cell>
          <cell r="D1360">
            <v>33</v>
          </cell>
          <cell r="E1360">
            <v>33</v>
          </cell>
          <cell r="F1360"/>
          <cell r="G1360">
            <v>0</v>
          </cell>
          <cell r="AA1360">
            <v>0</v>
          </cell>
          <cell r="AB1360">
            <v>33</v>
          </cell>
          <cell r="AC1360">
            <v>0</v>
          </cell>
          <cell r="AD1360"/>
          <cell r="AE1360"/>
          <cell r="AF1360"/>
          <cell r="AG1360"/>
          <cell r="AH1360"/>
          <cell r="AI1360"/>
          <cell r="AJ1360"/>
        </row>
        <row r="1361">
          <cell r="C1361">
            <v>0</v>
          </cell>
          <cell r="D1361">
            <v>0</v>
          </cell>
          <cell r="E1361">
            <v>0</v>
          </cell>
          <cell r="F1361"/>
          <cell r="G1361">
            <v>0</v>
          </cell>
          <cell r="AA1361">
            <v>0</v>
          </cell>
          <cell r="AB1361">
            <v>0</v>
          </cell>
          <cell r="AC1361">
            <v>0</v>
          </cell>
          <cell r="AD1361"/>
          <cell r="AE1361"/>
          <cell r="AF1361"/>
          <cell r="AG1361"/>
          <cell r="AH1361"/>
          <cell r="AI1361"/>
          <cell r="AJ1361"/>
        </row>
        <row r="1362">
          <cell r="C1362">
            <v>25</v>
          </cell>
          <cell r="D1362">
            <v>25</v>
          </cell>
          <cell r="E1362">
            <v>25</v>
          </cell>
          <cell r="F1362"/>
          <cell r="G1362">
            <v>0</v>
          </cell>
          <cell r="AA1362">
            <v>0</v>
          </cell>
          <cell r="AB1362">
            <v>25</v>
          </cell>
          <cell r="AC1362">
            <v>0</v>
          </cell>
          <cell r="AD1362"/>
          <cell r="AE1362"/>
          <cell r="AF1362"/>
          <cell r="AG1362"/>
          <cell r="AH1362"/>
          <cell r="AI1362"/>
          <cell r="AJ1362"/>
        </row>
        <row r="1363">
          <cell r="C1363">
            <v>1</v>
          </cell>
          <cell r="D1363">
            <v>1</v>
          </cell>
          <cell r="E1363">
            <v>1</v>
          </cell>
          <cell r="F1363"/>
          <cell r="G1363">
            <v>0</v>
          </cell>
          <cell r="AA1363">
            <v>0</v>
          </cell>
          <cell r="AB1363">
            <v>1</v>
          </cell>
          <cell r="AC1363">
            <v>0</v>
          </cell>
          <cell r="AD1363"/>
          <cell r="AE1363"/>
          <cell r="AF1363"/>
          <cell r="AG1363"/>
          <cell r="AH1363"/>
          <cell r="AI1363"/>
          <cell r="AJ1363"/>
        </row>
        <row r="1364">
          <cell r="C1364">
            <v>0</v>
          </cell>
          <cell r="D1364">
            <v>0</v>
          </cell>
          <cell r="E1364"/>
          <cell r="F1364"/>
          <cell r="G1364"/>
          <cell r="AA1364"/>
          <cell r="AB1364"/>
          <cell r="AC1364"/>
          <cell r="AD1364"/>
          <cell r="AE1364"/>
          <cell r="AF1364"/>
          <cell r="AG1364"/>
          <cell r="AH1364"/>
          <cell r="AI1364"/>
          <cell r="AJ1364"/>
        </row>
        <row r="1365">
          <cell r="C1365">
            <v>0</v>
          </cell>
          <cell r="D1365">
            <v>0</v>
          </cell>
          <cell r="E1365"/>
          <cell r="F1365"/>
          <cell r="G1365"/>
          <cell r="AA1365"/>
          <cell r="AB1365"/>
          <cell r="AC1365"/>
          <cell r="AD1365"/>
          <cell r="AE1365"/>
          <cell r="AF1365"/>
          <cell r="AG1365"/>
          <cell r="AH1365"/>
          <cell r="AI1365"/>
          <cell r="AJ1365"/>
        </row>
        <row r="1366">
          <cell r="C1366">
            <v>0</v>
          </cell>
          <cell r="D1366">
            <v>0</v>
          </cell>
          <cell r="E1366"/>
          <cell r="F1366"/>
          <cell r="G1366"/>
          <cell r="AA1366"/>
          <cell r="AB1366"/>
          <cell r="AC1366"/>
          <cell r="AD1366"/>
          <cell r="AE1366"/>
          <cell r="AF1366"/>
          <cell r="AG1366"/>
          <cell r="AH1366"/>
          <cell r="AI1366"/>
          <cell r="AJ1366"/>
        </row>
        <row r="1367">
          <cell r="C1367">
            <v>0</v>
          </cell>
          <cell r="D1367">
            <v>0</v>
          </cell>
          <cell r="E1367"/>
          <cell r="F1367"/>
          <cell r="G1367"/>
          <cell r="AA1367"/>
          <cell r="AB1367"/>
          <cell r="AC1367"/>
          <cell r="AD1367"/>
          <cell r="AE1367"/>
          <cell r="AF1367"/>
          <cell r="AG1367"/>
          <cell r="AH1367"/>
          <cell r="AI1367"/>
          <cell r="AJ1367"/>
        </row>
        <row r="1368">
          <cell r="C1368">
            <v>0</v>
          </cell>
          <cell r="D1368">
            <v>0</v>
          </cell>
          <cell r="E1368"/>
          <cell r="F1368"/>
          <cell r="G1368"/>
          <cell r="AA1368"/>
          <cell r="AB1368"/>
          <cell r="AC1368"/>
          <cell r="AD1368"/>
          <cell r="AE1368"/>
          <cell r="AF1368"/>
          <cell r="AG1368"/>
          <cell r="AH1368"/>
          <cell r="AI1368"/>
          <cell r="AJ1368"/>
        </row>
        <row r="1369">
          <cell r="C1369">
            <v>0</v>
          </cell>
          <cell r="D1369">
            <v>0</v>
          </cell>
          <cell r="E1369"/>
          <cell r="F1369"/>
          <cell r="G1369"/>
          <cell r="AA1369"/>
          <cell r="AB1369"/>
          <cell r="AC1369"/>
          <cell r="AD1369"/>
          <cell r="AE1369"/>
          <cell r="AF1369"/>
          <cell r="AG1369"/>
          <cell r="AH1369"/>
          <cell r="AI1369"/>
          <cell r="AJ1369"/>
        </row>
        <row r="1370">
          <cell r="C1370">
            <v>2</v>
          </cell>
          <cell r="D1370">
            <v>2</v>
          </cell>
          <cell r="E1370">
            <v>2</v>
          </cell>
          <cell r="F1370"/>
          <cell r="G1370">
            <v>0</v>
          </cell>
          <cell r="AA1370">
            <v>0</v>
          </cell>
          <cell r="AB1370">
            <v>2</v>
          </cell>
          <cell r="AC1370">
            <v>0</v>
          </cell>
          <cell r="AD1370"/>
          <cell r="AE1370"/>
          <cell r="AF1370"/>
          <cell r="AG1370"/>
          <cell r="AH1370"/>
          <cell r="AI1370"/>
          <cell r="AJ1370"/>
        </row>
        <row r="1371">
          <cell r="C1371">
            <v>0</v>
          </cell>
          <cell r="D1371">
            <v>0</v>
          </cell>
          <cell r="E1371">
            <v>0</v>
          </cell>
          <cell r="F1371"/>
          <cell r="G1371">
            <v>0</v>
          </cell>
          <cell r="AA1371">
            <v>0</v>
          </cell>
          <cell r="AB1371">
            <v>0</v>
          </cell>
          <cell r="AC1371">
            <v>0</v>
          </cell>
          <cell r="AD1371"/>
          <cell r="AE1371"/>
          <cell r="AF1371"/>
          <cell r="AG1371"/>
          <cell r="AH1371"/>
          <cell r="AI1371"/>
          <cell r="AJ1371"/>
        </row>
        <row r="1372">
          <cell r="C1372">
            <v>2</v>
          </cell>
          <cell r="D1372">
            <v>2</v>
          </cell>
          <cell r="E1372">
            <v>2</v>
          </cell>
          <cell r="F1372"/>
          <cell r="G1372">
            <v>0</v>
          </cell>
          <cell r="AA1372">
            <v>0</v>
          </cell>
          <cell r="AB1372">
            <v>0</v>
          </cell>
          <cell r="AC1372">
            <v>2</v>
          </cell>
          <cell r="AD1372"/>
          <cell r="AE1372"/>
          <cell r="AF1372"/>
          <cell r="AG1372"/>
          <cell r="AH1372"/>
          <cell r="AI1372"/>
          <cell r="AJ1372"/>
        </row>
        <row r="1373">
          <cell r="C1373">
            <v>0</v>
          </cell>
          <cell r="D1373">
            <v>0</v>
          </cell>
          <cell r="E1373"/>
          <cell r="F1373"/>
          <cell r="G1373"/>
          <cell r="AA1373"/>
          <cell r="AB1373"/>
          <cell r="AC1373"/>
          <cell r="AD1373"/>
          <cell r="AE1373"/>
          <cell r="AF1373"/>
          <cell r="AG1373"/>
          <cell r="AH1373"/>
          <cell r="AI1373"/>
          <cell r="AJ1373"/>
        </row>
        <row r="1374">
          <cell r="C1374">
            <v>0</v>
          </cell>
          <cell r="D1374">
            <v>0</v>
          </cell>
          <cell r="E1374"/>
          <cell r="F1374"/>
          <cell r="G1374"/>
          <cell r="AA1374"/>
          <cell r="AB1374"/>
          <cell r="AC1374"/>
          <cell r="AD1374"/>
          <cell r="AE1374"/>
          <cell r="AF1374"/>
          <cell r="AG1374"/>
          <cell r="AH1374"/>
          <cell r="AI1374"/>
          <cell r="AJ1374"/>
        </row>
        <row r="1375">
          <cell r="C1375">
            <v>0</v>
          </cell>
          <cell r="D1375">
            <v>0</v>
          </cell>
          <cell r="E1375"/>
          <cell r="F1375"/>
          <cell r="G1375"/>
          <cell r="AA1375"/>
          <cell r="AB1375"/>
          <cell r="AC1375"/>
          <cell r="AD1375"/>
          <cell r="AE1375"/>
          <cell r="AF1375"/>
          <cell r="AG1375"/>
          <cell r="AH1375"/>
          <cell r="AI1375"/>
          <cell r="AJ1375"/>
        </row>
        <row r="1376">
          <cell r="C1376">
            <v>0</v>
          </cell>
          <cell r="D1376">
            <v>0</v>
          </cell>
          <cell r="E1376"/>
          <cell r="F1376"/>
          <cell r="G1376"/>
          <cell r="AA1376"/>
          <cell r="AB1376"/>
          <cell r="AC1376"/>
          <cell r="AD1376"/>
          <cell r="AE1376"/>
          <cell r="AF1376"/>
          <cell r="AG1376"/>
          <cell r="AH1376"/>
          <cell r="AI1376"/>
          <cell r="AJ1376"/>
        </row>
        <row r="1377">
          <cell r="C1377">
            <v>0</v>
          </cell>
          <cell r="D1377">
            <v>0</v>
          </cell>
          <cell r="E1377"/>
          <cell r="F1377"/>
          <cell r="G1377"/>
          <cell r="AA1377"/>
          <cell r="AB1377"/>
          <cell r="AC1377"/>
          <cell r="AD1377"/>
          <cell r="AE1377"/>
          <cell r="AF1377"/>
          <cell r="AG1377"/>
          <cell r="AH1377"/>
          <cell r="AI1377"/>
          <cell r="AJ1377"/>
        </row>
        <row r="1378">
          <cell r="C1378">
            <v>0</v>
          </cell>
          <cell r="D1378">
            <v>0</v>
          </cell>
          <cell r="E1378"/>
          <cell r="F1378"/>
          <cell r="G1378"/>
          <cell r="AA1378"/>
          <cell r="AB1378"/>
          <cell r="AC1378"/>
          <cell r="AD1378"/>
          <cell r="AE1378"/>
          <cell r="AF1378"/>
          <cell r="AG1378"/>
          <cell r="AH1378"/>
          <cell r="AI1378"/>
          <cell r="AJ1378"/>
        </row>
        <row r="1379">
          <cell r="C1379">
            <v>0</v>
          </cell>
          <cell r="D1379">
            <v>0</v>
          </cell>
          <cell r="E1379"/>
          <cell r="F1379"/>
          <cell r="G1379"/>
          <cell r="AA1379"/>
          <cell r="AB1379"/>
          <cell r="AC1379"/>
          <cell r="AD1379"/>
          <cell r="AE1379"/>
          <cell r="AF1379"/>
          <cell r="AG1379"/>
          <cell r="AH1379"/>
          <cell r="AI1379"/>
          <cell r="AJ1379"/>
        </row>
        <row r="1380">
          <cell r="C1380">
            <v>0</v>
          </cell>
          <cell r="D1380">
            <v>0</v>
          </cell>
          <cell r="E1380"/>
          <cell r="F1380"/>
          <cell r="G1380"/>
          <cell r="AA1380"/>
          <cell r="AB1380"/>
          <cell r="AC1380"/>
          <cell r="AD1380"/>
          <cell r="AE1380"/>
          <cell r="AF1380"/>
          <cell r="AG1380"/>
          <cell r="AH1380"/>
          <cell r="AI1380"/>
          <cell r="AJ1380"/>
        </row>
        <row r="1381">
          <cell r="C1381">
            <v>0</v>
          </cell>
          <cell r="D1381">
            <v>0</v>
          </cell>
          <cell r="E1381"/>
          <cell r="F1381"/>
          <cell r="G1381"/>
          <cell r="AA1381"/>
          <cell r="AB1381"/>
          <cell r="AC1381"/>
          <cell r="AD1381"/>
          <cell r="AE1381"/>
          <cell r="AF1381"/>
          <cell r="AG1381"/>
          <cell r="AH1381"/>
          <cell r="AI1381"/>
          <cell r="AJ1381"/>
        </row>
        <row r="1382">
          <cell r="C1382">
            <v>0</v>
          </cell>
          <cell r="D1382">
            <v>0</v>
          </cell>
          <cell r="E1382"/>
          <cell r="F1382"/>
          <cell r="G1382"/>
          <cell r="AA1382"/>
          <cell r="AB1382"/>
          <cell r="AC1382"/>
          <cell r="AD1382"/>
          <cell r="AE1382"/>
          <cell r="AF1382"/>
          <cell r="AG1382"/>
          <cell r="AH1382"/>
          <cell r="AI1382"/>
          <cell r="AJ1382"/>
        </row>
        <row r="1383">
          <cell r="C1383">
            <v>0</v>
          </cell>
          <cell r="D1383">
            <v>0</v>
          </cell>
          <cell r="E1383"/>
          <cell r="F1383"/>
          <cell r="G1383"/>
          <cell r="AA1383"/>
          <cell r="AB1383"/>
          <cell r="AC1383"/>
          <cell r="AD1383"/>
          <cell r="AE1383"/>
          <cell r="AF1383"/>
          <cell r="AG1383"/>
          <cell r="AH1383"/>
          <cell r="AI1383"/>
          <cell r="AJ1383"/>
        </row>
        <row r="1384">
          <cell r="C1384">
            <v>0</v>
          </cell>
          <cell r="D1384">
            <v>0</v>
          </cell>
          <cell r="E1384"/>
          <cell r="F1384"/>
          <cell r="G1384"/>
          <cell r="AA1384"/>
          <cell r="AB1384"/>
          <cell r="AC1384"/>
          <cell r="AD1384"/>
          <cell r="AE1384"/>
          <cell r="AF1384"/>
          <cell r="AG1384"/>
          <cell r="AH1384"/>
          <cell r="AI1384"/>
          <cell r="AJ1384"/>
        </row>
        <row r="1385">
          <cell r="C1385">
            <v>0</v>
          </cell>
          <cell r="D1385">
            <v>0</v>
          </cell>
          <cell r="E1385"/>
          <cell r="F1385"/>
          <cell r="G1385"/>
          <cell r="AA1385"/>
          <cell r="AB1385"/>
          <cell r="AC1385"/>
          <cell r="AD1385"/>
          <cell r="AE1385"/>
          <cell r="AF1385"/>
          <cell r="AG1385"/>
          <cell r="AH1385"/>
          <cell r="AI1385"/>
          <cell r="AJ1385"/>
        </row>
        <row r="1386">
          <cell r="C1386">
            <v>0</v>
          </cell>
          <cell r="D1386">
            <v>0</v>
          </cell>
          <cell r="E1386"/>
          <cell r="F1386"/>
          <cell r="G1386"/>
          <cell r="AA1386"/>
          <cell r="AB1386"/>
          <cell r="AC1386"/>
          <cell r="AD1386"/>
          <cell r="AE1386"/>
          <cell r="AF1386"/>
          <cell r="AG1386"/>
          <cell r="AH1386"/>
          <cell r="AI1386"/>
          <cell r="AJ1386"/>
        </row>
        <row r="1387">
          <cell r="C1387">
            <v>0</v>
          </cell>
          <cell r="D1387">
            <v>0</v>
          </cell>
          <cell r="E1387"/>
          <cell r="F1387"/>
          <cell r="G1387"/>
          <cell r="AA1387"/>
          <cell r="AB1387"/>
          <cell r="AC1387"/>
          <cell r="AD1387"/>
          <cell r="AE1387"/>
          <cell r="AF1387"/>
          <cell r="AG1387"/>
          <cell r="AH1387"/>
          <cell r="AI1387"/>
          <cell r="AJ1387"/>
        </row>
        <row r="1388">
          <cell r="C1388">
            <v>151</v>
          </cell>
          <cell r="D1388">
            <v>146</v>
          </cell>
          <cell r="E1388">
            <v>146</v>
          </cell>
          <cell r="F1388"/>
          <cell r="G1388">
            <v>5</v>
          </cell>
          <cell r="AA1388">
            <v>0</v>
          </cell>
          <cell r="AB1388">
            <v>151</v>
          </cell>
          <cell r="AC1388">
            <v>0</v>
          </cell>
          <cell r="AD1388"/>
          <cell r="AE1388"/>
          <cell r="AF1388"/>
          <cell r="AG1388"/>
          <cell r="AH1388"/>
          <cell r="AI1388"/>
          <cell r="AJ1388"/>
        </row>
        <row r="1389">
          <cell r="C1389">
            <v>0</v>
          </cell>
          <cell r="D1389">
            <v>0</v>
          </cell>
          <cell r="E1389"/>
          <cell r="F1389"/>
          <cell r="G1389"/>
          <cell r="AA1389"/>
          <cell r="AB1389"/>
          <cell r="AC1389"/>
          <cell r="AD1389"/>
          <cell r="AE1389"/>
          <cell r="AF1389"/>
          <cell r="AG1389"/>
          <cell r="AH1389"/>
          <cell r="AI1389"/>
          <cell r="AJ1389"/>
        </row>
        <row r="1390">
          <cell r="C1390">
            <v>0</v>
          </cell>
          <cell r="D1390">
            <v>0</v>
          </cell>
          <cell r="E1390"/>
          <cell r="F1390"/>
          <cell r="G1390"/>
          <cell r="AA1390"/>
          <cell r="AB1390"/>
          <cell r="AC1390"/>
          <cell r="AD1390"/>
          <cell r="AE1390"/>
          <cell r="AF1390"/>
          <cell r="AG1390"/>
          <cell r="AH1390"/>
          <cell r="AI1390"/>
          <cell r="AJ1390"/>
        </row>
        <row r="1391">
          <cell r="C1391">
            <v>0</v>
          </cell>
          <cell r="D1391">
            <v>0</v>
          </cell>
          <cell r="E1391"/>
          <cell r="F1391"/>
          <cell r="G1391"/>
          <cell r="AA1391"/>
          <cell r="AB1391"/>
          <cell r="AC1391"/>
          <cell r="AD1391"/>
          <cell r="AE1391"/>
          <cell r="AF1391"/>
          <cell r="AG1391"/>
          <cell r="AH1391"/>
          <cell r="AI1391"/>
          <cell r="AJ1391"/>
        </row>
        <row r="1392">
          <cell r="C1392">
            <v>0</v>
          </cell>
          <cell r="D1392">
            <v>0</v>
          </cell>
          <cell r="E1392"/>
          <cell r="F1392"/>
          <cell r="G1392"/>
          <cell r="AA1392"/>
          <cell r="AB1392"/>
          <cell r="AC1392"/>
          <cell r="AD1392"/>
          <cell r="AE1392"/>
          <cell r="AF1392"/>
          <cell r="AG1392"/>
          <cell r="AH1392"/>
          <cell r="AI1392"/>
          <cell r="AJ1392"/>
        </row>
        <row r="1393">
          <cell r="C1393">
            <v>0</v>
          </cell>
          <cell r="D1393">
            <v>0</v>
          </cell>
          <cell r="E1393"/>
          <cell r="F1393"/>
          <cell r="G1393"/>
          <cell r="AA1393"/>
          <cell r="AB1393"/>
          <cell r="AC1393"/>
          <cell r="AD1393"/>
          <cell r="AE1393"/>
          <cell r="AF1393"/>
          <cell r="AG1393"/>
          <cell r="AH1393"/>
          <cell r="AI1393"/>
          <cell r="AJ1393"/>
        </row>
        <row r="1394">
          <cell r="C1394">
            <v>0</v>
          </cell>
          <cell r="D1394">
            <v>0</v>
          </cell>
          <cell r="E1394"/>
          <cell r="F1394"/>
          <cell r="G1394"/>
          <cell r="AA1394"/>
          <cell r="AB1394"/>
          <cell r="AC1394"/>
          <cell r="AD1394"/>
          <cell r="AE1394"/>
          <cell r="AF1394"/>
          <cell r="AG1394"/>
          <cell r="AH1394"/>
          <cell r="AI1394"/>
          <cell r="AJ1394"/>
        </row>
        <row r="1395">
          <cell r="C1395">
            <v>0</v>
          </cell>
          <cell r="D1395">
            <v>0</v>
          </cell>
          <cell r="E1395"/>
          <cell r="F1395"/>
          <cell r="G1395"/>
          <cell r="AA1395"/>
          <cell r="AB1395"/>
          <cell r="AC1395"/>
          <cell r="AD1395"/>
          <cell r="AE1395"/>
          <cell r="AF1395"/>
          <cell r="AG1395"/>
          <cell r="AH1395"/>
          <cell r="AI1395"/>
          <cell r="AJ1395"/>
        </row>
        <row r="1396">
          <cell r="C1396">
            <v>21</v>
          </cell>
          <cell r="D1396">
            <v>21</v>
          </cell>
          <cell r="E1396">
            <v>21</v>
          </cell>
          <cell r="F1396"/>
          <cell r="G1396">
            <v>0</v>
          </cell>
          <cell r="AA1396">
            <v>0</v>
          </cell>
          <cell r="AB1396">
            <v>21</v>
          </cell>
          <cell r="AC1396">
            <v>0</v>
          </cell>
          <cell r="AD1396"/>
          <cell r="AE1396"/>
          <cell r="AF1396"/>
          <cell r="AG1396"/>
          <cell r="AH1396"/>
          <cell r="AI1396"/>
          <cell r="AJ1396"/>
        </row>
        <row r="1397">
          <cell r="C1397">
            <v>31</v>
          </cell>
          <cell r="D1397">
            <v>31</v>
          </cell>
          <cell r="E1397">
            <v>31</v>
          </cell>
          <cell r="F1397"/>
          <cell r="G1397">
            <v>0</v>
          </cell>
          <cell r="AA1397">
            <v>0</v>
          </cell>
          <cell r="AB1397">
            <v>31</v>
          </cell>
          <cell r="AC1397">
            <v>0</v>
          </cell>
          <cell r="AD1397"/>
          <cell r="AE1397"/>
          <cell r="AF1397"/>
          <cell r="AG1397"/>
          <cell r="AH1397"/>
          <cell r="AI1397"/>
          <cell r="AJ1397"/>
        </row>
        <row r="1398">
          <cell r="C1398">
            <v>15</v>
          </cell>
          <cell r="D1398">
            <v>15</v>
          </cell>
          <cell r="E1398">
            <v>15</v>
          </cell>
          <cell r="F1398"/>
          <cell r="G1398">
            <v>0</v>
          </cell>
          <cell r="AA1398">
            <v>0</v>
          </cell>
          <cell r="AB1398">
            <v>15</v>
          </cell>
          <cell r="AC1398">
            <v>0</v>
          </cell>
          <cell r="AD1398"/>
          <cell r="AE1398"/>
          <cell r="AF1398"/>
          <cell r="AG1398"/>
          <cell r="AH1398"/>
          <cell r="AI1398"/>
          <cell r="AJ1398"/>
        </row>
        <row r="1399">
          <cell r="C1399">
            <v>13</v>
          </cell>
          <cell r="D1399">
            <v>13</v>
          </cell>
          <cell r="E1399">
            <v>13</v>
          </cell>
          <cell r="F1399"/>
          <cell r="G1399">
            <v>0</v>
          </cell>
          <cell r="AA1399">
            <v>0</v>
          </cell>
          <cell r="AB1399">
            <v>13</v>
          </cell>
          <cell r="AC1399">
            <v>0</v>
          </cell>
          <cell r="AD1399"/>
          <cell r="AE1399"/>
          <cell r="AF1399"/>
          <cell r="AG1399"/>
          <cell r="AH1399"/>
          <cell r="AI1399"/>
          <cell r="AJ1399"/>
        </row>
        <row r="1400">
          <cell r="C1400">
            <v>60</v>
          </cell>
          <cell r="D1400">
            <v>59</v>
          </cell>
          <cell r="E1400">
            <v>59</v>
          </cell>
          <cell r="F1400"/>
          <cell r="G1400">
            <v>1</v>
          </cell>
          <cell r="AA1400">
            <v>0</v>
          </cell>
          <cell r="AB1400">
            <v>60</v>
          </cell>
          <cell r="AC1400">
            <v>0</v>
          </cell>
          <cell r="AD1400"/>
          <cell r="AE1400"/>
          <cell r="AF1400"/>
          <cell r="AG1400"/>
          <cell r="AH1400"/>
          <cell r="AI1400"/>
          <cell r="AJ1400"/>
        </row>
        <row r="1401">
          <cell r="C1401">
            <v>0</v>
          </cell>
          <cell r="D1401">
            <v>0</v>
          </cell>
          <cell r="E1401"/>
          <cell r="F1401"/>
          <cell r="G1401"/>
          <cell r="AA1401"/>
          <cell r="AB1401"/>
          <cell r="AC1401"/>
          <cell r="AD1401"/>
          <cell r="AE1401"/>
          <cell r="AF1401"/>
          <cell r="AG1401"/>
          <cell r="AH1401"/>
          <cell r="AI1401"/>
          <cell r="AJ1401"/>
        </row>
        <row r="1402">
          <cell r="C1402">
            <v>0</v>
          </cell>
          <cell r="D1402">
            <v>0</v>
          </cell>
          <cell r="E1402"/>
          <cell r="F1402"/>
          <cell r="G1402"/>
          <cell r="AA1402"/>
          <cell r="AB1402"/>
          <cell r="AC1402"/>
          <cell r="AD1402"/>
          <cell r="AE1402"/>
          <cell r="AF1402"/>
          <cell r="AG1402"/>
          <cell r="AH1402"/>
          <cell r="AI1402"/>
          <cell r="AJ1402"/>
        </row>
        <row r="1403">
          <cell r="C1403">
            <v>0</v>
          </cell>
          <cell r="D1403">
            <v>0</v>
          </cell>
          <cell r="E1403"/>
          <cell r="F1403"/>
          <cell r="G1403"/>
          <cell r="AA1403"/>
          <cell r="AB1403"/>
          <cell r="AC1403"/>
          <cell r="AD1403"/>
          <cell r="AE1403"/>
          <cell r="AF1403"/>
          <cell r="AG1403"/>
          <cell r="AH1403"/>
          <cell r="AI1403"/>
          <cell r="AJ1403"/>
        </row>
        <row r="1404">
          <cell r="C1404">
            <v>0</v>
          </cell>
          <cell r="D1404">
            <v>0</v>
          </cell>
          <cell r="E1404"/>
          <cell r="F1404"/>
          <cell r="G1404"/>
          <cell r="AA1404"/>
          <cell r="AB1404"/>
          <cell r="AC1404"/>
          <cell r="AD1404"/>
          <cell r="AE1404"/>
          <cell r="AF1404"/>
          <cell r="AG1404"/>
          <cell r="AH1404"/>
          <cell r="AI1404"/>
          <cell r="AJ1404"/>
        </row>
        <row r="1405">
          <cell r="C1405">
            <v>2</v>
          </cell>
          <cell r="D1405">
            <v>2</v>
          </cell>
          <cell r="E1405">
            <v>2</v>
          </cell>
          <cell r="F1405"/>
          <cell r="G1405">
            <v>0</v>
          </cell>
          <cell r="AA1405">
            <v>2</v>
          </cell>
          <cell r="AB1405">
            <v>0</v>
          </cell>
          <cell r="AC1405">
            <v>0</v>
          </cell>
          <cell r="AD1405"/>
          <cell r="AE1405"/>
          <cell r="AF1405"/>
          <cell r="AG1405"/>
          <cell r="AH1405"/>
          <cell r="AI1405"/>
          <cell r="AJ1405"/>
        </row>
        <row r="1406">
          <cell r="C1406">
            <v>0</v>
          </cell>
          <cell r="D1406">
            <v>0</v>
          </cell>
          <cell r="E1406"/>
          <cell r="F1406"/>
          <cell r="G1406"/>
          <cell r="AA1406"/>
          <cell r="AB1406"/>
          <cell r="AC1406"/>
          <cell r="AD1406"/>
          <cell r="AE1406"/>
          <cell r="AF1406"/>
          <cell r="AG1406"/>
          <cell r="AH1406"/>
          <cell r="AI1406"/>
          <cell r="AJ1406"/>
        </row>
        <row r="1407">
          <cell r="C1407">
            <v>0</v>
          </cell>
          <cell r="D1407">
            <v>0</v>
          </cell>
          <cell r="E1407"/>
          <cell r="F1407"/>
          <cell r="G1407"/>
          <cell r="AA1407"/>
          <cell r="AB1407"/>
          <cell r="AC1407"/>
          <cell r="AD1407"/>
          <cell r="AE1407"/>
          <cell r="AF1407"/>
          <cell r="AG1407"/>
          <cell r="AH1407"/>
          <cell r="AI1407"/>
          <cell r="AJ1407"/>
        </row>
        <row r="1408">
          <cell r="C1408">
            <v>0</v>
          </cell>
          <cell r="D1408">
            <v>0</v>
          </cell>
          <cell r="E1408"/>
          <cell r="F1408"/>
          <cell r="G1408"/>
          <cell r="AA1408"/>
          <cell r="AB1408"/>
          <cell r="AC1408"/>
          <cell r="AD1408"/>
          <cell r="AE1408"/>
          <cell r="AF1408"/>
          <cell r="AG1408"/>
          <cell r="AH1408"/>
          <cell r="AI1408"/>
          <cell r="AJ1408"/>
        </row>
        <row r="1409">
          <cell r="C1409">
            <v>6</v>
          </cell>
          <cell r="D1409">
            <v>6</v>
          </cell>
          <cell r="E1409">
            <v>6</v>
          </cell>
          <cell r="F1409"/>
          <cell r="G1409">
            <v>0</v>
          </cell>
          <cell r="AA1409">
            <v>0</v>
          </cell>
          <cell r="AB1409">
            <v>6</v>
          </cell>
          <cell r="AC1409">
            <v>0</v>
          </cell>
          <cell r="AD1409"/>
          <cell r="AE1409"/>
          <cell r="AF1409"/>
          <cell r="AG1409"/>
          <cell r="AH1409"/>
          <cell r="AI1409"/>
          <cell r="AJ1409"/>
        </row>
        <row r="1410">
          <cell r="C1410">
            <v>0</v>
          </cell>
          <cell r="D1410">
            <v>0</v>
          </cell>
          <cell r="E1410"/>
          <cell r="F1410"/>
          <cell r="G1410"/>
          <cell r="AA1410"/>
          <cell r="AB1410"/>
          <cell r="AC1410"/>
          <cell r="AD1410"/>
          <cell r="AE1410"/>
          <cell r="AF1410"/>
          <cell r="AG1410"/>
          <cell r="AH1410"/>
          <cell r="AI1410"/>
          <cell r="AJ1410"/>
        </row>
        <row r="1411">
          <cell r="C1411">
            <v>2</v>
          </cell>
          <cell r="D1411">
            <v>2</v>
          </cell>
          <cell r="E1411">
            <v>2</v>
          </cell>
          <cell r="F1411"/>
          <cell r="G1411">
            <v>0</v>
          </cell>
          <cell r="AA1411">
            <v>0</v>
          </cell>
          <cell r="AB1411">
            <v>2</v>
          </cell>
          <cell r="AC1411">
            <v>0</v>
          </cell>
          <cell r="AD1411"/>
          <cell r="AE1411"/>
          <cell r="AF1411"/>
          <cell r="AG1411"/>
          <cell r="AH1411"/>
          <cell r="AI1411"/>
          <cell r="AJ1411"/>
        </row>
        <row r="1412">
          <cell r="C1412">
            <v>0</v>
          </cell>
          <cell r="D1412">
            <v>0</v>
          </cell>
          <cell r="E1412"/>
          <cell r="F1412"/>
          <cell r="G1412"/>
          <cell r="AA1412"/>
          <cell r="AB1412"/>
          <cell r="AC1412"/>
          <cell r="AD1412"/>
          <cell r="AE1412"/>
          <cell r="AF1412"/>
          <cell r="AG1412"/>
          <cell r="AH1412"/>
          <cell r="AI1412"/>
          <cell r="AJ1412"/>
        </row>
        <row r="1413">
          <cell r="C1413">
            <v>2</v>
          </cell>
          <cell r="D1413">
            <v>2</v>
          </cell>
          <cell r="E1413">
            <v>2</v>
          </cell>
          <cell r="F1413"/>
          <cell r="G1413">
            <v>0</v>
          </cell>
          <cell r="AA1413">
            <v>0</v>
          </cell>
          <cell r="AB1413">
            <v>2</v>
          </cell>
          <cell r="AC1413">
            <v>0</v>
          </cell>
          <cell r="AD1413"/>
          <cell r="AE1413"/>
          <cell r="AF1413"/>
          <cell r="AG1413"/>
          <cell r="AH1413"/>
          <cell r="AI1413"/>
          <cell r="AJ1413"/>
        </row>
        <row r="1414">
          <cell r="C1414">
            <v>0</v>
          </cell>
          <cell r="D1414">
            <v>0</v>
          </cell>
          <cell r="E1414"/>
          <cell r="F1414"/>
          <cell r="G1414"/>
          <cell r="AA1414"/>
          <cell r="AB1414"/>
          <cell r="AC1414"/>
          <cell r="AD1414"/>
          <cell r="AE1414"/>
          <cell r="AF1414"/>
          <cell r="AG1414"/>
          <cell r="AH1414"/>
          <cell r="AI1414"/>
          <cell r="AJ1414"/>
        </row>
        <row r="1415">
          <cell r="C1415">
            <v>0</v>
          </cell>
          <cell r="D1415">
            <v>0</v>
          </cell>
          <cell r="E1415"/>
          <cell r="F1415"/>
          <cell r="G1415"/>
          <cell r="AA1415"/>
          <cell r="AB1415"/>
          <cell r="AC1415"/>
          <cell r="AD1415"/>
          <cell r="AE1415"/>
          <cell r="AF1415"/>
          <cell r="AG1415"/>
          <cell r="AH1415"/>
          <cell r="AI1415"/>
          <cell r="AJ1415"/>
        </row>
        <row r="1416">
          <cell r="C1416">
            <v>0</v>
          </cell>
          <cell r="D1416">
            <v>0</v>
          </cell>
          <cell r="E1416"/>
          <cell r="F1416"/>
          <cell r="G1416"/>
          <cell r="AA1416"/>
          <cell r="AB1416"/>
          <cell r="AC1416"/>
          <cell r="AD1416"/>
          <cell r="AE1416"/>
          <cell r="AF1416"/>
          <cell r="AG1416"/>
          <cell r="AH1416"/>
          <cell r="AI1416"/>
          <cell r="AJ1416"/>
        </row>
        <row r="1417">
          <cell r="C1417">
            <v>6</v>
          </cell>
          <cell r="D1417">
            <v>6</v>
          </cell>
          <cell r="E1417">
            <v>6</v>
          </cell>
          <cell r="F1417"/>
          <cell r="G1417">
            <v>0</v>
          </cell>
          <cell r="AA1417">
            <v>0</v>
          </cell>
          <cell r="AB1417">
            <v>6</v>
          </cell>
          <cell r="AC1417">
            <v>0</v>
          </cell>
          <cell r="AD1417"/>
          <cell r="AE1417"/>
          <cell r="AF1417"/>
          <cell r="AG1417"/>
          <cell r="AH1417"/>
          <cell r="AI1417"/>
          <cell r="AJ1417"/>
        </row>
        <row r="1418">
          <cell r="C1418">
            <v>0</v>
          </cell>
          <cell r="D1418">
            <v>0</v>
          </cell>
          <cell r="E1418"/>
          <cell r="F1418"/>
          <cell r="G1418"/>
          <cell r="AA1418"/>
          <cell r="AB1418"/>
          <cell r="AC1418"/>
          <cell r="AD1418"/>
          <cell r="AE1418"/>
          <cell r="AF1418"/>
          <cell r="AG1418"/>
          <cell r="AH1418"/>
          <cell r="AI1418"/>
          <cell r="AJ1418"/>
        </row>
        <row r="1419">
          <cell r="C1419">
            <v>0</v>
          </cell>
          <cell r="D1419">
            <v>0</v>
          </cell>
          <cell r="E1419"/>
          <cell r="F1419"/>
          <cell r="G1419"/>
          <cell r="AA1419"/>
          <cell r="AB1419"/>
          <cell r="AC1419"/>
          <cell r="AD1419"/>
          <cell r="AE1419"/>
          <cell r="AF1419"/>
          <cell r="AG1419"/>
          <cell r="AH1419"/>
          <cell r="AI1419"/>
          <cell r="AJ1419"/>
        </row>
        <row r="1420">
          <cell r="C1420">
            <v>0</v>
          </cell>
          <cell r="D1420">
            <v>0</v>
          </cell>
          <cell r="E1420"/>
          <cell r="F1420"/>
          <cell r="G1420"/>
          <cell r="AA1420"/>
          <cell r="AB1420"/>
          <cell r="AC1420"/>
          <cell r="AD1420"/>
          <cell r="AE1420"/>
          <cell r="AF1420"/>
          <cell r="AG1420"/>
          <cell r="AH1420"/>
          <cell r="AI1420"/>
          <cell r="AJ1420"/>
        </row>
        <row r="1421">
          <cell r="C1421">
            <v>0</v>
          </cell>
          <cell r="D1421">
            <v>0</v>
          </cell>
          <cell r="E1421"/>
          <cell r="F1421"/>
          <cell r="G1421"/>
          <cell r="AA1421"/>
          <cell r="AB1421"/>
          <cell r="AC1421"/>
          <cell r="AD1421"/>
          <cell r="AE1421"/>
          <cell r="AF1421"/>
          <cell r="AG1421"/>
          <cell r="AH1421"/>
          <cell r="AI1421"/>
          <cell r="AJ1421"/>
        </row>
        <row r="1422">
          <cell r="C1422">
            <v>0</v>
          </cell>
          <cell r="D1422">
            <v>0</v>
          </cell>
          <cell r="E1422"/>
          <cell r="F1422"/>
          <cell r="G1422"/>
          <cell r="AA1422"/>
          <cell r="AB1422"/>
          <cell r="AC1422"/>
          <cell r="AD1422"/>
          <cell r="AE1422"/>
          <cell r="AF1422"/>
          <cell r="AG1422"/>
          <cell r="AH1422"/>
          <cell r="AI1422"/>
          <cell r="AJ1422"/>
        </row>
        <row r="1423">
          <cell r="C1423">
            <v>0</v>
          </cell>
          <cell r="D1423">
            <v>0</v>
          </cell>
          <cell r="E1423"/>
          <cell r="F1423"/>
          <cell r="G1423"/>
          <cell r="AA1423"/>
          <cell r="AB1423"/>
          <cell r="AC1423"/>
          <cell r="AD1423"/>
          <cell r="AE1423"/>
          <cell r="AF1423"/>
          <cell r="AG1423"/>
          <cell r="AH1423"/>
          <cell r="AI1423"/>
          <cell r="AJ1423"/>
        </row>
        <row r="1502">
          <cell r="C1502">
            <v>27</v>
          </cell>
          <cell r="H1502">
            <v>23</v>
          </cell>
          <cell r="I1502">
            <v>20</v>
          </cell>
          <cell r="J1502">
            <v>3</v>
          </cell>
          <cell r="K1502">
            <v>2</v>
          </cell>
          <cell r="L1502">
            <v>2</v>
          </cell>
          <cell r="M1502">
            <v>0</v>
          </cell>
          <cell r="N1502">
            <v>0</v>
          </cell>
          <cell r="P1502">
            <v>0</v>
          </cell>
          <cell r="Q1502">
            <v>9</v>
          </cell>
          <cell r="S1502">
            <v>0</v>
          </cell>
          <cell r="T1502">
            <v>0</v>
          </cell>
          <cell r="V1502">
            <v>0</v>
          </cell>
          <cell r="W1502">
            <v>0</v>
          </cell>
          <cell r="Y1502">
            <v>0</v>
          </cell>
          <cell r="Z1502">
            <v>1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L1502">
            <v>1719785</v>
          </cell>
        </row>
        <row r="1504">
          <cell r="C1504">
            <v>0</v>
          </cell>
          <cell r="D1504">
            <v>0</v>
          </cell>
          <cell r="E1504"/>
          <cell r="F1504"/>
          <cell r="G1504"/>
          <cell r="AA1504"/>
          <cell r="AB1504"/>
          <cell r="AC1504"/>
          <cell r="AD1504"/>
          <cell r="AE1504"/>
          <cell r="AF1504"/>
          <cell r="AG1504"/>
          <cell r="AH1504"/>
          <cell r="AI1504"/>
          <cell r="AJ1504"/>
          <cell r="AL1504">
            <v>0</v>
          </cell>
        </row>
        <row r="1566">
          <cell r="C1566">
            <v>6</v>
          </cell>
          <cell r="H1566">
            <v>5</v>
          </cell>
          <cell r="I1566">
            <v>5</v>
          </cell>
          <cell r="J1566">
            <v>0</v>
          </cell>
          <cell r="K1566">
            <v>0</v>
          </cell>
          <cell r="L1566">
            <v>1</v>
          </cell>
          <cell r="M1566">
            <v>0</v>
          </cell>
          <cell r="N1566">
            <v>0</v>
          </cell>
          <cell r="P1566">
            <v>0</v>
          </cell>
          <cell r="Q1566">
            <v>3</v>
          </cell>
          <cell r="S1566">
            <v>1</v>
          </cell>
          <cell r="T1566">
            <v>2</v>
          </cell>
          <cell r="V1566">
            <v>0</v>
          </cell>
          <cell r="W1566">
            <v>0</v>
          </cell>
          <cell r="Y1566">
            <v>0</v>
          </cell>
          <cell r="Z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L1566">
            <v>933090</v>
          </cell>
        </row>
        <row r="1635">
          <cell r="C1635">
            <v>30</v>
          </cell>
          <cell r="H1635">
            <v>21</v>
          </cell>
          <cell r="I1635">
            <v>21</v>
          </cell>
          <cell r="J1635">
            <v>0</v>
          </cell>
          <cell r="K1635">
            <v>0</v>
          </cell>
          <cell r="L1635">
            <v>9</v>
          </cell>
          <cell r="M1635">
            <v>0</v>
          </cell>
          <cell r="N1635">
            <v>0</v>
          </cell>
          <cell r="P1635">
            <v>0</v>
          </cell>
          <cell r="Q1635">
            <v>1</v>
          </cell>
          <cell r="S1635">
            <v>0</v>
          </cell>
          <cell r="T1635">
            <v>0</v>
          </cell>
          <cell r="V1635">
            <v>0</v>
          </cell>
          <cell r="W1635">
            <v>0</v>
          </cell>
          <cell r="Y1635">
            <v>1</v>
          </cell>
          <cell r="Z1635">
            <v>6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L1635">
            <v>1769105</v>
          </cell>
        </row>
        <row r="1653">
          <cell r="C1653">
            <v>1</v>
          </cell>
          <cell r="D1653">
            <v>1</v>
          </cell>
          <cell r="E1653">
            <v>1</v>
          </cell>
          <cell r="F1653">
            <v>0</v>
          </cell>
          <cell r="G1653">
            <v>0</v>
          </cell>
          <cell r="AA1653">
            <v>0</v>
          </cell>
          <cell r="AB1653">
            <v>1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</row>
        <row r="1680">
          <cell r="C1680">
            <v>39</v>
          </cell>
          <cell r="H1680">
            <v>34</v>
          </cell>
          <cell r="I1680">
            <v>34</v>
          </cell>
          <cell r="J1680">
            <v>0</v>
          </cell>
          <cell r="K1680">
            <v>0</v>
          </cell>
          <cell r="L1680">
            <v>5</v>
          </cell>
          <cell r="M1680">
            <v>0</v>
          </cell>
          <cell r="N1680">
            <v>0</v>
          </cell>
          <cell r="P1680">
            <v>0</v>
          </cell>
          <cell r="Q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Y1680">
            <v>0</v>
          </cell>
          <cell r="Z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L1680">
            <v>2351580</v>
          </cell>
        </row>
        <row r="1682">
          <cell r="C1682">
            <v>0</v>
          </cell>
          <cell r="D1682">
            <v>0</v>
          </cell>
          <cell r="E1682"/>
          <cell r="F1682"/>
          <cell r="G1682"/>
          <cell r="AA1682"/>
          <cell r="AB1682"/>
          <cell r="AC1682"/>
          <cell r="AD1682"/>
          <cell r="AE1682"/>
          <cell r="AF1682"/>
          <cell r="AG1682"/>
          <cell r="AH1682"/>
          <cell r="AI1682"/>
          <cell r="AJ1682"/>
        </row>
        <row r="1683">
          <cell r="C1683">
            <v>0</v>
          </cell>
          <cell r="D1683">
            <v>0</v>
          </cell>
          <cell r="E1683"/>
          <cell r="F1683"/>
          <cell r="G1683"/>
          <cell r="AA1683"/>
          <cell r="AB1683"/>
          <cell r="AC1683"/>
          <cell r="AD1683"/>
          <cell r="AE1683"/>
          <cell r="AF1683"/>
          <cell r="AG1683"/>
          <cell r="AH1683"/>
          <cell r="AI1683"/>
          <cell r="AJ1683"/>
        </row>
        <row r="1684">
          <cell r="C1684">
            <v>1669</v>
          </cell>
          <cell r="D1684">
            <v>1669</v>
          </cell>
          <cell r="E1684">
            <v>1669</v>
          </cell>
          <cell r="F1684"/>
          <cell r="G1684">
            <v>0</v>
          </cell>
          <cell r="AA1684">
            <v>1669</v>
          </cell>
          <cell r="AB1684">
            <v>0</v>
          </cell>
          <cell r="AC1684">
            <v>0</v>
          </cell>
          <cell r="AD1684"/>
          <cell r="AE1684"/>
          <cell r="AF1684"/>
          <cell r="AG1684"/>
          <cell r="AH1684"/>
          <cell r="AI1684"/>
          <cell r="AJ1684"/>
        </row>
        <row r="1685">
          <cell r="C1685">
            <v>0</v>
          </cell>
          <cell r="D1685">
            <v>0</v>
          </cell>
          <cell r="E1685"/>
          <cell r="F1685"/>
          <cell r="G1685"/>
          <cell r="AA1685"/>
          <cell r="AB1685"/>
          <cell r="AC1685"/>
          <cell r="AD1685"/>
          <cell r="AE1685"/>
          <cell r="AF1685"/>
          <cell r="AG1685"/>
          <cell r="AH1685"/>
          <cell r="AI1685"/>
          <cell r="AJ1685"/>
        </row>
        <row r="1686">
          <cell r="C1686">
            <v>9</v>
          </cell>
          <cell r="D1686">
            <v>9</v>
          </cell>
          <cell r="E1686">
            <v>9</v>
          </cell>
          <cell r="F1686"/>
          <cell r="G1686">
            <v>0</v>
          </cell>
          <cell r="AA1686">
            <v>9</v>
          </cell>
          <cell r="AB1686">
            <v>0</v>
          </cell>
          <cell r="AC1686">
            <v>0</v>
          </cell>
          <cell r="AD1686"/>
          <cell r="AE1686"/>
          <cell r="AF1686"/>
          <cell r="AG1686"/>
          <cell r="AH1686"/>
          <cell r="AI1686"/>
          <cell r="AJ1686"/>
        </row>
        <row r="1687">
          <cell r="C1687">
            <v>0</v>
          </cell>
          <cell r="D1687">
            <v>0</v>
          </cell>
          <cell r="E1687"/>
          <cell r="F1687"/>
          <cell r="G1687"/>
          <cell r="AA1687"/>
          <cell r="AB1687"/>
          <cell r="AC1687"/>
          <cell r="AD1687"/>
          <cell r="AE1687"/>
          <cell r="AF1687"/>
          <cell r="AG1687"/>
          <cell r="AH1687"/>
          <cell r="AI1687"/>
          <cell r="AJ1687"/>
        </row>
        <row r="1688">
          <cell r="C1688">
            <v>0</v>
          </cell>
          <cell r="D1688">
            <v>0</v>
          </cell>
          <cell r="E1688"/>
          <cell r="F1688"/>
          <cell r="G1688"/>
          <cell r="AA1688"/>
          <cell r="AB1688"/>
          <cell r="AC1688"/>
          <cell r="AD1688"/>
          <cell r="AE1688"/>
          <cell r="AF1688"/>
          <cell r="AG1688"/>
          <cell r="AH1688"/>
          <cell r="AI1688"/>
          <cell r="AJ1688"/>
        </row>
        <row r="1689">
          <cell r="C1689">
            <v>0</v>
          </cell>
          <cell r="D1689">
            <v>0</v>
          </cell>
          <cell r="E1689"/>
          <cell r="F1689"/>
          <cell r="G1689"/>
          <cell r="AA1689"/>
          <cell r="AB1689"/>
          <cell r="AC1689"/>
          <cell r="AD1689"/>
          <cell r="AE1689"/>
          <cell r="AF1689"/>
          <cell r="AG1689"/>
          <cell r="AH1689"/>
          <cell r="AI1689"/>
          <cell r="AJ1689"/>
        </row>
        <row r="1690">
          <cell r="C1690">
            <v>0</v>
          </cell>
          <cell r="D1690">
            <v>0</v>
          </cell>
          <cell r="E1690"/>
          <cell r="F1690"/>
          <cell r="G1690"/>
          <cell r="AA1690"/>
          <cell r="AB1690"/>
          <cell r="AC1690"/>
          <cell r="AD1690"/>
          <cell r="AE1690"/>
          <cell r="AF1690"/>
          <cell r="AG1690"/>
          <cell r="AH1690"/>
          <cell r="AI1690"/>
          <cell r="AJ1690"/>
        </row>
        <row r="1691">
          <cell r="C1691">
            <v>0</v>
          </cell>
          <cell r="D1691">
            <v>0</v>
          </cell>
          <cell r="E1691"/>
          <cell r="F1691"/>
          <cell r="G1691"/>
          <cell r="AA1691"/>
          <cell r="AB1691"/>
          <cell r="AC1691"/>
          <cell r="AD1691"/>
          <cell r="AE1691"/>
          <cell r="AF1691"/>
          <cell r="AG1691"/>
          <cell r="AH1691"/>
          <cell r="AI1691"/>
          <cell r="AJ1691"/>
        </row>
        <row r="1692">
          <cell r="C1692">
            <v>0</v>
          </cell>
          <cell r="D1692">
            <v>0</v>
          </cell>
          <cell r="E1692"/>
          <cell r="F1692"/>
          <cell r="G1692"/>
          <cell r="AA1692"/>
          <cell r="AB1692"/>
          <cell r="AC1692"/>
          <cell r="AD1692"/>
          <cell r="AE1692"/>
          <cell r="AF1692"/>
          <cell r="AG1692"/>
          <cell r="AH1692"/>
          <cell r="AI1692"/>
          <cell r="AJ1692"/>
        </row>
        <row r="1693">
          <cell r="C1693">
            <v>0</v>
          </cell>
          <cell r="D1693">
            <v>0</v>
          </cell>
          <cell r="E1693"/>
          <cell r="F1693"/>
          <cell r="G1693"/>
          <cell r="AA1693"/>
          <cell r="AB1693"/>
          <cell r="AC1693"/>
          <cell r="AD1693"/>
          <cell r="AE1693"/>
          <cell r="AF1693"/>
          <cell r="AG1693"/>
          <cell r="AH1693"/>
          <cell r="AI1693"/>
          <cell r="AJ1693"/>
        </row>
        <row r="1694">
          <cell r="C1694">
            <v>0</v>
          </cell>
          <cell r="D1694">
            <v>0</v>
          </cell>
          <cell r="E1694"/>
          <cell r="F1694"/>
          <cell r="G1694"/>
          <cell r="AA1694"/>
          <cell r="AB1694"/>
          <cell r="AC1694"/>
          <cell r="AD1694"/>
          <cell r="AE1694"/>
          <cell r="AF1694"/>
          <cell r="AG1694"/>
          <cell r="AH1694"/>
          <cell r="AI1694"/>
          <cell r="AJ1694"/>
        </row>
        <row r="1695">
          <cell r="C1695">
            <v>0</v>
          </cell>
          <cell r="D1695">
            <v>0</v>
          </cell>
          <cell r="E1695"/>
          <cell r="F1695"/>
          <cell r="G1695"/>
          <cell r="AA1695"/>
          <cell r="AB1695"/>
          <cell r="AC1695"/>
          <cell r="AD1695"/>
          <cell r="AE1695"/>
          <cell r="AF1695"/>
          <cell r="AG1695"/>
          <cell r="AH1695"/>
          <cell r="AI1695"/>
          <cell r="AJ1695"/>
        </row>
        <row r="1696">
          <cell r="C1696">
            <v>0</v>
          </cell>
          <cell r="D1696">
            <v>0</v>
          </cell>
          <cell r="E1696"/>
          <cell r="F1696"/>
          <cell r="G1696"/>
          <cell r="AA1696"/>
          <cell r="AB1696"/>
          <cell r="AC1696"/>
          <cell r="AD1696"/>
          <cell r="AE1696"/>
          <cell r="AF1696"/>
          <cell r="AG1696"/>
          <cell r="AH1696"/>
          <cell r="AI1696"/>
          <cell r="AJ1696"/>
        </row>
        <row r="1697">
          <cell r="C1697">
            <v>4</v>
          </cell>
          <cell r="D1697">
            <v>4</v>
          </cell>
          <cell r="E1697">
            <v>4</v>
          </cell>
          <cell r="F1697"/>
          <cell r="G1697">
            <v>0</v>
          </cell>
          <cell r="AA1697">
            <v>4</v>
          </cell>
          <cell r="AB1697">
            <v>0</v>
          </cell>
          <cell r="AC1697">
            <v>0</v>
          </cell>
          <cell r="AD1697"/>
          <cell r="AE1697"/>
          <cell r="AF1697"/>
          <cell r="AG1697"/>
          <cell r="AH1697"/>
          <cell r="AI1697"/>
          <cell r="AJ1697"/>
        </row>
        <row r="1701">
          <cell r="C1701">
            <v>0</v>
          </cell>
          <cell r="D1701">
            <v>0</v>
          </cell>
          <cell r="E1701"/>
          <cell r="F1701"/>
          <cell r="G1701"/>
          <cell r="AA1701"/>
          <cell r="AB1701"/>
          <cell r="AC1701"/>
          <cell r="AD1701"/>
          <cell r="AE1701"/>
          <cell r="AF1701"/>
          <cell r="AG1701"/>
          <cell r="AH1701"/>
          <cell r="AI1701"/>
          <cell r="AJ1701"/>
        </row>
        <row r="1702">
          <cell r="C1702">
            <v>0</v>
          </cell>
          <cell r="D1702">
            <v>0</v>
          </cell>
          <cell r="E1702"/>
          <cell r="F1702"/>
          <cell r="G1702"/>
          <cell r="AA1702"/>
          <cell r="AB1702"/>
          <cell r="AC1702"/>
          <cell r="AD1702"/>
          <cell r="AE1702"/>
          <cell r="AF1702"/>
          <cell r="AG1702"/>
          <cell r="AH1702"/>
          <cell r="AI1702"/>
          <cell r="AJ1702"/>
        </row>
        <row r="1703">
          <cell r="C1703">
            <v>0</v>
          </cell>
          <cell r="D1703">
            <v>0</v>
          </cell>
          <cell r="E1703"/>
          <cell r="F1703"/>
          <cell r="G1703"/>
          <cell r="AA1703"/>
          <cell r="AB1703"/>
          <cell r="AC1703"/>
          <cell r="AD1703"/>
          <cell r="AE1703"/>
          <cell r="AF1703"/>
          <cell r="AG1703"/>
          <cell r="AH1703"/>
          <cell r="AI1703"/>
          <cell r="AJ1703"/>
        </row>
        <row r="1704">
          <cell r="C1704">
            <v>0</v>
          </cell>
          <cell r="D1704">
            <v>0</v>
          </cell>
          <cell r="E1704"/>
          <cell r="F1704"/>
          <cell r="G1704"/>
          <cell r="AA1704"/>
          <cell r="AB1704"/>
          <cell r="AC1704"/>
          <cell r="AD1704"/>
          <cell r="AE1704"/>
          <cell r="AF1704"/>
          <cell r="AG1704"/>
          <cell r="AH1704"/>
          <cell r="AI1704"/>
          <cell r="AJ1704"/>
        </row>
        <row r="1705">
          <cell r="C1705">
            <v>0</v>
          </cell>
          <cell r="D1705">
            <v>0</v>
          </cell>
          <cell r="E1705"/>
          <cell r="F1705"/>
          <cell r="G1705"/>
          <cell r="AA1705"/>
          <cell r="AB1705"/>
          <cell r="AC1705"/>
          <cell r="AD1705"/>
          <cell r="AE1705"/>
          <cell r="AF1705"/>
          <cell r="AG1705"/>
          <cell r="AH1705"/>
          <cell r="AI1705"/>
          <cell r="AJ1705"/>
        </row>
        <row r="1706">
          <cell r="C1706">
            <v>0</v>
          </cell>
          <cell r="D1706">
            <v>0</v>
          </cell>
          <cell r="E1706"/>
          <cell r="F1706"/>
          <cell r="G1706"/>
          <cell r="AA1706"/>
          <cell r="AB1706"/>
          <cell r="AC1706"/>
          <cell r="AD1706"/>
          <cell r="AE1706"/>
          <cell r="AF1706"/>
          <cell r="AG1706"/>
          <cell r="AH1706"/>
          <cell r="AI1706"/>
          <cell r="AJ1706"/>
        </row>
        <row r="1707">
          <cell r="C1707">
            <v>0</v>
          </cell>
          <cell r="D1707">
            <v>0</v>
          </cell>
          <cell r="E1707"/>
          <cell r="F1707"/>
          <cell r="G1707"/>
          <cell r="AA1707"/>
          <cell r="AB1707"/>
          <cell r="AC1707"/>
          <cell r="AD1707"/>
          <cell r="AE1707"/>
          <cell r="AF1707"/>
          <cell r="AG1707"/>
          <cell r="AH1707"/>
          <cell r="AI1707"/>
          <cell r="AJ1707"/>
        </row>
        <row r="1708">
          <cell r="C1708">
            <v>0</v>
          </cell>
          <cell r="D1708">
            <v>0</v>
          </cell>
          <cell r="E1708"/>
          <cell r="F1708"/>
          <cell r="G1708"/>
          <cell r="AA1708"/>
          <cell r="AB1708"/>
          <cell r="AC1708"/>
          <cell r="AD1708"/>
          <cell r="AE1708"/>
          <cell r="AF1708"/>
          <cell r="AG1708"/>
          <cell r="AH1708"/>
          <cell r="AI1708"/>
          <cell r="AJ1708"/>
        </row>
        <row r="1709">
          <cell r="C1709">
            <v>0</v>
          </cell>
          <cell r="D1709">
            <v>0</v>
          </cell>
          <cell r="E1709"/>
          <cell r="F1709"/>
          <cell r="G1709"/>
          <cell r="AA1709"/>
          <cell r="AB1709"/>
          <cell r="AC1709"/>
          <cell r="AD1709"/>
          <cell r="AE1709"/>
          <cell r="AF1709"/>
          <cell r="AG1709"/>
          <cell r="AH1709"/>
          <cell r="AI1709"/>
          <cell r="AJ1709"/>
        </row>
        <row r="1710">
          <cell r="C1710">
            <v>0</v>
          </cell>
          <cell r="D1710">
            <v>0</v>
          </cell>
          <cell r="E1710"/>
          <cell r="F1710"/>
          <cell r="G1710"/>
          <cell r="AA1710"/>
          <cell r="AB1710"/>
          <cell r="AC1710"/>
          <cell r="AD1710"/>
          <cell r="AE1710"/>
          <cell r="AF1710"/>
          <cell r="AG1710"/>
          <cell r="AH1710"/>
          <cell r="AI1710"/>
          <cell r="AJ1710"/>
        </row>
        <row r="1711">
          <cell r="C1711">
            <v>0</v>
          </cell>
          <cell r="D1711">
            <v>0</v>
          </cell>
          <cell r="E1711"/>
          <cell r="F1711"/>
          <cell r="G1711"/>
          <cell r="AA1711"/>
          <cell r="AB1711"/>
          <cell r="AC1711"/>
          <cell r="AD1711"/>
          <cell r="AE1711"/>
          <cell r="AF1711"/>
          <cell r="AG1711"/>
          <cell r="AH1711"/>
          <cell r="AI1711"/>
          <cell r="AJ1711"/>
        </row>
        <row r="1712">
          <cell r="C1712">
            <v>0</v>
          </cell>
          <cell r="D1712">
            <v>0</v>
          </cell>
          <cell r="E1712"/>
          <cell r="F1712"/>
          <cell r="G1712"/>
          <cell r="AA1712"/>
          <cell r="AB1712"/>
          <cell r="AC1712"/>
          <cell r="AD1712"/>
          <cell r="AE1712"/>
          <cell r="AF1712"/>
          <cell r="AG1712"/>
          <cell r="AH1712"/>
          <cell r="AI1712"/>
          <cell r="AJ1712"/>
        </row>
        <row r="1713">
          <cell r="C1713">
            <v>0</v>
          </cell>
          <cell r="D1713">
            <v>0</v>
          </cell>
          <cell r="E1713"/>
          <cell r="F1713"/>
          <cell r="G1713"/>
          <cell r="AA1713"/>
          <cell r="AB1713"/>
          <cell r="AC1713"/>
          <cell r="AD1713"/>
          <cell r="AE1713"/>
          <cell r="AF1713"/>
          <cell r="AG1713"/>
          <cell r="AH1713"/>
          <cell r="AI1713"/>
          <cell r="AJ1713"/>
        </row>
        <row r="1714">
          <cell r="C1714">
            <v>0</v>
          </cell>
          <cell r="D1714">
            <v>0</v>
          </cell>
          <cell r="E1714"/>
          <cell r="F1714"/>
          <cell r="G1714"/>
          <cell r="AA1714"/>
          <cell r="AB1714"/>
          <cell r="AC1714"/>
          <cell r="AD1714"/>
          <cell r="AE1714"/>
          <cell r="AF1714"/>
          <cell r="AG1714"/>
          <cell r="AH1714"/>
          <cell r="AI1714"/>
          <cell r="AJ1714"/>
        </row>
        <row r="1715">
          <cell r="C1715">
            <v>0</v>
          </cell>
          <cell r="D1715">
            <v>0</v>
          </cell>
          <cell r="E1715"/>
          <cell r="F1715"/>
          <cell r="G1715"/>
          <cell r="AA1715"/>
          <cell r="AB1715"/>
          <cell r="AC1715"/>
          <cell r="AD1715"/>
          <cell r="AE1715"/>
          <cell r="AF1715"/>
          <cell r="AG1715"/>
          <cell r="AH1715"/>
          <cell r="AI1715"/>
          <cell r="AJ1715"/>
        </row>
        <row r="1716">
          <cell r="C1716">
            <v>0</v>
          </cell>
          <cell r="D1716">
            <v>0</v>
          </cell>
          <cell r="E1716"/>
          <cell r="F1716"/>
          <cell r="G1716"/>
          <cell r="AA1716"/>
          <cell r="AB1716"/>
          <cell r="AC1716"/>
          <cell r="AD1716"/>
          <cell r="AE1716"/>
          <cell r="AF1716"/>
          <cell r="AG1716"/>
          <cell r="AH1716"/>
          <cell r="AI1716"/>
          <cell r="AJ1716"/>
        </row>
        <row r="1717">
          <cell r="C1717">
            <v>0</v>
          </cell>
          <cell r="D1717">
            <v>0</v>
          </cell>
          <cell r="E1717"/>
          <cell r="F1717"/>
          <cell r="G1717"/>
          <cell r="AA1717"/>
          <cell r="AB1717"/>
          <cell r="AC1717"/>
          <cell r="AD1717"/>
          <cell r="AE1717"/>
          <cell r="AF1717"/>
          <cell r="AG1717"/>
          <cell r="AH1717"/>
          <cell r="AI1717"/>
          <cell r="AJ1717"/>
        </row>
        <row r="1718">
          <cell r="C1718">
            <v>0</v>
          </cell>
          <cell r="D1718">
            <v>0</v>
          </cell>
          <cell r="E1718"/>
          <cell r="F1718"/>
          <cell r="G1718"/>
          <cell r="AA1718"/>
          <cell r="AB1718"/>
          <cell r="AC1718"/>
          <cell r="AD1718"/>
          <cell r="AE1718"/>
          <cell r="AF1718"/>
          <cell r="AG1718"/>
          <cell r="AH1718"/>
          <cell r="AI1718"/>
          <cell r="AJ1718"/>
        </row>
        <row r="1719">
          <cell r="C1719">
            <v>0</v>
          </cell>
          <cell r="D1719">
            <v>0</v>
          </cell>
          <cell r="E1719"/>
          <cell r="F1719"/>
          <cell r="G1719"/>
          <cell r="AA1719"/>
          <cell r="AB1719"/>
          <cell r="AC1719"/>
          <cell r="AD1719"/>
          <cell r="AE1719"/>
          <cell r="AF1719"/>
          <cell r="AG1719"/>
          <cell r="AH1719"/>
          <cell r="AI1719"/>
          <cell r="AJ1719"/>
        </row>
        <row r="1720">
          <cell r="C1720">
            <v>0</v>
          </cell>
          <cell r="D1720">
            <v>0</v>
          </cell>
          <cell r="E1720"/>
          <cell r="F1720"/>
          <cell r="G1720"/>
          <cell r="AA1720"/>
          <cell r="AB1720"/>
          <cell r="AC1720"/>
          <cell r="AD1720"/>
          <cell r="AE1720"/>
          <cell r="AF1720"/>
          <cell r="AG1720"/>
          <cell r="AH1720"/>
          <cell r="AI1720"/>
          <cell r="AJ1720"/>
        </row>
        <row r="1721">
          <cell r="C1721">
            <v>0</v>
          </cell>
          <cell r="D1721">
            <v>0</v>
          </cell>
          <cell r="E1721"/>
          <cell r="F1721"/>
          <cell r="G1721"/>
          <cell r="AA1721"/>
          <cell r="AB1721"/>
          <cell r="AC1721"/>
          <cell r="AD1721"/>
          <cell r="AE1721"/>
          <cell r="AF1721"/>
          <cell r="AG1721"/>
          <cell r="AH1721"/>
          <cell r="AI1721"/>
          <cell r="AJ1721"/>
        </row>
        <row r="1722">
          <cell r="C1722">
            <v>0</v>
          </cell>
          <cell r="D1722">
            <v>0</v>
          </cell>
          <cell r="E1722"/>
          <cell r="F1722"/>
          <cell r="G1722"/>
          <cell r="AA1722"/>
          <cell r="AB1722"/>
          <cell r="AC1722"/>
          <cell r="AD1722"/>
          <cell r="AE1722"/>
          <cell r="AF1722"/>
          <cell r="AG1722"/>
          <cell r="AH1722"/>
          <cell r="AI1722"/>
          <cell r="AJ1722"/>
        </row>
        <row r="1723">
          <cell r="C1723">
            <v>0</v>
          </cell>
          <cell r="D1723">
            <v>0</v>
          </cell>
          <cell r="E1723"/>
          <cell r="F1723"/>
          <cell r="G1723"/>
          <cell r="AA1723"/>
          <cell r="AB1723"/>
          <cell r="AC1723"/>
          <cell r="AD1723"/>
          <cell r="AE1723"/>
          <cell r="AF1723"/>
          <cell r="AG1723"/>
          <cell r="AH1723"/>
          <cell r="AI1723"/>
          <cell r="AJ1723"/>
        </row>
        <row r="1724">
          <cell r="C1724">
            <v>0</v>
          </cell>
          <cell r="D1724">
            <v>0</v>
          </cell>
          <cell r="E1724"/>
          <cell r="F1724"/>
          <cell r="G1724"/>
          <cell r="AA1724"/>
          <cell r="AB1724"/>
          <cell r="AC1724"/>
          <cell r="AD1724"/>
          <cell r="AE1724"/>
          <cell r="AF1724"/>
          <cell r="AG1724"/>
          <cell r="AH1724"/>
          <cell r="AI1724"/>
          <cell r="AJ1724"/>
        </row>
        <row r="1725">
          <cell r="C1725">
            <v>0</v>
          </cell>
          <cell r="D1725">
            <v>0</v>
          </cell>
          <cell r="E1725"/>
          <cell r="F1725"/>
          <cell r="G1725"/>
          <cell r="AA1725"/>
          <cell r="AB1725"/>
          <cell r="AC1725"/>
          <cell r="AD1725"/>
          <cell r="AE1725"/>
          <cell r="AF1725"/>
          <cell r="AG1725"/>
          <cell r="AH1725"/>
          <cell r="AI1725"/>
          <cell r="AJ1725"/>
        </row>
        <row r="1726">
          <cell r="C1726">
            <v>0</v>
          </cell>
          <cell r="D1726">
            <v>0</v>
          </cell>
          <cell r="E1726"/>
          <cell r="F1726"/>
          <cell r="G1726"/>
          <cell r="AA1726"/>
          <cell r="AB1726"/>
          <cell r="AC1726"/>
          <cell r="AD1726"/>
          <cell r="AE1726"/>
          <cell r="AF1726"/>
          <cell r="AG1726"/>
          <cell r="AH1726"/>
          <cell r="AI1726"/>
          <cell r="AJ1726"/>
        </row>
        <row r="1727">
          <cell r="C1727">
            <v>0</v>
          </cell>
          <cell r="D1727">
            <v>0</v>
          </cell>
          <cell r="E1727"/>
          <cell r="F1727"/>
          <cell r="G1727"/>
          <cell r="AA1727"/>
          <cell r="AB1727"/>
          <cell r="AC1727"/>
          <cell r="AD1727"/>
          <cell r="AE1727"/>
          <cell r="AF1727"/>
          <cell r="AG1727"/>
          <cell r="AH1727"/>
          <cell r="AI1727"/>
          <cell r="AJ1727"/>
        </row>
        <row r="1728">
          <cell r="C1728">
            <v>0</v>
          </cell>
          <cell r="D1728">
            <v>0</v>
          </cell>
          <cell r="E1728"/>
          <cell r="F1728"/>
          <cell r="G1728"/>
          <cell r="AA1728"/>
          <cell r="AB1728"/>
          <cell r="AC1728"/>
          <cell r="AD1728"/>
          <cell r="AE1728"/>
          <cell r="AF1728"/>
          <cell r="AG1728"/>
          <cell r="AH1728"/>
          <cell r="AI1728"/>
          <cell r="AJ1728"/>
        </row>
        <row r="1729">
          <cell r="C1729">
            <v>0</v>
          </cell>
          <cell r="D1729">
            <v>0</v>
          </cell>
          <cell r="E1729"/>
          <cell r="F1729"/>
          <cell r="G1729"/>
          <cell r="AA1729"/>
          <cell r="AB1729"/>
          <cell r="AC1729"/>
          <cell r="AD1729"/>
          <cell r="AE1729"/>
          <cell r="AF1729"/>
          <cell r="AG1729"/>
          <cell r="AH1729"/>
          <cell r="AI1729"/>
          <cell r="AJ1729"/>
        </row>
        <row r="1730">
          <cell r="C1730">
            <v>0</v>
          </cell>
          <cell r="D1730">
            <v>0</v>
          </cell>
          <cell r="E1730"/>
          <cell r="F1730"/>
          <cell r="G1730"/>
          <cell r="AA1730"/>
          <cell r="AB1730"/>
          <cell r="AC1730"/>
          <cell r="AD1730"/>
          <cell r="AE1730"/>
          <cell r="AF1730"/>
          <cell r="AG1730"/>
          <cell r="AH1730"/>
          <cell r="AI1730"/>
          <cell r="AJ1730"/>
        </row>
        <row r="1731">
          <cell r="C1731">
            <v>0</v>
          </cell>
          <cell r="D1731">
            <v>0</v>
          </cell>
          <cell r="E1731"/>
          <cell r="F1731"/>
          <cell r="G1731"/>
          <cell r="AA1731"/>
          <cell r="AB1731"/>
          <cell r="AC1731"/>
          <cell r="AD1731"/>
          <cell r="AE1731"/>
          <cell r="AF1731"/>
          <cell r="AG1731"/>
          <cell r="AH1731"/>
          <cell r="AI1731"/>
          <cell r="AJ1731"/>
        </row>
        <row r="1732">
          <cell r="C1732">
            <v>1</v>
          </cell>
          <cell r="D1732">
            <v>1</v>
          </cell>
          <cell r="E1732">
            <v>1</v>
          </cell>
          <cell r="F1732"/>
          <cell r="G1732"/>
          <cell r="AA1732">
            <v>1</v>
          </cell>
          <cell r="AB1732"/>
          <cell r="AC1732"/>
          <cell r="AD1732"/>
          <cell r="AE1732"/>
          <cell r="AF1732"/>
          <cell r="AG1732"/>
          <cell r="AH1732"/>
          <cell r="AI1732"/>
          <cell r="AJ1732"/>
        </row>
        <row r="1733">
          <cell r="C1733">
            <v>0</v>
          </cell>
          <cell r="D1733">
            <v>0</v>
          </cell>
          <cell r="E1733"/>
          <cell r="F1733"/>
          <cell r="G1733"/>
          <cell r="AA1733"/>
          <cell r="AB1733"/>
          <cell r="AC1733"/>
          <cell r="AD1733"/>
          <cell r="AE1733"/>
          <cell r="AF1733"/>
          <cell r="AG1733"/>
          <cell r="AH1733"/>
          <cell r="AI1733"/>
          <cell r="AJ1733"/>
        </row>
        <row r="1734">
          <cell r="C1734">
            <v>0</v>
          </cell>
          <cell r="D1734">
            <v>0</v>
          </cell>
          <cell r="E1734"/>
          <cell r="F1734"/>
          <cell r="G1734"/>
          <cell r="AA1734"/>
          <cell r="AB1734"/>
          <cell r="AC1734"/>
          <cell r="AD1734"/>
          <cell r="AE1734"/>
          <cell r="AF1734"/>
          <cell r="AG1734"/>
          <cell r="AH1734"/>
          <cell r="AI1734"/>
          <cell r="AJ1734"/>
        </row>
        <row r="1735">
          <cell r="C1735">
            <v>0</v>
          </cell>
          <cell r="D1735">
            <v>0</v>
          </cell>
          <cell r="E1735"/>
          <cell r="F1735"/>
          <cell r="G1735"/>
          <cell r="AA1735"/>
          <cell r="AB1735"/>
          <cell r="AC1735"/>
          <cell r="AD1735"/>
          <cell r="AE1735"/>
          <cell r="AF1735"/>
          <cell r="AG1735"/>
          <cell r="AH1735"/>
          <cell r="AI1735"/>
          <cell r="AJ1735"/>
        </row>
        <row r="1736">
          <cell r="C1736">
            <v>1647</v>
          </cell>
          <cell r="D1736">
            <v>1647</v>
          </cell>
          <cell r="E1736">
            <v>1647</v>
          </cell>
          <cell r="F1736"/>
          <cell r="G1736">
            <v>0</v>
          </cell>
          <cell r="AA1736">
            <v>1643</v>
          </cell>
          <cell r="AB1736">
            <v>4</v>
          </cell>
          <cell r="AC1736">
            <v>0</v>
          </cell>
          <cell r="AD1736"/>
          <cell r="AE1736"/>
          <cell r="AF1736"/>
          <cell r="AG1736"/>
          <cell r="AH1736"/>
          <cell r="AI1736"/>
          <cell r="AJ1736"/>
        </row>
        <row r="1737">
          <cell r="C1737">
            <v>0</v>
          </cell>
          <cell r="D1737">
            <v>0</v>
          </cell>
          <cell r="E1737"/>
          <cell r="F1737"/>
          <cell r="G1737"/>
          <cell r="AA1737"/>
          <cell r="AB1737"/>
          <cell r="AC1737"/>
          <cell r="AD1737"/>
          <cell r="AE1737"/>
          <cell r="AF1737"/>
          <cell r="AG1737"/>
          <cell r="AH1737"/>
          <cell r="AI1737"/>
          <cell r="AJ1737"/>
        </row>
        <row r="1738">
          <cell r="C1738">
            <v>10026</v>
          </cell>
          <cell r="D1738">
            <v>9925</v>
          </cell>
          <cell r="E1738">
            <v>9925</v>
          </cell>
          <cell r="F1738"/>
          <cell r="G1738">
            <v>101</v>
          </cell>
          <cell r="AA1738">
            <v>8387</v>
          </cell>
          <cell r="AB1738">
            <v>967</v>
          </cell>
          <cell r="AC1738">
            <v>672</v>
          </cell>
          <cell r="AD1738"/>
          <cell r="AE1738"/>
          <cell r="AF1738"/>
          <cell r="AG1738"/>
          <cell r="AH1738"/>
          <cell r="AI1738"/>
          <cell r="AJ1738"/>
        </row>
        <row r="1739">
          <cell r="C1739">
            <v>9500</v>
          </cell>
          <cell r="D1739">
            <v>9500</v>
          </cell>
          <cell r="E1739">
            <v>9500</v>
          </cell>
          <cell r="F1739"/>
          <cell r="G1739">
            <v>0</v>
          </cell>
          <cell r="AA1739">
            <v>9500</v>
          </cell>
          <cell r="AB1739">
            <v>0</v>
          </cell>
          <cell r="AC1739">
            <v>0</v>
          </cell>
          <cell r="AD1739"/>
          <cell r="AE1739"/>
          <cell r="AF1739"/>
          <cell r="AG1739"/>
          <cell r="AH1739"/>
          <cell r="AI1739"/>
          <cell r="AJ1739"/>
        </row>
        <row r="1740">
          <cell r="C1740">
            <v>0</v>
          </cell>
          <cell r="D1740">
            <v>0</v>
          </cell>
          <cell r="E1740"/>
          <cell r="F1740"/>
          <cell r="G1740"/>
          <cell r="AA1740"/>
          <cell r="AB1740"/>
          <cell r="AC1740"/>
          <cell r="AD1740"/>
          <cell r="AE1740"/>
          <cell r="AF1740"/>
          <cell r="AG1740"/>
          <cell r="AH1740"/>
          <cell r="AI1740"/>
          <cell r="AJ1740"/>
        </row>
        <row r="1741">
          <cell r="C1741">
            <v>105</v>
          </cell>
          <cell r="D1741">
            <v>105</v>
          </cell>
          <cell r="E1741">
            <v>105</v>
          </cell>
          <cell r="F1741"/>
          <cell r="G1741">
            <v>0</v>
          </cell>
          <cell r="AA1741">
            <v>105</v>
          </cell>
          <cell r="AB1741">
            <v>0</v>
          </cell>
          <cell r="AC1741">
            <v>0</v>
          </cell>
          <cell r="AD1741"/>
          <cell r="AE1741"/>
          <cell r="AF1741"/>
          <cell r="AG1741"/>
          <cell r="AH1741"/>
          <cell r="AI1741"/>
          <cell r="AJ1741"/>
        </row>
        <row r="1742">
          <cell r="C1742">
            <v>0</v>
          </cell>
          <cell r="D1742">
            <v>0</v>
          </cell>
          <cell r="E1742"/>
          <cell r="F1742"/>
          <cell r="G1742"/>
          <cell r="AA1742"/>
          <cell r="AB1742"/>
          <cell r="AC1742"/>
          <cell r="AD1742"/>
          <cell r="AE1742"/>
          <cell r="AF1742"/>
          <cell r="AG1742"/>
          <cell r="AH1742"/>
          <cell r="AI1742"/>
          <cell r="AJ1742"/>
        </row>
        <row r="1743">
          <cell r="C1743">
            <v>5919</v>
          </cell>
          <cell r="D1743">
            <v>5919</v>
          </cell>
          <cell r="E1743">
            <v>5919</v>
          </cell>
          <cell r="F1743"/>
          <cell r="G1743">
            <v>0</v>
          </cell>
          <cell r="AA1743">
            <v>5422</v>
          </cell>
          <cell r="AB1743">
            <v>13</v>
          </cell>
          <cell r="AC1743">
            <v>484</v>
          </cell>
          <cell r="AD1743"/>
          <cell r="AE1743"/>
          <cell r="AF1743"/>
          <cell r="AG1743"/>
          <cell r="AH1743"/>
          <cell r="AI1743"/>
          <cell r="AJ1743"/>
        </row>
        <row r="1744">
          <cell r="C1744">
            <v>0</v>
          </cell>
          <cell r="D1744">
            <v>0</v>
          </cell>
          <cell r="E1744"/>
          <cell r="F1744"/>
          <cell r="G1744"/>
          <cell r="AA1744"/>
          <cell r="AB1744"/>
          <cell r="AC1744"/>
          <cell r="AD1744"/>
          <cell r="AE1744"/>
          <cell r="AF1744"/>
          <cell r="AG1744"/>
          <cell r="AH1744"/>
          <cell r="AI1744"/>
          <cell r="AJ1744"/>
        </row>
        <row r="1745">
          <cell r="C1745">
            <v>0</v>
          </cell>
          <cell r="D1745">
            <v>0</v>
          </cell>
          <cell r="E1745"/>
          <cell r="F1745"/>
          <cell r="G1745"/>
          <cell r="AA1745"/>
          <cell r="AB1745"/>
          <cell r="AC1745"/>
          <cell r="AD1745"/>
          <cell r="AE1745"/>
          <cell r="AF1745"/>
          <cell r="AG1745"/>
          <cell r="AH1745"/>
          <cell r="AI1745"/>
          <cell r="AJ1745"/>
        </row>
        <row r="1746">
          <cell r="C1746">
            <v>0</v>
          </cell>
          <cell r="D1746">
            <v>0</v>
          </cell>
          <cell r="E1746"/>
          <cell r="F1746"/>
          <cell r="G1746"/>
          <cell r="AA1746"/>
          <cell r="AB1746"/>
          <cell r="AC1746"/>
          <cell r="AD1746"/>
          <cell r="AE1746"/>
          <cell r="AF1746"/>
          <cell r="AG1746"/>
          <cell r="AH1746"/>
          <cell r="AI1746"/>
          <cell r="AJ1746"/>
        </row>
        <row r="1747">
          <cell r="C1747">
            <v>0</v>
          </cell>
          <cell r="D1747">
            <v>0</v>
          </cell>
          <cell r="E1747"/>
          <cell r="F1747"/>
          <cell r="G1747"/>
          <cell r="AA1747"/>
          <cell r="AB1747"/>
          <cell r="AC1747"/>
          <cell r="AD1747"/>
          <cell r="AE1747"/>
          <cell r="AF1747"/>
          <cell r="AG1747"/>
          <cell r="AH1747"/>
          <cell r="AI1747"/>
          <cell r="AJ1747"/>
        </row>
        <row r="1748">
          <cell r="C1748">
            <v>0</v>
          </cell>
          <cell r="D1748">
            <v>0</v>
          </cell>
          <cell r="E1748"/>
          <cell r="F1748"/>
          <cell r="G1748"/>
          <cell r="AA1748"/>
          <cell r="AB1748"/>
          <cell r="AC1748"/>
          <cell r="AD1748"/>
          <cell r="AE1748"/>
          <cell r="AF1748"/>
          <cell r="AG1748"/>
          <cell r="AH1748"/>
          <cell r="AI1748"/>
          <cell r="AJ1748"/>
        </row>
        <row r="1749">
          <cell r="C1749">
            <v>14</v>
          </cell>
          <cell r="D1749">
            <v>14</v>
          </cell>
          <cell r="E1749">
            <v>14</v>
          </cell>
          <cell r="F1749"/>
          <cell r="G1749">
            <v>0</v>
          </cell>
          <cell r="AA1749">
            <v>13</v>
          </cell>
          <cell r="AB1749">
            <v>0</v>
          </cell>
          <cell r="AC1749">
            <v>1</v>
          </cell>
          <cell r="AD1749"/>
          <cell r="AE1749"/>
          <cell r="AF1749"/>
          <cell r="AG1749"/>
          <cell r="AH1749"/>
          <cell r="AI1749"/>
          <cell r="AJ1749"/>
        </row>
        <row r="1750">
          <cell r="C1750">
            <v>0</v>
          </cell>
          <cell r="D1750">
            <v>0</v>
          </cell>
          <cell r="E1750"/>
          <cell r="F1750"/>
          <cell r="G1750"/>
          <cell r="AA1750"/>
          <cell r="AB1750"/>
          <cell r="AC1750"/>
          <cell r="AD1750"/>
          <cell r="AE1750"/>
          <cell r="AF1750"/>
          <cell r="AG1750"/>
          <cell r="AH1750"/>
          <cell r="AI1750"/>
          <cell r="AJ1750"/>
        </row>
        <row r="1751">
          <cell r="C1751">
            <v>408</v>
          </cell>
          <cell r="D1751">
            <v>408</v>
          </cell>
          <cell r="E1751">
            <v>408</v>
          </cell>
          <cell r="F1751"/>
          <cell r="G1751">
            <v>0</v>
          </cell>
          <cell r="AA1751">
            <v>408</v>
          </cell>
          <cell r="AB1751">
            <v>0</v>
          </cell>
          <cell r="AC1751">
            <v>0</v>
          </cell>
          <cell r="AD1751"/>
          <cell r="AE1751"/>
          <cell r="AF1751"/>
          <cell r="AG1751"/>
          <cell r="AH1751"/>
          <cell r="AI1751"/>
          <cell r="AJ1751"/>
        </row>
        <row r="1752">
          <cell r="C1752">
            <v>3</v>
          </cell>
          <cell r="D1752">
            <v>3</v>
          </cell>
          <cell r="E1752">
            <v>3</v>
          </cell>
          <cell r="F1752"/>
          <cell r="G1752">
            <v>0</v>
          </cell>
          <cell r="AA1752">
            <v>3</v>
          </cell>
          <cell r="AB1752">
            <v>0</v>
          </cell>
          <cell r="AC1752">
            <v>0</v>
          </cell>
          <cell r="AD1752"/>
          <cell r="AE1752"/>
          <cell r="AF1752"/>
          <cell r="AG1752"/>
          <cell r="AH1752"/>
          <cell r="AI1752"/>
          <cell r="AJ1752"/>
        </row>
        <row r="1753">
          <cell r="C1753">
            <v>0</v>
          </cell>
          <cell r="D1753">
            <v>0</v>
          </cell>
          <cell r="E1753"/>
          <cell r="F1753"/>
          <cell r="G1753"/>
          <cell r="AA1753"/>
          <cell r="AB1753"/>
          <cell r="AC1753"/>
          <cell r="AD1753"/>
          <cell r="AE1753"/>
          <cell r="AF1753"/>
          <cell r="AG1753"/>
          <cell r="AH1753"/>
          <cell r="AI1753"/>
          <cell r="AJ1753"/>
        </row>
        <row r="1754">
          <cell r="C1754">
            <v>0</v>
          </cell>
          <cell r="D1754">
            <v>0</v>
          </cell>
          <cell r="E1754"/>
          <cell r="F1754"/>
          <cell r="G1754"/>
          <cell r="AA1754"/>
          <cell r="AB1754"/>
          <cell r="AC1754"/>
          <cell r="AD1754"/>
          <cell r="AE1754"/>
          <cell r="AF1754"/>
          <cell r="AG1754"/>
          <cell r="AH1754"/>
          <cell r="AI1754"/>
          <cell r="AJ1754"/>
        </row>
        <row r="1755">
          <cell r="C1755">
            <v>0</v>
          </cell>
          <cell r="D1755">
            <v>0</v>
          </cell>
          <cell r="E1755"/>
          <cell r="F1755"/>
          <cell r="G1755"/>
          <cell r="AA1755"/>
          <cell r="AB1755"/>
          <cell r="AC1755"/>
          <cell r="AD1755"/>
          <cell r="AE1755"/>
          <cell r="AF1755"/>
          <cell r="AG1755"/>
          <cell r="AH1755"/>
          <cell r="AI1755"/>
          <cell r="AJ1755"/>
        </row>
        <row r="1756">
          <cell r="C1756">
            <v>0</v>
          </cell>
          <cell r="D1756">
            <v>0</v>
          </cell>
          <cell r="E1756"/>
          <cell r="F1756"/>
          <cell r="G1756"/>
          <cell r="AA1756"/>
          <cell r="AB1756"/>
          <cell r="AC1756"/>
          <cell r="AD1756"/>
          <cell r="AE1756"/>
          <cell r="AF1756"/>
          <cell r="AG1756"/>
          <cell r="AH1756"/>
          <cell r="AI1756"/>
          <cell r="AJ1756"/>
        </row>
        <row r="1757">
          <cell r="C1757">
            <v>0</v>
          </cell>
          <cell r="D1757">
            <v>0</v>
          </cell>
          <cell r="E1757"/>
          <cell r="F1757"/>
          <cell r="G1757"/>
          <cell r="AA1757"/>
          <cell r="AB1757"/>
          <cell r="AC1757"/>
          <cell r="AD1757"/>
          <cell r="AE1757"/>
          <cell r="AF1757"/>
          <cell r="AG1757"/>
          <cell r="AH1757"/>
          <cell r="AI1757"/>
          <cell r="AJ1757"/>
        </row>
        <row r="1758">
          <cell r="C1758">
            <v>0</v>
          </cell>
          <cell r="D1758">
            <v>0</v>
          </cell>
          <cell r="E1758"/>
          <cell r="F1758"/>
          <cell r="G1758"/>
          <cell r="AA1758"/>
          <cell r="AB1758"/>
          <cell r="AC1758"/>
          <cell r="AD1758"/>
          <cell r="AE1758"/>
          <cell r="AF1758"/>
          <cell r="AG1758"/>
          <cell r="AH1758"/>
          <cell r="AI1758"/>
          <cell r="AJ1758"/>
        </row>
        <row r="1759">
          <cell r="C1759">
            <v>0</v>
          </cell>
          <cell r="D1759">
            <v>0</v>
          </cell>
          <cell r="E1759"/>
          <cell r="F1759"/>
          <cell r="G1759"/>
          <cell r="AA1759"/>
          <cell r="AB1759"/>
          <cell r="AC1759"/>
          <cell r="AD1759"/>
          <cell r="AE1759"/>
          <cell r="AF1759"/>
          <cell r="AG1759"/>
          <cell r="AH1759"/>
          <cell r="AI1759"/>
          <cell r="AJ1759"/>
        </row>
        <row r="1760">
          <cell r="C1760">
            <v>0</v>
          </cell>
          <cell r="D1760">
            <v>0</v>
          </cell>
          <cell r="E1760"/>
          <cell r="F1760"/>
          <cell r="G1760"/>
          <cell r="AA1760"/>
          <cell r="AB1760"/>
          <cell r="AC1760"/>
          <cell r="AD1760"/>
          <cell r="AE1760"/>
          <cell r="AF1760"/>
          <cell r="AG1760"/>
          <cell r="AH1760"/>
          <cell r="AI1760"/>
          <cell r="AJ1760"/>
        </row>
        <row r="1761">
          <cell r="C1761">
            <v>0</v>
          </cell>
          <cell r="D1761">
            <v>0</v>
          </cell>
          <cell r="E1761"/>
          <cell r="F1761"/>
          <cell r="G1761"/>
          <cell r="AA1761"/>
          <cell r="AB1761"/>
          <cell r="AC1761"/>
          <cell r="AD1761"/>
          <cell r="AE1761"/>
          <cell r="AF1761"/>
          <cell r="AG1761"/>
          <cell r="AH1761"/>
          <cell r="AI1761"/>
          <cell r="AJ1761"/>
        </row>
        <row r="1762">
          <cell r="C1762">
            <v>0</v>
          </cell>
          <cell r="D1762">
            <v>0</v>
          </cell>
          <cell r="E1762"/>
          <cell r="F1762"/>
          <cell r="G1762"/>
          <cell r="AA1762"/>
          <cell r="AB1762"/>
          <cell r="AC1762"/>
          <cell r="AD1762"/>
          <cell r="AE1762"/>
          <cell r="AF1762"/>
          <cell r="AG1762"/>
          <cell r="AH1762"/>
          <cell r="AI1762"/>
          <cell r="AJ1762"/>
        </row>
        <row r="1763">
          <cell r="C1763">
            <v>0</v>
          </cell>
          <cell r="D1763">
            <v>0</v>
          </cell>
          <cell r="E1763"/>
          <cell r="F1763"/>
          <cell r="G1763"/>
          <cell r="AA1763"/>
          <cell r="AB1763"/>
          <cell r="AC1763"/>
          <cell r="AD1763"/>
          <cell r="AE1763"/>
          <cell r="AF1763"/>
          <cell r="AG1763"/>
          <cell r="AH1763"/>
          <cell r="AI1763"/>
          <cell r="AJ1763"/>
        </row>
        <row r="1764">
          <cell r="C1764">
            <v>0</v>
          </cell>
          <cell r="D1764">
            <v>0</v>
          </cell>
          <cell r="E1764"/>
          <cell r="F1764"/>
          <cell r="G1764"/>
          <cell r="AA1764"/>
          <cell r="AB1764"/>
          <cell r="AC1764"/>
          <cell r="AD1764"/>
          <cell r="AE1764"/>
          <cell r="AF1764"/>
          <cell r="AG1764"/>
          <cell r="AH1764"/>
          <cell r="AI1764"/>
          <cell r="AJ1764"/>
        </row>
        <row r="1765">
          <cell r="C1765">
            <v>0</v>
          </cell>
          <cell r="D1765">
            <v>0</v>
          </cell>
          <cell r="E1765"/>
          <cell r="F1765"/>
          <cell r="G1765"/>
          <cell r="AA1765"/>
          <cell r="AB1765"/>
          <cell r="AC1765"/>
          <cell r="AD1765"/>
          <cell r="AE1765"/>
          <cell r="AF1765"/>
          <cell r="AG1765"/>
          <cell r="AH1765"/>
          <cell r="AI1765"/>
          <cell r="AJ1765"/>
        </row>
        <row r="1766">
          <cell r="C1766">
            <v>0</v>
          </cell>
          <cell r="D1766">
            <v>0</v>
          </cell>
          <cell r="E1766"/>
          <cell r="F1766"/>
          <cell r="G1766"/>
          <cell r="AA1766"/>
          <cell r="AB1766"/>
          <cell r="AC1766"/>
          <cell r="AD1766"/>
          <cell r="AE1766"/>
          <cell r="AF1766"/>
          <cell r="AG1766"/>
          <cell r="AH1766"/>
          <cell r="AI1766"/>
          <cell r="AJ1766"/>
        </row>
        <row r="1767">
          <cell r="C1767">
            <v>0</v>
          </cell>
          <cell r="D1767">
            <v>0</v>
          </cell>
          <cell r="E1767"/>
          <cell r="F1767"/>
          <cell r="G1767"/>
          <cell r="AA1767"/>
          <cell r="AB1767"/>
          <cell r="AC1767"/>
          <cell r="AD1767"/>
          <cell r="AE1767"/>
          <cell r="AF1767"/>
          <cell r="AG1767"/>
          <cell r="AH1767"/>
          <cell r="AI1767"/>
          <cell r="AJ1767"/>
        </row>
        <row r="1768">
          <cell r="C1768">
            <v>0</v>
          </cell>
          <cell r="D1768">
            <v>0</v>
          </cell>
          <cell r="E1768"/>
          <cell r="F1768"/>
          <cell r="G1768"/>
          <cell r="AA1768"/>
          <cell r="AB1768"/>
          <cell r="AC1768"/>
          <cell r="AD1768"/>
          <cell r="AE1768"/>
          <cell r="AF1768"/>
          <cell r="AG1768"/>
          <cell r="AH1768"/>
          <cell r="AI1768"/>
          <cell r="AJ1768"/>
        </row>
        <row r="1769">
          <cell r="C1769">
            <v>0</v>
          </cell>
          <cell r="D1769">
            <v>0</v>
          </cell>
          <cell r="E1769"/>
          <cell r="F1769"/>
          <cell r="G1769"/>
          <cell r="AA1769"/>
          <cell r="AB1769"/>
          <cell r="AC1769"/>
          <cell r="AD1769"/>
          <cell r="AE1769"/>
          <cell r="AF1769"/>
          <cell r="AG1769"/>
          <cell r="AH1769"/>
          <cell r="AI1769"/>
          <cell r="AJ1769"/>
        </row>
        <row r="1770">
          <cell r="C1770">
            <v>0</v>
          </cell>
          <cell r="D1770">
            <v>0</v>
          </cell>
          <cell r="E1770"/>
          <cell r="F1770"/>
          <cell r="G1770"/>
          <cell r="AA1770"/>
          <cell r="AB1770"/>
          <cell r="AC1770"/>
          <cell r="AD1770"/>
          <cell r="AE1770"/>
          <cell r="AF1770"/>
          <cell r="AG1770"/>
          <cell r="AH1770"/>
          <cell r="AI1770"/>
          <cell r="AJ1770"/>
        </row>
        <row r="1771">
          <cell r="C1771">
            <v>0</v>
          </cell>
          <cell r="D1771">
            <v>0</v>
          </cell>
          <cell r="E1771"/>
          <cell r="F1771"/>
          <cell r="G1771"/>
          <cell r="AA1771"/>
          <cell r="AB1771"/>
          <cell r="AC1771"/>
          <cell r="AD1771"/>
          <cell r="AE1771"/>
          <cell r="AF1771"/>
          <cell r="AG1771"/>
          <cell r="AH1771"/>
          <cell r="AI1771"/>
          <cell r="AJ1771"/>
        </row>
        <row r="1772">
          <cell r="C1772">
            <v>0</v>
          </cell>
          <cell r="D1772">
            <v>0</v>
          </cell>
          <cell r="E1772"/>
          <cell r="F1772"/>
          <cell r="G1772"/>
          <cell r="AA1772"/>
          <cell r="AB1772"/>
          <cell r="AC1772"/>
          <cell r="AD1772"/>
          <cell r="AE1772"/>
          <cell r="AF1772"/>
          <cell r="AG1772"/>
          <cell r="AH1772"/>
          <cell r="AI1772"/>
          <cell r="AJ1772"/>
        </row>
        <row r="1773">
          <cell r="C1773">
            <v>0</v>
          </cell>
          <cell r="D1773">
            <v>0</v>
          </cell>
          <cell r="E1773"/>
          <cell r="F1773"/>
          <cell r="G1773"/>
          <cell r="AA1773"/>
          <cell r="AB1773"/>
          <cell r="AC1773"/>
          <cell r="AD1773"/>
          <cell r="AE1773"/>
          <cell r="AF1773"/>
          <cell r="AG1773"/>
          <cell r="AH1773"/>
          <cell r="AI1773"/>
          <cell r="AJ1773"/>
        </row>
        <row r="1774">
          <cell r="C1774">
            <v>0</v>
          </cell>
          <cell r="D1774">
            <v>0</v>
          </cell>
          <cell r="E1774"/>
          <cell r="F1774"/>
          <cell r="G1774"/>
          <cell r="AA1774"/>
          <cell r="AB1774"/>
          <cell r="AC1774"/>
          <cell r="AD1774"/>
          <cell r="AE1774"/>
          <cell r="AF1774"/>
          <cell r="AG1774"/>
          <cell r="AH1774"/>
          <cell r="AI1774"/>
          <cell r="AJ1774"/>
        </row>
        <row r="1775">
          <cell r="C1775">
            <v>0</v>
          </cell>
          <cell r="D1775">
            <v>0</v>
          </cell>
          <cell r="E1775"/>
          <cell r="F1775"/>
          <cell r="G1775"/>
          <cell r="AA1775"/>
          <cell r="AB1775"/>
          <cell r="AC1775"/>
          <cell r="AD1775"/>
          <cell r="AE1775"/>
          <cell r="AF1775"/>
          <cell r="AG1775"/>
          <cell r="AH1775"/>
          <cell r="AI1775"/>
          <cell r="AJ1775"/>
        </row>
        <row r="1776">
          <cell r="C1776">
            <v>0</v>
          </cell>
          <cell r="D1776">
            <v>0</v>
          </cell>
          <cell r="E1776"/>
          <cell r="F1776"/>
          <cell r="G1776"/>
          <cell r="AA1776"/>
          <cell r="AB1776"/>
          <cell r="AC1776"/>
          <cell r="AD1776"/>
          <cell r="AE1776"/>
          <cell r="AF1776"/>
          <cell r="AG1776"/>
          <cell r="AH1776"/>
          <cell r="AI1776"/>
          <cell r="AJ1776"/>
        </row>
        <row r="1777">
          <cell r="C1777">
            <v>0</v>
          </cell>
          <cell r="D1777">
            <v>0</v>
          </cell>
          <cell r="E1777"/>
          <cell r="F1777"/>
          <cell r="G1777"/>
          <cell r="AA1777"/>
          <cell r="AB1777"/>
          <cell r="AC1777"/>
          <cell r="AD1777"/>
          <cell r="AE1777"/>
          <cell r="AF1777"/>
          <cell r="AG1777"/>
          <cell r="AH1777"/>
          <cell r="AI1777"/>
          <cell r="AJ1777"/>
        </row>
        <row r="1778">
          <cell r="C1778">
            <v>0</v>
          </cell>
          <cell r="D1778">
            <v>0</v>
          </cell>
          <cell r="E1778"/>
          <cell r="F1778"/>
          <cell r="G1778"/>
          <cell r="AA1778"/>
          <cell r="AB1778"/>
          <cell r="AC1778"/>
          <cell r="AD1778"/>
          <cell r="AE1778"/>
          <cell r="AF1778"/>
          <cell r="AG1778"/>
          <cell r="AH1778"/>
          <cell r="AI1778"/>
          <cell r="AJ1778"/>
        </row>
        <row r="1779">
          <cell r="C1779">
            <v>0</v>
          </cell>
          <cell r="D1779">
            <v>0</v>
          </cell>
          <cell r="E1779"/>
          <cell r="F1779"/>
          <cell r="G1779"/>
          <cell r="AA1779"/>
          <cell r="AB1779"/>
          <cell r="AC1779"/>
          <cell r="AD1779"/>
          <cell r="AE1779"/>
          <cell r="AF1779"/>
          <cell r="AG1779"/>
          <cell r="AH1779"/>
          <cell r="AI1779"/>
          <cell r="AJ1779"/>
        </row>
        <row r="1780">
          <cell r="C1780">
            <v>0</v>
          </cell>
          <cell r="D1780">
            <v>0</v>
          </cell>
          <cell r="E1780"/>
          <cell r="F1780"/>
          <cell r="G1780"/>
          <cell r="AA1780"/>
          <cell r="AB1780"/>
          <cell r="AC1780"/>
          <cell r="AD1780"/>
          <cell r="AE1780"/>
          <cell r="AF1780"/>
          <cell r="AG1780"/>
          <cell r="AH1780"/>
          <cell r="AI1780"/>
          <cell r="AJ1780"/>
        </row>
        <row r="1781">
          <cell r="C1781">
            <v>0</v>
          </cell>
          <cell r="D1781">
            <v>0</v>
          </cell>
          <cell r="E1781"/>
          <cell r="F1781"/>
          <cell r="G1781"/>
          <cell r="AA1781"/>
          <cell r="AB1781"/>
          <cell r="AC1781"/>
          <cell r="AD1781"/>
          <cell r="AE1781"/>
          <cell r="AF1781"/>
          <cell r="AG1781"/>
          <cell r="AH1781"/>
          <cell r="AI1781"/>
          <cell r="AJ1781"/>
        </row>
        <row r="1782">
          <cell r="C1782">
            <v>0</v>
          </cell>
          <cell r="D1782">
            <v>0</v>
          </cell>
          <cell r="E1782"/>
          <cell r="F1782"/>
          <cell r="G1782"/>
          <cell r="AA1782"/>
          <cell r="AB1782"/>
          <cell r="AC1782"/>
          <cell r="AD1782"/>
          <cell r="AE1782"/>
          <cell r="AF1782"/>
          <cell r="AG1782"/>
          <cell r="AH1782"/>
          <cell r="AI1782"/>
          <cell r="AJ1782"/>
        </row>
        <row r="1783">
          <cell r="C1783">
            <v>0</v>
          </cell>
          <cell r="D1783">
            <v>0</v>
          </cell>
          <cell r="E1783"/>
          <cell r="F1783"/>
          <cell r="G1783"/>
          <cell r="AA1783"/>
          <cell r="AB1783"/>
          <cell r="AC1783"/>
          <cell r="AD1783"/>
          <cell r="AE1783"/>
          <cell r="AF1783"/>
          <cell r="AG1783"/>
          <cell r="AH1783"/>
          <cell r="AI1783"/>
          <cell r="AJ1783"/>
        </row>
        <row r="1784">
          <cell r="C1784">
            <v>0</v>
          </cell>
          <cell r="D1784">
            <v>0</v>
          </cell>
          <cell r="E1784"/>
          <cell r="F1784"/>
          <cell r="G1784"/>
          <cell r="AA1784"/>
          <cell r="AB1784"/>
          <cell r="AC1784"/>
          <cell r="AD1784"/>
          <cell r="AE1784"/>
          <cell r="AF1784"/>
          <cell r="AG1784"/>
          <cell r="AH1784"/>
          <cell r="AI1784"/>
          <cell r="AJ1784"/>
        </row>
        <row r="1785">
          <cell r="C1785">
            <v>0</v>
          </cell>
          <cell r="D1785">
            <v>0</v>
          </cell>
          <cell r="E1785"/>
          <cell r="F1785"/>
          <cell r="G1785"/>
          <cell r="AA1785"/>
          <cell r="AB1785"/>
          <cell r="AC1785"/>
          <cell r="AD1785"/>
          <cell r="AE1785"/>
          <cell r="AF1785"/>
          <cell r="AG1785"/>
          <cell r="AH1785"/>
          <cell r="AI1785"/>
          <cell r="AJ1785"/>
        </row>
        <row r="1788">
          <cell r="C1788">
            <v>1032</v>
          </cell>
          <cell r="E1788">
            <v>1024</v>
          </cell>
          <cell r="AL1788">
            <v>5980160</v>
          </cell>
        </row>
        <row r="1789">
          <cell r="C1789">
            <v>9</v>
          </cell>
          <cell r="E1789">
            <v>9</v>
          </cell>
          <cell r="AL1789">
            <v>147960</v>
          </cell>
        </row>
        <row r="1790">
          <cell r="C1790">
            <v>15</v>
          </cell>
          <cell r="E1790">
            <v>15</v>
          </cell>
          <cell r="AL1790">
            <v>418200</v>
          </cell>
        </row>
        <row r="1791">
          <cell r="C1791">
            <v>0</v>
          </cell>
          <cell r="E1791"/>
          <cell r="AL1791">
            <v>0</v>
          </cell>
        </row>
        <row r="1792">
          <cell r="C1792">
            <v>127</v>
          </cell>
          <cell r="E1792">
            <v>127</v>
          </cell>
          <cell r="AL1792">
            <v>7532370</v>
          </cell>
        </row>
        <row r="1793">
          <cell r="C1793">
            <v>0</v>
          </cell>
          <cell r="E1793"/>
          <cell r="AL1793">
            <v>0</v>
          </cell>
        </row>
        <row r="1794">
          <cell r="C1794">
            <v>0</v>
          </cell>
          <cell r="E1794"/>
          <cell r="AL1794">
            <v>0</v>
          </cell>
        </row>
        <row r="1795">
          <cell r="C1795">
            <v>0</v>
          </cell>
          <cell r="E1795"/>
          <cell r="AL1795">
            <v>0</v>
          </cell>
        </row>
        <row r="1796">
          <cell r="C1796">
            <v>0</v>
          </cell>
          <cell r="E1796"/>
          <cell r="AL1796">
            <v>0</v>
          </cell>
        </row>
        <row r="1797">
          <cell r="C1797">
            <v>0</v>
          </cell>
          <cell r="E1797"/>
          <cell r="AL1797">
            <v>0</v>
          </cell>
        </row>
        <row r="1798">
          <cell r="C1798">
            <v>0</v>
          </cell>
          <cell r="E1798"/>
          <cell r="AL1798">
            <v>0</v>
          </cell>
        </row>
        <row r="1799">
          <cell r="C1799">
            <v>0</v>
          </cell>
          <cell r="E1799"/>
          <cell r="AL1799">
            <v>0</v>
          </cell>
        </row>
        <row r="1800">
          <cell r="C1800">
            <v>0</v>
          </cell>
          <cell r="E1800"/>
          <cell r="AL1800">
            <v>0</v>
          </cell>
        </row>
        <row r="1801">
          <cell r="C1801">
            <v>0</v>
          </cell>
          <cell r="E1801"/>
          <cell r="AL1801">
            <v>0</v>
          </cell>
        </row>
        <row r="1802">
          <cell r="C1802">
            <v>0</v>
          </cell>
          <cell r="E1802"/>
          <cell r="AL1802">
            <v>0</v>
          </cell>
        </row>
        <row r="1803">
          <cell r="C1803">
            <v>0</v>
          </cell>
          <cell r="E1803"/>
          <cell r="AL1803">
            <v>0</v>
          </cell>
        </row>
        <row r="1804">
          <cell r="C1804">
            <v>0</v>
          </cell>
          <cell r="E1804"/>
          <cell r="AL1804">
            <v>0</v>
          </cell>
        </row>
        <row r="1805">
          <cell r="C1805">
            <v>0</v>
          </cell>
          <cell r="E1805"/>
          <cell r="AL1805">
            <v>0</v>
          </cell>
        </row>
        <row r="1806">
          <cell r="C1806">
            <v>0</v>
          </cell>
          <cell r="E1806"/>
          <cell r="AL1806">
            <v>0</v>
          </cell>
        </row>
        <row r="1807">
          <cell r="C1807">
            <v>0</v>
          </cell>
          <cell r="E1807"/>
          <cell r="AL1807">
            <v>0</v>
          </cell>
        </row>
        <row r="1808">
          <cell r="C1808">
            <v>0</v>
          </cell>
          <cell r="E1808"/>
          <cell r="AL1808">
            <v>0</v>
          </cell>
        </row>
        <row r="1809">
          <cell r="C1809">
            <v>0</v>
          </cell>
          <cell r="E1809"/>
          <cell r="AL1809">
            <v>0</v>
          </cell>
        </row>
        <row r="1810">
          <cell r="C1810">
            <v>0</v>
          </cell>
          <cell r="E1810"/>
          <cell r="AL1810">
            <v>0</v>
          </cell>
        </row>
        <row r="1811">
          <cell r="C1811">
            <v>0</v>
          </cell>
          <cell r="E1811"/>
          <cell r="AL1811">
            <v>0</v>
          </cell>
        </row>
        <row r="1812">
          <cell r="C1812">
            <v>1183</v>
          </cell>
          <cell r="D1812">
            <v>1175</v>
          </cell>
          <cell r="E1812">
            <v>1175</v>
          </cell>
          <cell r="F1812">
            <v>0</v>
          </cell>
          <cell r="G1812">
            <v>8</v>
          </cell>
          <cell r="AA1812">
            <v>535</v>
          </cell>
          <cell r="AB1812">
            <v>348</v>
          </cell>
          <cell r="AC1812">
            <v>300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2</v>
          </cell>
          <cell r="AJ1812">
            <v>0</v>
          </cell>
        </row>
        <row r="1815"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</row>
        <row r="1901">
          <cell r="P1901">
            <v>0</v>
          </cell>
          <cell r="Q1901">
            <v>2</v>
          </cell>
          <cell r="S1901">
            <v>0</v>
          </cell>
          <cell r="T1901">
            <v>0</v>
          </cell>
          <cell r="V1901">
            <v>0</v>
          </cell>
          <cell r="W1901">
            <v>0</v>
          </cell>
          <cell r="Y1901">
            <v>0</v>
          </cell>
          <cell r="Z1901">
            <v>4</v>
          </cell>
        </row>
        <row r="1904">
          <cell r="C1904">
            <v>0</v>
          </cell>
        </row>
        <row r="1913">
          <cell r="P1913">
            <v>0</v>
          </cell>
          <cell r="Q1913">
            <v>0</v>
          </cell>
          <cell r="S1913">
            <v>0</v>
          </cell>
          <cell r="T1913">
            <v>0</v>
          </cell>
          <cell r="V1913">
            <v>0</v>
          </cell>
          <cell r="W1913">
            <v>0</v>
          </cell>
          <cell r="Y1913">
            <v>0</v>
          </cell>
          <cell r="Z1913">
            <v>0</v>
          </cell>
        </row>
        <row r="1914">
          <cell r="C1914">
            <v>6</v>
          </cell>
          <cell r="H1914">
            <v>5</v>
          </cell>
          <cell r="I1914">
            <v>4</v>
          </cell>
          <cell r="J1914">
            <v>1</v>
          </cell>
          <cell r="K1914">
            <v>0</v>
          </cell>
          <cell r="L1914">
            <v>0</v>
          </cell>
          <cell r="M1914">
            <v>1</v>
          </cell>
          <cell r="N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6563790</v>
          </cell>
        </row>
        <row r="1983">
          <cell r="C1983">
            <v>5</v>
          </cell>
          <cell r="H1983">
            <v>5</v>
          </cell>
          <cell r="I1983">
            <v>5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P1983">
            <v>0</v>
          </cell>
          <cell r="Q1983">
            <v>2</v>
          </cell>
          <cell r="S1983">
            <v>0</v>
          </cell>
          <cell r="T1983">
            <v>0</v>
          </cell>
          <cell r="V1983">
            <v>0</v>
          </cell>
          <cell r="W1983">
            <v>0</v>
          </cell>
          <cell r="Y1983">
            <v>0</v>
          </cell>
          <cell r="Z1983">
            <v>3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L1983">
            <v>1819700</v>
          </cell>
        </row>
        <row r="1985">
          <cell r="C1985">
            <v>44</v>
          </cell>
          <cell r="D1985">
            <v>44</v>
          </cell>
          <cell r="E1985">
            <v>44</v>
          </cell>
          <cell r="F1985"/>
          <cell r="G1985">
            <v>0</v>
          </cell>
          <cell r="AA1985">
            <v>7</v>
          </cell>
          <cell r="AB1985">
            <v>37</v>
          </cell>
          <cell r="AC1985">
            <v>0</v>
          </cell>
          <cell r="AD1985"/>
          <cell r="AE1985"/>
          <cell r="AF1985"/>
          <cell r="AG1985"/>
          <cell r="AH1985"/>
          <cell r="AI1985"/>
          <cell r="AJ1985"/>
        </row>
        <row r="1986">
          <cell r="C1986">
            <v>0</v>
          </cell>
          <cell r="D1986">
            <v>0</v>
          </cell>
          <cell r="E1986"/>
          <cell r="F1986"/>
          <cell r="G1986"/>
          <cell r="AA1986"/>
          <cell r="AB1986"/>
          <cell r="AC1986"/>
          <cell r="AD1986"/>
          <cell r="AE1986"/>
          <cell r="AF1986"/>
          <cell r="AG1986"/>
          <cell r="AH1986"/>
          <cell r="AI1986"/>
          <cell r="AJ1986"/>
        </row>
        <row r="1987">
          <cell r="C1987">
            <v>0</v>
          </cell>
          <cell r="D1987">
            <v>0</v>
          </cell>
          <cell r="E1987"/>
          <cell r="F1987"/>
          <cell r="G1987"/>
          <cell r="AA1987"/>
          <cell r="AB1987"/>
          <cell r="AC1987"/>
          <cell r="AD1987"/>
          <cell r="AE1987"/>
          <cell r="AF1987"/>
          <cell r="AG1987"/>
          <cell r="AH1987"/>
          <cell r="AI1987"/>
          <cell r="AJ1987"/>
        </row>
        <row r="1988">
          <cell r="C1988">
            <v>0</v>
          </cell>
          <cell r="D1988">
            <v>0</v>
          </cell>
          <cell r="E1988"/>
          <cell r="F1988"/>
          <cell r="G1988"/>
          <cell r="AA1988"/>
          <cell r="AB1988"/>
          <cell r="AC1988"/>
          <cell r="AD1988"/>
          <cell r="AE1988"/>
          <cell r="AF1988"/>
          <cell r="AG1988"/>
          <cell r="AH1988"/>
          <cell r="AI1988"/>
          <cell r="AJ1988"/>
        </row>
        <row r="1989">
          <cell r="C1989">
            <v>0</v>
          </cell>
          <cell r="D1989">
            <v>0</v>
          </cell>
          <cell r="E1989"/>
          <cell r="F1989"/>
          <cell r="G1989"/>
          <cell r="AA1989"/>
          <cell r="AB1989"/>
          <cell r="AC1989"/>
          <cell r="AD1989"/>
          <cell r="AE1989"/>
          <cell r="AF1989"/>
          <cell r="AG1989"/>
          <cell r="AH1989"/>
          <cell r="AI1989"/>
          <cell r="AJ1989"/>
        </row>
        <row r="1990">
          <cell r="C1990">
            <v>0</v>
          </cell>
          <cell r="D1990">
            <v>0</v>
          </cell>
          <cell r="E1990"/>
          <cell r="F1990"/>
          <cell r="G1990"/>
          <cell r="AA1990"/>
          <cell r="AB1990"/>
          <cell r="AC1990"/>
          <cell r="AD1990"/>
          <cell r="AE1990"/>
          <cell r="AF1990"/>
          <cell r="AG1990"/>
          <cell r="AH1990"/>
          <cell r="AI1990"/>
          <cell r="AJ1990"/>
        </row>
        <row r="1991">
          <cell r="C1991">
            <v>0</v>
          </cell>
          <cell r="D1991">
            <v>0</v>
          </cell>
          <cell r="E1991"/>
          <cell r="F1991"/>
          <cell r="G1991"/>
          <cell r="AA1991"/>
          <cell r="AB1991"/>
          <cell r="AC1991"/>
          <cell r="AD1991"/>
          <cell r="AE1991"/>
          <cell r="AF1991"/>
          <cell r="AG1991"/>
          <cell r="AH1991"/>
          <cell r="AI1991"/>
          <cell r="AJ1991"/>
        </row>
        <row r="1992">
          <cell r="C1992">
            <v>0</v>
          </cell>
          <cell r="D1992">
            <v>0</v>
          </cell>
          <cell r="E1992"/>
          <cell r="F1992"/>
          <cell r="G1992"/>
          <cell r="AA1992"/>
          <cell r="AB1992"/>
          <cell r="AC1992"/>
          <cell r="AD1992"/>
          <cell r="AE1992"/>
          <cell r="AF1992"/>
          <cell r="AG1992"/>
          <cell r="AH1992"/>
          <cell r="AI1992"/>
          <cell r="AJ1992"/>
        </row>
        <row r="1993">
          <cell r="C1993">
            <v>0</v>
          </cell>
          <cell r="D1993">
            <v>0</v>
          </cell>
          <cell r="E1993"/>
          <cell r="F1993"/>
          <cell r="G1993"/>
          <cell r="AA1993"/>
          <cell r="AB1993"/>
          <cell r="AC1993"/>
          <cell r="AD1993"/>
          <cell r="AE1993"/>
          <cell r="AF1993"/>
          <cell r="AG1993"/>
          <cell r="AH1993"/>
          <cell r="AI1993"/>
          <cell r="AJ1993"/>
        </row>
        <row r="1994">
          <cell r="C1994">
            <v>0</v>
          </cell>
          <cell r="D1994">
            <v>0</v>
          </cell>
          <cell r="E1994"/>
          <cell r="F1994"/>
          <cell r="G1994"/>
          <cell r="AA1994"/>
          <cell r="AB1994"/>
          <cell r="AC1994"/>
          <cell r="AD1994"/>
          <cell r="AE1994"/>
          <cell r="AF1994"/>
          <cell r="AG1994"/>
          <cell r="AH1994"/>
          <cell r="AI1994"/>
          <cell r="AJ1994"/>
        </row>
        <row r="1995">
          <cell r="C1995">
            <v>31</v>
          </cell>
          <cell r="D1995">
            <v>31</v>
          </cell>
          <cell r="E1995">
            <v>31</v>
          </cell>
          <cell r="F1995"/>
          <cell r="G1995">
            <v>0</v>
          </cell>
          <cell r="AA1995">
            <v>3</v>
          </cell>
          <cell r="AB1995">
            <v>28</v>
          </cell>
          <cell r="AC1995">
            <v>0</v>
          </cell>
          <cell r="AD1995"/>
          <cell r="AE1995"/>
          <cell r="AF1995"/>
          <cell r="AG1995"/>
          <cell r="AH1995"/>
          <cell r="AI1995"/>
          <cell r="AJ1995"/>
        </row>
        <row r="1996">
          <cell r="C1996">
            <v>0</v>
          </cell>
          <cell r="D1996">
            <v>0</v>
          </cell>
          <cell r="E1996"/>
          <cell r="F1996"/>
          <cell r="G1996"/>
          <cell r="AA1996"/>
          <cell r="AB1996"/>
          <cell r="AC1996"/>
          <cell r="AD1996"/>
          <cell r="AE1996"/>
          <cell r="AF1996"/>
          <cell r="AG1996"/>
          <cell r="AH1996"/>
          <cell r="AI1996"/>
          <cell r="AJ1996"/>
        </row>
        <row r="1997">
          <cell r="C1997">
            <v>1</v>
          </cell>
          <cell r="D1997">
            <v>1</v>
          </cell>
          <cell r="E1997">
            <v>1</v>
          </cell>
          <cell r="F1997"/>
          <cell r="G1997"/>
          <cell r="AA1997">
            <v>1</v>
          </cell>
          <cell r="AB1997"/>
          <cell r="AC1997"/>
          <cell r="AD1997"/>
          <cell r="AE1997"/>
          <cell r="AF1997"/>
          <cell r="AG1997"/>
          <cell r="AH1997"/>
          <cell r="AI1997"/>
          <cell r="AJ1997"/>
        </row>
        <row r="1998">
          <cell r="C1998">
            <v>0</v>
          </cell>
          <cell r="D1998">
            <v>0</v>
          </cell>
          <cell r="E1998"/>
          <cell r="F1998"/>
          <cell r="G1998"/>
          <cell r="AA1998"/>
          <cell r="AB1998"/>
          <cell r="AC1998"/>
          <cell r="AD1998"/>
          <cell r="AE1998"/>
          <cell r="AF1998"/>
          <cell r="AG1998"/>
          <cell r="AH1998"/>
          <cell r="AI1998"/>
          <cell r="AJ1998"/>
        </row>
        <row r="1999">
          <cell r="C1999">
            <v>0</v>
          </cell>
          <cell r="D1999">
            <v>0</v>
          </cell>
          <cell r="E1999"/>
          <cell r="F1999"/>
          <cell r="G1999"/>
          <cell r="AA1999"/>
          <cell r="AB1999"/>
          <cell r="AC1999"/>
          <cell r="AD1999"/>
          <cell r="AE1999"/>
          <cell r="AF1999"/>
          <cell r="AG1999"/>
          <cell r="AH1999"/>
          <cell r="AI1999"/>
          <cell r="AJ1999"/>
        </row>
        <row r="2000">
          <cell r="C2000">
            <v>0</v>
          </cell>
          <cell r="D2000">
            <v>0</v>
          </cell>
          <cell r="E2000"/>
          <cell r="F2000"/>
          <cell r="G2000"/>
          <cell r="AA2000"/>
          <cell r="AB2000"/>
          <cell r="AC2000"/>
          <cell r="AD2000"/>
          <cell r="AE2000"/>
          <cell r="AF2000"/>
          <cell r="AG2000"/>
          <cell r="AH2000"/>
          <cell r="AI2000"/>
          <cell r="AJ2000"/>
        </row>
        <row r="2001">
          <cell r="C2001">
            <v>0</v>
          </cell>
          <cell r="D2001">
            <v>0</v>
          </cell>
          <cell r="E2001"/>
          <cell r="F2001"/>
          <cell r="G2001"/>
          <cell r="AA2001"/>
          <cell r="AB2001"/>
          <cell r="AC2001"/>
          <cell r="AD2001"/>
          <cell r="AE2001"/>
          <cell r="AF2001"/>
          <cell r="AG2001"/>
          <cell r="AH2001"/>
          <cell r="AI2001"/>
          <cell r="AJ2001"/>
        </row>
        <row r="2002">
          <cell r="C2002">
            <v>148</v>
          </cell>
          <cell r="D2002">
            <v>148</v>
          </cell>
          <cell r="E2002">
            <v>148</v>
          </cell>
          <cell r="F2002"/>
          <cell r="G2002">
            <v>0</v>
          </cell>
          <cell r="AA2002">
            <v>147</v>
          </cell>
          <cell r="AB2002">
            <v>0</v>
          </cell>
          <cell r="AC2002">
            <v>1</v>
          </cell>
          <cell r="AD2002"/>
          <cell r="AE2002"/>
          <cell r="AF2002"/>
          <cell r="AG2002"/>
          <cell r="AH2002"/>
          <cell r="AI2002"/>
          <cell r="AJ2002"/>
        </row>
        <row r="2003">
          <cell r="C2003">
            <v>0</v>
          </cell>
          <cell r="D2003">
            <v>0</v>
          </cell>
          <cell r="E2003"/>
          <cell r="F2003"/>
          <cell r="G2003"/>
          <cell r="AA2003"/>
          <cell r="AB2003"/>
          <cell r="AC2003"/>
          <cell r="AD2003"/>
          <cell r="AE2003"/>
          <cell r="AF2003"/>
          <cell r="AG2003"/>
          <cell r="AH2003"/>
          <cell r="AI2003"/>
          <cell r="AJ2003"/>
        </row>
        <row r="2004">
          <cell r="C2004">
            <v>0</v>
          </cell>
          <cell r="D2004">
            <v>0</v>
          </cell>
          <cell r="E2004"/>
          <cell r="F2004"/>
          <cell r="G2004"/>
          <cell r="AA2004"/>
          <cell r="AB2004"/>
          <cell r="AC2004"/>
          <cell r="AD2004"/>
          <cell r="AE2004"/>
          <cell r="AF2004"/>
          <cell r="AG2004"/>
          <cell r="AH2004"/>
          <cell r="AI2004"/>
          <cell r="AJ2004"/>
        </row>
        <row r="2005">
          <cell r="C2005">
            <v>0</v>
          </cell>
          <cell r="D2005">
            <v>0</v>
          </cell>
          <cell r="E2005"/>
          <cell r="F2005"/>
          <cell r="G2005"/>
          <cell r="AA2005"/>
          <cell r="AB2005"/>
          <cell r="AC2005"/>
          <cell r="AD2005"/>
          <cell r="AE2005"/>
          <cell r="AF2005"/>
          <cell r="AG2005"/>
          <cell r="AH2005"/>
          <cell r="AI2005"/>
          <cell r="AJ2005"/>
        </row>
        <row r="2006">
          <cell r="C2006">
            <v>0</v>
          </cell>
          <cell r="D2006">
            <v>0</v>
          </cell>
          <cell r="E2006"/>
          <cell r="F2006"/>
          <cell r="G2006"/>
          <cell r="AA2006"/>
          <cell r="AB2006"/>
          <cell r="AC2006"/>
          <cell r="AD2006"/>
          <cell r="AE2006"/>
          <cell r="AF2006"/>
          <cell r="AG2006"/>
          <cell r="AH2006"/>
          <cell r="AI2006"/>
          <cell r="AJ2006"/>
        </row>
        <row r="2007">
          <cell r="C2007">
            <v>0</v>
          </cell>
          <cell r="D2007">
            <v>0</v>
          </cell>
          <cell r="E2007"/>
          <cell r="F2007"/>
          <cell r="G2007"/>
          <cell r="AA2007"/>
          <cell r="AB2007"/>
          <cell r="AC2007"/>
          <cell r="AD2007"/>
          <cell r="AE2007"/>
          <cell r="AF2007"/>
          <cell r="AG2007"/>
          <cell r="AH2007"/>
          <cell r="AI2007"/>
          <cell r="AJ2007"/>
        </row>
        <row r="2008">
          <cell r="C2008">
            <v>0</v>
          </cell>
          <cell r="D2008">
            <v>0</v>
          </cell>
          <cell r="E2008"/>
          <cell r="F2008"/>
          <cell r="G2008"/>
          <cell r="AA2008"/>
          <cell r="AB2008"/>
          <cell r="AC2008"/>
          <cell r="AD2008"/>
          <cell r="AE2008"/>
          <cell r="AF2008"/>
          <cell r="AG2008"/>
          <cell r="AH2008"/>
          <cell r="AI2008"/>
          <cell r="AJ2008"/>
        </row>
        <row r="2009">
          <cell r="C2009">
            <v>0</v>
          </cell>
          <cell r="D2009">
            <v>0</v>
          </cell>
          <cell r="E2009"/>
          <cell r="F2009"/>
          <cell r="G2009"/>
          <cell r="AA2009"/>
          <cell r="AB2009"/>
          <cell r="AC2009"/>
          <cell r="AD2009"/>
          <cell r="AE2009"/>
          <cell r="AF2009"/>
          <cell r="AG2009"/>
          <cell r="AH2009"/>
          <cell r="AI2009"/>
          <cell r="AJ2009"/>
        </row>
        <row r="2010">
          <cell r="C2010">
            <v>1</v>
          </cell>
          <cell r="D2010">
            <v>1</v>
          </cell>
          <cell r="E2010">
            <v>1</v>
          </cell>
          <cell r="F2010"/>
          <cell r="G2010">
            <v>0</v>
          </cell>
          <cell r="AA2010">
            <v>0</v>
          </cell>
          <cell r="AB2010">
            <v>1</v>
          </cell>
          <cell r="AC2010">
            <v>0</v>
          </cell>
          <cell r="AD2010"/>
          <cell r="AE2010"/>
          <cell r="AF2010"/>
          <cell r="AG2010"/>
          <cell r="AH2010"/>
          <cell r="AI2010"/>
          <cell r="AJ2010"/>
        </row>
        <row r="2011">
          <cell r="C2011">
            <v>0</v>
          </cell>
          <cell r="D2011">
            <v>0</v>
          </cell>
          <cell r="E2011"/>
          <cell r="F2011"/>
          <cell r="G2011"/>
          <cell r="AA2011"/>
          <cell r="AB2011"/>
          <cell r="AC2011"/>
          <cell r="AD2011"/>
          <cell r="AE2011"/>
          <cell r="AF2011"/>
          <cell r="AG2011"/>
          <cell r="AH2011"/>
          <cell r="AI2011"/>
          <cell r="AJ2011"/>
        </row>
        <row r="2012">
          <cell r="C2012">
            <v>0</v>
          </cell>
          <cell r="D2012">
            <v>0</v>
          </cell>
          <cell r="E2012"/>
          <cell r="F2012"/>
          <cell r="G2012"/>
          <cell r="AA2012"/>
          <cell r="AB2012"/>
          <cell r="AC2012"/>
          <cell r="AD2012"/>
          <cell r="AE2012"/>
          <cell r="AF2012"/>
          <cell r="AG2012"/>
          <cell r="AH2012"/>
          <cell r="AI2012"/>
          <cell r="AJ2012"/>
        </row>
        <row r="2013">
          <cell r="C2013">
            <v>3</v>
          </cell>
          <cell r="D2013">
            <v>3</v>
          </cell>
          <cell r="E2013">
            <v>3</v>
          </cell>
          <cell r="F2013"/>
          <cell r="G2013">
            <v>0</v>
          </cell>
          <cell r="AA2013">
            <v>1</v>
          </cell>
          <cell r="AB2013">
            <v>2</v>
          </cell>
          <cell r="AC2013">
            <v>0</v>
          </cell>
          <cell r="AD2013"/>
          <cell r="AE2013"/>
          <cell r="AF2013"/>
          <cell r="AG2013"/>
          <cell r="AH2013"/>
          <cell r="AI2013"/>
          <cell r="AJ2013"/>
        </row>
        <row r="2014">
          <cell r="C2014">
            <v>0</v>
          </cell>
          <cell r="D2014">
            <v>0</v>
          </cell>
          <cell r="E2014"/>
          <cell r="F2014"/>
          <cell r="G2014"/>
          <cell r="AA2014"/>
          <cell r="AB2014"/>
          <cell r="AC2014"/>
          <cell r="AD2014"/>
          <cell r="AE2014"/>
          <cell r="AF2014"/>
          <cell r="AG2014"/>
          <cell r="AH2014"/>
          <cell r="AI2014"/>
          <cell r="AJ2014"/>
        </row>
        <row r="2015">
          <cell r="C2015">
            <v>0</v>
          </cell>
          <cell r="D2015">
            <v>0</v>
          </cell>
          <cell r="E2015"/>
          <cell r="F2015"/>
          <cell r="G2015"/>
          <cell r="AA2015"/>
          <cell r="AB2015"/>
          <cell r="AC2015"/>
          <cell r="AD2015"/>
          <cell r="AE2015"/>
          <cell r="AF2015"/>
          <cell r="AG2015"/>
          <cell r="AH2015"/>
          <cell r="AI2015"/>
          <cell r="AJ2015"/>
        </row>
        <row r="2016">
          <cell r="C2016">
            <v>0</v>
          </cell>
          <cell r="D2016">
            <v>0</v>
          </cell>
          <cell r="E2016"/>
          <cell r="F2016"/>
          <cell r="G2016"/>
          <cell r="AA2016"/>
          <cell r="AB2016"/>
          <cell r="AC2016"/>
          <cell r="AD2016"/>
          <cell r="AE2016"/>
          <cell r="AF2016"/>
          <cell r="AG2016"/>
          <cell r="AH2016"/>
          <cell r="AI2016"/>
          <cell r="AJ2016"/>
        </row>
        <row r="2017">
          <cell r="C2017">
            <v>0</v>
          </cell>
          <cell r="D2017">
            <v>0</v>
          </cell>
          <cell r="E2017"/>
          <cell r="F2017"/>
          <cell r="G2017"/>
          <cell r="AA2017"/>
          <cell r="AB2017"/>
          <cell r="AC2017"/>
          <cell r="AD2017"/>
          <cell r="AE2017"/>
          <cell r="AF2017"/>
          <cell r="AG2017"/>
          <cell r="AH2017"/>
          <cell r="AI2017"/>
          <cell r="AJ2017"/>
        </row>
        <row r="2018">
          <cell r="C2018">
            <v>0</v>
          </cell>
          <cell r="D2018">
            <v>0</v>
          </cell>
          <cell r="E2018"/>
          <cell r="F2018"/>
          <cell r="G2018"/>
          <cell r="AA2018"/>
          <cell r="AB2018"/>
          <cell r="AC2018"/>
          <cell r="AD2018"/>
          <cell r="AE2018"/>
          <cell r="AF2018"/>
          <cell r="AG2018"/>
          <cell r="AH2018"/>
          <cell r="AI2018"/>
          <cell r="AJ2018"/>
        </row>
        <row r="2019">
          <cell r="C2019">
            <v>0</v>
          </cell>
          <cell r="D2019">
            <v>0</v>
          </cell>
          <cell r="E2019"/>
          <cell r="F2019"/>
          <cell r="G2019"/>
          <cell r="AA2019"/>
          <cell r="AB2019"/>
          <cell r="AC2019"/>
          <cell r="AD2019"/>
          <cell r="AE2019"/>
          <cell r="AF2019"/>
          <cell r="AG2019"/>
          <cell r="AH2019"/>
          <cell r="AI2019"/>
          <cell r="AJ2019"/>
        </row>
        <row r="2020">
          <cell r="C2020">
            <v>0</v>
          </cell>
          <cell r="D2020">
            <v>0</v>
          </cell>
          <cell r="E2020"/>
          <cell r="F2020"/>
          <cell r="G2020"/>
          <cell r="AA2020"/>
          <cell r="AB2020"/>
          <cell r="AC2020"/>
          <cell r="AD2020"/>
          <cell r="AE2020"/>
          <cell r="AF2020"/>
          <cell r="AG2020"/>
          <cell r="AH2020"/>
          <cell r="AI2020"/>
          <cell r="AJ2020"/>
        </row>
        <row r="2021">
          <cell r="C2021">
            <v>0</v>
          </cell>
          <cell r="D2021">
            <v>0</v>
          </cell>
          <cell r="E2021"/>
          <cell r="F2021"/>
          <cell r="G2021"/>
          <cell r="AA2021"/>
          <cell r="AB2021"/>
          <cell r="AC2021"/>
          <cell r="AD2021"/>
          <cell r="AE2021"/>
          <cell r="AF2021"/>
          <cell r="AG2021"/>
          <cell r="AH2021"/>
          <cell r="AI2021"/>
          <cell r="AJ2021"/>
        </row>
        <row r="2022">
          <cell r="C2022">
            <v>0</v>
          </cell>
          <cell r="D2022">
            <v>0</v>
          </cell>
          <cell r="E2022"/>
          <cell r="F2022"/>
          <cell r="G2022"/>
          <cell r="AA2022"/>
          <cell r="AB2022"/>
          <cell r="AC2022"/>
          <cell r="AD2022"/>
          <cell r="AE2022"/>
          <cell r="AF2022"/>
          <cell r="AG2022"/>
          <cell r="AH2022"/>
          <cell r="AI2022"/>
          <cell r="AJ2022"/>
        </row>
        <row r="2023">
          <cell r="C2023">
            <v>0</v>
          </cell>
          <cell r="D2023">
            <v>0</v>
          </cell>
          <cell r="E2023"/>
          <cell r="F2023"/>
          <cell r="G2023"/>
          <cell r="AA2023"/>
          <cell r="AB2023"/>
          <cell r="AC2023"/>
          <cell r="AD2023"/>
          <cell r="AE2023"/>
          <cell r="AF2023"/>
          <cell r="AG2023"/>
          <cell r="AH2023"/>
          <cell r="AI2023"/>
          <cell r="AJ2023"/>
        </row>
        <row r="2024">
          <cell r="C2024">
            <v>0</v>
          </cell>
          <cell r="D2024">
            <v>0</v>
          </cell>
          <cell r="E2024"/>
          <cell r="F2024"/>
          <cell r="G2024"/>
          <cell r="AA2024"/>
          <cell r="AB2024"/>
          <cell r="AC2024"/>
          <cell r="AD2024"/>
          <cell r="AE2024"/>
          <cell r="AF2024"/>
          <cell r="AG2024"/>
          <cell r="AH2024"/>
          <cell r="AI2024"/>
          <cell r="AJ2024"/>
        </row>
        <row r="2025">
          <cell r="C2025">
            <v>0</v>
          </cell>
          <cell r="D2025">
            <v>0</v>
          </cell>
          <cell r="E2025"/>
          <cell r="F2025"/>
          <cell r="G2025"/>
          <cell r="AA2025"/>
          <cell r="AB2025"/>
          <cell r="AC2025"/>
          <cell r="AD2025"/>
          <cell r="AE2025"/>
          <cell r="AF2025"/>
          <cell r="AG2025"/>
          <cell r="AH2025"/>
          <cell r="AI2025"/>
          <cell r="AJ2025"/>
        </row>
        <row r="2026">
          <cell r="C2026">
            <v>0</v>
          </cell>
          <cell r="D2026">
            <v>0</v>
          </cell>
          <cell r="E2026"/>
          <cell r="F2026"/>
          <cell r="G2026"/>
          <cell r="AA2026"/>
          <cell r="AB2026"/>
          <cell r="AC2026"/>
          <cell r="AD2026"/>
          <cell r="AE2026"/>
          <cell r="AF2026"/>
          <cell r="AG2026"/>
          <cell r="AH2026"/>
          <cell r="AI2026"/>
          <cell r="AJ2026"/>
        </row>
        <row r="2027">
          <cell r="C2027">
            <v>0</v>
          </cell>
          <cell r="D2027">
            <v>0</v>
          </cell>
          <cell r="E2027"/>
          <cell r="F2027"/>
          <cell r="G2027"/>
          <cell r="AA2027"/>
          <cell r="AB2027"/>
          <cell r="AC2027"/>
          <cell r="AD2027"/>
          <cell r="AE2027"/>
          <cell r="AF2027"/>
          <cell r="AG2027"/>
          <cell r="AH2027"/>
          <cell r="AI2027"/>
          <cell r="AJ2027"/>
        </row>
        <row r="2028">
          <cell r="C2028">
            <v>0</v>
          </cell>
          <cell r="D2028">
            <v>0</v>
          </cell>
          <cell r="E2028"/>
          <cell r="F2028"/>
          <cell r="G2028"/>
          <cell r="AA2028"/>
          <cell r="AB2028"/>
          <cell r="AC2028"/>
          <cell r="AD2028"/>
          <cell r="AE2028"/>
          <cell r="AF2028"/>
          <cell r="AG2028"/>
          <cell r="AH2028"/>
          <cell r="AI2028"/>
          <cell r="AJ2028"/>
        </row>
        <row r="2029">
          <cell r="C2029">
            <v>0</v>
          </cell>
          <cell r="D2029">
            <v>0</v>
          </cell>
          <cell r="E2029"/>
          <cell r="F2029"/>
          <cell r="G2029"/>
          <cell r="AA2029"/>
          <cell r="AB2029"/>
          <cell r="AC2029"/>
          <cell r="AD2029"/>
          <cell r="AE2029"/>
          <cell r="AF2029"/>
          <cell r="AG2029"/>
          <cell r="AH2029"/>
          <cell r="AI2029"/>
          <cell r="AJ2029"/>
        </row>
        <row r="2030">
          <cell r="C2030">
            <v>0</v>
          </cell>
          <cell r="D2030">
            <v>0</v>
          </cell>
          <cell r="E2030"/>
          <cell r="F2030"/>
          <cell r="G2030"/>
          <cell r="AA2030"/>
          <cell r="AB2030"/>
          <cell r="AC2030"/>
          <cell r="AD2030"/>
          <cell r="AE2030"/>
          <cell r="AF2030"/>
          <cell r="AG2030"/>
          <cell r="AH2030"/>
          <cell r="AI2030"/>
          <cell r="AJ2030"/>
        </row>
        <row r="2031">
          <cell r="C2031">
            <v>0</v>
          </cell>
          <cell r="D2031">
            <v>0</v>
          </cell>
          <cell r="E2031"/>
          <cell r="F2031"/>
          <cell r="G2031"/>
          <cell r="AA2031"/>
          <cell r="AB2031"/>
          <cell r="AC2031"/>
          <cell r="AD2031"/>
          <cell r="AE2031"/>
          <cell r="AF2031"/>
          <cell r="AG2031"/>
          <cell r="AH2031"/>
          <cell r="AI2031"/>
          <cell r="AJ2031"/>
        </row>
        <row r="2032">
          <cell r="C2032">
            <v>0</v>
          </cell>
          <cell r="D2032">
            <v>0</v>
          </cell>
          <cell r="E2032"/>
          <cell r="F2032"/>
          <cell r="G2032"/>
          <cell r="AA2032"/>
          <cell r="AB2032"/>
          <cell r="AC2032"/>
          <cell r="AD2032"/>
          <cell r="AE2032"/>
          <cell r="AF2032"/>
          <cell r="AG2032"/>
          <cell r="AH2032"/>
          <cell r="AI2032"/>
          <cell r="AJ2032"/>
        </row>
        <row r="2033">
          <cell r="C2033">
            <v>0</v>
          </cell>
          <cell r="D2033">
            <v>0</v>
          </cell>
          <cell r="E2033"/>
          <cell r="F2033"/>
          <cell r="G2033"/>
          <cell r="AA2033"/>
          <cell r="AB2033"/>
          <cell r="AC2033"/>
          <cell r="AD2033"/>
          <cell r="AE2033"/>
          <cell r="AF2033"/>
          <cell r="AG2033"/>
          <cell r="AH2033"/>
          <cell r="AI2033"/>
          <cell r="AJ2033"/>
        </row>
        <row r="2034">
          <cell r="C2034">
            <v>0</v>
          </cell>
          <cell r="D2034">
            <v>0</v>
          </cell>
          <cell r="E2034"/>
          <cell r="F2034"/>
          <cell r="G2034"/>
          <cell r="AA2034"/>
          <cell r="AB2034"/>
          <cell r="AC2034"/>
          <cell r="AD2034"/>
          <cell r="AE2034"/>
          <cell r="AF2034"/>
          <cell r="AG2034"/>
          <cell r="AH2034"/>
          <cell r="AI2034"/>
          <cell r="AJ2034"/>
        </row>
        <row r="2035">
          <cell r="C2035">
            <v>0</v>
          </cell>
          <cell r="D2035">
            <v>0</v>
          </cell>
          <cell r="E2035"/>
          <cell r="F2035"/>
          <cell r="G2035"/>
          <cell r="AA2035"/>
          <cell r="AB2035"/>
          <cell r="AC2035"/>
          <cell r="AD2035"/>
          <cell r="AE2035"/>
          <cell r="AF2035"/>
          <cell r="AG2035"/>
          <cell r="AH2035"/>
          <cell r="AI2035"/>
          <cell r="AJ2035"/>
        </row>
        <row r="2036">
          <cell r="C2036">
            <v>0</v>
          </cell>
          <cell r="D2036">
            <v>0</v>
          </cell>
          <cell r="E2036"/>
          <cell r="F2036"/>
          <cell r="G2036"/>
          <cell r="AA2036"/>
          <cell r="AB2036"/>
          <cell r="AC2036"/>
          <cell r="AD2036"/>
          <cell r="AE2036"/>
          <cell r="AF2036"/>
          <cell r="AG2036"/>
          <cell r="AH2036"/>
          <cell r="AI2036"/>
          <cell r="AJ2036"/>
        </row>
        <row r="2037">
          <cell r="C2037">
            <v>0</v>
          </cell>
          <cell r="D2037">
            <v>0</v>
          </cell>
          <cell r="E2037"/>
          <cell r="F2037"/>
          <cell r="G2037"/>
          <cell r="AA2037"/>
          <cell r="AB2037"/>
          <cell r="AC2037"/>
          <cell r="AD2037"/>
          <cell r="AE2037"/>
          <cell r="AF2037"/>
          <cell r="AG2037"/>
          <cell r="AH2037"/>
          <cell r="AI2037"/>
          <cell r="AJ2037"/>
        </row>
        <row r="2038">
          <cell r="C2038">
            <v>0</v>
          </cell>
          <cell r="D2038">
            <v>0</v>
          </cell>
          <cell r="E2038"/>
          <cell r="F2038"/>
          <cell r="G2038"/>
          <cell r="AA2038"/>
          <cell r="AB2038"/>
          <cell r="AC2038"/>
          <cell r="AD2038"/>
          <cell r="AE2038"/>
          <cell r="AF2038"/>
          <cell r="AG2038"/>
          <cell r="AH2038"/>
          <cell r="AI2038"/>
          <cell r="AJ2038"/>
        </row>
        <row r="2039">
          <cell r="C2039">
            <v>0</v>
          </cell>
          <cell r="D2039">
            <v>0</v>
          </cell>
          <cell r="E2039"/>
          <cell r="F2039"/>
          <cell r="G2039"/>
          <cell r="AA2039"/>
          <cell r="AB2039"/>
          <cell r="AC2039"/>
          <cell r="AD2039"/>
          <cell r="AE2039"/>
          <cell r="AF2039"/>
          <cell r="AG2039"/>
          <cell r="AH2039"/>
          <cell r="AI2039"/>
          <cell r="AJ2039"/>
        </row>
        <row r="2040">
          <cell r="C2040">
            <v>0</v>
          </cell>
          <cell r="D2040">
            <v>0</v>
          </cell>
          <cell r="E2040"/>
          <cell r="F2040"/>
          <cell r="G2040"/>
          <cell r="AA2040"/>
          <cell r="AB2040"/>
          <cell r="AC2040"/>
          <cell r="AD2040"/>
          <cell r="AE2040"/>
          <cell r="AF2040"/>
          <cell r="AG2040"/>
          <cell r="AH2040"/>
          <cell r="AI2040"/>
          <cell r="AJ2040"/>
        </row>
        <row r="2041">
          <cell r="C2041">
            <v>22</v>
          </cell>
          <cell r="D2041">
            <v>22</v>
          </cell>
          <cell r="E2041">
            <v>22</v>
          </cell>
          <cell r="F2041"/>
          <cell r="G2041">
            <v>0</v>
          </cell>
          <cell r="AA2041">
            <v>0</v>
          </cell>
          <cell r="AB2041">
            <v>9</v>
          </cell>
          <cell r="AC2041">
            <v>13</v>
          </cell>
          <cell r="AD2041"/>
          <cell r="AE2041"/>
          <cell r="AF2041"/>
          <cell r="AG2041"/>
          <cell r="AH2041"/>
          <cell r="AI2041"/>
          <cell r="AJ2041"/>
        </row>
        <row r="2042">
          <cell r="C2042">
            <v>0</v>
          </cell>
          <cell r="D2042">
            <v>0</v>
          </cell>
          <cell r="E2042"/>
          <cell r="F2042"/>
          <cell r="G2042"/>
          <cell r="AA2042"/>
          <cell r="AB2042"/>
          <cell r="AC2042"/>
          <cell r="AD2042"/>
          <cell r="AE2042"/>
          <cell r="AF2042"/>
          <cell r="AG2042"/>
          <cell r="AH2042"/>
          <cell r="AI2042"/>
          <cell r="AJ2042"/>
        </row>
        <row r="2043">
          <cell r="C2043">
            <v>0</v>
          </cell>
          <cell r="D2043">
            <v>0</v>
          </cell>
          <cell r="E2043"/>
          <cell r="F2043"/>
          <cell r="G2043"/>
          <cell r="AA2043"/>
          <cell r="AB2043"/>
          <cell r="AC2043"/>
          <cell r="AD2043"/>
          <cell r="AE2043"/>
          <cell r="AF2043"/>
          <cell r="AG2043"/>
          <cell r="AH2043"/>
          <cell r="AI2043"/>
          <cell r="AJ2043"/>
        </row>
        <row r="2044">
          <cell r="C2044">
            <v>0</v>
          </cell>
          <cell r="D2044">
            <v>0</v>
          </cell>
          <cell r="E2044"/>
          <cell r="F2044"/>
          <cell r="G2044"/>
          <cell r="AA2044"/>
          <cell r="AB2044"/>
          <cell r="AC2044"/>
          <cell r="AD2044"/>
          <cell r="AE2044"/>
          <cell r="AF2044"/>
          <cell r="AG2044"/>
          <cell r="AH2044"/>
          <cell r="AI2044"/>
          <cell r="AJ2044"/>
        </row>
        <row r="2045">
          <cell r="C2045">
            <v>0</v>
          </cell>
          <cell r="D2045">
            <v>0</v>
          </cell>
          <cell r="E2045"/>
          <cell r="F2045"/>
          <cell r="G2045"/>
          <cell r="AA2045"/>
          <cell r="AB2045"/>
          <cell r="AC2045"/>
          <cell r="AD2045"/>
          <cell r="AE2045"/>
          <cell r="AF2045"/>
          <cell r="AG2045"/>
          <cell r="AH2045"/>
          <cell r="AI2045"/>
          <cell r="AJ2045"/>
        </row>
        <row r="2046">
          <cell r="C2046">
            <v>0</v>
          </cell>
          <cell r="D2046">
            <v>0</v>
          </cell>
          <cell r="E2046"/>
          <cell r="F2046"/>
          <cell r="G2046"/>
          <cell r="AA2046"/>
          <cell r="AB2046"/>
          <cell r="AC2046"/>
          <cell r="AD2046"/>
          <cell r="AE2046"/>
          <cell r="AF2046"/>
          <cell r="AG2046"/>
          <cell r="AH2046"/>
          <cell r="AI2046"/>
          <cell r="AJ2046"/>
        </row>
        <row r="2047">
          <cell r="C2047">
            <v>0</v>
          </cell>
          <cell r="D2047">
            <v>0</v>
          </cell>
          <cell r="E2047"/>
          <cell r="F2047"/>
          <cell r="G2047"/>
          <cell r="AA2047"/>
          <cell r="AB2047"/>
          <cell r="AC2047"/>
          <cell r="AD2047"/>
          <cell r="AE2047"/>
          <cell r="AF2047"/>
          <cell r="AG2047"/>
          <cell r="AH2047"/>
          <cell r="AI2047"/>
          <cell r="AJ2047"/>
        </row>
        <row r="2048">
          <cell r="C2048">
            <v>0</v>
          </cell>
          <cell r="D2048">
            <v>0</v>
          </cell>
          <cell r="E2048"/>
          <cell r="F2048"/>
          <cell r="G2048"/>
          <cell r="AA2048"/>
          <cell r="AB2048"/>
          <cell r="AC2048"/>
          <cell r="AD2048"/>
          <cell r="AE2048"/>
          <cell r="AF2048"/>
          <cell r="AG2048"/>
          <cell r="AH2048"/>
          <cell r="AI2048"/>
          <cell r="AJ2048"/>
        </row>
        <row r="2049">
          <cell r="C2049">
            <v>0</v>
          </cell>
          <cell r="D2049">
            <v>0</v>
          </cell>
          <cell r="E2049"/>
          <cell r="F2049"/>
          <cell r="G2049"/>
          <cell r="AA2049"/>
          <cell r="AB2049"/>
          <cell r="AC2049"/>
          <cell r="AD2049"/>
          <cell r="AE2049"/>
          <cell r="AF2049"/>
          <cell r="AG2049"/>
          <cell r="AH2049"/>
          <cell r="AI2049"/>
          <cell r="AJ2049"/>
        </row>
        <row r="2050">
          <cell r="C2050">
            <v>0</v>
          </cell>
          <cell r="D2050">
            <v>0</v>
          </cell>
          <cell r="E2050"/>
          <cell r="F2050"/>
          <cell r="G2050"/>
          <cell r="AA2050"/>
          <cell r="AB2050"/>
          <cell r="AC2050"/>
          <cell r="AD2050"/>
          <cell r="AE2050"/>
          <cell r="AF2050"/>
          <cell r="AG2050"/>
          <cell r="AH2050"/>
          <cell r="AI2050"/>
          <cell r="AJ2050"/>
        </row>
        <row r="2051">
          <cell r="C2051">
            <v>0</v>
          </cell>
          <cell r="D2051">
            <v>0</v>
          </cell>
          <cell r="E2051"/>
          <cell r="F2051"/>
          <cell r="G2051"/>
          <cell r="AA2051"/>
          <cell r="AB2051"/>
          <cell r="AC2051"/>
          <cell r="AD2051"/>
          <cell r="AE2051"/>
          <cell r="AF2051"/>
          <cell r="AG2051"/>
          <cell r="AH2051"/>
          <cell r="AI2051"/>
          <cell r="AJ2051"/>
        </row>
        <row r="2052">
          <cell r="C2052">
            <v>0</v>
          </cell>
          <cell r="D2052">
            <v>0</v>
          </cell>
          <cell r="E2052"/>
          <cell r="F2052"/>
          <cell r="G2052"/>
          <cell r="AA2052"/>
          <cell r="AB2052"/>
          <cell r="AC2052"/>
          <cell r="AD2052"/>
          <cell r="AE2052"/>
          <cell r="AF2052"/>
          <cell r="AG2052"/>
          <cell r="AH2052"/>
          <cell r="AI2052"/>
          <cell r="AJ2052"/>
        </row>
        <row r="2053">
          <cell r="C2053">
            <v>0</v>
          </cell>
          <cell r="D2053">
            <v>0</v>
          </cell>
          <cell r="E2053"/>
          <cell r="F2053"/>
          <cell r="G2053"/>
          <cell r="AA2053"/>
          <cell r="AB2053"/>
          <cell r="AC2053"/>
          <cell r="AD2053"/>
          <cell r="AE2053"/>
          <cell r="AF2053"/>
          <cell r="AG2053"/>
          <cell r="AH2053"/>
          <cell r="AI2053"/>
          <cell r="AJ2053"/>
        </row>
        <row r="2054">
          <cell r="C2054">
            <v>0</v>
          </cell>
          <cell r="D2054">
            <v>0</v>
          </cell>
          <cell r="E2054"/>
          <cell r="F2054"/>
          <cell r="G2054"/>
          <cell r="AA2054"/>
          <cell r="AB2054"/>
          <cell r="AC2054"/>
          <cell r="AD2054"/>
          <cell r="AE2054"/>
          <cell r="AF2054"/>
          <cell r="AG2054"/>
          <cell r="AH2054"/>
          <cell r="AI2054"/>
          <cell r="AJ2054"/>
        </row>
        <row r="2055">
          <cell r="C2055">
            <v>0</v>
          </cell>
          <cell r="D2055">
            <v>0</v>
          </cell>
          <cell r="E2055"/>
          <cell r="F2055"/>
          <cell r="G2055"/>
          <cell r="AA2055"/>
          <cell r="AB2055"/>
          <cell r="AC2055"/>
          <cell r="AD2055"/>
          <cell r="AE2055"/>
          <cell r="AF2055"/>
          <cell r="AG2055"/>
          <cell r="AH2055"/>
          <cell r="AI2055"/>
          <cell r="AJ2055"/>
        </row>
        <row r="2059">
          <cell r="C2059">
            <v>56</v>
          </cell>
          <cell r="D2059">
            <v>56</v>
          </cell>
          <cell r="E2059">
            <v>56</v>
          </cell>
          <cell r="F2059"/>
          <cell r="G2059">
            <v>0</v>
          </cell>
          <cell r="AA2059">
            <v>8</v>
          </cell>
          <cell r="AB2059">
            <v>47</v>
          </cell>
          <cell r="AC2059">
            <v>1</v>
          </cell>
          <cell r="AD2059"/>
          <cell r="AE2059"/>
          <cell r="AF2059"/>
          <cell r="AG2059"/>
          <cell r="AH2059"/>
          <cell r="AI2059"/>
          <cell r="AJ2059"/>
          <cell r="AL2059">
            <v>2254560</v>
          </cell>
        </row>
        <row r="2060">
          <cell r="C2060">
            <v>0</v>
          </cell>
          <cell r="D2060">
            <v>0</v>
          </cell>
          <cell r="E2060"/>
          <cell r="F2060"/>
          <cell r="G2060"/>
          <cell r="AA2060"/>
          <cell r="AB2060"/>
          <cell r="AC2060"/>
          <cell r="AD2060"/>
          <cell r="AE2060"/>
          <cell r="AF2060"/>
          <cell r="AG2060"/>
          <cell r="AH2060"/>
          <cell r="AI2060"/>
          <cell r="AJ2060"/>
          <cell r="AL2060">
            <v>0</v>
          </cell>
        </row>
        <row r="2061">
          <cell r="C2061">
            <v>21</v>
          </cell>
          <cell r="D2061">
            <v>21</v>
          </cell>
          <cell r="E2061">
            <v>21</v>
          </cell>
          <cell r="F2061"/>
          <cell r="G2061">
            <v>0</v>
          </cell>
          <cell r="AA2061">
            <v>2</v>
          </cell>
          <cell r="AB2061">
            <v>19</v>
          </cell>
          <cell r="AC2061">
            <v>0</v>
          </cell>
          <cell r="AD2061"/>
          <cell r="AE2061"/>
          <cell r="AF2061"/>
          <cell r="AG2061"/>
          <cell r="AH2061"/>
          <cell r="AI2061"/>
          <cell r="AJ2061"/>
          <cell r="AL2061">
            <v>1086330</v>
          </cell>
        </row>
        <row r="2110">
          <cell r="C2110">
            <v>0</v>
          </cell>
          <cell r="AL2110">
            <v>0</v>
          </cell>
        </row>
        <row r="2176">
          <cell r="C2176">
            <v>176</v>
          </cell>
          <cell r="H2176">
            <v>136</v>
          </cell>
          <cell r="I2176">
            <v>113</v>
          </cell>
          <cell r="J2176">
            <v>23</v>
          </cell>
          <cell r="K2176">
            <v>9</v>
          </cell>
          <cell r="L2176">
            <v>22</v>
          </cell>
          <cell r="M2176">
            <v>5</v>
          </cell>
          <cell r="N2176">
            <v>4</v>
          </cell>
          <cell r="P2176">
            <v>1</v>
          </cell>
          <cell r="Q2176">
            <v>19</v>
          </cell>
          <cell r="S2176">
            <v>3</v>
          </cell>
          <cell r="T2176">
            <v>40</v>
          </cell>
          <cell r="V2176">
            <v>0</v>
          </cell>
          <cell r="W2176">
            <v>0</v>
          </cell>
          <cell r="Y2176">
            <v>15</v>
          </cell>
          <cell r="Z2176">
            <v>98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L2176">
            <v>37258295</v>
          </cell>
        </row>
        <row r="2218">
          <cell r="C2218">
            <v>8</v>
          </cell>
          <cell r="H2218">
            <v>7</v>
          </cell>
          <cell r="I2218">
            <v>2</v>
          </cell>
          <cell r="J2218">
            <v>5</v>
          </cell>
          <cell r="K2218">
            <v>0</v>
          </cell>
          <cell r="L2218">
            <v>0</v>
          </cell>
          <cell r="M2218">
            <v>1</v>
          </cell>
          <cell r="N2218">
            <v>0</v>
          </cell>
          <cell r="P2218">
            <v>0</v>
          </cell>
          <cell r="Q2218">
            <v>2</v>
          </cell>
          <cell r="S2218">
            <v>0</v>
          </cell>
          <cell r="T2218">
            <v>2</v>
          </cell>
          <cell r="V2218">
            <v>0</v>
          </cell>
          <cell r="W2218">
            <v>0</v>
          </cell>
          <cell r="Y2218">
            <v>0</v>
          </cell>
          <cell r="Z2218">
            <v>1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L2218">
            <v>211990</v>
          </cell>
        </row>
        <row r="2220">
          <cell r="C2220">
            <v>0</v>
          </cell>
          <cell r="D2220">
            <v>0</v>
          </cell>
          <cell r="E2220"/>
          <cell r="F2220"/>
          <cell r="G2220"/>
          <cell r="AA2220"/>
          <cell r="AB2220"/>
          <cell r="AC2220"/>
          <cell r="AD2220"/>
          <cell r="AE2220"/>
          <cell r="AF2220"/>
          <cell r="AG2220"/>
          <cell r="AH2220"/>
          <cell r="AI2220"/>
          <cell r="AJ2220"/>
        </row>
        <row r="2221">
          <cell r="C2221">
            <v>0</v>
          </cell>
          <cell r="D2221">
            <v>0</v>
          </cell>
          <cell r="E2221"/>
          <cell r="F2221"/>
          <cell r="G2221"/>
          <cell r="AA2221"/>
          <cell r="AB2221"/>
          <cell r="AC2221"/>
          <cell r="AD2221"/>
          <cell r="AE2221"/>
          <cell r="AF2221"/>
          <cell r="AG2221"/>
          <cell r="AH2221"/>
          <cell r="AI2221"/>
          <cell r="AJ2221"/>
        </row>
        <row r="2222">
          <cell r="C2222">
            <v>27</v>
          </cell>
          <cell r="D2222">
            <v>27</v>
          </cell>
          <cell r="E2222">
            <v>26</v>
          </cell>
          <cell r="F2222">
            <v>1</v>
          </cell>
          <cell r="G2222">
            <v>0</v>
          </cell>
          <cell r="AA2222">
            <v>2</v>
          </cell>
          <cell r="AB2222">
            <v>25</v>
          </cell>
          <cell r="AC2222">
            <v>0</v>
          </cell>
          <cell r="AD2222"/>
          <cell r="AE2222"/>
          <cell r="AF2222"/>
          <cell r="AG2222"/>
          <cell r="AH2222"/>
          <cell r="AI2222"/>
          <cell r="AJ2222"/>
        </row>
        <row r="2223">
          <cell r="C2223">
            <v>2</v>
          </cell>
          <cell r="D2223">
            <v>2</v>
          </cell>
          <cell r="E2223">
            <v>2</v>
          </cell>
          <cell r="F2223"/>
          <cell r="G2223"/>
          <cell r="AA2223">
            <v>2</v>
          </cell>
          <cell r="AB2223"/>
          <cell r="AC2223"/>
          <cell r="AD2223"/>
          <cell r="AE2223"/>
          <cell r="AF2223"/>
          <cell r="AG2223"/>
          <cell r="AH2223"/>
          <cell r="AI2223"/>
          <cell r="AJ2223"/>
        </row>
        <row r="2224">
          <cell r="C2224">
            <v>16</v>
          </cell>
          <cell r="D2224">
            <v>16</v>
          </cell>
          <cell r="E2224">
            <v>16</v>
          </cell>
          <cell r="F2224"/>
          <cell r="G2224">
            <v>0</v>
          </cell>
          <cell r="AA2224">
            <v>1</v>
          </cell>
          <cell r="AB2224">
            <v>15</v>
          </cell>
          <cell r="AC2224">
            <v>0</v>
          </cell>
          <cell r="AD2224"/>
          <cell r="AE2224"/>
          <cell r="AF2224"/>
          <cell r="AG2224"/>
          <cell r="AH2224"/>
          <cell r="AI2224"/>
          <cell r="AJ2224"/>
        </row>
        <row r="2225">
          <cell r="C2225">
            <v>0</v>
          </cell>
          <cell r="D2225">
            <v>0</v>
          </cell>
          <cell r="E2225"/>
          <cell r="F2225"/>
          <cell r="G2225"/>
          <cell r="AA2225"/>
          <cell r="AB2225"/>
          <cell r="AC2225"/>
          <cell r="AD2225"/>
          <cell r="AE2225"/>
          <cell r="AF2225"/>
          <cell r="AG2225"/>
          <cell r="AH2225"/>
          <cell r="AI2225"/>
          <cell r="AJ2225"/>
        </row>
        <row r="2226">
          <cell r="C2226">
            <v>0</v>
          </cell>
          <cell r="D2226">
            <v>0</v>
          </cell>
          <cell r="E2226"/>
          <cell r="F2226"/>
          <cell r="G2226"/>
          <cell r="AA2226"/>
          <cell r="AB2226"/>
          <cell r="AC2226"/>
          <cell r="AD2226"/>
          <cell r="AE2226"/>
          <cell r="AF2226"/>
          <cell r="AG2226"/>
          <cell r="AH2226"/>
          <cell r="AI2226"/>
          <cell r="AJ2226"/>
        </row>
        <row r="2227">
          <cell r="C2227">
            <v>0</v>
          </cell>
          <cell r="D2227">
            <v>0</v>
          </cell>
          <cell r="E2227"/>
          <cell r="F2227"/>
          <cell r="G2227"/>
          <cell r="AA2227"/>
          <cell r="AB2227"/>
          <cell r="AC2227"/>
          <cell r="AD2227"/>
          <cell r="AE2227"/>
          <cell r="AF2227"/>
          <cell r="AG2227"/>
          <cell r="AH2227"/>
          <cell r="AI2227"/>
          <cell r="AJ2227"/>
        </row>
        <row r="2228">
          <cell r="C2228">
            <v>0</v>
          </cell>
          <cell r="D2228">
            <v>0</v>
          </cell>
          <cell r="E2228"/>
          <cell r="F2228"/>
          <cell r="G2228"/>
          <cell r="AA2228"/>
          <cell r="AB2228"/>
          <cell r="AC2228"/>
          <cell r="AD2228"/>
          <cell r="AE2228"/>
          <cell r="AF2228"/>
          <cell r="AG2228"/>
          <cell r="AH2228"/>
          <cell r="AI2228"/>
          <cell r="AJ2228"/>
        </row>
        <row r="2229">
          <cell r="C2229">
            <v>0</v>
          </cell>
          <cell r="D2229">
            <v>0</v>
          </cell>
          <cell r="E2229"/>
          <cell r="F2229"/>
          <cell r="G2229"/>
          <cell r="AA2229"/>
          <cell r="AB2229"/>
          <cell r="AC2229"/>
          <cell r="AD2229"/>
          <cell r="AE2229"/>
          <cell r="AF2229"/>
          <cell r="AG2229"/>
          <cell r="AH2229"/>
          <cell r="AI2229"/>
          <cell r="AJ2229"/>
        </row>
        <row r="2230">
          <cell r="C2230">
            <v>0</v>
          </cell>
          <cell r="D2230">
            <v>0</v>
          </cell>
          <cell r="E2230"/>
          <cell r="F2230"/>
          <cell r="G2230"/>
          <cell r="AA2230"/>
          <cell r="AB2230"/>
          <cell r="AC2230"/>
          <cell r="AD2230"/>
          <cell r="AE2230"/>
          <cell r="AF2230"/>
          <cell r="AG2230"/>
          <cell r="AH2230"/>
          <cell r="AI2230"/>
          <cell r="AJ2230"/>
        </row>
        <row r="2231">
          <cell r="C2231">
            <v>0</v>
          </cell>
          <cell r="D2231">
            <v>0</v>
          </cell>
          <cell r="E2231"/>
          <cell r="F2231"/>
          <cell r="G2231"/>
          <cell r="AA2231"/>
          <cell r="AB2231"/>
          <cell r="AC2231"/>
          <cell r="AD2231"/>
          <cell r="AE2231"/>
          <cell r="AF2231"/>
          <cell r="AG2231"/>
          <cell r="AH2231"/>
          <cell r="AI2231"/>
          <cell r="AJ2231"/>
        </row>
        <row r="2232">
          <cell r="C2232">
            <v>0</v>
          </cell>
          <cell r="D2232">
            <v>0</v>
          </cell>
          <cell r="E2232"/>
          <cell r="F2232"/>
          <cell r="G2232"/>
          <cell r="AA2232"/>
          <cell r="AB2232"/>
          <cell r="AC2232"/>
          <cell r="AD2232"/>
          <cell r="AE2232"/>
          <cell r="AF2232"/>
          <cell r="AG2232"/>
          <cell r="AH2232"/>
          <cell r="AI2232"/>
          <cell r="AJ2232"/>
        </row>
        <row r="2233">
          <cell r="C2233">
            <v>0</v>
          </cell>
          <cell r="D2233">
            <v>0</v>
          </cell>
          <cell r="E2233"/>
          <cell r="F2233"/>
          <cell r="G2233"/>
          <cell r="AA2233"/>
          <cell r="AB2233"/>
          <cell r="AC2233"/>
          <cell r="AD2233"/>
          <cell r="AE2233"/>
          <cell r="AF2233"/>
          <cell r="AG2233"/>
          <cell r="AH2233"/>
          <cell r="AI2233"/>
          <cell r="AJ2233"/>
        </row>
        <row r="2234">
          <cell r="C2234">
            <v>0</v>
          </cell>
          <cell r="D2234">
            <v>0</v>
          </cell>
          <cell r="E2234"/>
          <cell r="F2234"/>
          <cell r="G2234"/>
          <cell r="AA2234"/>
          <cell r="AB2234"/>
          <cell r="AC2234"/>
          <cell r="AD2234"/>
          <cell r="AE2234"/>
          <cell r="AF2234"/>
          <cell r="AG2234"/>
          <cell r="AH2234"/>
          <cell r="AI2234"/>
          <cell r="AJ2234"/>
        </row>
        <row r="2235">
          <cell r="C2235">
            <v>0</v>
          </cell>
          <cell r="D2235">
            <v>0</v>
          </cell>
          <cell r="E2235"/>
          <cell r="F2235"/>
          <cell r="G2235"/>
          <cell r="AA2235"/>
          <cell r="AB2235"/>
          <cell r="AC2235"/>
          <cell r="AD2235"/>
          <cell r="AE2235"/>
          <cell r="AF2235"/>
          <cell r="AG2235"/>
          <cell r="AH2235"/>
          <cell r="AI2235"/>
          <cell r="AJ2235"/>
        </row>
        <row r="2236">
          <cell r="C2236">
            <v>57</v>
          </cell>
          <cell r="D2236">
            <v>57</v>
          </cell>
          <cell r="E2236">
            <v>57</v>
          </cell>
          <cell r="F2236"/>
          <cell r="G2236">
            <v>0</v>
          </cell>
          <cell r="AA2236">
            <v>50</v>
          </cell>
          <cell r="AB2236">
            <v>7</v>
          </cell>
          <cell r="AC2236">
            <v>0</v>
          </cell>
          <cell r="AD2236"/>
          <cell r="AE2236"/>
          <cell r="AF2236"/>
          <cell r="AG2236"/>
          <cell r="AH2236"/>
          <cell r="AI2236"/>
          <cell r="AJ2236"/>
        </row>
        <row r="2237">
          <cell r="C2237">
            <v>0</v>
          </cell>
          <cell r="D2237">
            <v>0</v>
          </cell>
          <cell r="E2237"/>
          <cell r="F2237"/>
          <cell r="G2237"/>
          <cell r="AA2237"/>
          <cell r="AB2237"/>
          <cell r="AC2237"/>
          <cell r="AD2237"/>
          <cell r="AE2237"/>
          <cell r="AF2237"/>
          <cell r="AG2237"/>
          <cell r="AH2237"/>
          <cell r="AI2237"/>
          <cell r="AJ2237"/>
        </row>
        <row r="2238">
          <cell r="C2238">
            <v>0</v>
          </cell>
          <cell r="D2238">
            <v>0</v>
          </cell>
          <cell r="E2238"/>
          <cell r="F2238"/>
          <cell r="G2238"/>
          <cell r="AA2238"/>
          <cell r="AB2238"/>
          <cell r="AC2238"/>
          <cell r="AD2238"/>
          <cell r="AE2238"/>
          <cell r="AF2238"/>
          <cell r="AG2238"/>
          <cell r="AH2238"/>
          <cell r="AI2238"/>
          <cell r="AJ2238"/>
        </row>
        <row r="2239">
          <cell r="C2239">
            <v>82</v>
          </cell>
          <cell r="D2239">
            <v>81</v>
          </cell>
          <cell r="E2239">
            <v>81</v>
          </cell>
          <cell r="F2239"/>
          <cell r="G2239">
            <v>1</v>
          </cell>
          <cell r="AA2239">
            <v>52</v>
          </cell>
          <cell r="AB2239">
            <v>2</v>
          </cell>
          <cell r="AC2239">
            <v>28</v>
          </cell>
          <cell r="AD2239"/>
          <cell r="AE2239"/>
          <cell r="AF2239"/>
          <cell r="AG2239"/>
          <cell r="AH2239"/>
          <cell r="AI2239"/>
          <cell r="AJ2239"/>
        </row>
        <row r="2240">
          <cell r="C2240">
            <v>0</v>
          </cell>
          <cell r="D2240">
            <v>0</v>
          </cell>
          <cell r="E2240"/>
          <cell r="F2240"/>
          <cell r="G2240"/>
          <cell r="AA2240"/>
          <cell r="AB2240"/>
          <cell r="AC2240"/>
          <cell r="AD2240"/>
          <cell r="AE2240"/>
          <cell r="AF2240"/>
          <cell r="AG2240"/>
          <cell r="AH2240"/>
          <cell r="AI2240"/>
          <cell r="AJ2240"/>
        </row>
        <row r="2241">
          <cell r="C2241">
            <v>0</v>
          </cell>
          <cell r="D2241">
            <v>0</v>
          </cell>
          <cell r="E2241"/>
          <cell r="F2241"/>
          <cell r="G2241"/>
          <cell r="AA2241"/>
          <cell r="AB2241"/>
          <cell r="AC2241"/>
          <cell r="AD2241"/>
          <cell r="AE2241"/>
          <cell r="AF2241"/>
          <cell r="AG2241"/>
          <cell r="AH2241"/>
          <cell r="AI2241"/>
          <cell r="AJ2241"/>
        </row>
        <row r="2242">
          <cell r="C2242">
            <v>0</v>
          </cell>
          <cell r="D2242">
            <v>0</v>
          </cell>
          <cell r="E2242"/>
          <cell r="F2242"/>
          <cell r="G2242"/>
          <cell r="AA2242"/>
          <cell r="AB2242"/>
          <cell r="AC2242"/>
          <cell r="AD2242"/>
          <cell r="AE2242"/>
          <cell r="AF2242"/>
          <cell r="AG2242"/>
          <cell r="AH2242"/>
          <cell r="AI2242"/>
          <cell r="AJ2242"/>
        </row>
        <row r="2243">
          <cell r="C2243">
            <v>236</v>
          </cell>
          <cell r="D2243">
            <v>171</v>
          </cell>
          <cell r="E2243">
            <v>171</v>
          </cell>
          <cell r="F2243"/>
          <cell r="G2243">
            <v>65</v>
          </cell>
          <cell r="AA2243">
            <v>130</v>
          </cell>
          <cell r="AB2243">
            <v>7</v>
          </cell>
          <cell r="AC2243">
            <v>99</v>
          </cell>
          <cell r="AD2243"/>
          <cell r="AE2243"/>
          <cell r="AF2243"/>
          <cell r="AG2243"/>
          <cell r="AH2243"/>
          <cell r="AI2243"/>
          <cell r="AJ2243"/>
        </row>
        <row r="2244">
          <cell r="C2244">
            <v>0</v>
          </cell>
          <cell r="D2244">
            <v>0</v>
          </cell>
          <cell r="E2244"/>
          <cell r="F2244"/>
          <cell r="G2244"/>
          <cell r="AA2244"/>
          <cell r="AB2244"/>
          <cell r="AC2244"/>
          <cell r="AD2244"/>
          <cell r="AE2244"/>
          <cell r="AF2244"/>
          <cell r="AG2244"/>
          <cell r="AH2244"/>
          <cell r="AI2244"/>
          <cell r="AJ2244"/>
        </row>
        <row r="2245">
          <cell r="C2245">
            <v>0</v>
          </cell>
          <cell r="D2245">
            <v>0</v>
          </cell>
          <cell r="E2245"/>
          <cell r="F2245"/>
          <cell r="G2245"/>
          <cell r="AA2245"/>
          <cell r="AB2245"/>
          <cell r="AC2245"/>
          <cell r="AD2245"/>
          <cell r="AE2245"/>
          <cell r="AF2245"/>
          <cell r="AG2245"/>
          <cell r="AH2245"/>
          <cell r="AI2245"/>
          <cell r="AJ2245"/>
        </row>
        <row r="2249">
          <cell r="C2249">
            <v>26</v>
          </cell>
          <cell r="D2249">
            <v>26</v>
          </cell>
          <cell r="E2249">
            <v>26</v>
          </cell>
          <cell r="F2249"/>
          <cell r="G2249">
            <v>0</v>
          </cell>
          <cell r="AA2249">
            <v>26</v>
          </cell>
          <cell r="AB2249">
            <v>0</v>
          </cell>
          <cell r="AC2249">
            <v>0</v>
          </cell>
          <cell r="AD2249"/>
          <cell r="AE2249"/>
          <cell r="AF2249"/>
          <cell r="AG2249"/>
          <cell r="AH2249"/>
          <cell r="AI2249"/>
          <cell r="AJ2249"/>
          <cell r="AL2249">
            <v>1290900</v>
          </cell>
        </row>
        <row r="2250">
          <cell r="C2250">
            <v>0</v>
          </cell>
          <cell r="D2250">
            <v>0</v>
          </cell>
          <cell r="E2250"/>
          <cell r="F2250"/>
          <cell r="G2250"/>
          <cell r="AA2250"/>
          <cell r="AB2250"/>
          <cell r="AC2250"/>
          <cell r="AD2250"/>
          <cell r="AE2250"/>
          <cell r="AF2250"/>
          <cell r="AG2250"/>
          <cell r="AH2250"/>
          <cell r="AI2250"/>
          <cell r="AJ2250"/>
          <cell r="AL2250">
            <v>0</v>
          </cell>
        </row>
        <row r="2251">
          <cell r="C2251">
            <v>0</v>
          </cell>
          <cell r="D2251">
            <v>0</v>
          </cell>
          <cell r="E2251"/>
          <cell r="F2251"/>
          <cell r="G2251"/>
          <cell r="AA2251"/>
          <cell r="AB2251"/>
          <cell r="AC2251"/>
          <cell r="AD2251"/>
          <cell r="AE2251"/>
          <cell r="AF2251"/>
          <cell r="AG2251"/>
          <cell r="AH2251"/>
          <cell r="AI2251"/>
          <cell r="AJ2251"/>
          <cell r="AL2251">
            <v>0</v>
          </cell>
        </row>
        <row r="2252">
          <cell r="C2252">
            <v>0</v>
          </cell>
          <cell r="D2252">
            <v>0</v>
          </cell>
          <cell r="E2252"/>
          <cell r="F2252"/>
          <cell r="G2252"/>
          <cell r="AA2252"/>
          <cell r="AB2252"/>
          <cell r="AC2252"/>
          <cell r="AD2252"/>
          <cell r="AE2252"/>
          <cell r="AF2252"/>
          <cell r="AG2252"/>
          <cell r="AH2252"/>
          <cell r="AI2252"/>
          <cell r="AJ2252"/>
          <cell r="AL2252">
            <v>0</v>
          </cell>
        </row>
        <row r="2253">
          <cell r="C2253">
            <v>0</v>
          </cell>
          <cell r="D2253">
            <v>0</v>
          </cell>
          <cell r="E2253"/>
          <cell r="F2253"/>
          <cell r="G2253"/>
          <cell r="AA2253"/>
          <cell r="AB2253"/>
          <cell r="AC2253"/>
          <cell r="AD2253"/>
          <cell r="AE2253"/>
          <cell r="AF2253"/>
          <cell r="AG2253"/>
          <cell r="AH2253"/>
          <cell r="AI2253"/>
          <cell r="AJ2253"/>
          <cell r="AL2253">
            <v>0</v>
          </cell>
        </row>
        <row r="2254">
          <cell r="C2254">
            <v>0</v>
          </cell>
          <cell r="D2254">
            <v>0</v>
          </cell>
          <cell r="E2254"/>
          <cell r="F2254"/>
          <cell r="G2254"/>
          <cell r="AA2254"/>
          <cell r="AB2254"/>
          <cell r="AC2254"/>
          <cell r="AD2254"/>
          <cell r="AE2254"/>
          <cell r="AF2254"/>
          <cell r="AG2254"/>
          <cell r="AH2254"/>
          <cell r="AI2254"/>
          <cell r="AJ2254"/>
          <cell r="AL2254">
            <v>0</v>
          </cell>
        </row>
        <row r="2255">
          <cell r="C2255">
            <v>0</v>
          </cell>
          <cell r="D2255">
            <v>0</v>
          </cell>
          <cell r="E2255"/>
          <cell r="F2255"/>
          <cell r="G2255"/>
          <cell r="AA2255"/>
          <cell r="AB2255"/>
          <cell r="AC2255"/>
          <cell r="AD2255"/>
          <cell r="AE2255"/>
          <cell r="AF2255"/>
          <cell r="AG2255"/>
          <cell r="AH2255"/>
          <cell r="AI2255"/>
          <cell r="AJ2255"/>
          <cell r="AL2255">
            <v>0</v>
          </cell>
        </row>
        <row r="2256">
          <cell r="C2256">
            <v>0</v>
          </cell>
          <cell r="D2256">
            <v>0</v>
          </cell>
          <cell r="E2256"/>
          <cell r="F2256"/>
          <cell r="G2256"/>
          <cell r="AA2256"/>
          <cell r="AB2256"/>
          <cell r="AC2256"/>
          <cell r="AD2256"/>
          <cell r="AE2256"/>
          <cell r="AF2256"/>
          <cell r="AG2256"/>
          <cell r="AH2256"/>
          <cell r="AI2256"/>
          <cell r="AJ2256"/>
          <cell r="AL2256">
            <v>0</v>
          </cell>
        </row>
        <row r="2257">
          <cell r="C2257">
            <v>0</v>
          </cell>
          <cell r="D2257">
            <v>0</v>
          </cell>
          <cell r="E2257"/>
          <cell r="F2257"/>
          <cell r="G2257"/>
          <cell r="AA2257"/>
          <cell r="AB2257"/>
          <cell r="AC2257"/>
          <cell r="AD2257"/>
          <cell r="AE2257"/>
          <cell r="AF2257"/>
          <cell r="AG2257"/>
          <cell r="AH2257"/>
          <cell r="AI2257"/>
          <cell r="AJ2257"/>
        </row>
        <row r="2258">
          <cell r="C2258">
            <v>0</v>
          </cell>
          <cell r="D2258">
            <v>0</v>
          </cell>
          <cell r="E2258"/>
          <cell r="F2258"/>
          <cell r="G2258"/>
          <cell r="AA2258"/>
          <cell r="AB2258"/>
          <cell r="AC2258"/>
          <cell r="AD2258"/>
          <cell r="AE2258"/>
          <cell r="AF2258"/>
          <cell r="AG2258"/>
          <cell r="AH2258"/>
          <cell r="AI2258"/>
          <cell r="AJ2258"/>
        </row>
        <row r="2259">
          <cell r="C2259">
            <v>0</v>
          </cell>
          <cell r="D2259">
            <v>0</v>
          </cell>
          <cell r="E2259"/>
          <cell r="F2259"/>
          <cell r="G2259"/>
          <cell r="AA2259"/>
          <cell r="AB2259"/>
          <cell r="AC2259"/>
          <cell r="AD2259"/>
          <cell r="AE2259"/>
          <cell r="AF2259"/>
          <cell r="AG2259"/>
          <cell r="AH2259"/>
          <cell r="AI2259"/>
          <cell r="AJ2259"/>
        </row>
        <row r="2263">
          <cell r="C2263">
            <v>0</v>
          </cell>
          <cell r="AL2263">
            <v>0</v>
          </cell>
        </row>
        <row r="2342">
          <cell r="C2342">
            <v>42</v>
          </cell>
          <cell r="H2342">
            <v>31</v>
          </cell>
          <cell r="I2342">
            <v>21</v>
          </cell>
          <cell r="J2342">
            <v>10</v>
          </cell>
          <cell r="K2342">
            <v>0</v>
          </cell>
          <cell r="L2342">
            <v>8</v>
          </cell>
          <cell r="M2342">
            <v>3</v>
          </cell>
          <cell r="N2342">
            <v>0</v>
          </cell>
          <cell r="P2342">
            <v>4</v>
          </cell>
          <cell r="Q2342">
            <v>18</v>
          </cell>
          <cell r="S2342">
            <v>10</v>
          </cell>
          <cell r="T2342">
            <v>1</v>
          </cell>
          <cell r="V2342">
            <v>0</v>
          </cell>
          <cell r="W2342">
            <v>0</v>
          </cell>
          <cell r="Y2342">
            <v>1</v>
          </cell>
          <cell r="Z2342">
            <v>8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L2342">
            <v>8343380</v>
          </cell>
        </row>
        <row r="2363">
          <cell r="C2363">
            <v>895</v>
          </cell>
          <cell r="D2363">
            <v>748</v>
          </cell>
          <cell r="E2363">
            <v>748</v>
          </cell>
          <cell r="F2363">
            <v>0</v>
          </cell>
          <cell r="G2363">
            <v>147</v>
          </cell>
          <cell r="AA2363">
            <v>831</v>
          </cell>
          <cell r="AB2363">
            <v>33</v>
          </cell>
          <cell r="AC2363">
            <v>31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</row>
        <row r="2369"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</row>
        <row r="2370">
          <cell r="C2370">
            <v>895</v>
          </cell>
          <cell r="E2370">
            <v>748</v>
          </cell>
          <cell r="AL2370">
            <v>9981570</v>
          </cell>
        </row>
        <row r="2377">
          <cell r="C2377">
            <v>6</v>
          </cell>
          <cell r="H2377">
            <v>5</v>
          </cell>
          <cell r="I2377">
            <v>5</v>
          </cell>
          <cell r="J2377">
            <v>0</v>
          </cell>
          <cell r="K2377">
            <v>0</v>
          </cell>
          <cell r="L2377">
            <v>1</v>
          </cell>
          <cell r="M2377">
            <v>0</v>
          </cell>
          <cell r="N2377">
            <v>0</v>
          </cell>
          <cell r="P2377">
            <v>0</v>
          </cell>
          <cell r="Q2377">
            <v>5</v>
          </cell>
          <cell r="S2377">
            <v>0</v>
          </cell>
          <cell r="T2377">
            <v>0</v>
          </cell>
          <cell r="V2377">
            <v>0</v>
          </cell>
          <cell r="W2377">
            <v>0</v>
          </cell>
          <cell r="Y2377">
            <v>0</v>
          </cell>
          <cell r="Z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L2377">
            <v>1134315</v>
          </cell>
        </row>
        <row r="2414">
          <cell r="C2414">
            <v>40</v>
          </cell>
          <cell r="H2414">
            <v>33</v>
          </cell>
          <cell r="I2414">
            <v>22</v>
          </cell>
          <cell r="J2414">
            <v>11</v>
          </cell>
          <cell r="K2414">
            <v>1</v>
          </cell>
          <cell r="L2414">
            <v>5</v>
          </cell>
          <cell r="M2414">
            <v>1</v>
          </cell>
          <cell r="N2414">
            <v>0</v>
          </cell>
          <cell r="P2414">
            <v>0</v>
          </cell>
          <cell r="Q2414">
            <v>33</v>
          </cell>
          <cell r="S2414">
            <v>0</v>
          </cell>
          <cell r="T2414">
            <v>0</v>
          </cell>
          <cell r="V2414">
            <v>0</v>
          </cell>
          <cell r="W2414">
            <v>0</v>
          </cell>
          <cell r="Y2414">
            <v>0</v>
          </cell>
          <cell r="Z2414">
            <v>7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L2414">
            <v>5426380</v>
          </cell>
        </row>
        <row r="2416">
          <cell r="C2416">
            <v>0</v>
          </cell>
          <cell r="D2416">
            <v>0</v>
          </cell>
          <cell r="E2416"/>
          <cell r="F2416"/>
          <cell r="G2416"/>
          <cell r="AA2416"/>
          <cell r="AB2416"/>
          <cell r="AC2416"/>
          <cell r="AD2416"/>
          <cell r="AE2416"/>
          <cell r="AF2416"/>
          <cell r="AG2416"/>
          <cell r="AH2416"/>
          <cell r="AI2416"/>
          <cell r="AJ2416"/>
          <cell r="AL2416">
            <v>0</v>
          </cell>
        </row>
        <row r="2417">
          <cell r="C2417">
            <v>18</v>
          </cell>
          <cell r="D2417">
            <v>17</v>
          </cell>
          <cell r="E2417">
            <v>15</v>
          </cell>
          <cell r="F2417">
            <v>2</v>
          </cell>
          <cell r="G2417">
            <v>1</v>
          </cell>
          <cell r="AA2417">
            <v>18</v>
          </cell>
          <cell r="AB2417"/>
          <cell r="AC2417"/>
          <cell r="AD2417"/>
          <cell r="AE2417"/>
          <cell r="AF2417"/>
          <cell r="AG2417"/>
          <cell r="AH2417"/>
          <cell r="AI2417"/>
          <cell r="AJ2417"/>
          <cell r="AL2417">
            <v>1745550</v>
          </cell>
        </row>
        <row r="2418">
          <cell r="C2418">
            <v>0</v>
          </cell>
          <cell r="D2418">
            <v>0</v>
          </cell>
          <cell r="E2418"/>
          <cell r="F2418"/>
          <cell r="G2418"/>
          <cell r="AA2418"/>
          <cell r="AB2418"/>
          <cell r="AC2418"/>
          <cell r="AD2418"/>
          <cell r="AE2418"/>
          <cell r="AF2418"/>
          <cell r="AG2418"/>
          <cell r="AH2418"/>
          <cell r="AI2418"/>
          <cell r="AJ2418"/>
          <cell r="AL2418">
            <v>0</v>
          </cell>
        </row>
        <row r="2420">
          <cell r="C2420">
            <v>87</v>
          </cell>
          <cell r="H2420">
            <v>86</v>
          </cell>
          <cell r="I2420">
            <v>23</v>
          </cell>
          <cell r="J2420">
            <v>63</v>
          </cell>
          <cell r="K2420">
            <v>1</v>
          </cell>
          <cell r="L2420"/>
          <cell r="M2420"/>
          <cell r="N2420"/>
          <cell r="AD2420"/>
          <cell r="AE2420"/>
          <cell r="AF2420"/>
          <cell r="AG2420"/>
          <cell r="AH2420"/>
          <cell r="AI2420"/>
          <cell r="AJ2420"/>
          <cell r="AL2420">
            <v>3541310</v>
          </cell>
        </row>
        <row r="2421">
          <cell r="C2421">
            <v>0</v>
          </cell>
          <cell r="H2421">
            <v>0</v>
          </cell>
          <cell r="I2421"/>
          <cell r="J2421"/>
          <cell r="K2421"/>
          <cell r="L2421"/>
          <cell r="M2421"/>
          <cell r="N2421"/>
          <cell r="AD2421"/>
          <cell r="AE2421"/>
          <cell r="AF2421"/>
          <cell r="AG2421"/>
          <cell r="AH2421"/>
          <cell r="AI2421"/>
          <cell r="AJ2421"/>
          <cell r="AL2421">
            <v>0</v>
          </cell>
        </row>
        <row r="2422">
          <cell r="C2422">
            <v>0</v>
          </cell>
          <cell r="H2422">
            <v>0</v>
          </cell>
          <cell r="I2422"/>
          <cell r="J2422"/>
          <cell r="K2422"/>
          <cell r="L2422"/>
          <cell r="M2422"/>
          <cell r="N2422"/>
          <cell r="AD2422"/>
          <cell r="AE2422"/>
          <cell r="AF2422"/>
          <cell r="AG2422"/>
          <cell r="AH2422"/>
          <cell r="AI2422"/>
          <cell r="AJ2422"/>
          <cell r="AL2422">
            <v>0</v>
          </cell>
        </row>
        <row r="2423">
          <cell r="C2423">
            <v>0</v>
          </cell>
          <cell r="H2423">
            <v>0</v>
          </cell>
          <cell r="I2423"/>
          <cell r="J2423"/>
          <cell r="K2423"/>
          <cell r="L2423"/>
          <cell r="M2423"/>
          <cell r="N2423"/>
          <cell r="AD2423"/>
          <cell r="AE2423"/>
          <cell r="AF2423"/>
          <cell r="AG2423"/>
          <cell r="AH2423"/>
          <cell r="AI2423"/>
          <cell r="AJ2423"/>
          <cell r="AL2423">
            <v>0</v>
          </cell>
        </row>
        <row r="2424">
          <cell r="C2424">
            <v>0</v>
          </cell>
          <cell r="H2424">
            <v>0</v>
          </cell>
          <cell r="I2424"/>
          <cell r="J2424"/>
          <cell r="K2424"/>
          <cell r="L2424"/>
          <cell r="M2424"/>
          <cell r="N2424"/>
          <cell r="AD2424"/>
          <cell r="AE2424"/>
          <cell r="AF2424"/>
          <cell r="AG2424"/>
          <cell r="AH2424"/>
          <cell r="AI2424"/>
          <cell r="AJ2424"/>
          <cell r="AL2424">
            <v>0</v>
          </cell>
        </row>
        <row r="2425">
          <cell r="C2425">
            <v>0</v>
          </cell>
          <cell r="H2425">
            <v>0</v>
          </cell>
          <cell r="I2425"/>
          <cell r="J2425"/>
          <cell r="K2425"/>
          <cell r="L2425"/>
          <cell r="M2425"/>
          <cell r="N2425"/>
          <cell r="AD2425"/>
          <cell r="AE2425"/>
          <cell r="AF2425"/>
          <cell r="AG2425"/>
          <cell r="AH2425"/>
          <cell r="AI2425"/>
          <cell r="AJ2425"/>
          <cell r="AL2425">
            <v>0</v>
          </cell>
        </row>
        <row r="2426">
          <cell r="C2426">
            <v>0</v>
          </cell>
          <cell r="H2426">
            <v>0</v>
          </cell>
          <cell r="I2426"/>
          <cell r="J2426"/>
          <cell r="K2426"/>
          <cell r="L2426"/>
          <cell r="M2426"/>
          <cell r="N2426"/>
          <cell r="AD2426"/>
          <cell r="AE2426"/>
          <cell r="AF2426"/>
          <cell r="AG2426"/>
          <cell r="AH2426"/>
          <cell r="AI2426"/>
          <cell r="AJ2426"/>
          <cell r="AL2426">
            <v>0</v>
          </cell>
        </row>
        <row r="2427">
          <cell r="C2427">
            <v>44</v>
          </cell>
          <cell r="E2427">
            <v>41</v>
          </cell>
          <cell r="AL2427">
            <v>6312360</v>
          </cell>
        </row>
        <row r="2428">
          <cell r="C2428">
            <v>6</v>
          </cell>
          <cell r="E2428">
            <v>4</v>
          </cell>
          <cell r="AL2428">
            <v>647920</v>
          </cell>
        </row>
        <row r="2429">
          <cell r="P2429">
            <v>0</v>
          </cell>
          <cell r="Q2429">
            <v>57</v>
          </cell>
          <cell r="S2429">
            <v>0</v>
          </cell>
          <cell r="T2429">
            <v>0</v>
          </cell>
          <cell r="V2429">
            <v>0</v>
          </cell>
          <cell r="W2429">
            <v>0</v>
          </cell>
          <cell r="Y2429">
            <v>0</v>
          </cell>
          <cell r="Z2429">
            <v>30</v>
          </cell>
        </row>
        <row r="2431">
          <cell r="C2431">
            <v>0</v>
          </cell>
          <cell r="E2431"/>
          <cell r="AL2431">
            <v>0</v>
          </cell>
        </row>
        <row r="2435">
          <cell r="C2435">
            <v>0</v>
          </cell>
          <cell r="D2435">
            <v>0</v>
          </cell>
          <cell r="E2435"/>
          <cell r="F2435"/>
          <cell r="G2435"/>
          <cell r="AA2435"/>
          <cell r="AB2435"/>
          <cell r="AC2435"/>
          <cell r="AD2435"/>
          <cell r="AE2435"/>
          <cell r="AF2435"/>
          <cell r="AG2435"/>
          <cell r="AH2435"/>
          <cell r="AI2435"/>
          <cell r="AJ2435"/>
        </row>
        <row r="2436">
          <cell r="C2436">
            <v>0</v>
          </cell>
          <cell r="D2436">
            <v>0</v>
          </cell>
          <cell r="E2436"/>
          <cell r="F2436"/>
          <cell r="G2436"/>
          <cell r="AA2436"/>
          <cell r="AB2436"/>
          <cell r="AC2436"/>
          <cell r="AD2436"/>
          <cell r="AE2436"/>
          <cell r="AF2436"/>
          <cell r="AG2436"/>
          <cell r="AH2436"/>
          <cell r="AI2436"/>
          <cell r="AJ2436"/>
        </row>
        <row r="2437">
          <cell r="C2437">
            <v>0</v>
          </cell>
          <cell r="D2437">
            <v>0</v>
          </cell>
          <cell r="E2437"/>
          <cell r="F2437"/>
          <cell r="G2437"/>
          <cell r="AA2437"/>
          <cell r="AB2437"/>
          <cell r="AC2437"/>
          <cell r="AD2437"/>
          <cell r="AE2437"/>
          <cell r="AF2437"/>
          <cell r="AG2437"/>
          <cell r="AH2437"/>
          <cell r="AI2437"/>
          <cell r="AJ2437"/>
        </row>
        <row r="2438">
          <cell r="C2438">
            <v>0</v>
          </cell>
          <cell r="D2438">
            <v>0</v>
          </cell>
          <cell r="E2438"/>
          <cell r="F2438"/>
          <cell r="G2438"/>
          <cell r="AA2438"/>
          <cell r="AB2438"/>
          <cell r="AC2438"/>
          <cell r="AD2438"/>
          <cell r="AE2438"/>
          <cell r="AF2438"/>
          <cell r="AG2438"/>
          <cell r="AH2438"/>
          <cell r="AI2438"/>
          <cell r="AJ2438"/>
        </row>
        <row r="2439">
          <cell r="C2439">
            <v>0</v>
          </cell>
          <cell r="D2439">
            <v>0</v>
          </cell>
          <cell r="E2439"/>
          <cell r="F2439"/>
          <cell r="G2439"/>
          <cell r="AA2439"/>
          <cell r="AB2439"/>
          <cell r="AC2439"/>
          <cell r="AD2439"/>
          <cell r="AE2439"/>
          <cell r="AF2439"/>
          <cell r="AG2439"/>
          <cell r="AH2439"/>
          <cell r="AI2439"/>
          <cell r="AJ2439"/>
        </row>
        <row r="2440">
          <cell r="C2440">
            <v>4</v>
          </cell>
          <cell r="D2440">
            <v>4</v>
          </cell>
          <cell r="E2440">
            <v>4</v>
          </cell>
          <cell r="F2440"/>
          <cell r="G2440">
            <v>0</v>
          </cell>
          <cell r="AA2440">
            <v>0</v>
          </cell>
          <cell r="AB2440">
            <v>4</v>
          </cell>
          <cell r="AC2440">
            <v>0</v>
          </cell>
          <cell r="AD2440"/>
          <cell r="AE2440"/>
          <cell r="AF2440"/>
          <cell r="AG2440"/>
          <cell r="AH2440"/>
          <cell r="AI2440"/>
          <cell r="AJ2440"/>
        </row>
        <row r="2441">
          <cell r="C2441">
            <v>45</v>
          </cell>
          <cell r="D2441">
            <v>45</v>
          </cell>
          <cell r="E2441">
            <v>45</v>
          </cell>
          <cell r="F2441"/>
          <cell r="G2441">
            <v>0</v>
          </cell>
          <cell r="AA2441">
            <v>0</v>
          </cell>
          <cell r="AB2441">
            <v>44</v>
          </cell>
          <cell r="AC2441">
            <v>1</v>
          </cell>
          <cell r="AD2441"/>
          <cell r="AE2441"/>
          <cell r="AF2441"/>
          <cell r="AG2441"/>
          <cell r="AH2441"/>
          <cell r="AI2441"/>
          <cell r="AJ2441"/>
        </row>
        <row r="2442">
          <cell r="C2442">
            <v>2</v>
          </cell>
          <cell r="D2442">
            <v>2</v>
          </cell>
          <cell r="E2442">
            <v>2</v>
          </cell>
          <cell r="F2442"/>
          <cell r="G2442">
            <v>0</v>
          </cell>
          <cell r="AA2442">
            <v>0</v>
          </cell>
          <cell r="AB2442">
            <v>2</v>
          </cell>
          <cell r="AC2442">
            <v>0</v>
          </cell>
          <cell r="AD2442"/>
          <cell r="AE2442"/>
          <cell r="AF2442"/>
          <cell r="AG2442"/>
          <cell r="AH2442"/>
          <cell r="AI2442"/>
          <cell r="AJ2442"/>
        </row>
        <row r="2443">
          <cell r="C2443">
            <v>37</v>
          </cell>
          <cell r="D2443">
            <v>37</v>
          </cell>
          <cell r="E2443">
            <v>37</v>
          </cell>
          <cell r="F2443"/>
          <cell r="G2443">
            <v>0</v>
          </cell>
          <cell r="AA2443">
            <v>0</v>
          </cell>
          <cell r="AB2443">
            <v>33</v>
          </cell>
          <cell r="AC2443">
            <v>4</v>
          </cell>
          <cell r="AD2443"/>
          <cell r="AE2443"/>
          <cell r="AF2443"/>
          <cell r="AG2443"/>
          <cell r="AH2443"/>
          <cell r="AI2443"/>
          <cell r="AJ2443"/>
        </row>
        <row r="2444">
          <cell r="C2444">
            <v>28</v>
          </cell>
          <cell r="D2444">
            <v>28</v>
          </cell>
          <cell r="E2444">
            <v>28</v>
          </cell>
          <cell r="F2444"/>
          <cell r="G2444">
            <v>0</v>
          </cell>
          <cell r="AA2444">
            <v>0</v>
          </cell>
          <cell r="AB2444">
            <v>27</v>
          </cell>
          <cell r="AC2444">
            <v>1</v>
          </cell>
          <cell r="AD2444"/>
          <cell r="AE2444"/>
          <cell r="AF2444"/>
          <cell r="AG2444"/>
          <cell r="AH2444"/>
          <cell r="AI2444"/>
          <cell r="AJ2444"/>
        </row>
        <row r="2445">
          <cell r="C2445">
            <v>0</v>
          </cell>
          <cell r="D2445">
            <v>0</v>
          </cell>
          <cell r="E2445"/>
          <cell r="F2445"/>
          <cell r="G2445"/>
          <cell r="AA2445"/>
          <cell r="AB2445"/>
          <cell r="AC2445"/>
          <cell r="AD2445"/>
          <cell r="AE2445"/>
          <cell r="AF2445"/>
          <cell r="AG2445"/>
          <cell r="AH2445"/>
          <cell r="AI2445"/>
          <cell r="AJ2445"/>
        </row>
        <row r="2446">
          <cell r="C2446">
            <v>0</v>
          </cell>
          <cell r="D2446">
            <v>0</v>
          </cell>
          <cell r="E2446"/>
          <cell r="F2446"/>
          <cell r="G2446"/>
          <cell r="AA2446"/>
          <cell r="AB2446"/>
          <cell r="AC2446"/>
          <cell r="AD2446"/>
          <cell r="AE2446"/>
          <cell r="AF2446"/>
          <cell r="AG2446"/>
          <cell r="AH2446"/>
          <cell r="AI2446"/>
          <cell r="AJ2446"/>
        </row>
        <row r="2447">
          <cell r="C2447">
            <v>0</v>
          </cell>
          <cell r="D2447">
            <v>0</v>
          </cell>
          <cell r="E2447"/>
          <cell r="F2447"/>
          <cell r="G2447"/>
          <cell r="AA2447"/>
          <cell r="AB2447"/>
          <cell r="AC2447"/>
          <cell r="AD2447"/>
          <cell r="AE2447"/>
          <cell r="AF2447"/>
          <cell r="AG2447"/>
          <cell r="AH2447"/>
          <cell r="AI2447"/>
          <cell r="AJ2447"/>
        </row>
        <row r="2448">
          <cell r="C2448">
            <v>0</v>
          </cell>
          <cell r="D2448">
            <v>0</v>
          </cell>
          <cell r="E2448"/>
          <cell r="F2448"/>
          <cell r="G2448"/>
          <cell r="AA2448"/>
          <cell r="AB2448"/>
          <cell r="AC2448"/>
          <cell r="AD2448"/>
          <cell r="AE2448"/>
          <cell r="AF2448"/>
          <cell r="AG2448"/>
          <cell r="AH2448"/>
          <cell r="AI2448"/>
          <cell r="AJ2448"/>
        </row>
        <row r="2449">
          <cell r="C2449">
            <v>0</v>
          </cell>
          <cell r="D2449">
            <v>0</v>
          </cell>
          <cell r="E2449"/>
          <cell r="F2449"/>
          <cell r="G2449"/>
          <cell r="AA2449"/>
          <cell r="AB2449"/>
          <cell r="AC2449"/>
          <cell r="AD2449"/>
          <cell r="AE2449"/>
          <cell r="AF2449"/>
          <cell r="AG2449"/>
          <cell r="AH2449"/>
          <cell r="AI2449"/>
          <cell r="AJ2449"/>
        </row>
        <row r="2450">
          <cell r="C2450">
            <v>0</v>
          </cell>
          <cell r="D2450">
            <v>0</v>
          </cell>
          <cell r="E2450"/>
          <cell r="F2450"/>
          <cell r="G2450"/>
          <cell r="AA2450"/>
          <cell r="AB2450"/>
          <cell r="AC2450"/>
          <cell r="AD2450"/>
          <cell r="AE2450"/>
          <cell r="AF2450"/>
          <cell r="AG2450"/>
          <cell r="AH2450"/>
          <cell r="AI2450"/>
          <cell r="AJ2450"/>
        </row>
        <row r="2451">
          <cell r="C2451">
            <v>82</v>
          </cell>
          <cell r="D2451">
            <v>82</v>
          </cell>
          <cell r="E2451">
            <v>82</v>
          </cell>
          <cell r="F2451"/>
          <cell r="G2451">
            <v>0</v>
          </cell>
          <cell r="AA2451">
            <v>0</v>
          </cell>
          <cell r="AB2451">
            <v>82</v>
          </cell>
          <cell r="AC2451">
            <v>0</v>
          </cell>
          <cell r="AD2451"/>
          <cell r="AE2451"/>
          <cell r="AF2451"/>
          <cell r="AG2451"/>
          <cell r="AH2451"/>
          <cell r="AI2451"/>
          <cell r="AJ2451"/>
        </row>
        <row r="2452">
          <cell r="C2452">
            <v>17</v>
          </cell>
          <cell r="D2452">
            <v>17</v>
          </cell>
          <cell r="E2452">
            <v>17</v>
          </cell>
          <cell r="F2452"/>
          <cell r="G2452">
            <v>0</v>
          </cell>
          <cell r="AA2452">
            <v>0</v>
          </cell>
          <cell r="AB2452">
            <v>17</v>
          </cell>
          <cell r="AC2452">
            <v>0</v>
          </cell>
          <cell r="AD2452"/>
          <cell r="AE2452"/>
          <cell r="AF2452"/>
          <cell r="AG2452"/>
          <cell r="AH2452"/>
          <cell r="AI2452"/>
          <cell r="AJ2452"/>
        </row>
        <row r="2660">
          <cell r="C2660">
            <v>61</v>
          </cell>
          <cell r="H2660">
            <v>53</v>
          </cell>
          <cell r="I2660">
            <v>52</v>
          </cell>
          <cell r="J2660">
            <v>1</v>
          </cell>
          <cell r="K2660">
            <v>0</v>
          </cell>
          <cell r="L2660">
            <v>8</v>
          </cell>
          <cell r="M2660">
            <v>0</v>
          </cell>
          <cell r="N2660">
            <v>0</v>
          </cell>
          <cell r="P2660">
            <v>3</v>
          </cell>
          <cell r="Q2660">
            <v>6</v>
          </cell>
          <cell r="S2660">
            <v>0</v>
          </cell>
          <cell r="T2660">
            <v>12</v>
          </cell>
          <cell r="V2660">
            <v>0</v>
          </cell>
          <cell r="W2660">
            <v>0</v>
          </cell>
          <cell r="Y2660">
            <v>2</v>
          </cell>
          <cell r="Z2660">
            <v>36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L2660">
            <v>17636190</v>
          </cell>
        </row>
        <row r="2663">
          <cell r="C2663">
            <v>1</v>
          </cell>
          <cell r="H2663">
            <v>1</v>
          </cell>
        </row>
        <row r="2664">
          <cell r="C2664">
            <v>1</v>
          </cell>
          <cell r="H2664">
            <v>1</v>
          </cell>
        </row>
        <row r="2665">
          <cell r="C2665">
            <v>1</v>
          </cell>
          <cell r="H2665">
            <v>1</v>
          </cell>
        </row>
        <row r="2672">
          <cell r="C2672">
            <v>10</v>
          </cell>
          <cell r="H2672">
            <v>7</v>
          </cell>
          <cell r="I2672">
            <v>7</v>
          </cell>
          <cell r="J2672">
            <v>0</v>
          </cell>
          <cell r="K2672">
            <v>1</v>
          </cell>
          <cell r="L2672">
            <v>2</v>
          </cell>
          <cell r="M2672">
            <v>0</v>
          </cell>
          <cell r="N2672">
            <v>0</v>
          </cell>
          <cell r="P2672">
            <v>0</v>
          </cell>
          <cell r="Q2672">
            <v>0</v>
          </cell>
          <cell r="S2672">
            <v>3</v>
          </cell>
          <cell r="T2672">
            <v>4</v>
          </cell>
          <cell r="V2672">
            <v>0</v>
          </cell>
          <cell r="W2672">
            <v>0</v>
          </cell>
          <cell r="Y2672">
            <v>0</v>
          </cell>
          <cell r="Z2672">
            <v>3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L2672">
            <v>681230</v>
          </cell>
        </row>
        <row r="2676">
          <cell r="Q2676"/>
        </row>
        <row r="2684">
          <cell r="C2684">
            <v>12</v>
          </cell>
          <cell r="D2684">
            <v>12</v>
          </cell>
          <cell r="E2684">
            <v>12</v>
          </cell>
          <cell r="F2684">
            <v>0</v>
          </cell>
          <cell r="G2684">
            <v>0</v>
          </cell>
          <cell r="AA2684">
            <v>0</v>
          </cell>
          <cell r="AB2684">
            <v>12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L2684">
            <v>974190</v>
          </cell>
        </row>
        <row r="2702">
          <cell r="Q2702"/>
        </row>
        <row r="2739">
          <cell r="C2739">
            <v>25</v>
          </cell>
          <cell r="E2739">
            <v>25</v>
          </cell>
        </row>
        <row r="2741">
          <cell r="C2741">
            <v>25</v>
          </cell>
          <cell r="E2741">
            <v>17</v>
          </cell>
          <cell r="AL2741">
            <v>567800</v>
          </cell>
        </row>
        <row r="2751">
          <cell r="C2751">
            <v>87</v>
          </cell>
          <cell r="E2751">
            <v>24</v>
          </cell>
        </row>
        <row r="2753">
          <cell r="C2753">
            <v>208</v>
          </cell>
          <cell r="E2753">
            <v>208</v>
          </cell>
          <cell r="AL2753">
            <v>4576000</v>
          </cell>
        </row>
        <row r="2754">
          <cell r="C2754">
            <v>195</v>
          </cell>
          <cell r="E2754">
            <v>195</v>
          </cell>
          <cell r="AL2754">
            <v>13497900</v>
          </cell>
        </row>
        <row r="2755">
          <cell r="C2755">
            <v>0</v>
          </cell>
          <cell r="E2755"/>
          <cell r="AL2755">
            <v>0</v>
          </cell>
        </row>
        <row r="2756">
          <cell r="C2756">
            <v>281</v>
          </cell>
          <cell r="E2756">
            <v>276</v>
          </cell>
          <cell r="AL2756">
            <v>833520</v>
          </cell>
        </row>
        <row r="2757">
          <cell r="C2757">
            <v>0</v>
          </cell>
          <cell r="E2757"/>
          <cell r="AL2757">
            <v>0</v>
          </cell>
        </row>
        <row r="2758">
          <cell r="C2758">
            <v>0</v>
          </cell>
          <cell r="E2758"/>
          <cell r="AL2758">
            <v>0</v>
          </cell>
        </row>
        <row r="2759">
          <cell r="C2759">
            <v>0</v>
          </cell>
          <cell r="E2759"/>
          <cell r="AL2759">
            <v>0</v>
          </cell>
        </row>
        <row r="2780">
          <cell r="C2780">
            <v>577</v>
          </cell>
          <cell r="E2780">
            <v>577</v>
          </cell>
          <cell r="AL2780">
            <v>2713560</v>
          </cell>
        </row>
        <row r="2806">
          <cell r="C2806">
            <v>180</v>
          </cell>
          <cell r="E2806">
            <v>180</v>
          </cell>
          <cell r="AL2806">
            <v>4431000</v>
          </cell>
        </row>
        <row r="2816">
          <cell r="C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</row>
        <row r="2839">
          <cell r="C2839">
            <v>1</v>
          </cell>
          <cell r="E2839">
            <v>1</v>
          </cell>
          <cell r="AL2839">
            <v>36550</v>
          </cell>
        </row>
        <row r="2840">
          <cell r="C2840">
            <v>1</v>
          </cell>
          <cell r="E2840">
            <v>1</v>
          </cell>
          <cell r="AL2840">
            <v>67210</v>
          </cell>
        </row>
        <row r="2843">
          <cell r="C2843">
            <v>62</v>
          </cell>
          <cell r="H2843">
            <v>33</v>
          </cell>
          <cell r="I2843">
            <v>33</v>
          </cell>
          <cell r="J2843">
            <v>0</v>
          </cell>
          <cell r="K2843">
            <v>0</v>
          </cell>
          <cell r="L2843">
            <v>29</v>
          </cell>
          <cell r="M2843">
            <v>0</v>
          </cell>
          <cell r="N2843">
            <v>0</v>
          </cell>
          <cell r="P2843">
            <v>0</v>
          </cell>
          <cell r="Q2843">
            <v>1</v>
          </cell>
          <cell r="S2843">
            <v>0</v>
          </cell>
          <cell r="T2843">
            <v>1</v>
          </cell>
          <cell r="V2843">
            <v>0</v>
          </cell>
          <cell r="W2843">
            <v>0</v>
          </cell>
          <cell r="Y2843">
            <v>0</v>
          </cell>
          <cell r="Z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L2843">
            <v>1220760</v>
          </cell>
        </row>
        <row r="2893">
          <cell r="C2893">
            <v>0</v>
          </cell>
        </row>
        <row r="2896">
          <cell r="C2896">
            <v>102</v>
          </cell>
          <cell r="E2896">
            <v>102</v>
          </cell>
          <cell r="AL2896">
            <v>2351100</v>
          </cell>
        </row>
        <row r="2897">
          <cell r="C2897">
            <v>0</v>
          </cell>
          <cell r="E2897"/>
          <cell r="AL2897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9">
          <cell r="C2909">
            <v>7</v>
          </cell>
          <cell r="E2909">
            <v>7</v>
          </cell>
          <cell r="AL2909">
            <v>57610</v>
          </cell>
        </row>
        <row r="2910">
          <cell r="C2910">
            <v>0</v>
          </cell>
          <cell r="E2910"/>
          <cell r="AL2910">
            <v>0</v>
          </cell>
        </row>
        <row r="2911">
          <cell r="C2911">
            <v>0</v>
          </cell>
          <cell r="E2911"/>
          <cell r="AL2911">
            <v>0</v>
          </cell>
        </row>
        <row r="2912">
          <cell r="C2912">
            <v>0</v>
          </cell>
          <cell r="E2912"/>
          <cell r="AL2912">
            <v>0</v>
          </cell>
        </row>
        <row r="2913">
          <cell r="C2913">
            <v>0</v>
          </cell>
          <cell r="E2913"/>
          <cell r="AL2913">
            <v>0</v>
          </cell>
        </row>
        <row r="2916">
          <cell r="C2916">
            <v>0</v>
          </cell>
        </row>
        <row r="2917">
          <cell r="C2917">
            <v>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"/>
      <sheetName val="B17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2021</v>
          </cell>
        </row>
      </sheetData>
      <sheetData sheetId="1">
        <row r="5">
          <cell r="C5">
            <v>0</v>
          </cell>
          <cell r="E5"/>
          <cell r="AL5">
            <v>0</v>
          </cell>
        </row>
        <row r="6">
          <cell r="C6">
            <v>0</v>
          </cell>
          <cell r="E6"/>
          <cell r="AL6">
            <v>0</v>
          </cell>
        </row>
        <row r="7">
          <cell r="C7">
            <v>3355</v>
          </cell>
          <cell r="E7">
            <v>3203</v>
          </cell>
          <cell r="AL7">
            <v>43016290</v>
          </cell>
        </row>
        <row r="8">
          <cell r="C8">
            <v>0</v>
          </cell>
          <cell r="E8"/>
          <cell r="AL8">
            <v>0</v>
          </cell>
        </row>
        <row r="9">
          <cell r="C9">
            <v>0</v>
          </cell>
          <cell r="E9"/>
          <cell r="AL9">
            <v>0</v>
          </cell>
        </row>
        <row r="10">
          <cell r="C10">
            <v>0</v>
          </cell>
          <cell r="E10"/>
          <cell r="AL10">
            <v>0</v>
          </cell>
        </row>
        <row r="11">
          <cell r="C11">
            <v>189</v>
          </cell>
          <cell r="E11">
            <v>115</v>
          </cell>
          <cell r="AL11">
            <v>1936600</v>
          </cell>
        </row>
        <row r="12">
          <cell r="C12">
            <v>0</v>
          </cell>
          <cell r="E12"/>
          <cell r="AL12">
            <v>0</v>
          </cell>
        </row>
        <row r="13">
          <cell r="C13">
            <v>0</v>
          </cell>
          <cell r="E13"/>
          <cell r="AL13">
            <v>0</v>
          </cell>
        </row>
        <row r="14">
          <cell r="C14">
            <v>0</v>
          </cell>
          <cell r="E14"/>
          <cell r="AL14">
            <v>0</v>
          </cell>
        </row>
        <row r="15">
          <cell r="C15">
            <v>1842</v>
          </cell>
          <cell r="E15">
            <v>1839</v>
          </cell>
          <cell r="AL15">
            <v>12468420</v>
          </cell>
        </row>
        <row r="16">
          <cell r="C16">
            <v>1620</v>
          </cell>
          <cell r="E16">
            <v>1620</v>
          </cell>
          <cell r="AL16">
            <v>13203000</v>
          </cell>
        </row>
        <row r="17">
          <cell r="C17">
            <v>2193</v>
          </cell>
          <cell r="E17">
            <v>2190</v>
          </cell>
          <cell r="AL17">
            <v>22119000</v>
          </cell>
        </row>
        <row r="18">
          <cell r="C18">
            <v>7</v>
          </cell>
          <cell r="E18">
            <v>7</v>
          </cell>
          <cell r="AL18">
            <v>106050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637</v>
          </cell>
        </row>
        <row r="25">
          <cell r="C25">
            <v>0</v>
          </cell>
        </row>
        <row r="29">
          <cell r="C29">
            <v>2136</v>
          </cell>
          <cell r="E29">
            <v>2101</v>
          </cell>
          <cell r="AL29">
            <v>2773320</v>
          </cell>
        </row>
        <row r="30">
          <cell r="C30">
            <v>0</v>
          </cell>
          <cell r="E30"/>
          <cell r="AL30">
            <v>0</v>
          </cell>
        </row>
        <row r="31">
          <cell r="C31">
            <v>0</v>
          </cell>
          <cell r="E31"/>
          <cell r="AL31">
            <v>0</v>
          </cell>
        </row>
        <row r="32">
          <cell r="C32">
            <v>215</v>
          </cell>
          <cell r="E32">
            <v>215</v>
          </cell>
          <cell r="AL32">
            <v>387000</v>
          </cell>
        </row>
        <row r="33">
          <cell r="C33">
            <v>4150</v>
          </cell>
          <cell r="E33">
            <v>4150</v>
          </cell>
          <cell r="AL33">
            <v>6017500</v>
          </cell>
        </row>
        <row r="34">
          <cell r="C34">
            <v>282</v>
          </cell>
          <cell r="E34">
            <v>282</v>
          </cell>
          <cell r="AL34">
            <v>372240</v>
          </cell>
        </row>
        <row r="36">
          <cell r="C36">
            <v>165</v>
          </cell>
        </row>
        <row r="37">
          <cell r="C37">
            <v>368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0</v>
          </cell>
        </row>
        <row r="44">
          <cell r="C44">
            <v>34</v>
          </cell>
          <cell r="E44">
            <v>34</v>
          </cell>
          <cell r="AL44">
            <v>147560</v>
          </cell>
        </row>
        <row r="45">
          <cell r="C45">
            <v>595</v>
          </cell>
          <cell r="E45">
            <v>595</v>
          </cell>
          <cell r="AL45">
            <v>1422050</v>
          </cell>
        </row>
        <row r="46">
          <cell r="C46">
            <v>0</v>
          </cell>
          <cell r="E46"/>
          <cell r="AL46">
            <v>0</v>
          </cell>
        </row>
        <row r="47">
          <cell r="C47">
            <v>373</v>
          </cell>
          <cell r="E47">
            <v>373</v>
          </cell>
          <cell r="AL47">
            <v>272290</v>
          </cell>
        </row>
        <row r="49">
          <cell r="C49">
            <v>0</v>
          </cell>
        </row>
        <row r="53">
          <cell r="C53">
            <v>922</v>
          </cell>
          <cell r="E53">
            <v>922</v>
          </cell>
          <cell r="AL53">
            <v>1908540</v>
          </cell>
        </row>
        <row r="54">
          <cell r="C54">
            <v>14</v>
          </cell>
          <cell r="E54">
            <v>14</v>
          </cell>
          <cell r="AL54">
            <v>28980</v>
          </cell>
        </row>
        <row r="55">
          <cell r="C55">
            <v>406</v>
          </cell>
          <cell r="E55">
            <v>406</v>
          </cell>
          <cell r="AL55">
            <v>483140</v>
          </cell>
        </row>
        <row r="57">
          <cell r="C57">
            <v>0</v>
          </cell>
        </row>
        <row r="58">
          <cell r="C58">
            <v>0</v>
          </cell>
        </row>
        <row r="62">
          <cell r="C62">
            <v>297</v>
          </cell>
          <cell r="E62">
            <v>297</v>
          </cell>
          <cell r="AL62">
            <v>267300</v>
          </cell>
        </row>
        <row r="63">
          <cell r="C63">
            <v>0</v>
          </cell>
          <cell r="E63"/>
          <cell r="AL63">
            <v>0</v>
          </cell>
        </row>
        <row r="64">
          <cell r="C64">
            <v>0</v>
          </cell>
          <cell r="E64"/>
          <cell r="AL64">
            <v>0</v>
          </cell>
        </row>
        <row r="67">
          <cell r="C67">
            <v>1374</v>
          </cell>
          <cell r="E67">
            <v>1362</v>
          </cell>
          <cell r="AL67">
            <v>1075980</v>
          </cell>
        </row>
        <row r="68">
          <cell r="C68">
            <v>523</v>
          </cell>
          <cell r="E68">
            <v>523</v>
          </cell>
          <cell r="AL68">
            <v>9382620</v>
          </cell>
        </row>
        <row r="69">
          <cell r="C69">
            <v>55</v>
          </cell>
          <cell r="E69">
            <v>51</v>
          </cell>
          <cell r="AL69">
            <v>2101710</v>
          </cell>
        </row>
        <row r="70">
          <cell r="C70">
            <v>10601</v>
          </cell>
          <cell r="E70">
            <v>10601</v>
          </cell>
          <cell r="AL70">
            <v>25336390</v>
          </cell>
        </row>
        <row r="71">
          <cell r="C71">
            <v>0</v>
          </cell>
          <cell r="E71"/>
          <cell r="AL71">
            <v>0</v>
          </cell>
        </row>
        <row r="73">
          <cell r="C73">
            <v>0</v>
          </cell>
          <cell r="E73"/>
        </row>
        <row r="103">
          <cell r="C103">
            <v>0</v>
          </cell>
        </row>
        <row r="104">
          <cell r="C104">
            <v>0</v>
          </cell>
        </row>
        <row r="105">
          <cell r="C105">
            <v>0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0</v>
          </cell>
        </row>
        <row r="109">
          <cell r="C109">
            <v>0</v>
          </cell>
        </row>
        <row r="110">
          <cell r="C110">
            <v>0</v>
          </cell>
        </row>
        <row r="111">
          <cell r="C111">
            <v>0</v>
          </cell>
        </row>
        <row r="112">
          <cell r="C112">
            <v>0</v>
          </cell>
        </row>
        <row r="113">
          <cell r="C113">
            <v>0</v>
          </cell>
        </row>
        <row r="116">
          <cell r="C116">
            <v>3936</v>
          </cell>
          <cell r="E116">
            <v>3548</v>
          </cell>
          <cell r="AL116">
            <v>139897640</v>
          </cell>
        </row>
        <row r="117">
          <cell r="C117">
            <v>0</v>
          </cell>
          <cell r="E117"/>
          <cell r="AL117">
            <v>0</v>
          </cell>
        </row>
        <row r="118">
          <cell r="C118">
            <v>0</v>
          </cell>
          <cell r="E118"/>
          <cell r="AL118">
            <v>0</v>
          </cell>
        </row>
        <row r="119">
          <cell r="C119">
            <v>633</v>
          </cell>
          <cell r="E119">
            <v>633</v>
          </cell>
          <cell r="AL119">
            <v>103755030</v>
          </cell>
        </row>
        <row r="120">
          <cell r="C120">
            <v>0</v>
          </cell>
          <cell r="E120"/>
          <cell r="AL120">
            <v>0</v>
          </cell>
        </row>
        <row r="121">
          <cell r="C121">
            <v>0</v>
          </cell>
          <cell r="E121"/>
          <cell r="AL121">
            <v>0</v>
          </cell>
        </row>
        <row r="122">
          <cell r="C122">
            <v>282</v>
          </cell>
          <cell r="E122">
            <v>282</v>
          </cell>
          <cell r="AL122">
            <v>22328760</v>
          </cell>
        </row>
        <row r="123">
          <cell r="C123">
            <v>136</v>
          </cell>
          <cell r="E123">
            <v>136</v>
          </cell>
          <cell r="AL123">
            <v>10768480</v>
          </cell>
        </row>
        <row r="124">
          <cell r="C124">
            <v>0</v>
          </cell>
          <cell r="E124"/>
          <cell r="AL124">
            <v>0</v>
          </cell>
        </row>
        <row r="125">
          <cell r="C125">
            <v>95</v>
          </cell>
          <cell r="E125">
            <v>94</v>
          </cell>
          <cell r="AL125">
            <v>6676820</v>
          </cell>
        </row>
        <row r="126">
          <cell r="C126">
            <v>0</v>
          </cell>
          <cell r="E126"/>
          <cell r="AL126">
            <v>0</v>
          </cell>
        </row>
        <row r="127">
          <cell r="C127">
            <v>0</v>
          </cell>
          <cell r="E127"/>
          <cell r="AL127">
            <v>0</v>
          </cell>
        </row>
        <row r="128">
          <cell r="C128">
            <v>0</v>
          </cell>
          <cell r="E128"/>
          <cell r="AL128">
            <v>0</v>
          </cell>
        </row>
        <row r="131">
          <cell r="C131">
            <v>0</v>
          </cell>
          <cell r="E131"/>
          <cell r="AL131">
            <v>0</v>
          </cell>
        </row>
        <row r="132">
          <cell r="C132">
            <v>0</v>
          </cell>
          <cell r="E132"/>
          <cell r="AL132">
            <v>0</v>
          </cell>
        </row>
        <row r="133">
          <cell r="C133">
            <v>0</v>
          </cell>
          <cell r="E133"/>
          <cell r="AL133">
            <v>0</v>
          </cell>
        </row>
        <row r="134">
          <cell r="C134">
            <v>675</v>
          </cell>
          <cell r="E134">
            <v>641</v>
          </cell>
          <cell r="AL134">
            <v>3749850</v>
          </cell>
        </row>
        <row r="135">
          <cell r="C135">
            <v>0</v>
          </cell>
          <cell r="E135"/>
          <cell r="AL135">
            <v>0</v>
          </cell>
        </row>
        <row r="136">
          <cell r="C136">
            <v>0</v>
          </cell>
          <cell r="E136"/>
          <cell r="AL136">
            <v>0</v>
          </cell>
        </row>
        <row r="137">
          <cell r="C137">
            <v>0</v>
          </cell>
          <cell r="E137"/>
          <cell r="AL137">
            <v>0</v>
          </cell>
        </row>
        <row r="138">
          <cell r="C138">
            <v>5</v>
          </cell>
          <cell r="E138">
            <v>5</v>
          </cell>
          <cell r="AL138">
            <v>38250</v>
          </cell>
        </row>
        <row r="139">
          <cell r="C139">
            <v>0</v>
          </cell>
          <cell r="E139"/>
          <cell r="AL139">
            <v>0</v>
          </cell>
        </row>
        <row r="140">
          <cell r="C140">
            <v>0</v>
          </cell>
          <cell r="E140"/>
          <cell r="AL140">
            <v>0</v>
          </cell>
        </row>
        <row r="142">
          <cell r="C142">
            <v>0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C145">
            <v>0</v>
          </cell>
        </row>
        <row r="146">
          <cell r="C146">
            <v>0</v>
          </cell>
        </row>
        <row r="218">
          <cell r="C218">
            <v>43004</v>
          </cell>
          <cell r="D218">
            <v>41946</v>
          </cell>
          <cell r="E218">
            <v>41946</v>
          </cell>
          <cell r="F218">
            <v>0</v>
          </cell>
          <cell r="G218">
            <v>1058</v>
          </cell>
          <cell r="AA218">
            <v>19407</v>
          </cell>
          <cell r="AB218">
            <v>8235</v>
          </cell>
          <cell r="AC218">
            <v>15362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3</v>
          </cell>
          <cell r="AJ218">
            <v>0</v>
          </cell>
          <cell r="AL218">
            <v>56769790</v>
          </cell>
        </row>
        <row r="283">
          <cell r="C283">
            <v>46313</v>
          </cell>
          <cell r="D283">
            <v>45651</v>
          </cell>
          <cell r="E283">
            <v>45651</v>
          </cell>
          <cell r="F283">
            <v>0</v>
          </cell>
          <cell r="G283">
            <v>662</v>
          </cell>
          <cell r="AA283">
            <v>17345</v>
          </cell>
          <cell r="AB283">
            <v>13855</v>
          </cell>
          <cell r="AC283">
            <v>15113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45</v>
          </cell>
          <cell r="AJ283">
            <v>0</v>
          </cell>
          <cell r="AL283">
            <v>76761710</v>
          </cell>
        </row>
        <row r="327">
          <cell r="C327">
            <v>3069</v>
          </cell>
          <cell r="D327">
            <v>3044</v>
          </cell>
          <cell r="E327">
            <v>3044</v>
          </cell>
          <cell r="F327">
            <v>0</v>
          </cell>
          <cell r="G327">
            <v>25</v>
          </cell>
          <cell r="AA327">
            <v>221</v>
          </cell>
          <cell r="AB327">
            <v>2801</v>
          </cell>
          <cell r="AC327">
            <v>47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44</v>
          </cell>
          <cell r="AJ327">
            <v>0</v>
          </cell>
          <cell r="AL327">
            <v>13792580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1</v>
          </cell>
          <cell r="AJ338">
            <v>0</v>
          </cell>
          <cell r="AL338">
            <v>0</v>
          </cell>
        </row>
        <row r="413">
          <cell r="C413">
            <v>3414</v>
          </cell>
          <cell r="D413">
            <v>3376</v>
          </cell>
          <cell r="E413">
            <v>3376</v>
          </cell>
          <cell r="F413">
            <v>0</v>
          </cell>
          <cell r="G413">
            <v>38</v>
          </cell>
          <cell r="AA413">
            <v>1312</v>
          </cell>
          <cell r="AB413">
            <v>924</v>
          </cell>
          <cell r="AC413">
            <v>1178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116</v>
          </cell>
          <cell r="AJ413">
            <v>0</v>
          </cell>
          <cell r="AL413">
            <v>19261660</v>
          </cell>
        </row>
        <row r="464">
          <cell r="C464">
            <v>3748</v>
          </cell>
          <cell r="D464">
            <v>3453</v>
          </cell>
          <cell r="E464">
            <v>3453</v>
          </cell>
          <cell r="F464">
            <v>0</v>
          </cell>
          <cell r="G464">
            <v>295</v>
          </cell>
          <cell r="AA464">
            <v>823</v>
          </cell>
          <cell r="AB464">
            <v>2647</v>
          </cell>
          <cell r="AC464">
            <v>278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3</v>
          </cell>
          <cell r="AJ464">
            <v>0</v>
          </cell>
          <cell r="AL464">
            <v>12818930</v>
          </cell>
        </row>
        <row r="483">
          <cell r="C483">
            <v>3</v>
          </cell>
          <cell r="D483">
            <v>3</v>
          </cell>
          <cell r="E483">
            <v>3</v>
          </cell>
          <cell r="F483">
            <v>0</v>
          </cell>
          <cell r="G483">
            <v>0</v>
          </cell>
          <cell r="AA483">
            <v>0</v>
          </cell>
          <cell r="AB483">
            <v>3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L483">
            <v>10680</v>
          </cell>
        </row>
        <row r="511">
          <cell r="C511">
            <v>23498</v>
          </cell>
          <cell r="D511">
            <v>23382</v>
          </cell>
          <cell r="E511">
            <v>23382</v>
          </cell>
          <cell r="F511">
            <v>0</v>
          </cell>
          <cell r="G511">
            <v>116</v>
          </cell>
          <cell r="AA511">
            <v>383</v>
          </cell>
          <cell r="AB511">
            <v>22481</v>
          </cell>
          <cell r="AC511">
            <v>634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19</v>
          </cell>
          <cell r="AJ511">
            <v>0</v>
          </cell>
          <cell r="AL511">
            <v>626477490</v>
          </cell>
        </row>
        <row r="521"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33">
          <cell r="C533">
            <v>5482</v>
          </cell>
          <cell r="D533">
            <v>5306</v>
          </cell>
          <cell r="E533">
            <v>5306</v>
          </cell>
          <cell r="F533">
            <v>0</v>
          </cell>
          <cell r="G533">
            <v>176</v>
          </cell>
          <cell r="AA533">
            <v>4268</v>
          </cell>
          <cell r="AB533">
            <v>133</v>
          </cell>
          <cell r="AC533">
            <v>1081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3</v>
          </cell>
          <cell r="AJ533">
            <v>0</v>
          </cell>
        </row>
        <row r="575">
          <cell r="C575">
            <v>51</v>
          </cell>
          <cell r="D575">
            <v>51</v>
          </cell>
          <cell r="E575">
            <v>51</v>
          </cell>
          <cell r="F575">
            <v>0</v>
          </cell>
          <cell r="G575">
            <v>0</v>
          </cell>
          <cell r="AA575">
            <v>11</v>
          </cell>
          <cell r="AB575">
            <v>24</v>
          </cell>
          <cell r="AC575">
            <v>16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101790</v>
          </cell>
        </row>
        <row r="607">
          <cell r="C607">
            <v>1803</v>
          </cell>
          <cell r="D607">
            <v>1781</v>
          </cell>
          <cell r="E607">
            <v>1781</v>
          </cell>
          <cell r="F607">
            <v>0</v>
          </cell>
          <cell r="G607">
            <v>22</v>
          </cell>
          <cell r="AA607">
            <v>256</v>
          </cell>
          <cell r="AB607">
            <v>909</v>
          </cell>
          <cell r="AC607">
            <v>638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1</v>
          </cell>
          <cell r="AJ607">
            <v>0</v>
          </cell>
          <cell r="AL607">
            <v>2964180</v>
          </cell>
        </row>
        <row r="669">
          <cell r="C669">
            <v>2123</v>
          </cell>
          <cell r="D669">
            <v>2108</v>
          </cell>
          <cell r="E669">
            <v>2105</v>
          </cell>
          <cell r="F669">
            <v>3</v>
          </cell>
          <cell r="G669">
            <v>15</v>
          </cell>
          <cell r="AA669">
            <v>348</v>
          </cell>
          <cell r="AB669">
            <v>659</v>
          </cell>
          <cell r="AC669">
            <v>1116</v>
          </cell>
          <cell r="AD669">
            <v>4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19315220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L692">
            <v>0</v>
          </cell>
        </row>
        <row r="722">
          <cell r="C722">
            <v>1565</v>
          </cell>
          <cell r="D722">
            <v>1564</v>
          </cell>
          <cell r="E722">
            <v>1564</v>
          </cell>
          <cell r="F722">
            <v>0</v>
          </cell>
          <cell r="G722">
            <v>1</v>
          </cell>
          <cell r="AA722">
            <v>58</v>
          </cell>
          <cell r="AB722">
            <v>243</v>
          </cell>
          <cell r="AC722">
            <v>1264</v>
          </cell>
          <cell r="AD722">
            <v>4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90102580</v>
          </cell>
        </row>
        <row r="724">
          <cell r="C724">
            <v>0</v>
          </cell>
          <cell r="D724">
            <v>0</v>
          </cell>
          <cell r="E724"/>
          <cell r="F724"/>
          <cell r="G724">
            <v>0</v>
          </cell>
          <cell r="AA724"/>
          <cell r="AB724"/>
          <cell r="AC724"/>
          <cell r="AD724"/>
          <cell r="AE724"/>
          <cell r="AF724"/>
          <cell r="AG724"/>
          <cell r="AH724"/>
          <cell r="AI724"/>
          <cell r="AJ724"/>
          <cell r="AL724">
            <v>0</v>
          </cell>
        </row>
        <row r="725">
          <cell r="C725">
            <v>107</v>
          </cell>
          <cell r="D725">
            <v>103</v>
          </cell>
          <cell r="E725">
            <v>103</v>
          </cell>
          <cell r="F725"/>
          <cell r="G725">
            <v>4</v>
          </cell>
          <cell r="AA725">
            <v>53</v>
          </cell>
          <cell r="AB725">
            <v>15</v>
          </cell>
          <cell r="AC725">
            <v>39</v>
          </cell>
          <cell r="AD725"/>
          <cell r="AE725"/>
          <cell r="AF725"/>
          <cell r="AG725"/>
          <cell r="AH725"/>
          <cell r="AI725"/>
          <cell r="AJ725"/>
          <cell r="AL725">
            <v>2290720</v>
          </cell>
        </row>
        <row r="746">
          <cell r="C746">
            <v>1272</v>
          </cell>
          <cell r="D746">
            <v>1264</v>
          </cell>
          <cell r="E746">
            <v>1264</v>
          </cell>
          <cell r="F746">
            <v>0</v>
          </cell>
          <cell r="G746">
            <v>8</v>
          </cell>
          <cell r="AA746">
            <v>651</v>
          </cell>
          <cell r="AB746">
            <v>349</v>
          </cell>
          <cell r="AC746">
            <v>272</v>
          </cell>
          <cell r="AD746">
            <v>2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21922080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12</v>
          </cell>
          <cell r="AJ779">
            <v>0</v>
          </cell>
          <cell r="AL779">
            <v>0</v>
          </cell>
        </row>
        <row r="837">
          <cell r="C837">
            <v>5</v>
          </cell>
          <cell r="D837">
            <v>5</v>
          </cell>
          <cell r="E837">
            <v>5</v>
          </cell>
          <cell r="F837">
            <v>0</v>
          </cell>
          <cell r="G837">
            <v>0</v>
          </cell>
          <cell r="AA837">
            <v>0</v>
          </cell>
          <cell r="AB837">
            <v>5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51"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L851">
            <v>0</v>
          </cell>
        </row>
        <row r="855"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52</v>
          </cell>
          <cell r="AJ855">
            <v>0</v>
          </cell>
          <cell r="AL855">
            <v>0</v>
          </cell>
        </row>
        <row r="862"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L862">
            <v>0</v>
          </cell>
        </row>
        <row r="871"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L871">
            <v>0</v>
          </cell>
        </row>
        <row r="875"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1</v>
          </cell>
          <cell r="AJ875">
            <v>0</v>
          </cell>
          <cell r="AL875">
            <v>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L879">
            <v>0</v>
          </cell>
        </row>
        <row r="883"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L883">
            <v>0</v>
          </cell>
        </row>
        <row r="891"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L891">
            <v>0</v>
          </cell>
        </row>
        <row r="894"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>
            <v>0</v>
          </cell>
        </row>
        <row r="897"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11</v>
          </cell>
          <cell r="AJ897">
            <v>0</v>
          </cell>
          <cell r="AL897">
            <v>0</v>
          </cell>
        </row>
        <row r="905"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L905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>
            <v>0</v>
          </cell>
        </row>
        <row r="921">
          <cell r="C921">
            <v>0</v>
          </cell>
          <cell r="E921">
            <v>0</v>
          </cell>
          <cell r="AL921">
            <v>0</v>
          </cell>
        </row>
        <row r="926">
          <cell r="C926">
            <v>0</v>
          </cell>
          <cell r="E926">
            <v>0</v>
          </cell>
          <cell r="AL926"/>
        </row>
        <row r="927"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47">
          <cell r="C947">
            <v>0</v>
          </cell>
          <cell r="E947">
            <v>0</v>
          </cell>
          <cell r="AL947">
            <v>0</v>
          </cell>
        </row>
        <row r="950"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</row>
        <row r="1011">
          <cell r="C1011">
            <v>7642</v>
          </cell>
          <cell r="D1011">
            <v>7642</v>
          </cell>
          <cell r="E1011">
            <v>7642</v>
          </cell>
          <cell r="F1011">
            <v>0</v>
          </cell>
          <cell r="G1011">
            <v>0</v>
          </cell>
          <cell r="AA1011">
            <v>5771</v>
          </cell>
          <cell r="AB1011">
            <v>1871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29">
          <cell r="C1029">
            <v>1075</v>
          </cell>
          <cell r="E1029">
            <v>1061</v>
          </cell>
          <cell r="AL1029">
            <v>8042730</v>
          </cell>
        </row>
        <row r="1036">
          <cell r="C1036">
            <v>0</v>
          </cell>
        </row>
        <row r="1051"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680</v>
          </cell>
          <cell r="AJ1051">
            <v>0</v>
          </cell>
          <cell r="AL1051">
            <v>0</v>
          </cell>
        </row>
        <row r="1054">
          <cell r="C1054">
            <v>0</v>
          </cell>
        </row>
        <row r="1073">
          <cell r="C1073">
            <v>157</v>
          </cell>
          <cell r="E1073">
            <v>157</v>
          </cell>
        </row>
        <row r="1075">
          <cell r="C1075">
            <v>196</v>
          </cell>
          <cell r="E1075">
            <v>188</v>
          </cell>
          <cell r="AL1075">
            <v>1549120</v>
          </cell>
        </row>
        <row r="1076">
          <cell r="C1076">
            <v>202</v>
          </cell>
          <cell r="E1076">
            <v>202</v>
          </cell>
          <cell r="AL1076">
            <v>652460</v>
          </cell>
        </row>
        <row r="1077">
          <cell r="C1077">
            <v>154</v>
          </cell>
          <cell r="E1077">
            <v>154</v>
          </cell>
          <cell r="AL1077">
            <v>497420</v>
          </cell>
        </row>
        <row r="1078">
          <cell r="C1078">
            <v>0</v>
          </cell>
          <cell r="E1078"/>
          <cell r="AL1078">
            <v>0</v>
          </cell>
        </row>
        <row r="1079">
          <cell r="C1079">
            <v>0</v>
          </cell>
          <cell r="E1079"/>
          <cell r="AL1079">
            <v>0</v>
          </cell>
        </row>
        <row r="1080">
          <cell r="C1080">
            <v>0</v>
          </cell>
          <cell r="E1080"/>
          <cell r="AL1080">
            <v>0</v>
          </cell>
        </row>
        <row r="1081">
          <cell r="C1081">
            <v>0</v>
          </cell>
          <cell r="E1081"/>
          <cell r="AL1081">
            <v>0</v>
          </cell>
        </row>
        <row r="1082">
          <cell r="C1082">
            <v>0</v>
          </cell>
          <cell r="E1082"/>
          <cell r="AL1082">
            <v>0</v>
          </cell>
        </row>
        <row r="1085">
          <cell r="C1085">
            <v>15</v>
          </cell>
          <cell r="E1085">
            <v>15</v>
          </cell>
          <cell r="AL1085">
            <v>255450</v>
          </cell>
        </row>
        <row r="1086">
          <cell r="C1086">
            <v>0</v>
          </cell>
          <cell r="E1086"/>
          <cell r="AL1086">
            <v>0</v>
          </cell>
        </row>
        <row r="1087">
          <cell r="C1087">
            <v>0</v>
          </cell>
          <cell r="E1087"/>
          <cell r="AL1087">
            <v>0</v>
          </cell>
        </row>
        <row r="1088">
          <cell r="C1088">
            <v>0</v>
          </cell>
          <cell r="E1088"/>
          <cell r="AL1088">
            <v>0</v>
          </cell>
        </row>
        <row r="1089">
          <cell r="C1089">
            <v>0</v>
          </cell>
          <cell r="E1089"/>
          <cell r="AL1089">
            <v>0</v>
          </cell>
        </row>
        <row r="1090">
          <cell r="C1090">
            <v>0</v>
          </cell>
          <cell r="E1090"/>
          <cell r="AL1090">
            <v>0</v>
          </cell>
        </row>
        <row r="1091">
          <cell r="C1091">
            <v>15</v>
          </cell>
          <cell r="D1091">
            <v>15</v>
          </cell>
          <cell r="E1091">
            <v>15</v>
          </cell>
          <cell r="F1091">
            <v>0</v>
          </cell>
          <cell r="G1091">
            <v>0</v>
          </cell>
          <cell r="AA1091">
            <v>9</v>
          </cell>
          <cell r="AB1091">
            <v>6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3">
          <cell r="C1093">
            <v>0</v>
          </cell>
          <cell r="D1093">
            <v>0</v>
          </cell>
          <cell r="E1093"/>
          <cell r="F1093"/>
          <cell r="G1093"/>
          <cell r="AA1093"/>
          <cell r="AB1093"/>
          <cell r="AC1093"/>
          <cell r="AD1093"/>
          <cell r="AE1093"/>
          <cell r="AF1093"/>
          <cell r="AG1093"/>
          <cell r="AH1093"/>
          <cell r="AI1093"/>
          <cell r="AJ1093"/>
        </row>
        <row r="1094">
          <cell r="C1094">
            <v>0</v>
          </cell>
          <cell r="D1094">
            <v>0</v>
          </cell>
          <cell r="E1094"/>
          <cell r="F1094"/>
          <cell r="G1094"/>
          <cell r="AA1094"/>
          <cell r="AB1094"/>
          <cell r="AC1094"/>
          <cell r="AD1094"/>
          <cell r="AE1094"/>
          <cell r="AF1094"/>
          <cell r="AG1094"/>
          <cell r="AH1094"/>
          <cell r="AI1094"/>
          <cell r="AJ1094"/>
        </row>
        <row r="1095">
          <cell r="C1095">
            <v>2</v>
          </cell>
          <cell r="D1095">
            <v>2</v>
          </cell>
          <cell r="E1095">
            <v>2</v>
          </cell>
          <cell r="F1095"/>
          <cell r="G1095">
            <v>0</v>
          </cell>
          <cell r="AA1095">
            <v>2</v>
          </cell>
          <cell r="AB1095">
            <v>0</v>
          </cell>
          <cell r="AC1095">
            <v>0</v>
          </cell>
          <cell r="AD1095"/>
          <cell r="AE1095"/>
          <cell r="AF1095"/>
          <cell r="AG1095"/>
          <cell r="AH1095"/>
          <cell r="AI1095"/>
          <cell r="AJ1095"/>
        </row>
        <row r="1096">
          <cell r="C1096">
            <v>0</v>
          </cell>
          <cell r="D1096">
            <v>0</v>
          </cell>
          <cell r="E1096"/>
          <cell r="F1096"/>
          <cell r="G1096"/>
          <cell r="AA1096"/>
          <cell r="AB1096"/>
          <cell r="AC1096"/>
          <cell r="AD1096"/>
          <cell r="AE1096"/>
          <cell r="AF1096"/>
          <cell r="AG1096"/>
          <cell r="AH1096"/>
          <cell r="AI1096"/>
          <cell r="AJ1096"/>
        </row>
        <row r="1097">
          <cell r="C1097">
            <v>0</v>
          </cell>
          <cell r="D1097">
            <v>0</v>
          </cell>
          <cell r="E1097"/>
          <cell r="F1097"/>
          <cell r="G1097"/>
          <cell r="AA1097"/>
          <cell r="AB1097"/>
          <cell r="AC1097"/>
          <cell r="AD1097"/>
          <cell r="AE1097"/>
          <cell r="AF1097"/>
          <cell r="AG1097"/>
          <cell r="AH1097"/>
          <cell r="AI1097"/>
          <cell r="AJ1097"/>
        </row>
        <row r="1098">
          <cell r="C1098">
            <v>0</v>
          </cell>
          <cell r="D1098">
            <v>0</v>
          </cell>
          <cell r="E1098"/>
          <cell r="F1098"/>
          <cell r="G1098"/>
          <cell r="AA1098"/>
          <cell r="AB1098"/>
          <cell r="AC1098"/>
          <cell r="AD1098"/>
          <cell r="AE1098"/>
          <cell r="AF1098"/>
          <cell r="AG1098"/>
          <cell r="AH1098"/>
          <cell r="AI1098"/>
          <cell r="AJ1098"/>
        </row>
        <row r="1099">
          <cell r="C1099">
            <v>0</v>
          </cell>
          <cell r="D1099">
            <v>0</v>
          </cell>
          <cell r="E1099"/>
          <cell r="F1099"/>
          <cell r="G1099"/>
          <cell r="AA1099"/>
          <cell r="AB1099"/>
          <cell r="AC1099"/>
          <cell r="AD1099"/>
          <cell r="AE1099"/>
          <cell r="AF1099"/>
          <cell r="AG1099"/>
          <cell r="AH1099"/>
          <cell r="AI1099"/>
          <cell r="AJ1099"/>
        </row>
        <row r="1100">
          <cell r="C1100">
            <v>0</v>
          </cell>
          <cell r="D1100">
            <v>0</v>
          </cell>
          <cell r="E1100"/>
          <cell r="F1100"/>
          <cell r="G1100"/>
          <cell r="AA1100"/>
          <cell r="AB1100"/>
          <cell r="AC1100"/>
          <cell r="AD1100"/>
          <cell r="AE1100"/>
          <cell r="AF1100"/>
          <cell r="AG1100"/>
          <cell r="AH1100"/>
          <cell r="AI1100"/>
          <cell r="AJ1100"/>
        </row>
        <row r="1101">
          <cell r="C1101">
            <v>0</v>
          </cell>
          <cell r="D1101">
            <v>0</v>
          </cell>
          <cell r="E1101"/>
          <cell r="F1101"/>
          <cell r="G1101"/>
          <cell r="AA1101"/>
          <cell r="AB1101"/>
          <cell r="AC1101"/>
          <cell r="AD1101"/>
          <cell r="AE1101"/>
          <cell r="AF1101"/>
          <cell r="AG1101"/>
          <cell r="AH1101"/>
          <cell r="AI1101"/>
          <cell r="AJ1101"/>
        </row>
        <row r="1102">
          <cell r="C1102">
            <v>0</v>
          </cell>
          <cell r="D1102">
            <v>0</v>
          </cell>
          <cell r="E1102"/>
          <cell r="F1102"/>
          <cell r="G1102"/>
          <cell r="AA1102"/>
          <cell r="AB1102"/>
          <cell r="AC1102"/>
          <cell r="AD1102"/>
          <cell r="AE1102"/>
          <cell r="AF1102"/>
          <cell r="AG1102"/>
          <cell r="AH1102"/>
          <cell r="AI1102"/>
          <cell r="AJ1102"/>
        </row>
        <row r="1103">
          <cell r="C1103">
            <v>0</v>
          </cell>
          <cell r="D1103">
            <v>0</v>
          </cell>
          <cell r="E1103"/>
          <cell r="F1103"/>
          <cell r="G1103"/>
          <cell r="AA1103"/>
          <cell r="AB1103"/>
          <cell r="AC1103"/>
          <cell r="AD1103"/>
          <cell r="AE1103"/>
          <cell r="AF1103"/>
          <cell r="AG1103"/>
          <cell r="AH1103"/>
          <cell r="AI1103"/>
          <cell r="AJ1103"/>
        </row>
        <row r="1104">
          <cell r="C1104">
            <v>0</v>
          </cell>
          <cell r="D1104">
            <v>0</v>
          </cell>
          <cell r="E1104"/>
          <cell r="F1104"/>
          <cell r="G1104"/>
          <cell r="AA1104"/>
          <cell r="AB1104"/>
          <cell r="AC1104"/>
          <cell r="AD1104"/>
          <cell r="AE1104"/>
          <cell r="AF1104"/>
          <cell r="AG1104"/>
          <cell r="AH1104"/>
          <cell r="AI1104"/>
          <cell r="AJ1104"/>
        </row>
        <row r="1105">
          <cell r="C1105">
            <v>0</v>
          </cell>
          <cell r="D1105">
            <v>0</v>
          </cell>
          <cell r="E1105"/>
          <cell r="F1105"/>
          <cell r="G1105"/>
          <cell r="AA1105"/>
          <cell r="AB1105"/>
          <cell r="AC1105"/>
          <cell r="AD1105"/>
          <cell r="AE1105"/>
          <cell r="AF1105"/>
          <cell r="AG1105"/>
          <cell r="AH1105"/>
          <cell r="AI1105"/>
          <cell r="AJ1105"/>
        </row>
        <row r="1106">
          <cell r="C1106">
            <v>0</v>
          </cell>
          <cell r="D1106">
            <v>0</v>
          </cell>
          <cell r="E1106"/>
          <cell r="F1106"/>
          <cell r="G1106"/>
          <cell r="AA1106"/>
          <cell r="AB1106"/>
          <cell r="AC1106"/>
          <cell r="AD1106"/>
          <cell r="AE1106"/>
          <cell r="AF1106"/>
          <cell r="AG1106"/>
          <cell r="AH1106"/>
          <cell r="AI1106"/>
          <cell r="AJ1106"/>
        </row>
        <row r="1107">
          <cell r="C1107">
            <v>0</v>
          </cell>
          <cell r="D1107">
            <v>0</v>
          </cell>
          <cell r="E1107"/>
          <cell r="F1107"/>
          <cell r="G1107"/>
          <cell r="AA1107"/>
          <cell r="AB1107"/>
          <cell r="AC1107"/>
          <cell r="AD1107"/>
          <cell r="AE1107"/>
          <cell r="AF1107"/>
          <cell r="AG1107"/>
          <cell r="AH1107"/>
          <cell r="AI1107"/>
          <cell r="AJ1107"/>
        </row>
        <row r="1108">
          <cell r="C1108">
            <v>0</v>
          </cell>
          <cell r="D1108">
            <v>0</v>
          </cell>
          <cell r="E1108"/>
          <cell r="F1108"/>
          <cell r="G1108"/>
          <cell r="AA1108"/>
          <cell r="AB1108"/>
          <cell r="AC1108"/>
          <cell r="AD1108"/>
          <cell r="AE1108"/>
          <cell r="AF1108"/>
          <cell r="AG1108"/>
          <cell r="AH1108"/>
          <cell r="AI1108"/>
          <cell r="AJ1108"/>
        </row>
        <row r="1109">
          <cell r="C1109">
            <v>0</v>
          </cell>
          <cell r="D1109">
            <v>0</v>
          </cell>
          <cell r="E1109"/>
          <cell r="F1109"/>
          <cell r="G1109"/>
          <cell r="AA1109"/>
          <cell r="AB1109"/>
          <cell r="AC1109"/>
          <cell r="AD1109"/>
          <cell r="AE1109"/>
          <cell r="AF1109"/>
          <cell r="AG1109"/>
          <cell r="AH1109"/>
          <cell r="AI1109"/>
          <cell r="AJ1109"/>
        </row>
        <row r="1110">
          <cell r="C1110">
            <v>0</v>
          </cell>
          <cell r="D1110">
            <v>0</v>
          </cell>
          <cell r="E1110"/>
          <cell r="F1110"/>
          <cell r="G1110"/>
          <cell r="AA1110"/>
          <cell r="AB1110"/>
          <cell r="AC1110"/>
          <cell r="AD1110"/>
          <cell r="AE1110"/>
          <cell r="AF1110"/>
          <cell r="AG1110"/>
          <cell r="AH1110"/>
          <cell r="AI1110"/>
          <cell r="AJ1110"/>
        </row>
        <row r="1111">
          <cell r="C1111">
            <v>0</v>
          </cell>
          <cell r="D1111">
            <v>0</v>
          </cell>
          <cell r="E1111"/>
          <cell r="F1111"/>
          <cell r="G1111"/>
          <cell r="AA1111"/>
          <cell r="AB1111"/>
          <cell r="AC1111"/>
          <cell r="AD1111"/>
          <cell r="AE1111"/>
          <cell r="AF1111"/>
          <cell r="AG1111"/>
          <cell r="AH1111"/>
          <cell r="AI1111"/>
          <cell r="AJ1111"/>
        </row>
        <row r="1112">
          <cell r="C1112">
            <v>0</v>
          </cell>
          <cell r="D1112">
            <v>0</v>
          </cell>
          <cell r="E1112"/>
          <cell r="F1112"/>
          <cell r="G1112"/>
          <cell r="AA1112"/>
          <cell r="AB1112"/>
          <cell r="AC1112"/>
          <cell r="AD1112"/>
          <cell r="AE1112"/>
          <cell r="AF1112"/>
          <cell r="AG1112"/>
          <cell r="AH1112"/>
          <cell r="AI1112"/>
          <cell r="AJ1112"/>
        </row>
        <row r="1113">
          <cell r="C1113">
            <v>0</v>
          </cell>
          <cell r="D1113">
            <v>0</v>
          </cell>
          <cell r="E1113"/>
          <cell r="F1113"/>
          <cell r="G1113"/>
          <cell r="AA1113"/>
          <cell r="AB1113"/>
          <cell r="AC1113"/>
          <cell r="AD1113"/>
          <cell r="AE1113"/>
          <cell r="AF1113"/>
          <cell r="AG1113"/>
          <cell r="AH1113"/>
          <cell r="AI1113"/>
          <cell r="AJ1113"/>
        </row>
        <row r="1114">
          <cell r="C1114">
            <v>0</v>
          </cell>
          <cell r="D1114">
            <v>0</v>
          </cell>
          <cell r="E1114"/>
          <cell r="F1114"/>
          <cell r="G1114"/>
          <cell r="AA1114"/>
          <cell r="AB1114"/>
          <cell r="AC1114"/>
          <cell r="AD1114"/>
          <cell r="AE1114"/>
          <cell r="AF1114"/>
          <cell r="AG1114"/>
          <cell r="AH1114"/>
          <cell r="AI1114"/>
          <cell r="AJ1114"/>
        </row>
        <row r="1115">
          <cell r="C1115">
            <v>0</v>
          </cell>
          <cell r="D1115">
            <v>0</v>
          </cell>
          <cell r="E1115"/>
          <cell r="F1115"/>
          <cell r="G1115"/>
          <cell r="AA1115"/>
          <cell r="AB1115"/>
          <cell r="AC1115"/>
          <cell r="AD1115"/>
          <cell r="AE1115"/>
          <cell r="AF1115"/>
          <cell r="AG1115"/>
          <cell r="AH1115"/>
          <cell r="AI1115"/>
          <cell r="AJ1115"/>
        </row>
        <row r="1116">
          <cell r="C1116">
            <v>0</v>
          </cell>
          <cell r="D1116">
            <v>0</v>
          </cell>
          <cell r="E1116"/>
          <cell r="F1116"/>
          <cell r="G1116"/>
          <cell r="AA1116"/>
          <cell r="AB1116"/>
          <cell r="AC1116"/>
          <cell r="AD1116"/>
          <cell r="AE1116"/>
          <cell r="AF1116"/>
          <cell r="AG1116"/>
          <cell r="AH1116"/>
          <cell r="AI1116"/>
          <cell r="AJ1116"/>
        </row>
        <row r="1117">
          <cell r="C1117">
            <v>0</v>
          </cell>
          <cell r="D1117">
            <v>0</v>
          </cell>
          <cell r="E1117"/>
          <cell r="F1117"/>
          <cell r="G1117"/>
          <cell r="AA1117"/>
          <cell r="AB1117"/>
          <cell r="AC1117"/>
          <cell r="AD1117"/>
          <cell r="AE1117"/>
          <cell r="AF1117"/>
          <cell r="AG1117"/>
          <cell r="AH1117"/>
          <cell r="AI1117"/>
          <cell r="AJ1117"/>
        </row>
        <row r="1118">
          <cell r="C1118">
            <v>0</v>
          </cell>
          <cell r="D1118">
            <v>0</v>
          </cell>
          <cell r="E1118"/>
          <cell r="F1118"/>
          <cell r="G1118"/>
          <cell r="AA1118"/>
          <cell r="AB1118"/>
          <cell r="AC1118"/>
          <cell r="AD1118"/>
          <cell r="AE1118"/>
          <cell r="AF1118"/>
          <cell r="AG1118"/>
          <cell r="AH1118"/>
          <cell r="AI1118"/>
          <cell r="AJ1118"/>
        </row>
        <row r="1119">
          <cell r="C1119">
            <v>0</v>
          </cell>
          <cell r="D1119">
            <v>0</v>
          </cell>
          <cell r="E1119"/>
          <cell r="F1119"/>
          <cell r="G1119"/>
          <cell r="AA1119"/>
          <cell r="AB1119"/>
          <cell r="AC1119"/>
          <cell r="AD1119"/>
          <cell r="AE1119"/>
          <cell r="AF1119"/>
          <cell r="AG1119"/>
          <cell r="AH1119"/>
          <cell r="AI1119"/>
          <cell r="AJ1119"/>
        </row>
        <row r="1120">
          <cell r="C1120">
            <v>0</v>
          </cell>
          <cell r="D1120">
            <v>0</v>
          </cell>
          <cell r="E1120"/>
          <cell r="F1120"/>
          <cell r="G1120"/>
          <cell r="AA1120"/>
          <cell r="AB1120"/>
          <cell r="AC1120"/>
          <cell r="AD1120"/>
          <cell r="AE1120"/>
          <cell r="AF1120"/>
          <cell r="AG1120"/>
          <cell r="AH1120"/>
          <cell r="AI1120"/>
          <cell r="AJ1120"/>
        </row>
        <row r="1121">
          <cell r="C1121">
            <v>0</v>
          </cell>
          <cell r="D1121">
            <v>0</v>
          </cell>
          <cell r="E1121"/>
          <cell r="F1121"/>
          <cell r="G1121"/>
          <cell r="AA1121"/>
          <cell r="AB1121"/>
          <cell r="AC1121"/>
          <cell r="AD1121"/>
          <cell r="AE1121"/>
          <cell r="AF1121"/>
          <cell r="AG1121"/>
          <cell r="AH1121"/>
          <cell r="AI1121"/>
          <cell r="AJ1121"/>
        </row>
        <row r="1122">
          <cell r="C1122">
            <v>0</v>
          </cell>
          <cell r="D1122">
            <v>0</v>
          </cell>
          <cell r="E1122"/>
          <cell r="F1122"/>
          <cell r="G1122"/>
          <cell r="AA1122"/>
          <cell r="AB1122"/>
          <cell r="AC1122"/>
          <cell r="AD1122"/>
          <cell r="AE1122"/>
          <cell r="AF1122"/>
          <cell r="AG1122"/>
          <cell r="AH1122"/>
          <cell r="AI1122"/>
          <cell r="AJ1122"/>
        </row>
        <row r="1123">
          <cell r="C1123">
            <v>0</v>
          </cell>
          <cell r="D1123">
            <v>0</v>
          </cell>
          <cell r="E1123"/>
          <cell r="F1123"/>
          <cell r="G1123"/>
          <cell r="AA1123"/>
          <cell r="AB1123"/>
          <cell r="AC1123"/>
          <cell r="AD1123"/>
          <cell r="AE1123"/>
          <cell r="AF1123"/>
          <cell r="AG1123"/>
          <cell r="AH1123"/>
          <cell r="AI1123"/>
          <cell r="AJ1123"/>
        </row>
        <row r="1124">
          <cell r="C1124">
            <v>0</v>
          </cell>
          <cell r="D1124">
            <v>0</v>
          </cell>
          <cell r="E1124"/>
          <cell r="F1124"/>
          <cell r="G1124"/>
          <cell r="AA1124"/>
          <cell r="AB1124"/>
          <cell r="AC1124"/>
          <cell r="AD1124"/>
          <cell r="AE1124"/>
          <cell r="AF1124"/>
          <cell r="AG1124"/>
          <cell r="AH1124"/>
          <cell r="AI1124"/>
          <cell r="AJ1124"/>
        </row>
        <row r="1125">
          <cell r="C1125">
            <v>0</v>
          </cell>
          <cell r="D1125">
            <v>0</v>
          </cell>
          <cell r="E1125"/>
          <cell r="F1125"/>
          <cell r="G1125"/>
          <cell r="AA1125"/>
          <cell r="AB1125"/>
          <cell r="AC1125"/>
          <cell r="AD1125"/>
          <cell r="AE1125"/>
          <cell r="AF1125"/>
          <cell r="AG1125"/>
          <cell r="AH1125"/>
          <cell r="AI1125"/>
          <cell r="AJ1125"/>
        </row>
        <row r="1126">
          <cell r="C1126">
            <v>0</v>
          </cell>
          <cell r="D1126">
            <v>0</v>
          </cell>
          <cell r="E1126"/>
          <cell r="F1126"/>
          <cell r="G1126"/>
          <cell r="AA1126"/>
          <cell r="AB1126"/>
          <cell r="AC1126"/>
          <cell r="AD1126"/>
          <cell r="AE1126"/>
          <cell r="AF1126"/>
          <cell r="AG1126"/>
          <cell r="AH1126"/>
          <cell r="AI1126"/>
          <cell r="AJ1126"/>
        </row>
        <row r="1127">
          <cell r="C1127">
            <v>0</v>
          </cell>
          <cell r="D1127">
            <v>0</v>
          </cell>
          <cell r="E1127"/>
          <cell r="F1127"/>
          <cell r="G1127"/>
          <cell r="AA1127"/>
          <cell r="AB1127"/>
          <cell r="AC1127"/>
          <cell r="AD1127"/>
          <cell r="AE1127"/>
          <cell r="AF1127"/>
          <cell r="AG1127"/>
          <cell r="AH1127"/>
          <cell r="AI1127"/>
          <cell r="AJ1127"/>
        </row>
        <row r="1128">
          <cell r="C1128">
            <v>0</v>
          </cell>
          <cell r="D1128">
            <v>0</v>
          </cell>
          <cell r="E1128"/>
          <cell r="F1128"/>
          <cell r="G1128"/>
          <cell r="AA1128"/>
          <cell r="AB1128"/>
          <cell r="AC1128"/>
          <cell r="AD1128"/>
          <cell r="AE1128"/>
          <cell r="AF1128"/>
          <cell r="AG1128"/>
          <cell r="AH1128"/>
          <cell r="AI1128"/>
          <cell r="AJ1128"/>
        </row>
        <row r="1129">
          <cell r="C1129">
            <v>0</v>
          </cell>
          <cell r="D1129">
            <v>0</v>
          </cell>
          <cell r="E1129"/>
          <cell r="F1129"/>
          <cell r="G1129"/>
          <cell r="AA1129"/>
          <cell r="AB1129"/>
          <cell r="AC1129"/>
          <cell r="AD1129"/>
          <cell r="AE1129"/>
          <cell r="AF1129"/>
          <cell r="AG1129"/>
          <cell r="AH1129"/>
          <cell r="AI1129"/>
          <cell r="AJ1129"/>
        </row>
        <row r="1130">
          <cell r="C1130">
            <v>0</v>
          </cell>
          <cell r="D1130">
            <v>0</v>
          </cell>
          <cell r="E1130"/>
          <cell r="F1130"/>
          <cell r="G1130"/>
          <cell r="AA1130"/>
          <cell r="AB1130"/>
          <cell r="AC1130"/>
          <cell r="AD1130"/>
          <cell r="AE1130"/>
          <cell r="AF1130"/>
          <cell r="AG1130"/>
          <cell r="AH1130"/>
          <cell r="AI1130"/>
          <cell r="AJ1130"/>
        </row>
        <row r="1131">
          <cell r="C1131">
            <v>13</v>
          </cell>
          <cell r="D1131">
            <v>13</v>
          </cell>
          <cell r="E1131">
            <v>13</v>
          </cell>
          <cell r="F1131"/>
          <cell r="G1131">
            <v>0</v>
          </cell>
          <cell r="AA1131">
            <v>0</v>
          </cell>
          <cell r="AB1131">
            <v>13</v>
          </cell>
          <cell r="AC1131">
            <v>0</v>
          </cell>
          <cell r="AD1131"/>
          <cell r="AE1131"/>
          <cell r="AF1131"/>
          <cell r="AG1131"/>
          <cell r="AH1131"/>
          <cell r="AI1131"/>
          <cell r="AJ1131"/>
        </row>
        <row r="1132">
          <cell r="C1132">
            <v>0</v>
          </cell>
          <cell r="D1132">
            <v>0</v>
          </cell>
          <cell r="E1132"/>
          <cell r="F1132"/>
          <cell r="G1132"/>
          <cell r="AA1132"/>
          <cell r="AB1132"/>
          <cell r="AC1132"/>
          <cell r="AD1132"/>
          <cell r="AE1132"/>
          <cell r="AF1132"/>
          <cell r="AG1132"/>
          <cell r="AH1132"/>
          <cell r="AI1132"/>
          <cell r="AJ1132"/>
        </row>
        <row r="1133">
          <cell r="C1133">
            <v>0</v>
          </cell>
          <cell r="D1133">
            <v>0</v>
          </cell>
          <cell r="E1133"/>
          <cell r="F1133"/>
          <cell r="G1133"/>
          <cell r="AA1133"/>
          <cell r="AB1133"/>
          <cell r="AC1133"/>
          <cell r="AD1133"/>
          <cell r="AE1133"/>
          <cell r="AF1133"/>
          <cell r="AG1133"/>
          <cell r="AH1133"/>
          <cell r="AI1133"/>
          <cell r="AJ1133"/>
        </row>
        <row r="1134">
          <cell r="C1134">
            <v>0</v>
          </cell>
          <cell r="D1134">
            <v>0</v>
          </cell>
          <cell r="E1134"/>
          <cell r="F1134"/>
          <cell r="G1134"/>
          <cell r="AA1134"/>
          <cell r="AB1134"/>
          <cell r="AC1134"/>
          <cell r="AD1134"/>
          <cell r="AE1134"/>
          <cell r="AF1134"/>
          <cell r="AG1134"/>
          <cell r="AH1134"/>
          <cell r="AI1134"/>
          <cell r="AJ1134"/>
        </row>
        <row r="1135">
          <cell r="C1135">
            <v>0</v>
          </cell>
          <cell r="D1135">
            <v>0</v>
          </cell>
          <cell r="E1135"/>
          <cell r="F1135"/>
          <cell r="G1135"/>
          <cell r="AA1135"/>
          <cell r="AB1135"/>
          <cell r="AC1135"/>
          <cell r="AD1135"/>
          <cell r="AE1135"/>
          <cell r="AF1135"/>
          <cell r="AG1135"/>
          <cell r="AH1135"/>
          <cell r="AI1135"/>
          <cell r="AJ1135"/>
        </row>
        <row r="1136">
          <cell r="C1136">
            <v>0</v>
          </cell>
          <cell r="D1136">
            <v>0</v>
          </cell>
          <cell r="E1136"/>
          <cell r="F1136"/>
          <cell r="G1136"/>
          <cell r="AA1136"/>
          <cell r="AB1136"/>
          <cell r="AC1136"/>
          <cell r="AD1136"/>
          <cell r="AE1136"/>
          <cell r="AF1136"/>
          <cell r="AG1136"/>
          <cell r="AH1136"/>
          <cell r="AI1136"/>
          <cell r="AJ1136"/>
        </row>
        <row r="1137">
          <cell r="C1137">
            <v>0</v>
          </cell>
          <cell r="D1137">
            <v>0</v>
          </cell>
          <cell r="E1137"/>
          <cell r="F1137"/>
          <cell r="G1137"/>
          <cell r="AA1137"/>
          <cell r="AB1137"/>
          <cell r="AC1137"/>
          <cell r="AD1137"/>
          <cell r="AE1137"/>
          <cell r="AF1137"/>
          <cell r="AG1137"/>
          <cell r="AH1137"/>
          <cell r="AI1137"/>
          <cell r="AJ1137"/>
        </row>
        <row r="1138">
          <cell r="C1138">
            <v>0</v>
          </cell>
          <cell r="D1138">
            <v>0</v>
          </cell>
          <cell r="E1138"/>
          <cell r="F1138"/>
          <cell r="G1138"/>
          <cell r="AA1138"/>
          <cell r="AB1138"/>
          <cell r="AC1138"/>
          <cell r="AD1138"/>
          <cell r="AE1138"/>
          <cell r="AF1138"/>
          <cell r="AG1138"/>
          <cell r="AH1138"/>
          <cell r="AI1138"/>
          <cell r="AJ1138"/>
        </row>
        <row r="1139">
          <cell r="C1139">
            <v>0</v>
          </cell>
          <cell r="D1139">
            <v>0</v>
          </cell>
          <cell r="E1139"/>
          <cell r="F1139"/>
          <cell r="G1139"/>
          <cell r="AA1139"/>
          <cell r="AB1139"/>
          <cell r="AC1139"/>
          <cell r="AD1139"/>
          <cell r="AE1139"/>
          <cell r="AF1139"/>
          <cell r="AG1139"/>
          <cell r="AH1139"/>
          <cell r="AI1139"/>
          <cell r="AJ1139"/>
        </row>
        <row r="1140">
          <cell r="C1140">
            <v>0</v>
          </cell>
          <cell r="D1140">
            <v>0</v>
          </cell>
          <cell r="E1140"/>
          <cell r="F1140"/>
          <cell r="G1140"/>
          <cell r="AA1140"/>
          <cell r="AB1140"/>
          <cell r="AC1140"/>
          <cell r="AD1140"/>
          <cell r="AE1140"/>
          <cell r="AF1140"/>
          <cell r="AG1140"/>
          <cell r="AH1140"/>
          <cell r="AI1140"/>
          <cell r="AJ1140"/>
        </row>
        <row r="1141">
          <cell r="C1141">
            <v>0</v>
          </cell>
          <cell r="D1141">
            <v>0</v>
          </cell>
          <cell r="E1141"/>
          <cell r="F1141"/>
          <cell r="G1141"/>
          <cell r="AA1141"/>
          <cell r="AB1141"/>
          <cell r="AC1141"/>
          <cell r="AD1141"/>
          <cell r="AE1141"/>
          <cell r="AF1141"/>
          <cell r="AG1141"/>
          <cell r="AH1141"/>
          <cell r="AI1141"/>
          <cell r="AJ1141"/>
        </row>
        <row r="1142">
          <cell r="C1142">
            <v>0</v>
          </cell>
          <cell r="D1142">
            <v>0</v>
          </cell>
          <cell r="E1142"/>
          <cell r="F1142"/>
          <cell r="G1142"/>
          <cell r="AA1142"/>
          <cell r="AB1142"/>
          <cell r="AC1142"/>
          <cell r="AD1142"/>
          <cell r="AE1142"/>
          <cell r="AF1142"/>
          <cell r="AG1142"/>
          <cell r="AH1142"/>
          <cell r="AI1142"/>
          <cell r="AJ1142"/>
        </row>
        <row r="1143">
          <cell r="C1143">
            <v>0</v>
          </cell>
          <cell r="D1143">
            <v>0</v>
          </cell>
          <cell r="E1143"/>
          <cell r="F1143"/>
          <cell r="G1143"/>
          <cell r="AA1143"/>
          <cell r="AB1143"/>
          <cell r="AC1143"/>
          <cell r="AD1143"/>
          <cell r="AE1143"/>
          <cell r="AF1143"/>
          <cell r="AG1143"/>
          <cell r="AH1143"/>
          <cell r="AI1143"/>
          <cell r="AJ1143"/>
        </row>
        <row r="1144">
          <cell r="C1144">
            <v>0</v>
          </cell>
          <cell r="D1144">
            <v>0</v>
          </cell>
          <cell r="E1144"/>
          <cell r="F1144"/>
          <cell r="G1144"/>
          <cell r="AA1144"/>
          <cell r="AB1144"/>
          <cell r="AC1144"/>
          <cell r="AD1144"/>
          <cell r="AE1144"/>
          <cell r="AF1144"/>
          <cell r="AG1144"/>
          <cell r="AH1144"/>
          <cell r="AI1144"/>
          <cell r="AJ1144"/>
        </row>
        <row r="1216">
          <cell r="C1216">
            <v>5</v>
          </cell>
          <cell r="H1216">
            <v>5</v>
          </cell>
          <cell r="I1216">
            <v>0</v>
          </cell>
          <cell r="J1216">
            <v>5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P1216">
            <v>0</v>
          </cell>
          <cell r="Q1216">
            <v>0</v>
          </cell>
          <cell r="S1216">
            <v>0</v>
          </cell>
          <cell r="T1216">
            <v>5</v>
          </cell>
          <cell r="V1216">
            <v>0</v>
          </cell>
          <cell r="W1216">
            <v>0</v>
          </cell>
          <cell r="Y1216">
            <v>0</v>
          </cell>
          <cell r="Z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L1216">
            <v>0</v>
          </cell>
        </row>
        <row r="1218">
          <cell r="C1218">
            <v>0</v>
          </cell>
          <cell r="D1218">
            <v>0</v>
          </cell>
          <cell r="E1218"/>
          <cell r="F1218"/>
          <cell r="G1218"/>
          <cell r="AA1218"/>
          <cell r="AB1218"/>
          <cell r="AC1218"/>
          <cell r="AD1218"/>
          <cell r="AE1218"/>
          <cell r="AF1218"/>
          <cell r="AG1218"/>
          <cell r="AH1218"/>
          <cell r="AI1218">
            <v>13</v>
          </cell>
          <cell r="AJ1218"/>
        </row>
        <row r="1221">
          <cell r="C1221">
            <v>0</v>
          </cell>
          <cell r="D1221">
            <v>0</v>
          </cell>
          <cell r="E1221"/>
          <cell r="F1221"/>
          <cell r="G1221"/>
          <cell r="AA1221"/>
          <cell r="AB1221"/>
          <cell r="AC1221"/>
          <cell r="AD1221"/>
          <cell r="AE1221"/>
          <cell r="AF1221"/>
          <cell r="AG1221"/>
          <cell r="AH1221"/>
          <cell r="AI1221"/>
          <cell r="AJ1221"/>
        </row>
        <row r="1222">
          <cell r="C1222">
            <v>219</v>
          </cell>
          <cell r="D1222">
            <v>219</v>
          </cell>
          <cell r="E1222">
            <v>219</v>
          </cell>
          <cell r="F1222"/>
          <cell r="G1222">
            <v>0</v>
          </cell>
          <cell r="AA1222">
            <v>0</v>
          </cell>
          <cell r="AB1222">
            <v>219</v>
          </cell>
          <cell r="AC1222">
            <v>0</v>
          </cell>
          <cell r="AD1222"/>
          <cell r="AE1222"/>
          <cell r="AF1222"/>
          <cell r="AG1222"/>
          <cell r="AH1222"/>
          <cell r="AI1222"/>
          <cell r="AJ1222"/>
        </row>
        <row r="1223">
          <cell r="C1223">
            <v>0</v>
          </cell>
          <cell r="D1223">
            <v>0</v>
          </cell>
          <cell r="E1223"/>
          <cell r="F1223"/>
          <cell r="G1223"/>
          <cell r="AA1223"/>
          <cell r="AB1223"/>
          <cell r="AC1223"/>
          <cell r="AD1223"/>
          <cell r="AE1223"/>
          <cell r="AF1223"/>
          <cell r="AG1223"/>
          <cell r="AH1223"/>
          <cell r="AI1223"/>
          <cell r="AJ1223"/>
        </row>
        <row r="1224">
          <cell r="C1224">
            <v>0</v>
          </cell>
          <cell r="D1224">
            <v>0</v>
          </cell>
          <cell r="E1224"/>
          <cell r="F1224"/>
          <cell r="G1224"/>
          <cell r="AA1224"/>
          <cell r="AB1224"/>
          <cell r="AC1224"/>
          <cell r="AD1224"/>
          <cell r="AE1224"/>
          <cell r="AF1224"/>
          <cell r="AG1224"/>
          <cell r="AH1224"/>
          <cell r="AI1224"/>
          <cell r="AJ1224"/>
        </row>
        <row r="1225">
          <cell r="C1225">
            <v>0</v>
          </cell>
          <cell r="D1225">
            <v>0</v>
          </cell>
          <cell r="E1225"/>
          <cell r="F1225"/>
          <cell r="G1225"/>
          <cell r="AA1225"/>
          <cell r="AB1225"/>
          <cell r="AC1225"/>
          <cell r="AD1225"/>
          <cell r="AE1225"/>
          <cell r="AF1225"/>
          <cell r="AG1225"/>
          <cell r="AH1225"/>
          <cell r="AI1225"/>
          <cell r="AJ1225"/>
        </row>
        <row r="1226">
          <cell r="C1226">
            <v>0</v>
          </cell>
          <cell r="D1226">
            <v>0</v>
          </cell>
          <cell r="E1226"/>
          <cell r="F1226"/>
          <cell r="G1226"/>
          <cell r="AA1226"/>
          <cell r="AB1226"/>
          <cell r="AC1226"/>
          <cell r="AD1226"/>
          <cell r="AE1226"/>
          <cell r="AF1226"/>
          <cell r="AG1226"/>
          <cell r="AH1226"/>
          <cell r="AI1226"/>
          <cell r="AJ1226"/>
        </row>
        <row r="1227">
          <cell r="C1227">
            <v>0</v>
          </cell>
          <cell r="D1227">
            <v>0</v>
          </cell>
          <cell r="E1227"/>
          <cell r="F1227"/>
          <cell r="G1227"/>
          <cell r="AA1227"/>
          <cell r="AB1227"/>
          <cell r="AC1227"/>
          <cell r="AD1227"/>
          <cell r="AE1227"/>
          <cell r="AF1227"/>
          <cell r="AG1227"/>
          <cell r="AH1227"/>
          <cell r="AI1227"/>
          <cell r="AJ1227"/>
        </row>
        <row r="1228">
          <cell r="C1228">
            <v>0</v>
          </cell>
          <cell r="D1228">
            <v>0</v>
          </cell>
          <cell r="E1228"/>
          <cell r="F1228"/>
          <cell r="G1228"/>
          <cell r="AA1228"/>
          <cell r="AB1228"/>
          <cell r="AC1228"/>
          <cell r="AD1228"/>
          <cell r="AE1228"/>
          <cell r="AF1228"/>
          <cell r="AG1228"/>
          <cell r="AH1228"/>
          <cell r="AI1228"/>
          <cell r="AJ1228"/>
        </row>
        <row r="1229">
          <cell r="C1229">
            <v>0</v>
          </cell>
          <cell r="D1229">
            <v>0</v>
          </cell>
          <cell r="E1229"/>
          <cell r="F1229"/>
          <cell r="G1229"/>
          <cell r="AA1229"/>
          <cell r="AB1229"/>
          <cell r="AC1229"/>
          <cell r="AD1229"/>
          <cell r="AE1229"/>
          <cell r="AF1229"/>
          <cell r="AG1229"/>
          <cell r="AH1229"/>
          <cell r="AI1229"/>
          <cell r="AJ1229"/>
        </row>
        <row r="1230">
          <cell r="C1230">
            <v>19</v>
          </cell>
          <cell r="D1230">
            <v>19</v>
          </cell>
          <cell r="E1230">
            <v>19</v>
          </cell>
          <cell r="F1230"/>
          <cell r="G1230">
            <v>0</v>
          </cell>
          <cell r="AA1230">
            <v>0</v>
          </cell>
          <cell r="AB1230">
            <v>19</v>
          </cell>
          <cell r="AC1230">
            <v>0</v>
          </cell>
          <cell r="AD1230"/>
          <cell r="AE1230"/>
          <cell r="AF1230"/>
          <cell r="AG1230"/>
          <cell r="AH1230"/>
          <cell r="AI1230"/>
          <cell r="AJ1230"/>
        </row>
        <row r="1231">
          <cell r="C1231">
            <v>0</v>
          </cell>
          <cell r="D1231">
            <v>0</v>
          </cell>
          <cell r="E1231"/>
          <cell r="F1231"/>
          <cell r="G1231"/>
          <cell r="AA1231"/>
          <cell r="AB1231"/>
          <cell r="AC1231"/>
          <cell r="AD1231"/>
          <cell r="AE1231"/>
          <cell r="AF1231"/>
          <cell r="AG1231"/>
          <cell r="AH1231"/>
          <cell r="AI1231"/>
          <cell r="AJ1231"/>
        </row>
        <row r="1232">
          <cell r="C1232">
            <v>0</v>
          </cell>
          <cell r="D1232">
            <v>0</v>
          </cell>
          <cell r="E1232"/>
          <cell r="F1232"/>
          <cell r="G1232"/>
          <cell r="AA1232"/>
          <cell r="AB1232"/>
          <cell r="AC1232"/>
          <cell r="AD1232"/>
          <cell r="AE1232"/>
          <cell r="AF1232"/>
          <cell r="AG1232"/>
          <cell r="AH1232"/>
          <cell r="AI1232"/>
          <cell r="AJ1232"/>
        </row>
        <row r="1233">
          <cell r="C1233">
            <v>0</v>
          </cell>
          <cell r="D1233">
            <v>0</v>
          </cell>
          <cell r="E1233"/>
          <cell r="F1233"/>
          <cell r="G1233"/>
          <cell r="AA1233"/>
          <cell r="AB1233"/>
          <cell r="AC1233"/>
          <cell r="AD1233"/>
          <cell r="AE1233"/>
          <cell r="AF1233"/>
          <cell r="AG1233"/>
          <cell r="AH1233"/>
          <cell r="AI1233"/>
          <cell r="AJ1233"/>
        </row>
        <row r="1234">
          <cell r="C1234">
            <v>0</v>
          </cell>
          <cell r="D1234">
            <v>0</v>
          </cell>
          <cell r="E1234"/>
          <cell r="F1234"/>
          <cell r="G1234"/>
          <cell r="AA1234"/>
          <cell r="AB1234"/>
          <cell r="AC1234"/>
          <cell r="AD1234"/>
          <cell r="AE1234"/>
          <cell r="AF1234"/>
          <cell r="AG1234"/>
          <cell r="AH1234"/>
          <cell r="AI1234"/>
          <cell r="AJ1234"/>
        </row>
        <row r="1235">
          <cell r="C1235">
            <v>607</v>
          </cell>
          <cell r="D1235">
            <v>607</v>
          </cell>
          <cell r="E1235">
            <v>607</v>
          </cell>
          <cell r="F1235"/>
          <cell r="G1235">
            <v>0</v>
          </cell>
          <cell r="AA1235">
            <v>0</v>
          </cell>
          <cell r="AB1235">
            <v>607</v>
          </cell>
          <cell r="AC1235">
            <v>0</v>
          </cell>
          <cell r="AD1235"/>
          <cell r="AE1235"/>
          <cell r="AF1235"/>
          <cell r="AG1235"/>
          <cell r="AH1235"/>
          <cell r="AI1235"/>
          <cell r="AJ1235"/>
        </row>
        <row r="1236">
          <cell r="C1236">
            <v>3</v>
          </cell>
          <cell r="D1236">
            <v>3</v>
          </cell>
          <cell r="E1236">
            <v>3</v>
          </cell>
          <cell r="F1236"/>
          <cell r="G1236">
            <v>0</v>
          </cell>
          <cell r="AA1236">
            <v>0</v>
          </cell>
          <cell r="AB1236">
            <v>3</v>
          </cell>
          <cell r="AC1236">
            <v>0</v>
          </cell>
          <cell r="AD1236"/>
          <cell r="AE1236"/>
          <cell r="AF1236"/>
          <cell r="AG1236"/>
          <cell r="AH1236"/>
          <cell r="AI1236"/>
          <cell r="AJ1236"/>
        </row>
        <row r="1237">
          <cell r="C1237">
            <v>23</v>
          </cell>
          <cell r="D1237">
            <v>23</v>
          </cell>
          <cell r="E1237">
            <v>23</v>
          </cell>
          <cell r="F1237"/>
          <cell r="G1237">
            <v>0</v>
          </cell>
          <cell r="AA1237">
            <v>0</v>
          </cell>
          <cell r="AB1237">
            <v>23</v>
          </cell>
          <cell r="AC1237">
            <v>0</v>
          </cell>
          <cell r="AD1237"/>
          <cell r="AE1237"/>
          <cell r="AF1237"/>
          <cell r="AG1237"/>
          <cell r="AH1237"/>
          <cell r="AI1237"/>
          <cell r="AJ1237"/>
        </row>
        <row r="1238">
          <cell r="C1238">
            <v>0</v>
          </cell>
          <cell r="D1238">
            <v>0</v>
          </cell>
          <cell r="E1238"/>
          <cell r="F1238"/>
          <cell r="G1238"/>
          <cell r="AA1238"/>
          <cell r="AB1238"/>
          <cell r="AC1238"/>
          <cell r="AD1238"/>
          <cell r="AE1238"/>
          <cell r="AF1238"/>
          <cell r="AG1238"/>
          <cell r="AH1238"/>
          <cell r="AI1238">
            <v>11</v>
          </cell>
          <cell r="AJ1238"/>
        </row>
        <row r="1239">
          <cell r="C1239">
            <v>0</v>
          </cell>
          <cell r="D1239">
            <v>0</v>
          </cell>
          <cell r="E1239"/>
          <cell r="F1239"/>
          <cell r="G1239"/>
          <cell r="AA1239"/>
          <cell r="AB1239"/>
          <cell r="AC1239"/>
          <cell r="AD1239"/>
          <cell r="AE1239"/>
          <cell r="AF1239"/>
          <cell r="AG1239"/>
          <cell r="AH1239"/>
          <cell r="AI1239"/>
          <cell r="AJ1239"/>
        </row>
        <row r="1240">
          <cell r="C1240">
            <v>0</v>
          </cell>
          <cell r="D1240">
            <v>0</v>
          </cell>
          <cell r="E1240"/>
          <cell r="F1240"/>
          <cell r="G1240"/>
          <cell r="AA1240"/>
          <cell r="AB1240"/>
          <cell r="AC1240"/>
          <cell r="AD1240"/>
          <cell r="AE1240"/>
          <cell r="AF1240"/>
          <cell r="AG1240"/>
          <cell r="AH1240"/>
          <cell r="AI1240"/>
          <cell r="AJ1240"/>
        </row>
        <row r="1241">
          <cell r="C1241">
            <v>3</v>
          </cell>
          <cell r="D1241">
            <v>3</v>
          </cell>
          <cell r="E1241">
            <v>3</v>
          </cell>
          <cell r="F1241"/>
          <cell r="G1241"/>
          <cell r="AA1241">
            <v>3</v>
          </cell>
          <cell r="AB1241"/>
          <cell r="AC1241"/>
          <cell r="AD1241"/>
          <cell r="AE1241"/>
          <cell r="AF1241"/>
          <cell r="AG1241"/>
          <cell r="AH1241"/>
          <cell r="AI1241"/>
          <cell r="AJ1241"/>
        </row>
        <row r="1242">
          <cell r="C1242">
            <v>45</v>
          </cell>
          <cell r="D1242">
            <v>45</v>
          </cell>
          <cell r="E1242">
            <v>45</v>
          </cell>
          <cell r="F1242"/>
          <cell r="G1242">
            <v>0</v>
          </cell>
          <cell r="AA1242">
            <v>0</v>
          </cell>
          <cell r="AB1242">
            <v>45</v>
          </cell>
          <cell r="AC1242">
            <v>0</v>
          </cell>
          <cell r="AD1242"/>
          <cell r="AE1242"/>
          <cell r="AF1242"/>
          <cell r="AG1242"/>
          <cell r="AH1242"/>
          <cell r="AI1242"/>
          <cell r="AJ1242"/>
        </row>
        <row r="1243">
          <cell r="C1243">
            <v>0</v>
          </cell>
          <cell r="D1243">
            <v>0</v>
          </cell>
          <cell r="E1243"/>
          <cell r="F1243"/>
          <cell r="G1243"/>
          <cell r="AA1243"/>
          <cell r="AB1243"/>
          <cell r="AC1243"/>
          <cell r="AD1243"/>
          <cell r="AE1243"/>
          <cell r="AF1243"/>
          <cell r="AG1243"/>
          <cell r="AH1243"/>
          <cell r="AI1243"/>
          <cell r="AJ1243"/>
        </row>
        <row r="1244">
          <cell r="C1244">
            <v>0</v>
          </cell>
          <cell r="D1244">
            <v>0</v>
          </cell>
          <cell r="E1244"/>
          <cell r="F1244"/>
          <cell r="G1244"/>
          <cell r="AA1244"/>
          <cell r="AB1244"/>
          <cell r="AC1244"/>
          <cell r="AD1244"/>
          <cell r="AE1244"/>
          <cell r="AF1244"/>
          <cell r="AG1244"/>
          <cell r="AH1244"/>
          <cell r="AI1244"/>
          <cell r="AJ1244"/>
        </row>
        <row r="1245">
          <cell r="C1245">
            <v>0</v>
          </cell>
          <cell r="D1245">
            <v>0</v>
          </cell>
          <cell r="E1245"/>
          <cell r="F1245"/>
          <cell r="G1245"/>
          <cell r="AA1245"/>
          <cell r="AB1245"/>
          <cell r="AC1245"/>
          <cell r="AD1245"/>
          <cell r="AE1245"/>
          <cell r="AF1245"/>
          <cell r="AG1245"/>
          <cell r="AH1245"/>
          <cell r="AI1245"/>
          <cell r="AJ1245"/>
        </row>
        <row r="1246">
          <cell r="C1246">
            <v>10</v>
          </cell>
          <cell r="D1246">
            <v>10</v>
          </cell>
          <cell r="E1246">
            <v>10</v>
          </cell>
          <cell r="F1246"/>
          <cell r="G1246">
            <v>0</v>
          </cell>
          <cell r="AA1246">
            <v>0</v>
          </cell>
          <cell r="AB1246">
            <v>10</v>
          </cell>
          <cell r="AC1246">
            <v>0</v>
          </cell>
          <cell r="AD1246"/>
          <cell r="AE1246"/>
          <cell r="AF1246"/>
          <cell r="AG1246"/>
          <cell r="AH1246"/>
          <cell r="AI1246"/>
          <cell r="AJ1246"/>
        </row>
        <row r="1247">
          <cell r="C1247">
            <v>0</v>
          </cell>
          <cell r="D1247">
            <v>0</v>
          </cell>
          <cell r="E1247"/>
          <cell r="F1247"/>
          <cell r="G1247"/>
          <cell r="AA1247"/>
          <cell r="AB1247"/>
          <cell r="AC1247"/>
          <cell r="AD1247"/>
          <cell r="AE1247"/>
          <cell r="AF1247"/>
          <cell r="AG1247"/>
          <cell r="AH1247"/>
          <cell r="AI1247"/>
          <cell r="AJ1247"/>
        </row>
        <row r="1248">
          <cell r="C1248">
            <v>0</v>
          </cell>
          <cell r="D1248">
            <v>0</v>
          </cell>
          <cell r="E1248"/>
          <cell r="F1248"/>
          <cell r="G1248"/>
          <cell r="AA1248"/>
          <cell r="AB1248"/>
          <cell r="AC1248"/>
          <cell r="AD1248"/>
          <cell r="AE1248"/>
          <cell r="AF1248"/>
          <cell r="AG1248"/>
          <cell r="AH1248"/>
          <cell r="AI1248"/>
          <cell r="AJ1248"/>
        </row>
        <row r="1249">
          <cell r="C1249">
            <v>0</v>
          </cell>
          <cell r="D1249">
            <v>0</v>
          </cell>
          <cell r="E1249"/>
          <cell r="F1249"/>
          <cell r="G1249"/>
          <cell r="AA1249"/>
          <cell r="AB1249"/>
          <cell r="AC1249"/>
          <cell r="AD1249"/>
          <cell r="AE1249"/>
          <cell r="AF1249"/>
          <cell r="AG1249"/>
          <cell r="AH1249"/>
          <cell r="AI1249"/>
          <cell r="AJ1249"/>
        </row>
        <row r="1250">
          <cell r="C1250">
            <v>0</v>
          </cell>
          <cell r="D1250">
            <v>0</v>
          </cell>
          <cell r="E1250"/>
          <cell r="F1250"/>
          <cell r="G1250"/>
          <cell r="AA1250"/>
          <cell r="AB1250"/>
          <cell r="AC1250"/>
          <cell r="AD1250"/>
          <cell r="AE1250"/>
          <cell r="AF1250"/>
          <cell r="AG1250"/>
          <cell r="AH1250"/>
          <cell r="AI1250"/>
          <cell r="AJ1250"/>
        </row>
        <row r="1251">
          <cell r="C1251">
            <v>0</v>
          </cell>
          <cell r="D1251">
            <v>0</v>
          </cell>
          <cell r="E1251"/>
          <cell r="F1251"/>
          <cell r="G1251"/>
          <cell r="AA1251"/>
          <cell r="AB1251"/>
          <cell r="AC1251"/>
          <cell r="AD1251"/>
          <cell r="AE1251"/>
          <cell r="AF1251"/>
          <cell r="AG1251"/>
          <cell r="AH1251"/>
          <cell r="AI1251"/>
          <cell r="AJ1251"/>
        </row>
        <row r="1252">
          <cell r="C1252">
            <v>0</v>
          </cell>
          <cell r="D1252">
            <v>0</v>
          </cell>
          <cell r="E1252"/>
          <cell r="F1252"/>
          <cell r="G1252"/>
          <cell r="AA1252"/>
          <cell r="AB1252"/>
          <cell r="AC1252"/>
          <cell r="AD1252"/>
          <cell r="AE1252"/>
          <cell r="AF1252"/>
          <cell r="AG1252"/>
          <cell r="AH1252"/>
          <cell r="AI1252"/>
          <cell r="AJ1252"/>
        </row>
        <row r="1253">
          <cell r="C1253">
            <v>0</v>
          </cell>
          <cell r="D1253">
            <v>0</v>
          </cell>
          <cell r="E1253"/>
          <cell r="F1253"/>
          <cell r="G1253"/>
          <cell r="AA1253"/>
          <cell r="AB1253"/>
          <cell r="AC1253"/>
          <cell r="AD1253"/>
          <cell r="AE1253"/>
          <cell r="AF1253"/>
          <cell r="AG1253"/>
          <cell r="AH1253"/>
          <cell r="AI1253"/>
          <cell r="AJ1253"/>
        </row>
        <row r="1254">
          <cell r="C1254">
            <v>0</v>
          </cell>
          <cell r="D1254">
            <v>0</v>
          </cell>
          <cell r="E1254"/>
          <cell r="F1254"/>
          <cell r="G1254"/>
          <cell r="AA1254"/>
          <cell r="AB1254"/>
          <cell r="AC1254"/>
          <cell r="AD1254"/>
          <cell r="AE1254"/>
          <cell r="AF1254"/>
          <cell r="AG1254"/>
          <cell r="AH1254"/>
          <cell r="AI1254"/>
          <cell r="AJ1254"/>
        </row>
        <row r="1255">
          <cell r="C1255">
            <v>22</v>
          </cell>
          <cell r="D1255">
            <v>22</v>
          </cell>
          <cell r="E1255">
            <v>21</v>
          </cell>
          <cell r="F1255">
            <v>1</v>
          </cell>
          <cell r="G1255"/>
          <cell r="AA1255">
            <v>22</v>
          </cell>
          <cell r="AB1255"/>
          <cell r="AC1255"/>
          <cell r="AD1255"/>
          <cell r="AE1255"/>
          <cell r="AF1255"/>
          <cell r="AG1255"/>
          <cell r="AH1255"/>
          <cell r="AI1255"/>
          <cell r="AJ1255"/>
        </row>
        <row r="1256">
          <cell r="C1256">
            <v>0</v>
          </cell>
          <cell r="D1256">
            <v>0</v>
          </cell>
          <cell r="E1256"/>
          <cell r="F1256"/>
          <cell r="G1256"/>
          <cell r="AA1256"/>
          <cell r="AB1256"/>
          <cell r="AC1256"/>
          <cell r="AD1256"/>
          <cell r="AE1256"/>
          <cell r="AF1256"/>
          <cell r="AG1256"/>
          <cell r="AH1256"/>
          <cell r="AI1256"/>
          <cell r="AJ1256"/>
        </row>
        <row r="1257">
          <cell r="C1257">
            <v>0</v>
          </cell>
          <cell r="D1257">
            <v>0</v>
          </cell>
          <cell r="E1257"/>
          <cell r="F1257"/>
          <cell r="G1257"/>
          <cell r="AA1257"/>
          <cell r="AB1257"/>
          <cell r="AC1257"/>
          <cell r="AD1257"/>
          <cell r="AE1257"/>
          <cell r="AF1257"/>
          <cell r="AG1257"/>
          <cell r="AH1257"/>
          <cell r="AI1257"/>
          <cell r="AJ1257"/>
        </row>
        <row r="1258">
          <cell r="C1258">
            <v>0</v>
          </cell>
          <cell r="D1258">
            <v>0</v>
          </cell>
          <cell r="E1258"/>
          <cell r="F1258"/>
          <cell r="G1258"/>
          <cell r="AA1258"/>
          <cell r="AB1258"/>
          <cell r="AC1258"/>
          <cell r="AD1258"/>
          <cell r="AE1258"/>
          <cell r="AF1258"/>
          <cell r="AG1258"/>
          <cell r="AH1258"/>
          <cell r="AI1258"/>
          <cell r="AJ1258"/>
        </row>
        <row r="1259">
          <cell r="C1259">
            <v>0</v>
          </cell>
          <cell r="D1259">
            <v>0</v>
          </cell>
          <cell r="E1259"/>
          <cell r="F1259"/>
          <cell r="G1259"/>
          <cell r="AA1259"/>
          <cell r="AB1259"/>
          <cell r="AC1259"/>
          <cell r="AD1259"/>
          <cell r="AE1259"/>
          <cell r="AF1259"/>
          <cell r="AG1259"/>
          <cell r="AH1259"/>
          <cell r="AI1259"/>
          <cell r="AJ1259"/>
        </row>
        <row r="1260">
          <cell r="C1260">
            <v>377</v>
          </cell>
          <cell r="D1260">
            <v>377</v>
          </cell>
          <cell r="E1260">
            <v>377</v>
          </cell>
          <cell r="F1260"/>
          <cell r="G1260">
            <v>0</v>
          </cell>
          <cell r="AA1260">
            <v>0</v>
          </cell>
          <cell r="AB1260">
            <v>377</v>
          </cell>
          <cell r="AC1260">
            <v>0</v>
          </cell>
          <cell r="AD1260"/>
          <cell r="AE1260"/>
          <cell r="AF1260"/>
          <cell r="AG1260"/>
          <cell r="AH1260"/>
          <cell r="AI1260"/>
          <cell r="AJ1260"/>
        </row>
        <row r="1261">
          <cell r="C1261">
            <v>326</v>
          </cell>
          <cell r="D1261">
            <v>326</v>
          </cell>
          <cell r="E1261">
            <v>326</v>
          </cell>
          <cell r="F1261"/>
          <cell r="G1261">
            <v>0</v>
          </cell>
          <cell r="AA1261">
            <v>0</v>
          </cell>
          <cell r="AB1261">
            <v>326</v>
          </cell>
          <cell r="AC1261">
            <v>0</v>
          </cell>
          <cell r="AD1261"/>
          <cell r="AE1261"/>
          <cell r="AF1261"/>
          <cell r="AG1261"/>
          <cell r="AH1261"/>
          <cell r="AI1261"/>
          <cell r="AJ1261"/>
        </row>
        <row r="1262">
          <cell r="C1262">
            <v>5</v>
          </cell>
          <cell r="D1262">
            <v>5</v>
          </cell>
          <cell r="E1262">
            <v>5</v>
          </cell>
          <cell r="F1262"/>
          <cell r="G1262">
            <v>0</v>
          </cell>
          <cell r="AA1262">
            <v>0</v>
          </cell>
          <cell r="AB1262">
            <v>5</v>
          </cell>
          <cell r="AC1262">
            <v>0</v>
          </cell>
          <cell r="AD1262"/>
          <cell r="AE1262"/>
          <cell r="AF1262"/>
          <cell r="AG1262"/>
          <cell r="AH1262"/>
          <cell r="AI1262"/>
          <cell r="AJ1262"/>
        </row>
        <row r="1263">
          <cell r="C1263">
            <v>0</v>
          </cell>
          <cell r="D1263">
            <v>0</v>
          </cell>
          <cell r="E1263"/>
          <cell r="F1263"/>
          <cell r="G1263"/>
          <cell r="AA1263"/>
          <cell r="AB1263"/>
          <cell r="AC1263"/>
          <cell r="AD1263"/>
          <cell r="AE1263"/>
          <cell r="AF1263"/>
          <cell r="AG1263"/>
          <cell r="AH1263"/>
          <cell r="AI1263"/>
          <cell r="AJ1263"/>
        </row>
        <row r="1264">
          <cell r="C1264">
            <v>0</v>
          </cell>
          <cell r="D1264">
            <v>0</v>
          </cell>
          <cell r="E1264"/>
          <cell r="F1264"/>
          <cell r="G1264"/>
          <cell r="AA1264"/>
          <cell r="AB1264"/>
          <cell r="AC1264"/>
          <cell r="AD1264"/>
          <cell r="AE1264"/>
          <cell r="AF1264"/>
          <cell r="AG1264"/>
          <cell r="AH1264"/>
          <cell r="AI1264"/>
          <cell r="AJ1264"/>
        </row>
        <row r="1265">
          <cell r="C1265">
            <v>3</v>
          </cell>
          <cell r="D1265">
            <v>3</v>
          </cell>
          <cell r="E1265">
            <v>3</v>
          </cell>
          <cell r="F1265"/>
          <cell r="G1265">
            <v>0</v>
          </cell>
          <cell r="AA1265">
            <v>0</v>
          </cell>
          <cell r="AB1265">
            <v>3</v>
          </cell>
          <cell r="AC1265">
            <v>0</v>
          </cell>
          <cell r="AD1265"/>
          <cell r="AE1265"/>
          <cell r="AF1265"/>
          <cell r="AG1265"/>
          <cell r="AH1265"/>
          <cell r="AI1265"/>
          <cell r="AJ1265"/>
        </row>
        <row r="1266">
          <cell r="C1266">
            <v>109</v>
          </cell>
          <cell r="D1266">
            <v>109</v>
          </cell>
          <cell r="E1266">
            <v>109</v>
          </cell>
          <cell r="F1266"/>
          <cell r="G1266">
            <v>0</v>
          </cell>
          <cell r="AA1266">
            <v>0</v>
          </cell>
          <cell r="AB1266">
            <v>109</v>
          </cell>
          <cell r="AC1266">
            <v>0</v>
          </cell>
          <cell r="AD1266"/>
          <cell r="AE1266"/>
          <cell r="AF1266"/>
          <cell r="AG1266"/>
          <cell r="AH1266"/>
          <cell r="AI1266"/>
          <cell r="AJ1266"/>
        </row>
        <row r="1267">
          <cell r="C1267">
            <v>0</v>
          </cell>
          <cell r="D1267">
            <v>0</v>
          </cell>
          <cell r="E1267"/>
          <cell r="F1267"/>
          <cell r="G1267"/>
          <cell r="AA1267"/>
          <cell r="AB1267"/>
          <cell r="AC1267"/>
          <cell r="AD1267"/>
          <cell r="AE1267"/>
          <cell r="AF1267"/>
          <cell r="AG1267"/>
          <cell r="AH1267"/>
          <cell r="AI1267"/>
          <cell r="AJ1267"/>
        </row>
        <row r="1268">
          <cell r="C1268">
            <v>21</v>
          </cell>
          <cell r="D1268">
            <v>21</v>
          </cell>
          <cell r="E1268">
            <v>21</v>
          </cell>
          <cell r="F1268"/>
          <cell r="G1268">
            <v>0</v>
          </cell>
          <cell r="AA1268">
            <v>0</v>
          </cell>
          <cell r="AB1268">
            <v>21</v>
          </cell>
          <cell r="AC1268">
            <v>0</v>
          </cell>
          <cell r="AD1268"/>
          <cell r="AE1268"/>
          <cell r="AF1268"/>
          <cell r="AG1268"/>
          <cell r="AH1268"/>
          <cell r="AI1268"/>
          <cell r="AJ1268"/>
        </row>
        <row r="1269">
          <cell r="C1269">
            <v>4</v>
          </cell>
          <cell r="D1269">
            <v>4</v>
          </cell>
          <cell r="E1269">
            <v>4</v>
          </cell>
          <cell r="F1269"/>
          <cell r="G1269">
            <v>0</v>
          </cell>
          <cell r="AA1269">
            <v>0</v>
          </cell>
          <cell r="AB1269">
            <v>4</v>
          </cell>
          <cell r="AC1269">
            <v>0</v>
          </cell>
          <cell r="AD1269"/>
          <cell r="AE1269"/>
          <cell r="AF1269"/>
          <cell r="AG1269"/>
          <cell r="AH1269"/>
          <cell r="AI1269"/>
          <cell r="AJ1269"/>
        </row>
        <row r="1270">
          <cell r="C1270">
            <v>0</v>
          </cell>
          <cell r="D1270">
            <v>0</v>
          </cell>
          <cell r="E1270"/>
          <cell r="F1270"/>
          <cell r="G1270"/>
          <cell r="AA1270"/>
          <cell r="AB1270"/>
          <cell r="AC1270"/>
          <cell r="AD1270"/>
          <cell r="AE1270"/>
          <cell r="AF1270"/>
          <cell r="AG1270"/>
          <cell r="AH1270"/>
          <cell r="AI1270"/>
          <cell r="AJ1270"/>
        </row>
        <row r="1352">
          <cell r="C1352">
            <v>129</v>
          </cell>
          <cell r="H1352">
            <v>119</v>
          </cell>
          <cell r="I1352">
            <v>102</v>
          </cell>
          <cell r="J1352">
            <v>17</v>
          </cell>
          <cell r="K1352">
            <v>1</v>
          </cell>
          <cell r="L1352">
            <v>5</v>
          </cell>
          <cell r="M1352">
            <v>3</v>
          </cell>
          <cell r="N1352">
            <v>1</v>
          </cell>
          <cell r="P1352">
            <v>0</v>
          </cell>
          <cell r="Q1352">
            <v>4</v>
          </cell>
          <cell r="S1352">
            <v>0</v>
          </cell>
          <cell r="T1352">
            <v>87</v>
          </cell>
          <cell r="V1352">
            <v>0</v>
          </cell>
          <cell r="W1352">
            <v>0</v>
          </cell>
          <cell r="Y1352">
            <v>0</v>
          </cell>
          <cell r="Z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L1352">
            <v>48082060</v>
          </cell>
        </row>
        <row r="1354">
          <cell r="C1354">
            <v>0</v>
          </cell>
          <cell r="D1354">
            <v>0</v>
          </cell>
          <cell r="E1354"/>
          <cell r="F1354"/>
          <cell r="G1354"/>
          <cell r="AA1354"/>
          <cell r="AB1354"/>
          <cell r="AC1354"/>
          <cell r="AD1354"/>
          <cell r="AE1354"/>
          <cell r="AF1354"/>
          <cell r="AG1354"/>
          <cell r="AH1354"/>
          <cell r="AI1354"/>
          <cell r="AJ1354"/>
        </row>
        <row r="1355">
          <cell r="C1355">
            <v>0</v>
          </cell>
          <cell r="D1355">
            <v>0</v>
          </cell>
          <cell r="E1355"/>
          <cell r="F1355"/>
          <cell r="G1355"/>
          <cell r="AA1355"/>
          <cell r="AB1355"/>
          <cell r="AC1355"/>
          <cell r="AD1355"/>
          <cell r="AE1355"/>
          <cell r="AF1355"/>
          <cell r="AG1355"/>
          <cell r="AH1355"/>
          <cell r="AI1355"/>
          <cell r="AJ1355"/>
        </row>
        <row r="1356">
          <cell r="C1356">
            <v>0</v>
          </cell>
          <cell r="D1356">
            <v>0</v>
          </cell>
          <cell r="E1356"/>
          <cell r="F1356"/>
          <cell r="G1356"/>
          <cell r="AA1356"/>
          <cell r="AB1356"/>
          <cell r="AC1356"/>
          <cell r="AD1356"/>
          <cell r="AE1356"/>
          <cell r="AF1356"/>
          <cell r="AG1356"/>
          <cell r="AH1356"/>
          <cell r="AI1356"/>
          <cell r="AJ1356"/>
        </row>
        <row r="1357">
          <cell r="C1357">
            <v>0</v>
          </cell>
          <cell r="D1357">
            <v>0</v>
          </cell>
          <cell r="E1357"/>
          <cell r="F1357"/>
          <cell r="G1357"/>
          <cell r="AA1357"/>
          <cell r="AB1357"/>
          <cell r="AC1357"/>
          <cell r="AD1357"/>
          <cell r="AE1357"/>
          <cell r="AF1357"/>
          <cell r="AG1357"/>
          <cell r="AH1357"/>
          <cell r="AI1357"/>
          <cell r="AJ1357"/>
        </row>
        <row r="1358">
          <cell r="C1358">
            <v>0</v>
          </cell>
          <cell r="D1358">
            <v>0</v>
          </cell>
          <cell r="E1358"/>
          <cell r="F1358"/>
          <cell r="G1358"/>
          <cell r="AA1358"/>
          <cell r="AB1358"/>
          <cell r="AC1358"/>
          <cell r="AD1358"/>
          <cell r="AE1358"/>
          <cell r="AF1358"/>
          <cell r="AG1358"/>
          <cell r="AH1358"/>
          <cell r="AI1358"/>
          <cell r="AJ1358"/>
        </row>
        <row r="1359">
          <cell r="C1359">
            <v>0</v>
          </cell>
          <cell r="D1359">
            <v>0</v>
          </cell>
          <cell r="E1359"/>
          <cell r="F1359"/>
          <cell r="G1359"/>
          <cell r="AA1359"/>
          <cell r="AB1359"/>
          <cell r="AC1359"/>
          <cell r="AD1359"/>
          <cell r="AE1359"/>
          <cell r="AF1359"/>
          <cell r="AG1359"/>
          <cell r="AH1359"/>
          <cell r="AI1359"/>
          <cell r="AJ1359"/>
        </row>
        <row r="1360">
          <cell r="C1360">
            <v>34</v>
          </cell>
          <cell r="D1360">
            <v>0</v>
          </cell>
          <cell r="E1360">
            <v>0</v>
          </cell>
          <cell r="F1360"/>
          <cell r="G1360">
            <v>34</v>
          </cell>
          <cell r="AA1360">
            <v>0</v>
          </cell>
          <cell r="AB1360">
            <v>34</v>
          </cell>
          <cell r="AC1360">
            <v>0</v>
          </cell>
          <cell r="AD1360"/>
          <cell r="AE1360"/>
          <cell r="AF1360"/>
          <cell r="AG1360"/>
          <cell r="AH1360"/>
          <cell r="AI1360"/>
          <cell r="AJ1360"/>
        </row>
        <row r="1361">
          <cell r="C1361">
            <v>1</v>
          </cell>
          <cell r="D1361">
            <v>0</v>
          </cell>
          <cell r="E1361">
            <v>0</v>
          </cell>
          <cell r="F1361"/>
          <cell r="G1361">
            <v>1</v>
          </cell>
          <cell r="AA1361">
            <v>0</v>
          </cell>
          <cell r="AB1361">
            <v>1</v>
          </cell>
          <cell r="AC1361">
            <v>0</v>
          </cell>
          <cell r="AD1361"/>
          <cell r="AE1361"/>
          <cell r="AF1361"/>
          <cell r="AG1361"/>
          <cell r="AH1361"/>
          <cell r="AI1361"/>
          <cell r="AJ1361"/>
        </row>
        <row r="1362">
          <cell r="C1362">
            <v>20</v>
          </cell>
          <cell r="D1362">
            <v>0</v>
          </cell>
          <cell r="E1362">
            <v>0</v>
          </cell>
          <cell r="F1362"/>
          <cell r="G1362">
            <v>20</v>
          </cell>
          <cell r="AA1362">
            <v>0</v>
          </cell>
          <cell r="AB1362">
            <v>20</v>
          </cell>
          <cell r="AC1362">
            <v>0</v>
          </cell>
          <cell r="AD1362"/>
          <cell r="AE1362"/>
          <cell r="AF1362"/>
          <cell r="AG1362"/>
          <cell r="AH1362"/>
          <cell r="AI1362"/>
          <cell r="AJ1362"/>
        </row>
        <row r="1363">
          <cell r="C1363">
            <v>0</v>
          </cell>
          <cell r="D1363">
            <v>0</v>
          </cell>
          <cell r="E1363"/>
          <cell r="F1363"/>
          <cell r="G1363"/>
          <cell r="AA1363"/>
          <cell r="AB1363"/>
          <cell r="AC1363"/>
          <cell r="AD1363"/>
          <cell r="AE1363"/>
          <cell r="AF1363"/>
          <cell r="AG1363"/>
          <cell r="AH1363"/>
          <cell r="AI1363"/>
          <cell r="AJ1363"/>
        </row>
        <row r="1364">
          <cell r="C1364">
            <v>0</v>
          </cell>
          <cell r="D1364">
            <v>0</v>
          </cell>
          <cell r="E1364"/>
          <cell r="F1364"/>
          <cell r="G1364"/>
          <cell r="AA1364"/>
          <cell r="AB1364"/>
          <cell r="AC1364"/>
          <cell r="AD1364"/>
          <cell r="AE1364"/>
          <cell r="AF1364"/>
          <cell r="AG1364"/>
          <cell r="AH1364"/>
          <cell r="AI1364"/>
          <cell r="AJ1364"/>
        </row>
        <row r="1365">
          <cell r="C1365">
            <v>0</v>
          </cell>
          <cell r="D1365">
            <v>0</v>
          </cell>
          <cell r="E1365"/>
          <cell r="F1365"/>
          <cell r="G1365"/>
          <cell r="AA1365"/>
          <cell r="AB1365"/>
          <cell r="AC1365"/>
          <cell r="AD1365"/>
          <cell r="AE1365"/>
          <cell r="AF1365"/>
          <cell r="AG1365"/>
          <cell r="AH1365"/>
          <cell r="AI1365"/>
          <cell r="AJ1365"/>
        </row>
        <row r="1366">
          <cell r="C1366">
            <v>0</v>
          </cell>
          <cell r="D1366">
            <v>0</v>
          </cell>
          <cell r="E1366"/>
          <cell r="F1366"/>
          <cell r="G1366"/>
          <cell r="AA1366"/>
          <cell r="AB1366"/>
          <cell r="AC1366"/>
          <cell r="AD1366"/>
          <cell r="AE1366"/>
          <cell r="AF1366"/>
          <cell r="AG1366"/>
          <cell r="AH1366"/>
          <cell r="AI1366"/>
          <cell r="AJ1366"/>
        </row>
        <row r="1367">
          <cell r="C1367">
            <v>0</v>
          </cell>
          <cell r="D1367">
            <v>0</v>
          </cell>
          <cell r="E1367"/>
          <cell r="F1367"/>
          <cell r="G1367"/>
          <cell r="AA1367"/>
          <cell r="AB1367"/>
          <cell r="AC1367"/>
          <cell r="AD1367"/>
          <cell r="AE1367"/>
          <cell r="AF1367"/>
          <cell r="AG1367"/>
          <cell r="AH1367"/>
          <cell r="AI1367"/>
          <cell r="AJ1367"/>
        </row>
        <row r="1368">
          <cell r="C1368">
            <v>0</v>
          </cell>
          <cell r="D1368">
            <v>0</v>
          </cell>
          <cell r="E1368"/>
          <cell r="F1368"/>
          <cell r="G1368"/>
          <cell r="AA1368"/>
          <cell r="AB1368"/>
          <cell r="AC1368"/>
          <cell r="AD1368"/>
          <cell r="AE1368"/>
          <cell r="AF1368"/>
          <cell r="AG1368"/>
          <cell r="AH1368"/>
          <cell r="AI1368"/>
          <cell r="AJ1368"/>
        </row>
        <row r="1369">
          <cell r="C1369">
            <v>0</v>
          </cell>
          <cell r="D1369">
            <v>0</v>
          </cell>
          <cell r="E1369"/>
          <cell r="F1369"/>
          <cell r="G1369"/>
          <cell r="AA1369"/>
          <cell r="AB1369"/>
          <cell r="AC1369"/>
          <cell r="AD1369"/>
          <cell r="AE1369"/>
          <cell r="AF1369"/>
          <cell r="AG1369"/>
          <cell r="AH1369"/>
          <cell r="AI1369"/>
          <cell r="AJ1369"/>
        </row>
        <row r="1370">
          <cell r="C1370">
            <v>2</v>
          </cell>
          <cell r="D1370">
            <v>0</v>
          </cell>
          <cell r="E1370">
            <v>0</v>
          </cell>
          <cell r="F1370"/>
          <cell r="G1370">
            <v>2</v>
          </cell>
          <cell r="AA1370">
            <v>0</v>
          </cell>
          <cell r="AB1370">
            <v>2</v>
          </cell>
          <cell r="AC1370">
            <v>0</v>
          </cell>
          <cell r="AD1370"/>
          <cell r="AE1370"/>
          <cell r="AF1370"/>
          <cell r="AG1370"/>
          <cell r="AH1370"/>
          <cell r="AI1370"/>
          <cell r="AJ1370"/>
        </row>
        <row r="1371">
          <cell r="C1371">
            <v>0</v>
          </cell>
          <cell r="D1371">
            <v>0</v>
          </cell>
          <cell r="E1371"/>
          <cell r="F1371"/>
          <cell r="G1371"/>
          <cell r="AA1371"/>
          <cell r="AB1371"/>
          <cell r="AC1371"/>
          <cell r="AD1371"/>
          <cell r="AE1371"/>
          <cell r="AF1371"/>
          <cell r="AG1371"/>
          <cell r="AH1371"/>
          <cell r="AI1371"/>
          <cell r="AJ1371"/>
        </row>
        <row r="1372">
          <cell r="C1372">
            <v>1</v>
          </cell>
          <cell r="D1372">
            <v>1</v>
          </cell>
          <cell r="E1372">
            <v>1</v>
          </cell>
          <cell r="F1372"/>
          <cell r="G1372">
            <v>0</v>
          </cell>
          <cell r="AA1372">
            <v>0</v>
          </cell>
          <cell r="AB1372">
            <v>0</v>
          </cell>
          <cell r="AC1372">
            <v>1</v>
          </cell>
          <cell r="AD1372"/>
          <cell r="AE1372"/>
          <cell r="AF1372"/>
          <cell r="AG1372"/>
          <cell r="AH1372"/>
          <cell r="AI1372"/>
          <cell r="AJ1372"/>
        </row>
        <row r="1373">
          <cell r="C1373">
            <v>0</v>
          </cell>
          <cell r="D1373">
            <v>0</v>
          </cell>
          <cell r="E1373"/>
          <cell r="F1373"/>
          <cell r="G1373"/>
          <cell r="AA1373"/>
          <cell r="AB1373"/>
          <cell r="AC1373"/>
          <cell r="AD1373"/>
          <cell r="AE1373"/>
          <cell r="AF1373"/>
          <cell r="AG1373"/>
          <cell r="AH1373"/>
          <cell r="AI1373"/>
          <cell r="AJ1373"/>
        </row>
        <row r="1374">
          <cell r="C1374">
            <v>0</v>
          </cell>
          <cell r="D1374">
            <v>0</v>
          </cell>
          <cell r="E1374"/>
          <cell r="F1374"/>
          <cell r="G1374"/>
          <cell r="AA1374"/>
          <cell r="AB1374"/>
          <cell r="AC1374"/>
          <cell r="AD1374"/>
          <cell r="AE1374"/>
          <cell r="AF1374"/>
          <cell r="AG1374"/>
          <cell r="AH1374"/>
          <cell r="AI1374"/>
          <cell r="AJ1374"/>
        </row>
        <row r="1375">
          <cell r="C1375">
            <v>0</v>
          </cell>
          <cell r="D1375">
            <v>0</v>
          </cell>
          <cell r="E1375"/>
          <cell r="F1375"/>
          <cell r="G1375"/>
          <cell r="AA1375"/>
          <cell r="AB1375"/>
          <cell r="AC1375"/>
          <cell r="AD1375"/>
          <cell r="AE1375"/>
          <cell r="AF1375"/>
          <cell r="AG1375"/>
          <cell r="AH1375"/>
          <cell r="AI1375"/>
          <cell r="AJ1375"/>
        </row>
        <row r="1376">
          <cell r="C1376">
            <v>0</v>
          </cell>
          <cell r="D1376">
            <v>0</v>
          </cell>
          <cell r="E1376"/>
          <cell r="F1376"/>
          <cell r="G1376"/>
          <cell r="AA1376"/>
          <cell r="AB1376"/>
          <cell r="AC1376"/>
          <cell r="AD1376"/>
          <cell r="AE1376"/>
          <cell r="AF1376"/>
          <cell r="AG1376"/>
          <cell r="AH1376"/>
          <cell r="AI1376"/>
          <cell r="AJ1376"/>
        </row>
        <row r="1377">
          <cell r="C1377">
            <v>1</v>
          </cell>
          <cell r="D1377">
            <v>1</v>
          </cell>
          <cell r="E1377">
            <v>1</v>
          </cell>
          <cell r="F1377"/>
          <cell r="G1377"/>
          <cell r="AA1377">
            <v>1</v>
          </cell>
          <cell r="AB1377"/>
          <cell r="AC1377"/>
          <cell r="AD1377"/>
          <cell r="AE1377"/>
          <cell r="AF1377"/>
          <cell r="AG1377"/>
          <cell r="AH1377"/>
          <cell r="AI1377"/>
          <cell r="AJ1377"/>
        </row>
        <row r="1378">
          <cell r="C1378">
            <v>0</v>
          </cell>
          <cell r="D1378">
            <v>0</v>
          </cell>
          <cell r="E1378"/>
          <cell r="F1378"/>
          <cell r="G1378"/>
          <cell r="AA1378"/>
          <cell r="AB1378"/>
          <cell r="AC1378"/>
          <cell r="AD1378"/>
          <cell r="AE1378"/>
          <cell r="AF1378"/>
          <cell r="AG1378"/>
          <cell r="AH1378"/>
          <cell r="AI1378"/>
          <cell r="AJ1378"/>
        </row>
        <row r="1379">
          <cell r="C1379">
            <v>0</v>
          </cell>
          <cell r="D1379">
            <v>0</v>
          </cell>
          <cell r="E1379"/>
          <cell r="F1379"/>
          <cell r="G1379"/>
          <cell r="AA1379"/>
          <cell r="AB1379"/>
          <cell r="AC1379"/>
          <cell r="AD1379"/>
          <cell r="AE1379"/>
          <cell r="AF1379"/>
          <cell r="AG1379"/>
          <cell r="AH1379"/>
          <cell r="AI1379"/>
          <cell r="AJ1379"/>
        </row>
        <row r="1380">
          <cell r="C1380">
            <v>0</v>
          </cell>
          <cell r="D1380">
            <v>0</v>
          </cell>
          <cell r="E1380"/>
          <cell r="F1380"/>
          <cell r="G1380"/>
          <cell r="AA1380"/>
          <cell r="AB1380"/>
          <cell r="AC1380"/>
          <cell r="AD1380"/>
          <cell r="AE1380"/>
          <cell r="AF1380"/>
          <cell r="AG1380"/>
          <cell r="AH1380"/>
          <cell r="AI1380"/>
          <cell r="AJ1380"/>
        </row>
        <row r="1381">
          <cell r="C1381">
            <v>0</v>
          </cell>
          <cell r="D1381">
            <v>0</v>
          </cell>
          <cell r="E1381"/>
          <cell r="F1381"/>
          <cell r="G1381"/>
          <cell r="AA1381"/>
          <cell r="AB1381"/>
          <cell r="AC1381"/>
          <cell r="AD1381"/>
          <cell r="AE1381"/>
          <cell r="AF1381"/>
          <cell r="AG1381"/>
          <cell r="AH1381"/>
          <cell r="AI1381"/>
          <cell r="AJ1381"/>
        </row>
        <row r="1382">
          <cell r="C1382">
            <v>0</v>
          </cell>
          <cell r="D1382">
            <v>0</v>
          </cell>
          <cell r="E1382"/>
          <cell r="F1382"/>
          <cell r="G1382"/>
          <cell r="AA1382"/>
          <cell r="AB1382"/>
          <cell r="AC1382"/>
          <cell r="AD1382"/>
          <cell r="AE1382"/>
          <cell r="AF1382"/>
          <cell r="AG1382"/>
          <cell r="AH1382"/>
          <cell r="AI1382"/>
          <cell r="AJ1382"/>
        </row>
        <row r="1383">
          <cell r="C1383">
            <v>0</v>
          </cell>
          <cell r="D1383">
            <v>0</v>
          </cell>
          <cell r="E1383"/>
          <cell r="F1383"/>
          <cell r="G1383"/>
          <cell r="AA1383"/>
          <cell r="AB1383"/>
          <cell r="AC1383"/>
          <cell r="AD1383"/>
          <cell r="AE1383"/>
          <cell r="AF1383"/>
          <cell r="AG1383"/>
          <cell r="AH1383"/>
          <cell r="AI1383"/>
          <cell r="AJ1383"/>
        </row>
        <row r="1384">
          <cell r="C1384">
            <v>0</v>
          </cell>
          <cell r="D1384">
            <v>0</v>
          </cell>
          <cell r="E1384"/>
          <cell r="F1384"/>
          <cell r="G1384"/>
          <cell r="AA1384"/>
          <cell r="AB1384"/>
          <cell r="AC1384"/>
          <cell r="AD1384"/>
          <cell r="AE1384"/>
          <cell r="AF1384"/>
          <cell r="AG1384"/>
          <cell r="AH1384"/>
          <cell r="AI1384"/>
          <cell r="AJ1384"/>
        </row>
        <row r="1385">
          <cell r="C1385">
            <v>0</v>
          </cell>
          <cell r="D1385">
            <v>0</v>
          </cell>
          <cell r="E1385"/>
          <cell r="F1385"/>
          <cell r="G1385"/>
          <cell r="AA1385"/>
          <cell r="AB1385"/>
          <cell r="AC1385"/>
          <cell r="AD1385"/>
          <cell r="AE1385"/>
          <cell r="AF1385"/>
          <cell r="AG1385"/>
          <cell r="AH1385"/>
          <cell r="AI1385"/>
          <cell r="AJ1385"/>
        </row>
        <row r="1386">
          <cell r="C1386">
            <v>0</v>
          </cell>
          <cell r="D1386">
            <v>0</v>
          </cell>
          <cell r="E1386"/>
          <cell r="F1386"/>
          <cell r="G1386"/>
          <cell r="AA1386"/>
          <cell r="AB1386"/>
          <cell r="AC1386"/>
          <cell r="AD1386"/>
          <cell r="AE1386"/>
          <cell r="AF1386"/>
          <cell r="AG1386"/>
          <cell r="AH1386"/>
          <cell r="AI1386"/>
          <cell r="AJ1386"/>
        </row>
        <row r="1387">
          <cell r="C1387">
            <v>0</v>
          </cell>
          <cell r="D1387">
            <v>0</v>
          </cell>
          <cell r="E1387"/>
          <cell r="F1387"/>
          <cell r="G1387"/>
          <cell r="AA1387"/>
          <cell r="AB1387"/>
          <cell r="AC1387"/>
          <cell r="AD1387"/>
          <cell r="AE1387"/>
          <cell r="AF1387"/>
          <cell r="AG1387"/>
          <cell r="AH1387"/>
          <cell r="AI1387"/>
          <cell r="AJ1387"/>
        </row>
        <row r="1388">
          <cell r="C1388">
            <v>142</v>
          </cell>
          <cell r="D1388">
            <v>0</v>
          </cell>
          <cell r="E1388">
            <v>0</v>
          </cell>
          <cell r="F1388"/>
          <cell r="G1388">
            <v>142</v>
          </cell>
          <cell r="AA1388">
            <v>0</v>
          </cell>
          <cell r="AB1388">
            <v>142</v>
          </cell>
          <cell r="AC1388">
            <v>0</v>
          </cell>
          <cell r="AD1388"/>
          <cell r="AE1388"/>
          <cell r="AF1388"/>
          <cell r="AG1388"/>
          <cell r="AH1388"/>
          <cell r="AI1388"/>
          <cell r="AJ1388"/>
        </row>
        <row r="1389">
          <cell r="C1389">
            <v>5</v>
          </cell>
          <cell r="D1389">
            <v>0</v>
          </cell>
          <cell r="E1389">
            <v>0</v>
          </cell>
          <cell r="F1389"/>
          <cell r="G1389">
            <v>5</v>
          </cell>
          <cell r="AA1389">
            <v>0</v>
          </cell>
          <cell r="AB1389">
            <v>5</v>
          </cell>
          <cell r="AC1389">
            <v>0</v>
          </cell>
          <cell r="AD1389"/>
          <cell r="AE1389"/>
          <cell r="AF1389"/>
          <cell r="AG1389"/>
          <cell r="AH1389"/>
          <cell r="AI1389"/>
          <cell r="AJ1389"/>
        </row>
        <row r="1390">
          <cell r="C1390">
            <v>0</v>
          </cell>
          <cell r="D1390">
            <v>0</v>
          </cell>
          <cell r="E1390"/>
          <cell r="F1390"/>
          <cell r="G1390"/>
          <cell r="AA1390"/>
          <cell r="AB1390"/>
          <cell r="AC1390"/>
          <cell r="AD1390"/>
          <cell r="AE1390"/>
          <cell r="AF1390"/>
          <cell r="AG1390"/>
          <cell r="AH1390"/>
          <cell r="AI1390"/>
          <cell r="AJ1390"/>
        </row>
        <row r="1391">
          <cell r="C1391">
            <v>0</v>
          </cell>
          <cell r="D1391">
            <v>0</v>
          </cell>
          <cell r="E1391"/>
          <cell r="F1391"/>
          <cell r="G1391"/>
          <cell r="AA1391"/>
          <cell r="AB1391"/>
          <cell r="AC1391"/>
          <cell r="AD1391"/>
          <cell r="AE1391"/>
          <cell r="AF1391"/>
          <cell r="AG1391"/>
          <cell r="AH1391"/>
          <cell r="AI1391"/>
          <cell r="AJ1391"/>
        </row>
        <row r="1392">
          <cell r="C1392">
            <v>0</v>
          </cell>
          <cell r="D1392">
            <v>0</v>
          </cell>
          <cell r="E1392"/>
          <cell r="F1392"/>
          <cell r="G1392"/>
          <cell r="AA1392"/>
          <cell r="AB1392"/>
          <cell r="AC1392"/>
          <cell r="AD1392"/>
          <cell r="AE1392"/>
          <cell r="AF1392"/>
          <cell r="AG1392"/>
          <cell r="AH1392"/>
          <cell r="AI1392"/>
          <cell r="AJ1392"/>
        </row>
        <row r="1393">
          <cell r="C1393">
            <v>0</v>
          </cell>
          <cell r="D1393">
            <v>0</v>
          </cell>
          <cell r="E1393"/>
          <cell r="F1393"/>
          <cell r="G1393"/>
          <cell r="AA1393"/>
          <cell r="AB1393"/>
          <cell r="AC1393"/>
          <cell r="AD1393"/>
          <cell r="AE1393"/>
          <cell r="AF1393"/>
          <cell r="AG1393"/>
          <cell r="AH1393"/>
          <cell r="AI1393"/>
          <cell r="AJ1393"/>
        </row>
        <row r="1394">
          <cell r="C1394">
            <v>0</v>
          </cell>
          <cell r="D1394">
            <v>0</v>
          </cell>
          <cell r="E1394"/>
          <cell r="F1394"/>
          <cell r="G1394"/>
          <cell r="AA1394"/>
          <cell r="AB1394"/>
          <cell r="AC1394"/>
          <cell r="AD1394"/>
          <cell r="AE1394"/>
          <cell r="AF1394"/>
          <cell r="AG1394"/>
          <cell r="AH1394"/>
          <cell r="AI1394"/>
          <cell r="AJ1394"/>
        </row>
        <row r="1395">
          <cell r="C1395">
            <v>0</v>
          </cell>
          <cell r="D1395">
            <v>0</v>
          </cell>
          <cell r="E1395"/>
          <cell r="F1395"/>
          <cell r="G1395"/>
          <cell r="AA1395"/>
          <cell r="AB1395"/>
          <cell r="AC1395"/>
          <cell r="AD1395"/>
          <cell r="AE1395"/>
          <cell r="AF1395"/>
          <cell r="AG1395"/>
          <cell r="AH1395"/>
          <cell r="AI1395"/>
          <cell r="AJ1395"/>
        </row>
        <row r="1396">
          <cell r="C1396">
            <v>8</v>
          </cell>
          <cell r="D1396">
            <v>7</v>
          </cell>
          <cell r="E1396">
            <v>7</v>
          </cell>
          <cell r="F1396"/>
          <cell r="G1396">
            <v>1</v>
          </cell>
          <cell r="AA1396"/>
          <cell r="AB1396">
            <v>8</v>
          </cell>
          <cell r="AC1396"/>
          <cell r="AD1396"/>
          <cell r="AE1396"/>
          <cell r="AF1396"/>
          <cell r="AG1396"/>
          <cell r="AH1396"/>
          <cell r="AI1396"/>
          <cell r="AJ1396"/>
        </row>
        <row r="1397">
          <cell r="C1397">
            <v>83</v>
          </cell>
          <cell r="D1397">
            <v>43</v>
          </cell>
          <cell r="E1397">
            <v>43</v>
          </cell>
          <cell r="F1397"/>
          <cell r="G1397">
            <v>40</v>
          </cell>
          <cell r="AA1397"/>
          <cell r="AB1397">
            <v>83</v>
          </cell>
          <cell r="AC1397"/>
          <cell r="AD1397"/>
          <cell r="AE1397"/>
          <cell r="AF1397"/>
          <cell r="AG1397"/>
          <cell r="AH1397"/>
          <cell r="AI1397"/>
          <cell r="AJ1397"/>
        </row>
        <row r="1398">
          <cell r="C1398">
            <v>19</v>
          </cell>
          <cell r="D1398">
            <v>18</v>
          </cell>
          <cell r="E1398">
            <v>18</v>
          </cell>
          <cell r="F1398"/>
          <cell r="G1398">
            <v>1</v>
          </cell>
          <cell r="AA1398"/>
          <cell r="AB1398">
            <v>19</v>
          </cell>
          <cell r="AC1398"/>
          <cell r="AD1398"/>
          <cell r="AE1398"/>
          <cell r="AF1398"/>
          <cell r="AG1398"/>
          <cell r="AH1398"/>
          <cell r="AI1398"/>
          <cell r="AJ1398"/>
        </row>
        <row r="1399">
          <cell r="C1399">
            <v>58</v>
          </cell>
          <cell r="D1399">
            <v>8</v>
          </cell>
          <cell r="E1399">
            <v>8</v>
          </cell>
          <cell r="F1399"/>
          <cell r="G1399">
            <v>50</v>
          </cell>
          <cell r="AA1399"/>
          <cell r="AB1399">
            <v>58</v>
          </cell>
          <cell r="AC1399"/>
          <cell r="AD1399"/>
          <cell r="AE1399"/>
          <cell r="AF1399"/>
          <cell r="AG1399"/>
          <cell r="AH1399"/>
          <cell r="AI1399"/>
          <cell r="AJ1399"/>
        </row>
        <row r="1400">
          <cell r="C1400">
            <v>29</v>
          </cell>
          <cell r="D1400">
            <v>29</v>
          </cell>
          <cell r="E1400">
            <v>29</v>
          </cell>
          <cell r="F1400"/>
          <cell r="G1400"/>
          <cell r="AA1400"/>
          <cell r="AB1400">
            <v>29</v>
          </cell>
          <cell r="AC1400"/>
          <cell r="AD1400"/>
          <cell r="AE1400"/>
          <cell r="AF1400"/>
          <cell r="AG1400"/>
          <cell r="AH1400"/>
          <cell r="AI1400"/>
          <cell r="AJ1400"/>
        </row>
        <row r="1401">
          <cell r="C1401">
            <v>0</v>
          </cell>
          <cell r="D1401">
            <v>0</v>
          </cell>
          <cell r="E1401"/>
          <cell r="F1401"/>
          <cell r="G1401"/>
          <cell r="AA1401"/>
          <cell r="AB1401"/>
          <cell r="AC1401"/>
          <cell r="AD1401"/>
          <cell r="AE1401"/>
          <cell r="AF1401"/>
          <cell r="AG1401"/>
          <cell r="AH1401"/>
          <cell r="AI1401"/>
          <cell r="AJ1401"/>
        </row>
        <row r="1402">
          <cell r="C1402">
            <v>0</v>
          </cell>
          <cell r="D1402">
            <v>0</v>
          </cell>
          <cell r="E1402"/>
          <cell r="F1402"/>
          <cell r="G1402"/>
          <cell r="AA1402"/>
          <cell r="AB1402"/>
          <cell r="AC1402"/>
          <cell r="AD1402"/>
          <cell r="AE1402"/>
          <cell r="AF1402"/>
          <cell r="AG1402"/>
          <cell r="AH1402"/>
          <cell r="AI1402"/>
          <cell r="AJ1402"/>
        </row>
        <row r="1403">
          <cell r="C1403">
            <v>0</v>
          </cell>
          <cell r="D1403">
            <v>0</v>
          </cell>
          <cell r="E1403"/>
          <cell r="F1403"/>
          <cell r="G1403"/>
          <cell r="AA1403"/>
          <cell r="AB1403"/>
          <cell r="AC1403"/>
          <cell r="AD1403"/>
          <cell r="AE1403"/>
          <cell r="AF1403"/>
          <cell r="AG1403"/>
          <cell r="AH1403"/>
          <cell r="AI1403"/>
          <cell r="AJ1403"/>
        </row>
        <row r="1404">
          <cell r="C1404">
            <v>0</v>
          </cell>
          <cell r="D1404">
            <v>0</v>
          </cell>
          <cell r="E1404"/>
          <cell r="F1404"/>
          <cell r="G1404"/>
          <cell r="AA1404"/>
          <cell r="AB1404"/>
          <cell r="AC1404"/>
          <cell r="AD1404"/>
          <cell r="AE1404"/>
          <cell r="AF1404"/>
          <cell r="AG1404"/>
          <cell r="AH1404"/>
          <cell r="AI1404"/>
          <cell r="AJ1404"/>
        </row>
        <row r="1405">
          <cell r="C1405">
            <v>0</v>
          </cell>
          <cell r="D1405">
            <v>0</v>
          </cell>
          <cell r="E1405"/>
          <cell r="F1405"/>
          <cell r="G1405"/>
          <cell r="AA1405"/>
          <cell r="AB1405"/>
          <cell r="AC1405"/>
          <cell r="AD1405"/>
          <cell r="AE1405"/>
          <cell r="AF1405"/>
          <cell r="AG1405"/>
          <cell r="AH1405"/>
          <cell r="AI1405"/>
          <cell r="AJ1405"/>
        </row>
        <row r="1406">
          <cell r="C1406">
            <v>0</v>
          </cell>
          <cell r="D1406">
            <v>0</v>
          </cell>
          <cell r="E1406"/>
          <cell r="F1406"/>
          <cell r="G1406"/>
          <cell r="AA1406"/>
          <cell r="AB1406"/>
          <cell r="AC1406"/>
          <cell r="AD1406"/>
          <cell r="AE1406"/>
          <cell r="AF1406"/>
          <cell r="AG1406"/>
          <cell r="AH1406"/>
          <cell r="AI1406"/>
          <cell r="AJ1406"/>
        </row>
        <row r="1407">
          <cell r="C1407">
            <v>0</v>
          </cell>
          <cell r="D1407">
            <v>0</v>
          </cell>
          <cell r="E1407"/>
          <cell r="F1407"/>
          <cell r="G1407"/>
          <cell r="AA1407"/>
          <cell r="AB1407"/>
          <cell r="AC1407"/>
          <cell r="AD1407"/>
          <cell r="AE1407"/>
          <cell r="AF1407"/>
          <cell r="AG1407"/>
          <cell r="AH1407"/>
          <cell r="AI1407"/>
          <cell r="AJ1407"/>
        </row>
        <row r="1408">
          <cell r="C1408">
            <v>0</v>
          </cell>
          <cell r="D1408">
            <v>0</v>
          </cell>
          <cell r="E1408"/>
          <cell r="F1408"/>
          <cell r="G1408"/>
          <cell r="AA1408"/>
          <cell r="AB1408"/>
          <cell r="AC1408"/>
          <cell r="AD1408"/>
          <cell r="AE1408"/>
          <cell r="AF1408"/>
          <cell r="AG1408"/>
          <cell r="AH1408"/>
          <cell r="AI1408"/>
          <cell r="AJ1408"/>
        </row>
        <row r="1409">
          <cell r="C1409">
            <v>3</v>
          </cell>
          <cell r="D1409">
            <v>0</v>
          </cell>
          <cell r="E1409">
            <v>0</v>
          </cell>
          <cell r="F1409"/>
          <cell r="G1409">
            <v>3</v>
          </cell>
          <cell r="AA1409">
            <v>0</v>
          </cell>
          <cell r="AB1409">
            <v>3</v>
          </cell>
          <cell r="AC1409">
            <v>0</v>
          </cell>
          <cell r="AD1409"/>
          <cell r="AE1409"/>
          <cell r="AF1409"/>
          <cell r="AG1409"/>
          <cell r="AH1409"/>
          <cell r="AI1409"/>
          <cell r="AJ1409"/>
        </row>
        <row r="1410">
          <cell r="C1410">
            <v>0</v>
          </cell>
          <cell r="D1410">
            <v>0</v>
          </cell>
          <cell r="E1410"/>
          <cell r="F1410"/>
          <cell r="G1410"/>
          <cell r="AA1410"/>
          <cell r="AB1410"/>
          <cell r="AC1410"/>
          <cell r="AD1410"/>
          <cell r="AE1410"/>
          <cell r="AF1410"/>
          <cell r="AG1410"/>
          <cell r="AH1410"/>
          <cell r="AI1410"/>
          <cell r="AJ1410"/>
        </row>
        <row r="1411">
          <cell r="C1411">
            <v>0</v>
          </cell>
          <cell r="D1411">
            <v>0</v>
          </cell>
          <cell r="E1411"/>
          <cell r="F1411"/>
          <cell r="G1411"/>
          <cell r="AA1411"/>
          <cell r="AB1411"/>
          <cell r="AC1411"/>
          <cell r="AD1411"/>
          <cell r="AE1411"/>
          <cell r="AF1411"/>
          <cell r="AG1411"/>
          <cell r="AH1411"/>
          <cell r="AI1411"/>
          <cell r="AJ1411"/>
        </row>
        <row r="1412">
          <cell r="C1412">
            <v>0</v>
          </cell>
          <cell r="D1412">
            <v>0</v>
          </cell>
          <cell r="E1412"/>
          <cell r="F1412"/>
          <cell r="G1412"/>
          <cell r="AA1412"/>
          <cell r="AB1412"/>
          <cell r="AC1412"/>
          <cell r="AD1412"/>
          <cell r="AE1412"/>
          <cell r="AF1412"/>
          <cell r="AG1412"/>
          <cell r="AH1412"/>
          <cell r="AI1412"/>
          <cell r="AJ1412"/>
        </row>
        <row r="1413">
          <cell r="C1413">
            <v>1</v>
          </cell>
          <cell r="D1413">
            <v>0</v>
          </cell>
          <cell r="E1413">
            <v>0</v>
          </cell>
          <cell r="F1413"/>
          <cell r="G1413">
            <v>1</v>
          </cell>
          <cell r="AA1413">
            <v>0</v>
          </cell>
          <cell r="AB1413">
            <v>1</v>
          </cell>
          <cell r="AC1413">
            <v>0</v>
          </cell>
          <cell r="AD1413"/>
          <cell r="AE1413"/>
          <cell r="AF1413"/>
          <cell r="AG1413"/>
          <cell r="AH1413"/>
          <cell r="AI1413"/>
          <cell r="AJ1413"/>
        </row>
        <row r="1414">
          <cell r="C1414">
            <v>0</v>
          </cell>
          <cell r="D1414">
            <v>0</v>
          </cell>
          <cell r="E1414"/>
          <cell r="F1414"/>
          <cell r="G1414"/>
          <cell r="AA1414"/>
          <cell r="AB1414"/>
          <cell r="AC1414"/>
          <cell r="AD1414"/>
          <cell r="AE1414"/>
          <cell r="AF1414"/>
          <cell r="AG1414"/>
          <cell r="AH1414"/>
          <cell r="AI1414"/>
          <cell r="AJ1414"/>
        </row>
        <row r="1415">
          <cell r="C1415">
            <v>0</v>
          </cell>
          <cell r="D1415">
            <v>0</v>
          </cell>
          <cell r="E1415"/>
          <cell r="F1415"/>
          <cell r="G1415"/>
          <cell r="AA1415"/>
          <cell r="AB1415"/>
          <cell r="AC1415"/>
          <cell r="AD1415"/>
          <cell r="AE1415"/>
          <cell r="AF1415"/>
          <cell r="AG1415"/>
          <cell r="AH1415"/>
          <cell r="AI1415"/>
          <cell r="AJ1415"/>
        </row>
        <row r="1416">
          <cell r="C1416">
            <v>0</v>
          </cell>
          <cell r="D1416">
            <v>0</v>
          </cell>
          <cell r="E1416"/>
          <cell r="F1416"/>
          <cell r="G1416"/>
          <cell r="AA1416"/>
          <cell r="AB1416"/>
          <cell r="AC1416"/>
          <cell r="AD1416"/>
          <cell r="AE1416"/>
          <cell r="AF1416"/>
          <cell r="AG1416"/>
          <cell r="AH1416"/>
          <cell r="AI1416"/>
          <cell r="AJ1416"/>
        </row>
        <row r="1417">
          <cell r="C1417">
            <v>8</v>
          </cell>
          <cell r="D1417">
            <v>0</v>
          </cell>
          <cell r="E1417">
            <v>0</v>
          </cell>
          <cell r="F1417"/>
          <cell r="G1417">
            <v>8</v>
          </cell>
          <cell r="AA1417">
            <v>0</v>
          </cell>
          <cell r="AB1417">
            <v>8</v>
          </cell>
          <cell r="AC1417">
            <v>0</v>
          </cell>
          <cell r="AD1417"/>
          <cell r="AE1417"/>
          <cell r="AF1417"/>
          <cell r="AG1417"/>
          <cell r="AH1417"/>
          <cell r="AI1417"/>
          <cell r="AJ1417"/>
        </row>
        <row r="1418">
          <cell r="C1418">
            <v>0</v>
          </cell>
          <cell r="D1418">
            <v>0</v>
          </cell>
          <cell r="E1418"/>
          <cell r="F1418"/>
          <cell r="G1418"/>
          <cell r="AA1418"/>
          <cell r="AB1418"/>
          <cell r="AC1418"/>
          <cell r="AD1418"/>
          <cell r="AE1418"/>
          <cell r="AF1418"/>
          <cell r="AG1418"/>
          <cell r="AH1418"/>
          <cell r="AI1418"/>
          <cell r="AJ1418"/>
        </row>
        <row r="1419">
          <cell r="C1419">
            <v>0</v>
          </cell>
          <cell r="D1419">
            <v>0</v>
          </cell>
          <cell r="E1419"/>
          <cell r="F1419"/>
          <cell r="G1419"/>
          <cell r="AA1419"/>
          <cell r="AB1419"/>
          <cell r="AC1419"/>
          <cell r="AD1419"/>
          <cell r="AE1419"/>
          <cell r="AF1419"/>
          <cell r="AG1419"/>
          <cell r="AH1419"/>
          <cell r="AI1419"/>
          <cell r="AJ1419"/>
        </row>
        <row r="1420">
          <cell r="C1420">
            <v>0</v>
          </cell>
          <cell r="D1420">
            <v>0</v>
          </cell>
          <cell r="E1420"/>
          <cell r="F1420"/>
          <cell r="G1420"/>
          <cell r="AA1420"/>
          <cell r="AB1420"/>
          <cell r="AC1420"/>
          <cell r="AD1420"/>
          <cell r="AE1420"/>
          <cell r="AF1420"/>
          <cell r="AG1420"/>
          <cell r="AH1420"/>
          <cell r="AI1420"/>
          <cell r="AJ1420"/>
        </row>
        <row r="1421">
          <cell r="C1421">
            <v>0</v>
          </cell>
          <cell r="D1421">
            <v>0</v>
          </cell>
          <cell r="E1421"/>
          <cell r="F1421"/>
          <cell r="G1421"/>
          <cell r="AA1421"/>
          <cell r="AB1421"/>
          <cell r="AC1421"/>
          <cell r="AD1421"/>
          <cell r="AE1421"/>
          <cell r="AF1421"/>
          <cell r="AG1421"/>
          <cell r="AH1421"/>
          <cell r="AI1421"/>
          <cell r="AJ1421"/>
        </row>
        <row r="1422">
          <cell r="C1422">
            <v>0</v>
          </cell>
          <cell r="D1422">
            <v>0</v>
          </cell>
          <cell r="E1422"/>
          <cell r="F1422"/>
          <cell r="G1422"/>
          <cell r="AA1422"/>
          <cell r="AB1422"/>
          <cell r="AC1422"/>
          <cell r="AD1422"/>
          <cell r="AE1422"/>
          <cell r="AF1422"/>
          <cell r="AG1422"/>
          <cell r="AH1422"/>
          <cell r="AI1422"/>
          <cell r="AJ1422"/>
        </row>
        <row r="1423">
          <cell r="C1423">
            <v>0</v>
          </cell>
          <cell r="D1423">
            <v>0</v>
          </cell>
          <cell r="E1423"/>
          <cell r="F1423"/>
          <cell r="G1423"/>
          <cell r="AA1423"/>
          <cell r="AB1423"/>
          <cell r="AC1423"/>
          <cell r="AD1423"/>
          <cell r="AE1423"/>
          <cell r="AF1423"/>
          <cell r="AG1423"/>
          <cell r="AH1423"/>
          <cell r="AI1423"/>
          <cell r="AJ1423"/>
        </row>
        <row r="1502">
          <cell r="C1502">
            <v>66</v>
          </cell>
          <cell r="H1502">
            <v>52</v>
          </cell>
          <cell r="I1502">
            <v>40</v>
          </cell>
          <cell r="J1502">
            <v>12</v>
          </cell>
          <cell r="K1502">
            <v>0</v>
          </cell>
          <cell r="L1502">
            <v>6</v>
          </cell>
          <cell r="M1502">
            <v>8</v>
          </cell>
          <cell r="N1502">
            <v>0</v>
          </cell>
          <cell r="P1502">
            <v>9</v>
          </cell>
          <cell r="Q1502">
            <v>25</v>
          </cell>
          <cell r="S1502">
            <v>0</v>
          </cell>
          <cell r="T1502">
            <v>0</v>
          </cell>
          <cell r="V1502">
            <v>0</v>
          </cell>
          <cell r="W1502">
            <v>0</v>
          </cell>
          <cell r="Y1502">
            <v>0</v>
          </cell>
          <cell r="Z1502">
            <v>3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L1502">
            <v>5153190</v>
          </cell>
        </row>
        <row r="1504">
          <cell r="C1504">
            <v>0</v>
          </cell>
          <cell r="D1504">
            <v>0</v>
          </cell>
          <cell r="E1504"/>
          <cell r="F1504"/>
          <cell r="G1504"/>
          <cell r="AA1504"/>
          <cell r="AB1504"/>
          <cell r="AC1504"/>
          <cell r="AD1504"/>
          <cell r="AE1504"/>
          <cell r="AF1504"/>
          <cell r="AG1504"/>
          <cell r="AH1504"/>
          <cell r="AI1504"/>
          <cell r="AJ1504"/>
          <cell r="AL1504">
            <v>0</v>
          </cell>
        </row>
        <row r="1566">
          <cell r="C1566">
            <v>15</v>
          </cell>
          <cell r="H1566">
            <v>11</v>
          </cell>
          <cell r="I1566">
            <v>11</v>
          </cell>
          <cell r="J1566">
            <v>0</v>
          </cell>
          <cell r="K1566">
            <v>0</v>
          </cell>
          <cell r="L1566">
            <v>4</v>
          </cell>
          <cell r="M1566">
            <v>0</v>
          </cell>
          <cell r="N1566">
            <v>0</v>
          </cell>
          <cell r="P1566">
            <v>1</v>
          </cell>
          <cell r="Q1566">
            <v>6</v>
          </cell>
          <cell r="S1566">
            <v>2</v>
          </cell>
          <cell r="T1566">
            <v>4</v>
          </cell>
          <cell r="V1566">
            <v>0</v>
          </cell>
          <cell r="W1566">
            <v>0</v>
          </cell>
          <cell r="Y1566">
            <v>0</v>
          </cell>
          <cell r="Z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L1566">
            <v>2194330</v>
          </cell>
        </row>
        <row r="1635">
          <cell r="C1635">
            <v>39</v>
          </cell>
          <cell r="H1635">
            <v>30</v>
          </cell>
          <cell r="I1635">
            <v>30</v>
          </cell>
          <cell r="J1635">
            <v>0</v>
          </cell>
          <cell r="K1635">
            <v>1</v>
          </cell>
          <cell r="L1635">
            <v>7</v>
          </cell>
          <cell r="M1635">
            <v>0</v>
          </cell>
          <cell r="N1635">
            <v>1</v>
          </cell>
          <cell r="P1635">
            <v>0</v>
          </cell>
          <cell r="Q1635">
            <v>2</v>
          </cell>
          <cell r="S1635">
            <v>0</v>
          </cell>
          <cell r="T1635">
            <v>2</v>
          </cell>
          <cell r="V1635">
            <v>0</v>
          </cell>
          <cell r="W1635">
            <v>0</v>
          </cell>
          <cell r="Y1635">
            <v>0</v>
          </cell>
          <cell r="Z1635">
            <v>4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L1635">
            <v>2262865</v>
          </cell>
        </row>
        <row r="1653">
          <cell r="C1653">
            <v>1</v>
          </cell>
          <cell r="D1653">
            <v>1</v>
          </cell>
          <cell r="E1653">
            <v>1</v>
          </cell>
          <cell r="F1653">
            <v>0</v>
          </cell>
          <cell r="G1653">
            <v>0</v>
          </cell>
          <cell r="AA1653">
            <v>0</v>
          </cell>
          <cell r="AB1653">
            <v>1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</row>
        <row r="1680">
          <cell r="C1680">
            <v>35</v>
          </cell>
          <cell r="H1680">
            <v>28</v>
          </cell>
          <cell r="I1680">
            <v>26</v>
          </cell>
          <cell r="J1680">
            <v>2</v>
          </cell>
          <cell r="K1680">
            <v>1</v>
          </cell>
          <cell r="L1680">
            <v>6</v>
          </cell>
          <cell r="M1680">
            <v>0</v>
          </cell>
          <cell r="N1680">
            <v>0</v>
          </cell>
          <cell r="P1680">
            <v>0</v>
          </cell>
          <cell r="Q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Y1680">
            <v>0</v>
          </cell>
          <cell r="Z1680">
            <v>1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L1680">
            <v>2034550</v>
          </cell>
        </row>
        <row r="1682">
          <cell r="C1682">
            <v>0</v>
          </cell>
          <cell r="D1682">
            <v>0</v>
          </cell>
          <cell r="E1682"/>
          <cell r="F1682"/>
          <cell r="G1682"/>
          <cell r="AA1682"/>
          <cell r="AB1682"/>
          <cell r="AC1682"/>
          <cell r="AD1682"/>
          <cell r="AE1682"/>
          <cell r="AF1682"/>
          <cell r="AG1682"/>
          <cell r="AH1682"/>
          <cell r="AI1682"/>
          <cell r="AJ1682"/>
        </row>
        <row r="1683">
          <cell r="C1683">
            <v>0</v>
          </cell>
          <cell r="D1683">
            <v>0</v>
          </cell>
          <cell r="E1683"/>
          <cell r="F1683"/>
          <cell r="G1683"/>
          <cell r="AA1683"/>
          <cell r="AB1683"/>
          <cell r="AC1683"/>
          <cell r="AD1683"/>
          <cell r="AE1683"/>
          <cell r="AF1683"/>
          <cell r="AG1683"/>
          <cell r="AH1683"/>
          <cell r="AI1683"/>
          <cell r="AJ1683"/>
        </row>
        <row r="1684">
          <cell r="C1684">
            <v>428</v>
          </cell>
          <cell r="D1684">
            <v>428</v>
          </cell>
          <cell r="E1684">
            <v>428</v>
          </cell>
          <cell r="F1684"/>
          <cell r="G1684">
            <v>0</v>
          </cell>
          <cell r="AA1684">
            <v>428</v>
          </cell>
          <cell r="AB1684">
            <v>0</v>
          </cell>
          <cell r="AC1684">
            <v>0</v>
          </cell>
          <cell r="AD1684"/>
          <cell r="AE1684"/>
          <cell r="AF1684"/>
          <cell r="AG1684"/>
          <cell r="AH1684"/>
          <cell r="AI1684"/>
          <cell r="AJ1684"/>
        </row>
        <row r="1685">
          <cell r="C1685">
            <v>2</v>
          </cell>
          <cell r="D1685">
            <v>2</v>
          </cell>
          <cell r="E1685">
            <v>2</v>
          </cell>
          <cell r="F1685"/>
          <cell r="G1685">
            <v>0</v>
          </cell>
          <cell r="AA1685">
            <v>2</v>
          </cell>
          <cell r="AB1685">
            <v>0</v>
          </cell>
          <cell r="AC1685">
            <v>0</v>
          </cell>
          <cell r="AD1685"/>
          <cell r="AE1685"/>
          <cell r="AF1685"/>
          <cell r="AG1685"/>
          <cell r="AH1685"/>
          <cell r="AI1685"/>
          <cell r="AJ1685"/>
        </row>
        <row r="1686">
          <cell r="C1686">
            <v>0</v>
          </cell>
          <cell r="D1686">
            <v>0</v>
          </cell>
          <cell r="E1686"/>
          <cell r="F1686"/>
          <cell r="G1686"/>
          <cell r="AA1686"/>
          <cell r="AB1686"/>
          <cell r="AC1686"/>
          <cell r="AD1686"/>
          <cell r="AE1686"/>
          <cell r="AF1686"/>
          <cell r="AG1686"/>
          <cell r="AH1686"/>
          <cell r="AI1686"/>
          <cell r="AJ1686"/>
        </row>
        <row r="1687">
          <cell r="C1687">
            <v>0</v>
          </cell>
          <cell r="D1687">
            <v>0</v>
          </cell>
          <cell r="E1687"/>
          <cell r="F1687"/>
          <cell r="G1687"/>
          <cell r="AA1687"/>
          <cell r="AB1687"/>
          <cell r="AC1687"/>
          <cell r="AD1687"/>
          <cell r="AE1687"/>
          <cell r="AF1687"/>
          <cell r="AG1687"/>
          <cell r="AH1687"/>
          <cell r="AI1687"/>
          <cell r="AJ1687"/>
        </row>
        <row r="1688">
          <cell r="C1688">
            <v>0</v>
          </cell>
          <cell r="D1688">
            <v>0</v>
          </cell>
          <cell r="E1688"/>
          <cell r="F1688"/>
          <cell r="G1688"/>
          <cell r="AA1688"/>
          <cell r="AB1688"/>
          <cell r="AC1688"/>
          <cell r="AD1688"/>
          <cell r="AE1688"/>
          <cell r="AF1688"/>
          <cell r="AG1688"/>
          <cell r="AH1688"/>
          <cell r="AI1688"/>
          <cell r="AJ1688"/>
        </row>
        <row r="1689">
          <cell r="C1689">
            <v>0</v>
          </cell>
          <cell r="D1689">
            <v>0</v>
          </cell>
          <cell r="E1689"/>
          <cell r="F1689"/>
          <cell r="G1689"/>
          <cell r="AA1689"/>
          <cell r="AB1689"/>
          <cell r="AC1689"/>
          <cell r="AD1689"/>
          <cell r="AE1689"/>
          <cell r="AF1689"/>
          <cell r="AG1689"/>
          <cell r="AH1689"/>
          <cell r="AI1689"/>
          <cell r="AJ1689"/>
        </row>
        <row r="1690">
          <cell r="C1690">
            <v>0</v>
          </cell>
          <cell r="D1690">
            <v>0</v>
          </cell>
          <cell r="E1690"/>
          <cell r="F1690"/>
          <cell r="G1690"/>
          <cell r="AA1690"/>
          <cell r="AB1690"/>
          <cell r="AC1690"/>
          <cell r="AD1690"/>
          <cell r="AE1690"/>
          <cell r="AF1690"/>
          <cell r="AG1690"/>
          <cell r="AH1690"/>
          <cell r="AI1690"/>
          <cell r="AJ1690"/>
        </row>
        <row r="1691">
          <cell r="C1691">
            <v>0</v>
          </cell>
          <cell r="D1691">
            <v>0</v>
          </cell>
          <cell r="E1691"/>
          <cell r="F1691"/>
          <cell r="G1691"/>
          <cell r="AA1691"/>
          <cell r="AB1691"/>
          <cell r="AC1691"/>
          <cell r="AD1691"/>
          <cell r="AE1691"/>
          <cell r="AF1691"/>
          <cell r="AG1691"/>
          <cell r="AH1691"/>
          <cell r="AI1691"/>
          <cell r="AJ1691"/>
        </row>
        <row r="1692">
          <cell r="C1692">
            <v>0</v>
          </cell>
          <cell r="D1692">
            <v>0</v>
          </cell>
          <cell r="E1692"/>
          <cell r="F1692"/>
          <cell r="G1692"/>
          <cell r="AA1692"/>
          <cell r="AB1692"/>
          <cell r="AC1692"/>
          <cell r="AD1692"/>
          <cell r="AE1692"/>
          <cell r="AF1692"/>
          <cell r="AG1692"/>
          <cell r="AH1692"/>
          <cell r="AI1692"/>
          <cell r="AJ1692"/>
        </row>
        <row r="1693">
          <cell r="C1693">
            <v>0</v>
          </cell>
          <cell r="D1693">
            <v>0</v>
          </cell>
          <cell r="E1693"/>
          <cell r="F1693"/>
          <cell r="G1693"/>
          <cell r="AA1693"/>
          <cell r="AB1693"/>
          <cell r="AC1693"/>
          <cell r="AD1693"/>
          <cell r="AE1693"/>
          <cell r="AF1693"/>
          <cell r="AG1693"/>
          <cell r="AH1693"/>
          <cell r="AI1693"/>
          <cell r="AJ1693"/>
        </row>
        <row r="1694">
          <cell r="C1694">
            <v>0</v>
          </cell>
          <cell r="D1694">
            <v>0</v>
          </cell>
          <cell r="E1694"/>
          <cell r="F1694"/>
          <cell r="G1694"/>
          <cell r="AA1694"/>
          <cell r="AB1694"/>
          <cell r="AC1694"/>
          <cell r="AD1694"/>
          <cell r="AE1694"/>
          <cell r="AF1694"/>
          <cell r="AG1694"/>
          <cell r="AH1694"/>
          <cell r="AI1694"/>
          <cell r="AJ1694"/>
        </row>
        <row r="1695">
          <cell r="C1695">
            <v>0</v>
          </cell>
          <cell r="D1695">
            <v>0</v>
          </cell>
          <cell r="E1695"/>
          <cell r="F1695"/>
          <cell r="G1695"/>
          <cell r="AA1695"/>
          <cell r="AB1695"/>
          <cell r="AC1695"/>
          <cell r="AD1695"/>
          <cell r="AE1695"/>
          <cell r="AF1695"/>
          <cell r="AG1695"/>
          <cell r="AH1695"/>
          <cell r="AI1695"/>
          <cell r="AJ1695"/>
        </row>
        <row r="1696">
          <cell r="C1696">
            <v>0</v>
          </cell>
          <cell r="D1696">
            <v>0</v>
          </cell>
          <cell r="E1696"/>
          <cell r="F1696"/>
          <cell r="G1696"/>
          <cell r="AA1696"/>
          <cell r="AB1696"/>
          <cell r="AC1696"/>
          <cell r="AD1696"/>
          <cell r="AE1696"/>
          <cell r="AF1696"/>
          <cell r="AG1696"/>
          <cell r="AH1696"/>
          <cell r="AI1696"/>
          <cell r="AJ1696"/>
        </row>
        <row r="1697">
          <cell r="C1697">
            <v>1</v>
          </cell>
          <cell r="D1697">
            <v>1</v>
          </cell>
          <cell r="E1697">
            <v>1</v>
          </cell>
          <cell r="F1697"/>
          <cell r="G1697">
            <v>0</v>
          </cell>
          <cell r="AA1697">
            <v>1</v>
          </cell>
          <cell r="AB1697">
            <v>0</v>
          </cell>
          <cell r="AC1697">
            <v>0</v>
          </cell>
          <cell r="AD1697"/>
          <cell r="AE1697"/>
          <cell r="AF1697"/>
          <cell r="AG1697"/>
          <cell r="AH1697"/>
          <cell r="AI1697"/>
          <cell r="AJ1697"/>
        </row>
        <row r="1701">
          <cell r="C1701">
            <v>0</v>
          </cell>
          <cell r="D1701">
            <v>0</v>
          </cell>
          <cell r="E1701"/>
          <cell r="F1701"/>
          <cell r="G1701"/>
          <cell r="AA1701"/>
          <cell r="AB1701"/>
          <cell r="AC1701"/>
          <cell r="AD1701"/>
          <cell r="AE1701"/>
          <cell r="AF1701"/>
          <cell r="AG1701"/>
          <cell r="AH1701"/>
          <cell r="AI1701"/>
          <cell r="AJ1701"/>
        </row>
        <row r="1702">
          <cell r="C1702">
            <v>0</v>
          </cell>
          <cell r="D1702">
            <v>0</v>
          </cell>
          <cell r="E1702"/>
          <cell r="F1702"/>
          <cell r="G1702"/>
          <cell r="AA1702"/>
          <cell r="AB1702"/>
          <cell r="AC1702"/>
          <cell r="AD1702"/>
          <cell r="AE1702"/>
          <cell r="AF1702"/>
          <cell r="AG1702"/>
          <cell r="AH1702"/>
          <cell r="AI1702"/>
          <cell r="AJ1702"/>
        </row>
        <row r="1703">
          <cell r="C1703">
            <v>0</v>
          </cell>
          <cell r="D1703">
            <v>0</v>
          </cell>
          <cell r="E1703"/>
          <cell r="F1703"/>
          <cell r="G1703"/>
          <cell r="AA1703"/>
          <cell r="AB1703"/>
          <cell r="AC1703"/>
          <cell r="AD1703"/>
          <cell r="AE1703"/>
          <cell r="AF1703"/>
          <cell r="AG1703"/>
          <cell r="AH1703"/>
          <cell r="AI1703"/>
          <cell r="AJ1703"/>
        </row>
        <row r="1704">
          <cell r="C1704">
            <v>0</v>
          </cell>
          <cell r="D1704">
            <v>0</v>
          </cell>
          <cell r="E1704"/>
          <cell r="F1704"/>
          <cell r="G1704"/>
          <cell r="AA1704"/>
          <cell r="AB1704"/>
          <cell r="AC1704"/>
          <cell r="AD1704"/>
          <cell r="AE1704"/>
          <cell r="AF1704"/>
          <cell r="AG1704"/>
          <cell r="AH1704"/>
          <cell r="AI1704"/>
          <cell r="AJ1704"/>
        </row>
        <row r="1705">
          <cell r="C1705">
            <v>0</v>
          </cell>
          <cell r="D1705">
            <v>0</v>
          </cell>
          <cell r="E1705"/>
          <cell r="F1705"/>
          <cell r="G1705"/>
          <cell r="AA1705"/>
          <cell r="AB1705"/>
          <cell r="AC1705"/>
          <cell r="AD1705"/>
          <cell r="AE1705"/>
          <cell r="AF1705"/>
          <cell r="AG1705"/>
          <cell r="AH1705"/>
          <cell r="AI1705"/>
          <cell r="AJ1705"/>
        </row>
        <row r="1706">
          <cell r="C1706">
            <v>0</v>
          </cell>
          <cell r="D1706">
            <v>0</v>
          </cell>
          <cell r="E1706"/>
          <cell r="F1706"/>
          <cell r="G1706"/>
          <cell r="AA1706"/>
          <cell r="AB1706"/>
          <cell r="AC1706"/>
          <cell r="AD1706"/>
          <cell r="AE1706"/>
          <cell r="AF1706"/>
          <cell r="AG1706"/>
          <cell r="AH1706"/>
          <cell r="AI1706"/>
          <cell r="AJ1706"/>
        </row>
        <row r="1707">
          <cell r="C1707">
            <v>0</v>
          </cell>
          <cell r="D1707">
            <v>0</v>
          </cell>
          <cell r="E1707"/>
          <cell r="F1707"/>
          <cell r="G1707"/>
          <cell r="AA1707"/>
          <cell r="AB1707"/>
          <cell r="AC1707"/>
          <cell r="AD1707"/>
          <cell r="AE1707"/>
          <cell r="AF1707"/>
          <cell r="AG1707"/>
          <cell r="AH1707"/>
          <cell r="AI1707"/>
          <cell r="AJ1707"/>
        </row>
        <row r="1708">
          <cell r="C1708">
            <v>0</v>
          </cell>
          <cell r="D1708">
            <v>0</v>
          </cell>
          <cell r="E1708"/>
          <cell r="F1708"/>
          <cell r="G1708"/>
          <cell r="AA1708"/>
          <cell r="AB1708"/>
          <cell r="AC1708"/>
          <cell r="AD1708"/>
          <cell r="AE1708"/>
          <cell r="AF1708"/>
          <cell r="AG1708"/>
          <cell r="AH1708"/>
          <cell r="AI1708"/>
          <cell r="AJ1708"/>
        </row>
        <row r="1709">
          <cell r="C1709">
            <v>0</v>
          </cell>
          <cell r="D1709">
            <v>0</v>
          </cell>
          <cell r="E1709"/>
          <cell r="F1709"/>
          <cell r="G1709"/>
          <cell r="AA1709"/>
          <cell r="AB1709"/>
          <cell r="AC1709"/>
          <cell r="AD1709"/>
          <cell r="AE1709"/>
          <cell r="AF1709"/>
          <cell r="AG1709"/>
          <cell r="AH1709"/>
          <cell r="AI1709"/>
          <cell r="AJ1709"/>
        </row>
        <row r="1710">
          <cell r="C1710">
            <v>0</v>
          </cell>
          <cell r="D1710">
            <v>0</v>
          </cell>
          <cell r="E1710"/>
          <cell r="F1710"/>
          <cell r="G1710"/>
          <cell r="AA1710"/>
          <cell r="AB1710"/>
          <cell r="AC1710"/>
          <cell r="AD1710"/>
          <cell r="AE1710"/>
          <cell r="AF1710"/>
          <cell r="AG1710"/>
          <cell r="AH1710"/>
          <cell r="AI1710"/>
          <cell r="AJ1710"/>
        </row>
        <row r="1711">
          <cell r="C1711">
            <v>0</v>
          </cell>
          <cell r="D1711">
            <v>0</v>
          </cell>
          <cell r="E1711"/>
          <cell r="F1711"/>
          <cell r="G1711"/>
          <cell r="AA1711"/>
          <cell r="AB1711"/>
          <cell r="AC1711"/>
          <cell r="AD1711"/>
          <cell r="AE1711"/>
          <cell r="AF1711"/>
          <cell r="AG1711"/>
          <cell r="AH1711"/>
          <cell r="AI1711"/>
          <cell r="AJ1711"/>
        </row>
        <row r="1712">
          <cell r="C1712">
            <v>50</v>
          </cell>
          <cell r="D1712">
            <v>50</v>
          </cell>
          <cell r="E1712">
            <v>50</v>
          </cell>
          <cell r="F1712"/>
          <cell r="G1712">
            <v>0</v>
          </cell>
          <cell r="AA1712">
            <v>0</v>
          </cell>
          <cell r="AB1712">
            <v>50</v>
          </cell>
          <cell r="AC1712">
            <v>0</v>
          </cell>
          <cell r="AD1712"/>
          <cell r="AE1712"/>
          <cell r="AF1712"/>
          <cell r="AG1712"/>
          <cell r="AH1712"/>
          <cell r="AI1712"/>
          <cell r="AJ1712"/>
        </row>
        <row r="1713">
          <cell r="C1713">
            <v>0</v>
          </cell>
          <cell r="D1713">
            <v>0</v>
          </cell>
          <cell r="E1713"/>
          <cell r="F1713"/>
          <cell r="G1713"/>
          <cell r="AA1713"/>
          <cell r="AB1713"/>
          <cell r="AC1713"/>
          <cell r="AD1713"/>
          <cell r="AE1713"/>
          <cell r="AF1713"/>
          <cell r="AG1713"/>
          <cell r="AH1713"/>
          <cell r="AI1713"/>
          <cell r="AJ1713"/>
        </row>
        <row r="1714">
          <cell r="C1714">
            <v>0</v>
          </cell>
          <cell r="D1714">
            <v>0</v>
          </cell>
          <cell r="E1714"/>
          <cell r="F1714"/>
          <cell r="G1714"/>
          <cell r="AA1714"/>
          <cell r="AB1714"/>
          <cell r="AC1714"/>
          <cell r="AD1714"/>
          <cell r="AE1714"/>
          <cell r="AF1714"/>
          <cell r="AG1714"/>
          <cell r="AH1714"/>
          <cell r="AI1714"/>
          <cell r="AJ1714"/>
        </row>
        <row r="1715">
          <cell r="C1715">
            <v>0</v>
          </cell>
          <cell r="D1715">
            <v>0</v>
          </cell>
          <cell r="E1715"/>
          <cell r="F1715"/>
          <cell r="G1715"/>
          <cell r="AA1715"/>
          <cell r="AB1715"/>
          <cell r="AC1715"/>
          <cell r="AD1715"/>
          <cell r="AE1715"/>
          <cell r="AF1715"/>
          <cell r="AG1715"/>
          <cell r="AH1715"/>
          <cell r="AI1715"/>
          <cell r="AJ1715"/>
        </row>
        <row r="1716">
          <cell r="C1716">
            <v>0</v>
          </cell>
          <cell r="D1716">
            <v>0</v>
          </cell>
          <cell r="E1716"/>
          <cell r="F1716"/>
          <cell r="G1716"/>
          <cell r="AA1716"/>
          <cell r="AB1716"/>
          <cell r="AC1716"/>
          <cell r="AD1716"/>
          <cell r="AE1716"/>
          <cell r="AF1716"/>
          <cell r="AG1716"/>
          <cell r="AH1716"/>
          <cell r="AI1716"/>
          <cell r="AJ1716"/>
        </row>
        <row r="1717">
          <cell r="C1717">
            <v>0</v>
          </cell>
          <cell r="D1717">
            <v>0</v>
          </cell>
          <cell r="E1717"/>
          <cell r="F1717"/>
          <cell r="G1717"/>
          <cell r="AA1717"/>
          <cell r="AB1717"/>
          <cell r="AC1717"/>
          <cell r="AD1717"/>
          <cell r="AE1717"/>
          <cell r="AF1717"/>
          <cell r="AG1717"/>
          <cell r="AH1717"/>
          <cell r="AI1717"/>
          <cell r="AJ1717"/>
        </row>
        <row r="1718">
          <cell r="C1718">
            <v>0</v>
          </cell>
          <cell r="D1718">
            <v>0</v>
          </cell>
          <cell r="E1718"/>
          <cell r="F1718"/>
          <cell r="G1718"/>
          <cell r="AA1718"/>
          <cell r="AB1718"/>
          <cell r="AC1718"/>
          <cell r="AD1718"/>
          <cell r="AE1718"/>
          <cell r="AF1718"/>
          <cell r="AG1718"/>
          <cell r="AH1718"/>
          <cell r="AI1718"/>
          <cell r="AJ1718"/>
        </row>
        <row r="1719">
          <cell r="C1719">
            <v>0</v>
          </cell>
          <cell r="D1719">
            <v>0</v>
          </cell>
          <cell r="E1719"/>
          <cell r="F1719"/>
          <cell r="G1719"/>
          <cell r="AA1719"/>
          <cell r="AB1719"/>
          <cell r="AC1719"/>
          <cell r="AD1719"/>
          <cell r="AE1719"/>
          <cell r="AF1719"/>
          <cell r="AG1719"/>
          <cell r="AH1719"/>
          <cell r="AI1719"/>
          <cell r="AJ1719"/>
        </row>
        <row r="1720">
          <cell r="C1720">
            <v>0</v>
          </cell>
          <cell r="D1720">
            <v>0</v>
          </cell>
          <cell r="E1720"/>
          <cell r="F1720"/>
          <cell r="G1720"/>
          <cell r="AA1720"/>
          <cell r="AB1720"/>
          <cell r="AC1720"/>
          <cell r="AD1720"/>
          <cell r="AE1720"/>
          <cell r="AF1720"/>
          <cell r="AG1720"/>
          <cell r="AH1720"/>
          <cell r="AI1720"/>
          <cell r="AJ1720"/>
        </row>
        <row r="1721">
          <cell r="C1721">
            <v>0</v>
          </cell>
          <cell r="D1721">
            <v>0</v>
          </cell>
          <cell r="E1721"/>
          <cell r="F1721"/>
          <cell r="G1721"/>
          <cell r="AA1721"/>
          <cell r="AB1721"/>
          <cell r="AC1721"/>
          <cell r="AD1721"/>
          <cell r="AE1721"/>
          <cell r="AF1721"/>
          <cell r="AG1721"/>
          <cell r="AH1721"/>
          <cell r="AI1721"/>
          <cell r="AJ1721"/>
        </row>
        <row r="1722">
          <cell r="C1722">
            <v>0</v>
          </cell>
          <cell r="D1722">
            <v>0</v>
          </cell>
          <cell r="E1722"/>
          <cell r="F1722"/>
          <cell r="G1722"/>
          <cell r="AA1722"/>
          <cell r="AB1722"/>
          <cell r="AC1722"/>
          <cell r="AD1722"/>
          <cell r="AE1722"/>
          <cell r="AF1722"/>
          <cell r="AG1722"/>
          <cell r="AH1722"/>
          <cell r="AI1722"/>
          <cell r="AJ1722"/>
        </row>
        <row r="1723">
          <cell r="C1723">
            <v>0</v>
          </cell>
          <cell r="D1723">
            <v>0</v>
          </cell>
          <cell r="E1723"/>
          <cell r="F1723"/>
          <cell r="G1723"/>
          <cell r="AA1723"/>
          <cell r="AB1723"/>
          <cell r="AC1723"/>
          <cell r="AD1723"/>
          <cell r="AE1723"/>
          <cell r="AF1723"/>
          <cell r="AG1723"/>
          <cell r="AH1723"/>
          <cell r="AI1723"/>
          <cell r="AJ1723"/>
        </row>
        <row r="1724">
          <cell r="C1724">
            <v>0</v>
          </cell>
          <cell r="D1724">
            <v>0</v>
          </cell>
          <cell r="E1724"/>
          <cell r="F1724"/>
          <cell r="G1724"/>
          <cell r="AA1724"/>
          <cell r="AB1724"/>
          <cell r="AC1724"/>
          <cell r="AD1724"/>
          <cell r="AE1724"/>
          <cell r="AF1724"/>
          <cell r="AG1724"/>
          <cell r="AH1724"/>
          <cell r="AI1724"/>
          <cell r="AJ1724"/>
        </row>
        <row r="1725">
          <cell r="C1725">
            <v>0</v>
          </cell>
          <cell r="D1725">
            <v>0</v>
          </cell>
          <cell r="E1725"/>
          <cell r="F1725"/>
          <cell r="G1725"/>
          <cell r="AA1725"/>
          <cell r="AB1725"/>
          <cell r="AC1725"/>
          <cell r="AD1725"/>
          <cell r="AE1725"/>
          <cell r="AF1725"/>
          <cell r="AG1725"/>
          <cell r="AH1725"/>
          <cell r="AI1725"/>
          <cell r="AJ1725"/>
        </row>
        <row r="1726">
          <cell r="C1726">
            <v>0</v>
          </cell>
          <cell r="D1726">
            <v>0</v>
          </cell>
          <cell r="E1726"/>
          <cell r="F1726"/>
          <cell r="G1726"/>
          <cell r="AA1726"/>
          <cell r="AB1726"/>
          <cell r="AC1726"/>
          <cell r="AD1726"/>
          <cell r="AE1726"/>
          <cell r="AF1726"/>
          <cell r="AG1726"/>
          <cell r="AH1726"/>
          <cell r="AI1726"/>
          <cell r="AJ1726"/>
        </row>
        <row r="1727">
          <cell r="C1727">
            <v>0</v>
          </cell>
          <cell r="D1727">
            <v>0</v>
          </cell>
          <cell r="E1727"/>
          <cell r="F1727"/>
          <cell r="G1727"/>
          <cell r="AA1727"/>
          <cell r="AB1727"/>
          <cell r="AC1727"/>
          <cell r="AD1727"/>
          <cell r="AE1727"/>
          <cell r="AF1727"/>
          <cell r="AG1727"/>
          <cell r="AH1727"/>
          <cell r="AI1727"/>
          <cell r="AJ1727"/>
        </row>
        <row r="1728">
          <cell r="C1728">
            <v>0</v>
          </cell>
          <cell r="D1728">
            <v>0</v>
          </cell>
          <cell r="E1728"/>
          <cell r="F1728"/>
          <cell r="G1728"/>
          <cell r="AA1728"/>
          <cell r="AB1728"/>
          <cell r="AC1728"/>
          <cell r="AD1728"/>
          <cell r="AE1728"/>
          <cell r="AF1728"/>
          <cell r="AG1728"/>
          <cell r="AH1728"/>
          <cell r="AI1728"/>
          <cell r="AJ1728"/>
        </row>
        <row r="1729">
          <cell r="C1729">
            <v>0</v>
          </cell>
          <cell r="D1729">
            <v>0</v>
          </cell>
          <cell r="E1729"/>
          <cell r="F1729"/>
          <cell r="G1729"/>
          <cell r="AA1729"/>
          <cell r="AB1729"/>
          <cell r="AC1729"/>
          <cell r="AD1729"/>
          <cell r="AE1729"/>
          <cell r="AF1729"/>
          <cell r="AG1729"/>
          <cell r="AH1729"/>
          <cell r="AI1729"/>
          <cell r="AJ1729"/>
        </row>
        <row r="1730">
          <cell r="C1730">
            <v>0</v>
          </cell>
          <cell r="D1730">
            <v>0</v>
          </cell>
          <cell r="E1730"/>
          <cell r="F1730"/>
          <cell r="G1730"/>
          <cell r="AA1730"/>
          <cell r="AB1730"/>
          <cell r="AC1730"/>
          <cell r="AD1730"/>
          <cell r="AE1730"/>
          <cell r="AF1730"/>
          <cell r="AG1730"/>
          <cell r="AH1730"/>
          <cell r="AI1730"/>
          <cell r="AJ1730"/>
        </row>
        <row r="1731">
          <cell r="C1731">
            <v>0</v>
          </cell>
          <cell r="D1731">
            <v>0</v>
          </cell>
          <cell r="E1731"/>
          <cell r="F1731"/>
          <cell r="G1731"/>
          <cell r="AA1731"/>
          <cell r="AB1731"/>
          <cell r="AC1731"/>
          <cell r="AD1731"/>
          <cell r="AE1731"/>
          <cell r="AF1731"/>
          <cell r="AG1731"/>
          <cell r="AH1731"/>
          <cell r="AI1731"/>
          <cell r="AJ1731"/>
        </row>
        <row r="1732">
          <cell r="C1732">
            <v>1</v>
          </cell>
          <cell r="D1732">
            <v>1</v>
          </cell>
          <cell r="E1732">
            <v>1</v>
          </cell>
          <cell r="F1732"/>
          <cell r="G1732"/>
          <cell r="AA1732">
            <v>1</v>
          </cell>
          <cell r="AB1732"/>
          <cell r="AC1732"/>
          <cell r="AD1732"/>
          <cell r="AE1732"/>
          <cell r="AF1732"/>
          <cell r="AG1732"/>
          <cell r="AH1732"/>
          <cell r="AI1732"/>
          <cell r="AJ1732"/>
        </row>
        <row r="1733">
          <cell r="C1733">
            <v>0</v>
          </cell>
          <cell r="D1733">
            <v>0</v>
          </cell>
          <cell r="E1733"/>
          <cell r="F1733"/>
          <cell r="G1733"/>
          <cell r="AA1733"/>
          <cell r="AB1733"/>
          <cell r="AC1733"/>
          <cell r="AD1733"/>
          <cell r="AE1733"/>
          <cell r="AF1733"/>
          <cell r="AG1733"/>
          <cell r="AH1733"/>
          <cell r="AI1733"/>
          <cell r="AJ1733"/>
        </row>
        <row r="1734">
          <cell r="C1734">
            <v>0</v>
          </cell>
          <cell r="D1734">
            <v>0</v>
          </cell>
          <cell r="E1734"/>
          <cell r="F1734"/>
          <cell r="G1734"/>
          <cell r="AA1734"/>
          <cell r="AB1734"/>
          <cell r="AC1734"/>
          <cell r="AD1734"/>
          <cell r="AE1734"/>
          <cell r="AF1734"/>
          <cell r="AG1734"/>
          <cell r="AH1734"/>
          <cell r="AI1734"/>
          <cell r="AJ1734"/>
        </row>
        <row r="1735">
          <cell r="C1735">
            <v>0</v>
          </cell>
          <cell r="D1735">
            <v>0</v>
          </cell>
          <cell r="E1735"/>
          <cell r="F1735"/>
          <cell r="G1735"/>
          <cell r="AA1735"/>
          <cell r="AB1735"/>
          <cell r="AC1735"/>
          <cell r="AD1735"/>
          <cell r="AE1735"/>
          <cell r="AF1735"/>
          <cell r="AG1735"/>
          <cell r="AH1735"/>
          <cell r="AI1735"/>
          <cell r="AJ1735"/>
        </row>
        <row r="1736">
          <cell r="C1736">
            <v>794</v>
          </cell>
          <cell r="D1736">
            <v>794</v>
          </cell>
          <cell r="E1736">
            <v>794</v>
          </cell>
          <cell r="F1736"/>
          <cell r="G1736">
            <v>0</v>
          </cell>
          <cell r="AA1736">
            <v>793</v>
          </cell>
          <cell r="AB1736">
            <v>1</v>
          </cell>
          <cell r="AC1736">
            <v>0</v>
          </cell>
          <cell r="AD1736"/>
          <cell r="AE1736"/>
          <cell r="AF1736"/>
          <cell r="AG1736"/>
          <cell r="AH1736"/>
          <cell r="AI1736"/>
          <cell r="AJ1736"/>
        </row>
        <row r="1737">
          <cell r="C1737">
            <v>0</v>
          </cell>
          <cell r="D1737">
            <v>0</v>
          </cell>
          <cell r="E1737"/>
          <cell r="F1737"/>
          <cell r="G1737"/>
          <cell r="AA1737"/>
          <cell r="AB1737"/>
          <cell r="AC1737"/>
          <cell r="AD1737"/>
          <cell r="AE1737"/>
          <cell r="AF1737"/>
          <cell r="AG1737"/>
          <cell r="AH1737"/>
          <cell r="AI1737"/>
          <cell r="AJ1737"/>
        </row>
        <row r="1738">
          <cell r="C1738">
            <v>13793</v>
          </cell>
          <cell r="D1738">
            <v>10386</v>
          </cell>
          <cell r="E1738">
            <v>10386</v>
          </cell>
          <cell r="F1738"/>
          <cell r="G1738">
            <v>3407</v>
          </cell>
          <cell r="AA1738">
            <v>12186</v>
          </cell>
          <cell r="AB1738">
            <v>912</v>
          </cell>
          <cell r="AC1738">
            <v>695</v>
          </cell>
          <cell r="AD1738"/>
          <cell r="AE1738"/>
          <cell r="AF1738"/>
          <cell r="AG1738"/>
          <cell r="AH1738"/>
          <cell r="AI1738"/>
          <cell r="AJ1738"/>
        </row>
        <row r="1739">
          <cell r="C1739">
            <v>6371</v>
          </cell>
          <cell r="D1739">
            <v>6371</v>
          </cell>
          <cell r="E1739">
            <v>6371</v>
          </cell>
          <cell r="F1739"/>
          <cell r="G1739">
            <v>0</v>
          </cell>
          <cell r="AA1739">
            <v>6371</v>
          </cell>
          <cell r="AB1739">
            <v>0</v>
          </cell>
          <cell r="AC1739">
            <v>0</v>
          </cell>
          <cell r="AD1739"/>
          <cell r="AE1739"/>
          <cell r="AF1739"/>
          <cell r="AG1739"/>
          <cell r="AH1739"/>
          <cell r="AI1739"/>
          <cell r="AJ1739"/>
        </row>
        <row r="1740">
          <cell r="C1740">
            <v>0</v>
          </cell>
          <cell r="D1740">
            <v>0</v>
          </cell>
          <cell r="E1740"/>
          <cell r="F1740"/>
          <cell r="G1740"/>
          <cell r="AA1740"/>
          <cell r="AB1740"/>
          <cell r="AC1740"/>
          <cell r="AD1740"/>
          <cell r="AE1740"/>
          <cell r="AF1740"/>
          <cell r="AG1740"/>
          <cell r="AH1740"/>
          <cell r="AI1740"/>
          <cell r="AJ1740"/>
        </row>
        <row r="1741">
          <cell r="C1741">
            <v>63</v>
          </cell>
          <cell r="D1741">
            <v>63</v>
          </cell>
          <cell r="E1741">
            <v>63</v>
          </cell>
          <cell r="F1741"/>
          <cell r="G1741">
            <v>0</v>
          </cell>
          <cell r="AA1741">
            <v>63</v>
          </cell>
          <cell r="AB1741">
            <v>0</v>
          </cell>
          <cell r="AC1741">
            <v>0</v>
          </cell>
          <cell r="AD1741"/>
          <cell r="AE1741"/>
          <cell r="AF1741"/>
          <cell r="AG1741"/>
          <cell r="AH1741"/>
          <cell r="AI1741"/>
          <cell r="AJ1741"/>
        </row>
        <row r="1742">
          <cell r="C1742">
            <v>0</v>
          </cell>
          <cell r="D1742">
            <v>0</v>
          </cell>
          <cell r="E1742"/>
          <cell r="F1742"/>
          <cell r="G1742"/>
          <cell r="AA1742"/>
          <cell r="AB1742"/>
          <cell r="AC1742"/>
          <cell r="AD1742"/>
          <cell r="AE1742"/>
          <cell r="AF1742"/>
          <cell r="AG1742"/>
          <cell r="AH1742"/>
          <cell r="AI1742"/>
          <cell r="AJ1742"/>
        </row>
        <row r="1743">
          <cell r="C1743">
            <v>3382</v>
          </cell>
          <cell r="D1743">
            <v>3382</v>
          </cell>
          <cell r="E1743">
            <v>3382</v>
          </cell>
          <cell r="F1743"/>
          <cell r="G1743">
            <v>0</v>
          </cell>
          <cell r="AA1743">
            <v>3079</v>
          </cell>
          <cell r="AB1743">
            <v>6</v>
          </cell>
          <cell r="AC1743">
            <v>297</v>
          </cell>
          <cell r="AD1743"/>
          <cell r="AE1743"/>
          <cell r="AF1743"/>
          <cell r="AG1743"/>
          <cell r="AH1743"/>
          <cell r="AI1743"/>
          <cell r="AJ1743"/>
        </row>
        <row r="1744">
          <cell r="C1744">
            <v>0</v>
          </cell>
          <cell r="D1744">
            <v>0</v>
          </cell>
          <cell r="E1744"/>
          <cell r="F1744"/>
          <cell r="G1744"/>
          <cell r="AA1744"/>
          <cell r="AB1744"/>
          <cell r="AC1744"/>
          <cell r="AD1744"/>
          <cell r="AE1744"/>
          <cell r="AF1744"/>
          <cell r="AG1744"/>
          <cell r="AH1744"/>
          <cell r="AI1744"/>
          <cell r="AJ1744"/>
        </row>
        <row r="1745">
          <cell r="C1745">
            <v>0</v>
          </cell>
          <cell r="D1745">
            <v>0</v>
          </cell>
          <cell r="E1745"/>
          <cell r="F1745"/>
          <cell r="G1745"/>
          <cell r="AA1745"/>
          <cell r="AB1745"/>
          <cell r="AC1745"/>
          <cell r="AD1745"/>
          <cell r="AE1745"/>
          <cell r="AF1745"/>
          <cell r="AG1745"/>
          <cell r="AH1745"/>
          <cell r="AI1745"/>
          <cell r="AJ1745"/>
        </row>
        <row r="1746">
          <cell r="C1746">
            <v>0</v>
          </cell>
          <cell r="D1746">
            <v>0</v>
          </cell>
          <cell r="E1746"/>
          <cell r="F1746"/>
          <cell r="G1746"/>
          <cell r="AA1746"/>
          <cell r="AB1746"/>
          <cell r="AC1746"/>
          <cell r="AD1746"/>
          <cell r="AE1746"/>
          <cell r="AF1746"/>
          <cell r="AG1746"/>
          <cell r="AH1746"/>
          <cell r="AI1746"/>
          <cell r="AJ1746"/>
        </row>
        <row r="1747">
          <cell r="C1747">
            <v>0</v>
          </cell>
          <cell r="D1747">
            <v>0</v>
          </cell>
          <cell r="E1747"/>
          <cell r="F1747"/>
          <cell r="G1747"/>
          <cell r="AA1747"/>
          <cell r="AB1747"/>
          <cell r="AC1747"/>
          <cell r="AD1747"/>
          <cell r="AE1747"/>
          <cell r="AF1747"/>
          <cell r="AG1747"/>
          <cell r="AH1747"/>
          <cell r="AI1747"/>
          <cell r="AJ1747"/>
        </row>
        <row r="1748">
          <cell r="C1748">
            <v>0</v>
          </cell>
          <cell r="D1748">
            <v>0</v>
          </cell>
          <cell r="E1748"/>
          <cell r="F1748"/>
          <cell r="G1748"/>
          <cell r="AA1748"/>
          <cell r="AB1748"/>
          <cell r="AC1748"/>
          <cell r="AD1748"/>
          <cell r="AE1748"/>
          <cell r="AF1748"/>
          <cell r="AG1748"/>
          <cell r="AH1748"/>
          <cell r="AI1748"/>
          <cell r="AJ1748"/>
        </row>
        <row r="1749">
          <cell r="C1749">
            <v>4</v>
          </cell>
          <cell r="D1749">
            <v>4</v>
          </cell>
          <cell r="E1749">
            <v>4</v>
          </cell>
          <cell r="F1749"/>
          <cell r="G1749">
            <v>0</v>
          </cell>
          <cell r="AA1749">
            <v>4</v>
          </cell>
          <cell r="AB1749">
            <v>0</v>
          </cell>
          <cell r="AC1749">
            <v>0</v>
          </cell>
          <cell r="AD1749"/>
          <cell r="AE1749"/>
          <cell r="AF1749"/>
          <cell r="AG1749"/>
          <cell r="AH1749"/>
          <cell r="AI1749"/>
          <cell r="AJ1749"/>
        </row>
        <row r="1750">
          <cell r="C1750">
            <v>5</v>
          </cell>
          <cell r="D1750">
            <v>5</v>
          </cell>
          <cell r="E1750">
            <v>5</v>
          </cell>
          <cell r="F1750"/>
          <cell r="G1750">
            <v>0</v>
          </cell>
          <cell r="AA1750">
            <v>5</v>
          </cell>
          <cell r="AB1750">
            <v>0</v>
          </cell>
          <cell r="AC1750">
            <v>0</v>
          </cell>
          <cell r="AD1750"/>
          <cell r="AE1750"/>
          <cell r="AF1750"/>
          <cell r="AG1750"/>
          <cell r="AH1750"/>
          <cell r="AI1750"/>
          <cell r="AJ1750"/>
        </row>
        <row r="1751">
          <cell r="C1751">
            <v>322</v>
          </cell>
          <cell r="D1751">
            <v>322</v>
          </cell>
          <cell r="E1751">
            <v>322</v>
          </cell>
          <cell r="F1751"/>
          <cell r="G1751">
            <v>0</v>
          </cell>
          <cell r="AA1751">
            <v>322</v>
          </cell>
          <cell r="AB1751">
            <v>0</v>
          </cell>
          <cell r="AC1751">
            <v>0</v>
          </cell>
          <cell r="AD1751"/>
          <cell r="AE1751"/>
          <cell r="AF1751"/>
          <cell r="AG1751"/>
          <cell r="AH1751"/>
          <cell r="AI1751"/>
          <cell r="AJ1751"/>
        </row>
        <row r="1752">
          <cell r="C1752">
            <v>0</v>
          </cell>
          <cell r="D1752">
            <v>0</v>
          </cell>
          <cell r="E1752"/>
          <cell r="F1752"/>
          <cell r="G1752"/>
          <cell r="AA1752"/>
          <cell r="AB1752"/>
          <cell r="AC1752"/>
          <cell r="AD1752"/>
          <cell r="AE1752"/>
          <cell r="AF1752"/>
          <cell r="AG1752"/>
          <cell r="AH1752"/>
          <cell r="AI1752"/>
          <cell r="AJ1752"/>
        </row>
        <row r="1753">
          <cell r="C1753">
            <v>0</v>
          </cell>
          <cell r="D1753">
            <v>0</v>
          </cell>
          <cell r="E1753"/>
          <cell r="F1753"/>
          <cell r="G1753"/>
          <cell r="AA1753"/>
          <cell r="AB1753"/>
          <cell r="AC1753"/>
          <cell r="AD1753"/>
          <cell r="AE1753"/>
          <cell r="AF1753"/>
          <cell r="AG1753"/>
          <cell r="AH1753"/>
          <cell r="AI1753"/>
          <cell r="AJ1753"/>
        </row>
        <row r="1754">
          <cell r="C1754">
            <v>0</v>
          </cell>
          <cell r="D1754">
            <v>0</v>
          </cell>
          <cell r="E1754"/>
          <cell r="F1754"/>
          <cell r="G1754"/>
          <cell r="AA1754"/>
          <cell r="AB1754"/>
          <cell r="AC1754"/>
          <cell r="AD1754"/>
          <cell r="AE1754"/>
          <cell r="AF1754"/>
          <cell r="AG1754"/>
          <cell r="AH1754"/>
          <cell r="AI1754"/>
          <cell r="AJ1754"/>
        </row>
        <row r="1755">
          <cell r="C1755">
            <v>0</v>
          </cell>
          <cell r="D1755">
            <v>0</v>
          </cell>
          <cell r="E1755"/>
          <cell r="F1755"/>
          <cell r="G1755"/>
          <cell r="AA1755"/>
          <cell r="AB1755"/>
          <cell r="AC1755"/>
          <cell r="AD1755"/>
          <cell r="AE1755"/>
          <cell r="AF1755"/>
          <cell r="AG1755"/>
          <cell r="AH1755"/>
          <cell r="AI1755"/>
          <cell r="AJ1755"/>
        </row>
        <row r="1756">
          <cell r="C1756">
            <v>0</v>
          </cell>
          <cell r="D1756">
            <v>0</v>
          </cell>
          <cell r="E1756"/>
          <cell r="F1756"/>
          <cell r="G1756"/>
          <cell r="AA1756"/>
          <cell r="AB1756"/>
          <cell r="AC1756"/>
          <cell r="AD1756"/>
          <cell r="AE1756"/>
          <cell r="AF1756"/>
          <cell r="AG1756"/>
          <cell r="AH1756"/>
          <cell r="AI1756"/>
          <cell r="AJ1756"/>
        </row>
        <row r="1757">
          <cell r="C1757">
            <v>0</v>
          </cell>
          <cell r="D1757">
            <v>0</v>
          </cell>
          <cell r="E1757"/>
          <cell r="F1757"/>
          <cell r="G1757"/>
          <cell r="AA1757"/>
          <cell r="AB1757"/>
          <cell r="AC1757"/>
          <cell r="AD1757"/>
          <cell r="AE1757"/>
          <cell r="AF1757"/>
          <cell r="AG1757"/>
          <cell r="AH1757"/>
          <cell r="AI1757">
            <v>2</v>
          </cell>
          <cell r="AJ1757"/>
        </row>
        <row r="1758">
          <cell r="C1758">
            <v>0</v>
          </cell>
          <cell r="D1758">
            <v>0</v>
          </cell>
          <cell r="E1758"/>
          <cell r="F1758"/>
          <cell r="G1758"/>
          <cell r="AA1758"/>
          <cell r="AB1758"/>
          <cell r="AC1758"/>
          <cell r="AD1758"/>
          <cell r="AE1758"/>
          <cell r="AF1758"/>
          <cell r="AG1758"/>
          <cell r="AH1758"/>
          <cell r="AI1758"/>
          <cell r="AJ1758"/>
        </row>
        <row r="1759">
          <cell r="C1759">
            <v>0</v>
          </cell>
          <cell r="D1759">
            <v>0</v>
          </cell>
          <cell r="E1759"/>
          <cell r="F1759"/>
          <cell r="G1759"/>
          <cell r="AA1759"/>
          <cell r="AB1759"/>
          <cell r="AC1759"/>
          <cell r="AD1759"/>
          <cell r="AE1759"/>
          <cell r="AF1759"/>
          <cell r="AG1759"/>
          <cell r="AH1759"/>
          <cell r="AI1759"/>
          <cell r="AJ1759"/>
        </row>
        <row r="1760">
          <cell r="C1760">
            <v>0</v>
          </cell>
          <cell r="D1760">
            <v>0</v>
          </cell>
          <cell r="E1760"/>
          <cell r="F1760"/>
          <cell r="G1760"/>
          <cell r="AA1760"/>
          <cell r="AB1760"/>
          <cell r="AC1760"/>
          <cell r="AD1760"/>
          <cell r="AE1760"/>
          <cell r="AF1760"/>
          <cell r="AG1760"/>
          <cell r="AH1760"/>
          <cell r="AI1760"/>
          <cell r="AJ1760"/>
        </row>
        <row r="1761">
          <cell r="C1761">
            <v>0</v>
          </cell>
          <cell r="D1761">
            <v>0</v>
          </cell>
          <cell r="E1761"/>
          <cell r="F1761"/>
          <cell r="G1761"/>
          <cell r="AA1761"/>
          <cell r="AB1761"/>
          <cell r="AC1761"/>
          <cell r="AD1761"/>
          <cell r="AE1761"/>
          <cell r="AF1761"/>
          <cell r="AG1761"/>
          <cell r="AH1761"/>
          <cell r="AI1761"/>
          <cell r="AJ1761"/>
        </row>
        <row r="1762">
          <cell r="C1762">
            <v>0</v>
          </cell>
          <cell r="D1762">
            <v>0</v>
          </cell>
          <cell r="E1762"/>
          <cell r="F1762"/>
          <cell r="G1762"/>
          <cell r="AA1762"/>
          <cell r="AB1762"/>
          <cell r="AC1762"/>
          <cell r="AD1762"/>
          <cell r="AE1762"/>
          <cell r="AF1762"/>
          <cell r="AG1762"/>
          <cell r="AH1762"/>
          <cell r="AI1762"/>
          <cell r="AJ1762"/>
        </row>
        <row r="1763">
          <cell r="C1763">
            <v>0</v>
          </cell>
          <cell r="D1763">
            <v>0</v>
          </cell>
          <cell r="E1763"/>
          <cell r="F1763"/>
          <cell r="G1763"/>
          <cell r="AA1763"/>
          <cell r="AB1763"/>
          <cell r="AC1763"/>
          <cell r="AD1763"/>
          <cell r="AE1763"/>
          <cell r="AF1763"/>
          <cell r="AG1763"/>
          <cell r="AH1763"/>
          <cell r="AI1763"/>
          <cell r="AJ1763"/>
        </row>
        <row r="1764">
          <cell r="C1764">
            <v>0</v>
          </cell>
          <cell r="D1764">
            <v>0</v>
          </cell>
          <cell r="E1764"/>
          <cell r="F1764"/>
          <cell r="G1764"/>
          <cell r="AA1764"/>
          <cell r="AB1764"/>
          <cell r="AC1764"/>
          <cell r="AD1764"/>
          <cell r="AE1764"/>
          <cell r="AF1764"/>
          <cell r="AG1764"/>
          <cell r="AH1764"/>
          <cell r="AI1764"/>
          <cell r="AJ1764"/>
        </row>
        <row r="1765">
          <cell r="C1765">
            <v>0</v>
          </cell>
          <cell r="D1765">
            <v>0</v>
          </cell>
          <cell r="E1765"/>
          <cell r="F1765"/>
          <cell r="G1765"/>
          <cell r="AA1765"/>
          <cell r="AB1765"/>
          <cell r="AC1765"/>
          <cell r="AD1765"/>
          <cell r="AE1765"/>
          <cell r="AF1765"/>
          <cell r="AG1765"/>
          <cell r="AH1765"/>
          <cell r="AI1765"/>
          <cell r="AJ1765"/>
        </row>
        <row r="1766">
          <cell r="C1766">
            <v>0</v>
          </cell>
          <cell r="D1766">
            <v>0</v>
          </cell>
          <cell r="E1766"/>
          <cell r="F1766"/>
          <cell r="G1766"/>
          <cell r="AA1766"/>
          <cell r="AB1766"/>
          <cell r="AC1766"/>
          <cell r="AD1766"/>
          <cell r="AE1766"/>
          <cell r="AF1766"/>
          <cell r="AG1766"/>
          <cell r="AH1766"/>
          <cell r="AI1766"/>
          <cell r="AJ1766"/>
        </row>
        <row r="1767">
          <cell r="C1767">
            <v>0</v>
          </cell>
          <cell r="D1767">
            <v>0</v>
          </cell>
          <cell r="E1767"/>
          <cell r="F1767"/>
          <cell r="G1767"/>
          <cell r="AA1767"/>
          <cell r="AB1767"/>
          <cell r="AC1767"/>
          <cell r="AD1767"/>
          <cell r="AE1767"/>
          <cell r="AF1767"/>
          <cell r="AG1767"/>
          <cell r="AH1767"/>
          <cell r="AI1767"/>
          <cell r="AJ1767"/>
        </row>
        <row r="1768">
          <cell r="C1768">
            <v>0</v>
          </cell>
          <cell r="D1768">
            <v>0</v>
          </cell>
          <cell r="E1768"/>
          <cell r="F1768"/>
          <cell r="G1768"/>
          <cell r="AA1768"/>
          <cell r="AB1768"/>
          <cell r="AC1768"/>
          <cell r="AD1768"/>
          <cell r="AE1768"/>
          <cell r="AF1768"/>
          <cell r="AG1768"/>
          <cell r="AH1768"/>
          <cell r="AI1768"/>
          <cell r="AJ1768"/>
        </row>
        <row r="1769">
          <cell r="C1769">
            <v>0</v>
          </cell>
          <cell r="D1769">
            <v>0</v>
          </cell>
          <cell r="E1769"/>
          <cell r="F1769"/>
          <cell r="G1769"/>
          <cell r="AA1769"/>
          <cell r="AB1769"/>
          <cell r="AC1769"/>
          <cell r="AD1769"/>
          <cell r="AE1769"/>
          <cell r="AF1769"/>
          <cell r="AG1769"/>
          <cell r="AH1769"/>
          <cell r="AI1769"/>
          <cell r="AJ1769"/>
        </row>
        <row r="1770">
          <cell r="C1770">
            <v>0</v>
          </cell>
          <cell r="D1770">
            <v>0</v>
          </cell>
          <cell r="E1770"/>
          <cell r="F1770"/>
          <cell r="G1770"/>
          <cell r="AA1770"/>
          <cell r="AB1770"/>
          <cell r="AC1770"/>
          <cell r="AD1770"/>
          <cell r="AE1770"/>
          <cell r="AF1770"/>
          <cell r="AG1770"/>
          <cell r="AH1770"/>
          <cell r="AI1770"/>
          <cell r="AJ1770"/>
        </row>
        <row r="1771">
          <cell r="C1771">
            <v>0</v>
          </cell>
          <cell r="D1771">
            <v>0</v>
          </cell>
          <cell r="E1771"/>
          <cell r="F1771"/>
          <cell r="G1771"/>
          <cell r="AA1771"/>
          <cell r="AB1771"/>
          <cell r="AC1771"/>
          <cell r="AD1771"/>
          <cell r="AE1771"/>
          <cell r="AF1771"/>
          <cell r="AG1771"/>
          <cell r="AH1771"/>
          <cell r="AI1771"/>
          <cell r="AJ1771"/>
        </row>
        <row r="1772">
          <cell r="C1772">
            <v>0</v>
          </cell>
          <cell r="D1772">
            <v>0</v>
          </cell>
          <cell r="E1772"/>
          <cell r="F1772"/>
          <cell r="G1772"/>
          <cell r="AA1772"/>
          <cell r="AB1772"/>
          <cell r="AC1772"/>
          <cell r="AD1772"/>
          <cell r="AE1772"/>
          <cell r="AF1772"/>
          <cell r="AG1772"/>
          <cell r="AH1772"/>
          <cell r="AI1772"/>
          <cell r="AJ1772"/>
        </row>
        <row r="1773">
          <cell r="C1773">
            <v>0</v>
          </cell>
          <cell r="D1773">
            <v>0</v>
          </cell>
          <cell r="E1773"/>
          <cell r="F1773"/>
          <cell r="G1773"/>
          <cell r="AA1773"/>
          <cell r="AB1773"/>
          <cell r="AC1773"/>
          <cell r="AD1773"/>
          <cell r="AE1773"/>
          <cell r="AF1773"/>
          <cell r="AG1773"/>
          <cell r="AH1773"/>
          <cell r="AI1773"/>
          <cell r="AJ1773"/>
        </row>
        <row r="1774">
          <cell r="C1774">
            <v>0</v>
          </cell>
          <cell r="D1774">
            <v>0</v>
          </cell>
          <cell r="E1774"/>
          <cell r="F1774"/>
          <cell r="G1774"/>
          <cell r="AA1774"/>
          <cell r="AB1774"/>
          <cell r="AC1774"/>
          <cell r="AD1774"/>
          <cell r="AE1774"/>
          <cell r="AF1774"/>
          <cell r="AG1774"/>
          <cell r="AH1774"/>
          <cell r="AI1774"/>
          <cell r="AJ1774"/>
        </row>
        <row r="1775">
          <cell r="C1775">
            <v>0</v>
          </cell>
          <cell r="D1775">
            <v>0</v>
          </cell>
          <cell r="E1775"/>
          <cell r="F1775"/>
          <cell r="G1775"/>
          <cell r="AA1775"/>
          <cell r="AB1775"/>
          <cell r="AC1775"/>
          <cell r="AD1775"/>
          <cell r="AE1775"/>
          <cell r="AF1775"/>
          <cell r="AG1775"/>
          <cell r="AH1775"/>
          <cell r="AI1775"/>
          <cell r="AJ1775"/>
        </row>
        <row r="1776">
          <cell r="C1776">
            <v>0</v>
          </cell>
          <cell r="D1776">
            <v>0</v>
          </cell>
          <cell r="E1776"/>
          <cell r="F1776"/>
          <cell r="G1776"/>
          <cell r="AA1776"/>
          <cell r="AB1776"/>
          <cell r="AC1776"/>
          <cell r="AD1776"/>
          <cell r="AE1776"/>
          <cell r="AF1776"/>
          <cell r="AG1776"/>
          <cell r="AH1776"/>
          <cell r="AI1776"/>
          <cell r="AJ1776"/>
        </row>
        <row r="1777">
          <cell r="C1777">
            <v>0</v>
          </cell>
          <cell r="D1777">
            <v>0</v>
          </cell>
          <cell r="E1777"/>
          <cell r="F1777"/>
          <cell r="G1777"/>
          <cell r="AA1777"/>
          <cell r="AB1777"/>
          <cell r="AC1777"/>
          <cell r="AD1777"/>
          <cell r="AE1777"/>
          <cell r="AF1777"/>
          <cell r="AG1777"/>
          <cell r="AH1777"/>
          <cell r="AI1777"/>
          <cell r="AJ1777"/>
        </row>
        <row r="1778">
          <cell r="C1778">
            <v>0</v>
          </cell>
          <cell r="D1778">
            <v>0</v>
          </cell>
          <cell r="E1778"/>
          <cell r="F1778"/>
          <cell r="G1778"/>
          <cell r="AA1778"/>
          <cell r="AB1778"/>
          <cell r="AC1778"/>
          <cell r="AD1778"/>
          <cell r="AE1778"/>
          <cell r="AF1778"/>
          <cell r="AG1778"/>
          <cell r="AH1778"/>
          <cell r="AI1778"/>
          <cell r="AJ1778"/>
        </row>
        <row r="1779">
          <cell r="C1779">
            <v>0</v>
          </cell>
          <cell r="D1779">
            <v>0</v>
          </cell>
          <cell r="E1779"/>
          <cell r="F1779"/>
          <cell r="G1779"/>
          <cell r="AA1779"/>
          <cell r="AB1779"/>
          <cell r="AC1779"/>
          <cell r="AD1779"/>
          <cell r="AE1779"/>
          <cell r="AF1779"/>
          <cell r="AG1779"/>
          <cell r="AH1779"/>
          <cell r="AI1779"/>
          <cell r="AJ1779"/>
        </row>
        <row r="1780">
          <cell r="C1780">
            <v>0</v>
          </cell>
          <cell r="D1780">
            <v>0</v>
          </cell>
          <cell r="E1780"/>
          <cell r="F1780"/>
          <cell r="G1780"/>
          <cell r="AA1780"/>
          <cell r="AB1780"/>
          <cell r="AC1780"/>
          <cell r="AD1780"/>
          <cell r="AE1780"/>
          <cell r="AF1780"/>
          <cell r="AG1780"/>
          <cell r="AH1780"/>
          <cell r="AI1780"/>
          <cell r="AJ1780"/>
        </row>
        <row r="1781">
          <cell r="C1781">
            <v>0</v>
          </cell>
          <cell r="D1781">
            <v>0</v>
          </cell>
          <cell r="E1781"/>
          <cell r="F1781"/>
          <cell r="G1781"/>
          <cell r="AA1781"/>
          <cell r="AB1781"/>
          <cell r="AC1781"/>
          <cell r="AD1781"/>
          <cell r="AE1781"/>
          <cell r="AF1781"/>
          <cell r="AG1781"/>
          <cell r="AH1781"/>
          <cell r="AI1781"/>
          <cell r="AJ1781"/>
        </row>
        <row r="1782">
          <cell r="C1782">
            <v>0</v>
          </cell>
          <cell r="D1782">
            <v>0</v>
          </cell>
          <cell r="E1782"/>
          <cell r="F1782"/>
          <cell r="G1782"/>
          <cell r="AA1782"/>
          <cell r="AB1782"/>
          <cell r="AC1782"/>
          <cell r="AD1782"/>
          <cell r="AE1782"/>
          <cell r="AF1782"/>
          <cell r="AG1782"/>
          <cell r="AH1782"/>
          <cell r="AI1782"/>
          <cell r="AJ1782"/>
        </row>
        <row r="1783">
          <cell r="C1783">
            <v>0</v>
          </cell>
          <cell r="D1783">
            <v>0</v>
          </cell>
          <cell r="E1783"/>
          <cell r="F1783"/>
          <cell r="G1783"/>
          <cell r="AA1783"/>
          <cell r="AB1783"/>
          <cell r="AC1783"/>
          <cell r="AD1783"/>
          <cell r="AE1783"/>
          <cell r="AF1783"/>
          <cell r="AG1783"/>
          <cell r="AH1783"/>
          <cell r="AI1783"/>
          <cell r="AJ1783"/>
        </row>
        <row r="1784">
          <cell r="C1784">
            <v>0</v>
          </cell>
          <cell r="D1784">
            <v>0</v>
          </cell>
          <cell r="E1784"/>
          <cell r="F1784"/>
          <cell r="G1784"/>
          <cell r="AA1784"/>
          <cell r="AB1784"/>
          <cell r="AC1784"/>
          <cell r="AD1784"/>
          <cell r="AE1784"/>
          <cell r="AF1784"/>
          <cell r="AG1784"/>
          <cell r="AH1784"/>
          <cell r="AI1784"/>
          <cell r="AJ1784"/>
        </row>
        <row r="1785">
          <cell r="C1785">
            <v>0</v>
          </cell>
          <cell r="D1785">
            <v>0</v>
          </cell>
          <cell r="E1785"/>
          <cell r="F1785"/>
          <cell r="G1785"/>
          <cell r="AA1785"/>
          <cell r="AB1785"/>
          <cell r="AC1785"/>
          <cell r="AD1785"/>
          <cell r="AE1785"/>
          <cell r="AF1785"/>
          <cell r="AG1785"/>
          <cell r="AH1785"/>
          <cell r="AI1785"/>
          <cell r="AJ1785"/>
        </row>
        <row r="1788">
          <cell r="C1788">
            <v>1467</v>
          </cell>
          <cell r="E1788">
            <v>1457</v>
          </cell>
          <cell r="AL1788">
            <v>8508880</v>
          </cell>
        </row>
        <row r="1789">
          <cell r="C1789">
            <v>25</v>
          </cell>
          <cell r="E1789">
            <v>25</v>
          </cell>
          <cell r="AL1789">
            <v>411000</v>
          </cell>
        </row>
        <row r="1790">
          <cell r="C1790">
            <v>41</v>
          </cell>
          <cell r="E1790">
            <v>41</v>
          </cell>
          <cell r="AL1790">
            <v>1143080</v>
          </cell>
        </row>
        <row r="1791">
          <cell r="C1791">
            <v>0</v>
          </cell>
          <cell r="E1791"/>
          <cell r="AL1791">
            <v>0</v>
          </cell>
        </row>
        <row r="1792">
          <cell r="C1792">
            <v>116</v>
          </cell>
          <cell r="E1792">
            <v>116</v>
          </cell>
          <cell r="AL1792">
            <v>6879960</v>
          </cell>
        </row>
        <row r="1793">
          <cell r="C1793">
            <v>0</v>
          </cell>
          <cell r="E1793"/>
          <cell r="AL1793">
            <v>0</v>
          </cell>
        </row>
        <row r="1794">
          <cell r="C1794">
            <v>0</v>
          </cell>
          <cell r="E1794"/>
          <cell r="AL1794">
            <v>0</v>
          </cell>
        </row>
        <row r="1795">
          <cell r="C1795">
            <v>0</v>
          </cell>
          <cell r="E1795"/>
          <cell r="AL1795">
            <v>0</v>
          </cell>
        </row>
        <row r="1796">
          <cell r="C1796">
            <v>0</v>
          </cell>
          <cell r="E1796"/>
          <cell r="AL1796">
            <v>0</v>
          </cell>
        </row>
        <row r="1797">
          <cell r="C1797">
            <v>0</v>
          </cell>
          <cell r="E1797"/>
          <cell r="AL1797">
            <v>0</v>
          </cell>
        </row>
        <row r="1798">
          <cell r="C1798">
            <v>0</v>
          </cell>
          <cell r="E1798"/>
          <cell r="AL1798">
            <v>0</v>
          </cell>
        </row>
        <row r="1799">
          <cell r="C1799">
            <v>0</v>
          </cell>
          <cell r="E1799"/>
          <cell r="AL1799">
            <v>0</v>
          </cell>
        </row>
        <row r="1800">
          <cell r="C1800">
            <v>0</v>
          </cell>
          <cell r="E1800"/>
          <cell r="AL1800">
            <v>0</v>
          </cell>
        </row>
        <row r="1801">
          <cell r="C1801">
            <v>0</v>
          </cell>
          <cell r="E1801"/>
          <cell r="AL1801">
            <v>0</v>
          </cell>
        </row>
        <row r="1802">
          <cell r="C1802">
            <v>0</v>
          </cell>
          <cell r="E1802"/>
          <cell r="AL1802">
            <v>0</v>
          </cell>
        </row>
        <row r="1803">
          <cell r="C1803">
            <v>0</v>
          </cell>
          <cell r="E1803"/>
          <cell r="AL1803">
            <v>0</v>
          </cell>
        </row>
        <row r="1804">
          <cell r="C1804">
            <v>0</v>
          </cell>
          <cell r="E1804"/>
          <cell r="AL1804">
            <v>0</v>
          </cell>
        </row>
        <row r="1805">
          <cell r="C1805">
            <v>0</v>
          </cell>
          <cell r="E1805"/>
          <cell r="AL1805">
            <v>0</v>
          </cell>
        </row>
        <row r="1806">
          <cell r="C1806">
            <v>0</v>
          </cell>
          <cell r="E1806"/>
          <cell r="AL1806">
            <v>0</v>
          </cell>
        </row>
        <row r="1807">
          <cell r="C1807">
            <v>0</v>
          </cell>
          <cell r="E1807"/>
          <cell r="AL1807">
            <v>0</v>
          </cell>
        </row>
        <row r="1808">
          <cell r="C1808">
            <v>0</v>
          </cell>
          <cell r="E1808"/>
          <cell r="AL1808">
            <v>0</v>
          </cell>
        </row>
        <row r="1809">
          <cell r="C1809">
            <v>0</v>
          </cell>
          <cell r="E1809"/>
          <cell r="AL1809">
            <v>0</v>
          </cell>
        </row>
        <row r="1810">
          <cell r="C1810">
            <v>0</v>
          </cell>
          <cell r="E1810"/>
          <cell r="AL1810">
            <v>0</v>
          </cell>
        </row>
        <row r="1811">
          <cell r="C1811">
            <v>0</v>
          </cell>
          <cell r="E1811"/>
          <cell r="AL1811">
            <v>0</v>
          </cell>
        </row>
        <row r="1812">
          <cell r="C1812">
            <v>1649</v>
          </cell>
          <cell r="D1812">
            <v>1639</v>
          </cell>
          <cell r="E1812">
            <v>1639</v>
          </cell>
          <cell r="F1812">
            <v>0</v>
          </cell>
          <cell r="G1812">
            <v>10</v>
          </cell>
          <cell r="AA1812">
            <v>756</v>
          </cell>
          <cell r="AB1812">
            <v>518</v>
          </cell>
          <cell r="AC1812">
            <v>375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</row>
        <row r="1815"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</row>
        <row r="1901">
          <cell r="P1901">
            <v>0</v>
          </cell>
          <cell r="Q1901">
            <v>6</v>
          </cell>
          <cell r="S1901">
            <v>0</v>
          </cell>
          <cell r="T1901">
            <v>1</v>
          </cell>
          <cell r="V1901">
            <v>0</v>
          </cell>
          <cell r="W1901">
            <v>0</v>
          </cell>
          <cell r="Y1901">
            <v>0</v>
          </cell>
          <cell r="Z1901">
            <v>6</v>
          </cell>
        </row>
        <row r="1904">
          <cell r="C1904">
            <v>0</v>
          </cell>
        </row>
        <row r="1913">
          <cell r="P1913">
            <v>0</v>
          </cell>
          <cell r="Q1913">
            <v>0</v>
          </cell>
          <cell r="S1913">
            <v>0</v>
          </cell>
          <cell r="T1913">
            <v>0</v>
          </cell>
          <cell r="V1913">
            <v>0</v>
          </cell>
          <cell r="W1913">
            <v>0</v>
          </cell>
          <cell r="Y1913">
            <v>0</v>
          </cell>
          <cell r="Z1913">
            <v>0</v>
          </cell>
        </row>
        <row r="1914">
          <cell r="C1914">
            <v>14</v>
          </cell>
          <cell r="H1914">
            <v>13</v>
          </cell>
          <cell r="I1914">
            <v>13</v>
          </cell>
          <cell r="J1914">
            <v>0</v>
          </cell>
          <cell r="K1914">
            <v>0</v>
          </cell>
          <cell r="L1914">
            <v>1</v>
          </cell>
          <cell r="M1914">
            <v>0</v>
          </cell>
          <cell r="N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20239090</v>
          </cell>
        </row>
        <row r="1983">
          <cell r="C1983">
            <v>7</v>
          </cell>
          <cell r="H1983">
            <v>6</v>
          </cell>
          <cell r="I1983">
            <v>6</v>
          </cell>
          <cell r="J1983">
            <v>0</v>
          </cell>
          <cell r="K1983">
            <v>0</v>
          </cell>
          <cell r="L1983">
            <v>1</v>
          </cell>
          <cell r="M1983">
            <v>0</v>
          </cell>
          <cell r="N1983">
            <v>0</v>
          </cell>
          <cell r="P1983">
            <v>0</v>
          </cell>
          <cell r="Q1983">
            <v>4</v>
          </cell>
          <cell r="S1983">
            <v>0</v>
          </cell>
          <cell r="T1983">
            <v>0</v>
          </cell>
          <cell r="V1983">
            <v>0</v>
          </cell>
          <cell r="W1983">
            <v>0</v>
          </cell>
          <cell r="Y1983">
            <v>0</v>
          </cell>
          <cell r="Z1983">
            <v>3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L1983">
            <v>1652420</v>
          </cell>
        </row>
        <row r="1985">
          <cell r="C1985">
            <v>49</v>
          </cell>
          <cell r="D1985">
            <v>49</v>
          </cell>
          <cell r="E1985">
            <v>49</v>
          </cell>
          <cell r="F1985"/>
          <cell r="G1985">
            <v>0</v>
          </cell>
          <cell r="AA1985">
            <v>7</v>
          </cell>
          <cell r="AB1985">
            <v>42</v>
          </cell>
          <cell r="AC1985">
            <v>0</v>
          </cell>
          <cell r="AD1985"/>
          <cell r="AE1985"/>
          <cell r="AF1985"/>
          <cell r="AG1985"/>
          <cell r="AH1985"/>
          <cell r="AI1985"/>
          <cell r="AJ1985"/>
        </row>
        <row r="1986">
          <cell r="C1986">
            <v>0</v>
          </cell>
          <cell r="D1986">
            <v>0</v>
          </cell>
          <cell r="E1986"/>
          <cell r="F1986"/>
          <cell r="G1986"/>
          <cell r="AA1986"/>
          <cell r="AB1986"/>
          <cell r="AC1986"/>
          <cell r="AD1986"/>
          <cell r="AE1986"/>
          <cell r="AF1986"/>
          <cell r="AG1986"/>
          <cell r="AH1986"/>
          <cell r="AI1986"/>
          <cell r="AJ1986"/>
        </row>
        <row r="1987">
          <cell r="C1987">
            <v>14</v>
          </cell>
          <cell r="D1987">
            <v>14</v>
          </cell>
          <cell r="E1987">
            <v>14</v>
          </cell>
          <cell r="F1987"/>
          <cell r="G1987">
            <v>0</v>
          </cell>
          <cell r="AA1987">
            <v>14</v>
          </cell>
          <cell r="AB1987">
            <v>0</v>
          </cell>
          <cell r="AC1987">
            <v>0</v>
          </cell>
          <cell r="AD1987"/>
          <cell r="AE1987"/>
          <cell r="AF1987"/>
          <cell r="AG1987"/>
          <cell r="AH1987"/>
          <cell r="AI1987"/>
          <cell r="AJ1987"/>
        </row>
        <row r="1988">
          <cell r="C1988">
            <v>0</v>
          </cell>
          <cell r="D1988">
            <v>0</v>
          </cell>
          <cell r="E1988"/>
          <cell r="F1988"/>
          <cell r="G1988"/>
          <cell r="AA1988"/>
          <cell r="AB1988"/>
          <cell r="AC1988"/>
          <cell r="AD1988"/>
          <cell r="AE1988"/>
          <cell r="AF1988"/>
          <cell r="AG1988"/>
          <cell r="AH1988"/>
          <cell r="AI1988"/>
          <cell r="AJ1988"/>
        </row>
        <row r="1989">
          <cell r="C1989">
            <v>0</v>
          </cell>
          <cell r="D1989">
            <v>0</v>
          </cell>
          <cell r="E1989"/>
          <cell r="F1989"/>
          <cell r="G1989"/>
          <cell r="AA1989"/>
          <cell r="AB1989"/>
          <cell r="AC1989"/>
          <cell r="AD1989"/>
          <cell r="AE1989"/>
          <cell r="AF1989"/>
          <cell r="AG1989"/>
          <cell r="AH1989"/>
          <cell r="AI1989"/>
          <cell r="AJ1989"/>
        </row>
        <row r="1990">
          <cell r="C1990">
            <v>0</v>
          </cell>
          <cell r="D1990">
            <v>0</v>
          </cell>
          <cell r="E1990"/>
          <cell r="F1990"/>
          <cell r="G1990"/>
          <cell r="AA1990"/>
          <cell r="AB1990"/>
          <cell r="AC1990"/>
          <cell r="AD1990"/>
          <cell r="AE1990"/>
          <cell r="AF1990"/>
          <cell r="AG1990"/>
          <cell r="AH1990"/>
          <cell r="AI1990"/>
          <cell r="AJ1990"/>
        </row>
        <row r="1991">
          <cell r="C1991">
            <v>0</v>
          </cell>
          <cell r="D1991">
            <v>0</v>
          </cell>
          <cell r="E1991"/>
          <cell r="F1991"/>
          <cell r="G1991"/>
          <cell r="AA1991"/>
          <cell r="AB1991"/>
          <cell r="AC1991"/>
          <cell r="AD1991"/>
          <cell r="AE1991"/>
          <cell r="AF1991"/>
          <cell r="AG1991"/>
          <cell r="AH1991"/>
          <cell r="AI1991"/>
          <cell r="AJ1991"/>
        </row>
        <row r="1992">
          <cell r="C1992">
            <v>0</v>
          </cell>
          <cell r="D1992">
            <v>0</v>
          </cell>
          <cell r="E1992"/>
          <cell r="F1992"/>
          <cell r="G1992"/>
          <cell r="AA1992"/>
          <cell r="AB1992"/>
          <cell r="AC1992"/>
          <cell r="AD1992"/>
          <cell r="AE1992"/>
          <cell r="AF1992"/>
          <cell r="AG1992"/>
          <cell r="AH1992"/>
          <cell r="AI1992"/>
          <cell r="AJ1992"/>
        </row>
        <row r="1993">
          <cell r="C1993">
            <v>0</v>
          </cell>
          <cell r="D1993">
            <v>0</v>
          </cell>
          <cell r="E1993"/>
          <cell r="F1993"/>
          <cell r="G1993"/>
          <cell r="AA1993"/>
          <cell r="AB1993"/>
          <cell r="AC1993"/>
          <cell r="AD1993"/>
          <cell r="AE1993"/>
          <cell r="AF1993"/>
          <cell r="AG1993"/>
          <cell r="AH1993"/>
          <cell r="AI1993"/>
          <cell r="AJ1993"/>
        </row>
        <row r="1994">
          <cell r="C1994">
            <v>0</v>
          </cell>
          <cell r="D1994">
            <v>0</v>
          </cell>
          <cell r="E1994"/>
          <cell r="F1994"/>
          <cell r="G1994"/>
          <cell r="AA1994"/>
          <cell r="AB1994"/>
          <cell r="AC1994"/>
          <cell r="AD1994"/>
          <cell r="AE1994"/>
          <cell r="AF1994"/>
          <cell r="AG1994"/>
          <cell r="AH1994"/>
          <cell r="AI1994"/>
          <cell r="AJ1994"/>
        </row>
        <row r="1995">
          <cell r="C1995">
            <v>29</v>
          </cell>
          <cell r="D1995">
            <v>29</v>
          </cell>
          <cell r="E1995">
            <v>29</v>
          </cell>
          <cell r="F1995"/>
          <cell r="G1995">
            <v>0</v>
          </cell>
          <cell r="AA1995">
            <v>29</v>
          </cell>
          <cell r="AB1995">
            <v>0</v>
          </cell>
          <cell r="AC1995">
            <v>0</v>
          </cell>
          <cell r="AD1995"/>
          <cell r="AE1995"/>
          <cell r="AF1995"/>
          <cell r="AG1995"/>
          <cell r="AH1995"/>
          <cell r="AI1995"/>
          <cell r="AJ1995"/>
        </row>
        <row r="1996">
          <cell r="C1996">
            <v>0</v>
          </cell>
          <cell r="D1996">
            <v>0</v>
          </cell>
          <cell r="E1996"/>
          <cell r="F1996"/>
          <cell r="G1996"/>
          <cell r="AA1996"/>
          <cell r="AB1996"/>
          <cell r="AC1996"/>
          <cell r="AD1996"/>
          <cell r="AE1996"/>
          <cell r="AF1996"/>
          <cell r="AG1996"/>
          <cell r="AH1996"/>
          <cell r="AI1996"/>
          <cell r="AJ1996"/>
        </row>
        <row r="1997">
          <cell r="C1997">
            <v>1</v>
          </cell>
          <cell r="D1997">
            <v>1</v>
          </cell>
          <cell r="E1997">
            <v>1</v>
          </cell>
          <cell r="F1997"/>
          <cell r="G1997"/>
          <cell r="AA1997">
            <v>1</v>
          </cell>
          <cell r="AB1997"/>
          <cell r="AC1997"/>
          <cell r="AD1997"/>
          <cell r="AE1997"/>
          <cell r="AF1997"/>
          <cell r="AG1997"/>
          <cell r="AH1997"/>
          <cell r="AI1997"/>
          <cell r="AJ1997"/>
        </row>
        <row r="1998">
          <cell r="C1998">
            <v>0</v>
          </cell>
          <cell r="D1998">
            <v>0</v>
          </cell>
          <cell r="E1998"/>
          <cell r="F1998"/>
          <cell r="G1998"/>
          <cell r="AA1998"/>
          <cell r="AB1998"/>
          <cell r="AC1998"/>
          <cell r="AD1998"/>
          <cell r="AE1998"/>
          <cell r="AF1998"/>
          <cell r="AG1998"/>
          <cell r="AH1998"/>
          <cell r="AI1998"/>
          <cell r="AJ1998"/>
        </row>
        <row r="1999">
          <cell r="C1999">
            <v>0</v>
          </cell>
          <cell r="D1999">
            <v>0</v>
          </cell>
          <cell r="E1999"/>
          <cell r="F1999"/>
          <cell r="G1999"/>
          <cell r="AA1999"/>
          <cell r="AB1999"/>
          <cell r="AC1999"/>
          <cell r="AD1999"/>
          <cell r="AE1999"/>
          <cell r="AF1999"/>
          <cell r="AG1999"/>
          <cell r="AH1999"/>
          <cell r="AI1999"/>
          <cell r="AJ1999"/>
        </row>
        <row r="2000">
          <cell r="C2000">
            <v>0</v>
          </cell>
          <cell r="D2000">
            <v>0</v>
          </cell>
          <cell r="E2000"/>
          <cell r="F2000"/>
          <cell r="G2000"/>
          <cell r="AA2000"/>
          <cell r="AB2000"/>
          <cell r="AC2000"/>
          <cell r="AD2000"/>
          <cell r="AE2000"/>
          <cell r="AF2000"/>
          <cell r="AG2000"/>
          <cell r="AH2000"/>
          <cell r="AI2000"/>
          <cell r="AJ2000"/>
        </row>
        <row r="2001">
          <cell r="C2001">
            <v>0</v>
          </cell>
          <cell r="D2001">
            <v>0</v>
          </cell>
          <cell r="E2001"/>
          <cell r="F2001"/>
          <cell r="G2001"/>
          <cell r="AA2001"/>
          <cell r="AB2001"/>
          <cell r="AC2001"/>
          <cell r="AD2001"/>
          <cell r="AE2001"/>
          <cell r="AF2001"/>
          <cell r="AG2001"/>
          <cell r="AH2001"/>
          <cell r="AI2001"/>
          <cell r="AJ2001"/>
        </row>
        <row r="2002">
          <cell r="C2002">
            <v>107</v>
          </cell>
          <cell r="D2002">
            <v>107</v>
          </cell>
          <cell r="E2002">
            <v>107</v>
          </cell>
          <cell r="F2002"/>
          <cell r="G2002">
            <v>0</v>
          </cell>
          <cell r="AA2002">
            <v>106</v>
          </cell>
          <cell r="AB2002">
            <v>0</v>
          </cell>
          <cell r="AC2002">
            <v>1</v>
          </cell>
          <cell r="AD2002"/>
          <cell r="AE2002"/>
          <cell r="AF2002"/>
          <cell r="AG2002"/>
          <cell r="AH2002"/>
          <cell r="AI2002"/>
          <cell r="AJ2002"/>
        </row>
        <row r="2003">
          <cell r="C2003">
            <v>0</v>
          </cell>
          <cell r="D2003">
            <v>0</v>
          </cell>
          <cell r="E2003"/>
          <cell r="F2003"/>
          <cell r="G2003"/>
          <cell r="AA2003"/>
          <cell r="AB2003"/>
          <cell r="AC2003"/>
          <cell r="AD2003"/>
          <cell r="AE2003"/>
          <cell r="AF2003"/>
          <cell r="AG2003"/>
          <cell r="AH2003"/>
          <cell r="AI2003"/>
          <cell r="AJ2003"/>
        </row>
        <row r="2004">
          <cell r="C2004">
            <v>0</v>
          </cell>
          <cell r="D2004">
            <v>0</v>
          </cell>
          <cell r="E2004"/>
          <cell r="F2004"/>
          <cell r="G2004"/>
          <cell r="AA2004"/>
          <cell r="AB2004"/>
          <cell r="AC2004"/>
          <cell r="AD2004"/>
          <cell r="AE2004"/>
          <cell r="AF2004"/>
          <cell r="AG2004"/>
          <cell r="AH2004"/>
          <cell r="AI2004"/>
          <cell r="AJ2004"/>
        </row>
        <row r="2005">
          <cell r="C2005">
            <v>0</v>
          </cell>
          <cell r="D2005">
            <v>0</v>
          </cell>
          <cell r="E2005"/>
          <cell r="F2005"/>
          <cell r="G2005"/>
          <cell r="AA2005"/>
          <cell r="AB2005"/>
          <cell r="AC2005"/>
          <cell r="AD2005"/>
          <cell r="AE2005"/>
          <cell r="AF2005"/>
          <cell r="AG2005"/>
          <cell r="AH2005"/>
          <cell r="AI2005"/>
          <cell r="AJ2005"/>
        </row>
        <row r="2006">
          <cell r="C2006">
            <v>0</v>
          </cell>
          <cell r="D2006">
            <v>0</v>
          </cell>
          <cell r="E2006"/>
          <cell r="F2006"/>
          <cell r="G2006"/>
          <cell r="AA2006"/>
          <cell r="AB2006"/>
          <cell r="AC2006"/>
          <cell r="AD2006"/>
          <cell r="AE2006"/>
          <cell r="AF2006"/>
          <cell r="AG2006"/>
          <cell r="AH2006"/>
          <cell r="AI2006"/>
          <cell r="AJ2006"/>
        </row>
        <row r="2007">
          <cell r="C2007">
            <v>0</v>
          </cell>
          <cell r="D2007">
            <v>0</v>
          </cell>
          <cell r="E2007"/>
          <cell r="F2007"/>
          <cell r="G2007"/>
          <cell r="AA2007"/>
          <cell r="AB2007"/>
          <cell r="AC2007"/>
          <cell r="AD2007"/>
          <cell r="AE2007"/>
          <cell r="AF2007"/>
          <cell r="AG2007"/>
          <cell r="AH2007"/>
          <cell r="AI2007"/>
          <cell r="AJ2007"/>
        </row>
        <row r="2008">
          <cell r="C2008">
            <v>0</v>
          </cell>
          <cell r="D2008">
            <v>0</v>
          </cell>
          <cell r="E2008"/>
          <cell r="F2008"/>
          <cell r="G2008"/>
          <cell r="AA2008"/>
          <cell r="AB2008"/>
          <cell r="AC2008"/>
          <cell r="AD2008"/>
          <cell r="AE2008"/>
          <cell r="AF2008"/>
          <cell r="AG2008"/>
          <cell r="AH2008"/>
          <cell r="AI2008"/>
          <cell r="AJ2008"/>
        </row>
        <row r="2009">
          <cell r="C2009">
            <v>0</v>
          </cell>
          <cell r="D2009">
            <v>0</v>
          </cell>
          <cell r="E2009"/>
          <cell r="F2009"/>
          <cell r="G2009"/>
          <cell r="AA2009"/>
          <cell r="AB2009"/>
          <cell r="AC2009"/>
          <cell r="AD2009"/>
          <cell r="AE2009"/>
          <cell r="AF2009"/>
          <cell r="AG2009"/>
          <cell r="AH2009"/>
          <cell r="AI2009"/>
          <cell r="AJ2009"/>
        </row>
        <row r="2010">
          <cell r="C2010">
            <v>12</v>
          </cell>
          <cell r="D2010">
            <v>12</v>
          </cell>
          <cell r="E2010">
            <v>12</v>
          </cell>
          <cell r="F2010"/>
          <cell r="G2010">
            <v>0</v>
          </cell>
          <cell r="AA2010">
            <v>0</v>
          </cell>
          <cell r="AB2010">
            <v>12</v>
          </cell>
          <cell r="AC2010">
            <v>0</v>
          </cell>
          <cell r="AD2010"/>
          <cell r="AE2010"/>
          <cell r="AF2010"/>
          <cell r="AG2010"/>
          <cell r="AH2010"/>
          <cell r="AI2010"/>
          <cell r="AJ2010"/>
        </row>
        <row r="2011">
          <cell r="C2011">
            <v>0</v>
          </cell>
          <cell r="D2011">
            <v>0</v>
          </cell>
          <cell r="E2011"/>
          <cell r="F2011"/>
          <cell r="G2011"/>
          <cell r="AA2011"/>
          <cell r="AB2011"/>
          <cell r="AC2011"/>
          <cell r="AD2011"/>
          <cell r="AE2011"/>
          <cell r="AF2011"/>
          <cell r="AG2011"/>
          <cell r="AH2011"/>
          <cell r="AI2011"/>
          <cell r="AJ2011"/>
        </row>
        <row r="2012">
          <cell r="C2012">
            <v>0</v>
          </cell>
          <cell r="D2012">
            <v>0</v>
          </cell>
          <cell r="E2012"/>
          <cell r="F2012"/>
          <cell r="G2012"/>
          <cell r="AA2012"/>
          <cell r="AB2012"/>
          <cell r="AC2012"/>
          <cell r="AD2012"/>
          <cell r="AE2012"/>
          <cell r="AF2012"/>
          <cell r="AG2012"/>
          <cell r="AH2012"/>
          <cell r="AI2012"/>
          <cell r="AJ2012"/>
        </row>
        <row r="2013">
          <cell r="C2013">
            <v>2</v>
          </cell>
          <cell r="D2013">
            <v>2</v>
          </cell>
          <cell r="E2013">
            <v>2</v>
          </cell>
          <cell r="F2013"/>
          <cell r="G2013">
            <v>0</v>
          </cell>
          <cell r="AA2013">
            <v>0</v>
          </cell>
          <cell r="AB2013">
            <v>2</v>
          </cell>
          <cell r="AC2013">
            <v>0</v>
          </cell>
          <cell r="AD2013"/>
          <cell r="AE2013"/>
          <cell r="AF2013"/>
          <cell r="AG2013"/>
          <cell r="AH2013"/>
          <cell r="AI2013"/>
          <cell r="AJ2013"/>
        </row>
        <row r="2014">
          <cell r="C2014">
            <v>0</v>
          </cell>
          <cell r="D2014">
            <v>0</v>
          </cell>
          <cell r="E2014"/>
          <cell r="F2014"/>
          <cell r="G2014"/>
          <cell r="AA2014"/>
          <cell r="AB2014"/>
          <cell r="AC2014"/>
          <cell r="AD2014"/>
          <cell r="AE2014"/>
          <cell r="AF2014"/>
          <cell r="AG2014"/>
          <cell r="AH2014"/>
          <cell r="AI2014"/>
          <cell r="AJ2014"/>
        </row>
        <row r="2015">
          <cell r="C2015">
            <v>0</v>
          </cell>
          <cell r="D2015">
            <v>0</v>
          </cell>
          <cell r="E2015"/>
          <cell r="F2015"/>
          <cell r="G2015"/>
          <cell r="AA2015"/>
          <cell r="AB2015"/>
          <cell r="AC2015"/>
          <cell r="AD2015"/>
          <cell r="AE2015"/>
          <cell r="AF2015"/>
          <cell r="AG2015"/>
          <cell r="AH2015"/>
          <cell r="AI2015"/>
          <cell r="AJ2015"/>
        </row>
        <row r="2016">
          <cell r="C2016">
            <v>0</v>
          </cell>
          <cell r="D2016">
            <v>0</v>
          </cell>
          <cell r="E2016"/>
          <cell r="F2016"/>
          <cell r="G2016"/>
          <cell r="AA2016"/>
          <cell r="AB2016"/>
          <cell r="AC2016"/>
          <cell r="AD2016"/>
          <cell r="AE2016"/>
          <cell r="AF2016"/>
          <cell r="AG2016"/>
          <cell r="AH2016"/>
          <cell r="AI2016"/>
          <cell r="AJ2016"/>
        </row>
        <row r="2017">
          <cell r="C2017">
            <v>1</v>
          </cell>
          <cell r="D2017">
            <v>1</v>
          </cell>
          <cell r="E2017">
            <v>1</v>
          </cell>
          <cell r="F2017"/>
          <cell r="G2017"/>
          <cell r="AA2017">
            <v>1</v>
          </cell>
          <cell r="AB2017"/>
          <cell r="AC2017"/>
          <cell r="AD2017"/>
          <cell r="AE2017"/>
          <cell r="AF2017"/>
          <cell r="AG2017"/>
          <cell r="AH2017"/>
          <cell r="AI2017"/>
          <cell r="AJ2017"/>
        </row>
        <row r="2018">
          <cell r="C2018">
            <v>0</v>
          </cell>
          <cell r="D2018">
            <v>0</v>
          </cell>
          <cell r="E2018"/>
          <cell r="F2018"/>
          <cell r="G2018"/>
          <cell r="AA2018"/>
          <cell r="AB2018"/>
          <cell r="AC2018"/>
          <cell r="AD2018"/>
          <cell r="AE2018"/>
          <cell r="AF2018"/>
          <cell r="AG2018"/>
          <cell r="AH2018"/>
          <cell r="AI2018"/>
          <cell r="AJ2018"/>
        </row>
        <row r="2019">
          <cell r="C2019">
            <v>1</v>
          </cell>
          <cell r="D2019">
            <v>1</v>
          </cell>
          <cell r="E2019">
            <v>1</v>
          </cell>
          <cell r="F2019"/>
          <cell r="G2019">
            <v>0</v>
          </cell>
          <cell r="AA2019">
            <v>0</v>
          </cell>
          <cell r="AB2019">
            <v>0</v>
          </cell>
          <cell r="AC2019">
            <v>1</v>
          </cell>
          <cell r="AD2019"/>
          <cell r="AE2019"/>
          <cell r="AF2019"/>
          <cell r="AG2019"/>
          <cell r="AH2019"/>
          <cell r="AI2019"/>
          <cell r="AJ2019"/>
        </row>
        <row r="2020">
          <cell r="C2020">
            <v>0</v>
          </cell>
          <cell r="D2020">
            <v>0</v>
          </cell>
          <cell r="E2020"/>
          <cell r="F2020"/>
          <cell r="G2020"/>
          <cell r="AA2020"/>
          <cell r="AB2020"/>
          <cell r="AC2020"/>
          <cell r="AD2020"/>
          <cell r="AE2020"/>
          <cell r="AF2020"/>
          <cell r="AG2020"/>
          <cell r="AH2020"/>
          <cell r="AI2020"/>
          <cell r="AJ2020"/>
        </row>
        <row r="2021">
          <cell r="C2021">
            <v>0</v>
          </cell>
          <cell r="D2021">
            <v>0</v>
          </cell>
          <cell r="E2021"/>
          <cell r="F2021"/>
          <cell r="G2021"/>
          <cell r="AA2021"/>
          <cell r="AB2021"/>
          <cell r="AC2021"/>
          <cell r="AD2021"/>
          <cell r="AE2021"/>
          <cell r="AF2021"/>
          <cell r="AG2021"/>
          <cell r="AH2021"/>
          <cell r="AI2021"/>
          <cell r="AJ2021"/>
        </row>
        <row r="2022">
          <cell r="C2022">
            <v>0</v>
          </cell>
          <cell r="D2022">
            <v>0</v>
          </cell>
          <cell r="E2022"/>
          <cell r="F2022"/>
          <cell r="G2022"/>
          <cell r="AA2022"/>
          <cell r="AB2022"/>
          <cell r="AC2022"/>
          <cell r="AD2022"/>
          <cell r="AE2022"/>
          <cell r="AF2022"/>
          <cell r="AG2022"/>
          <cell r="AH2022"/>
          <cell r="AI2022"/>
          <cell r="AJ2022"/>
        </row>
        <row r="2023">
          <cell r="C2023">
            <v>0</v>
          </cell>
          <cell r="D2023">
            <v>0</v>
          </cell>
          <cell r="E2023"/>
          <cell r="F2023"/>
          <cell r="G2023"/>
          <cell r="AA2023"/>
          <cell r="AB2023"/>
          <cell r="AC2023"/>
          <cell r="AD2023"/>
          <cell r="AE2023"/>
          <cell r="AF2023"/>
          <cell r="AG2023"/>
          <cell r="AH2023"/>
          <cell r="AI2023"/>
          <cell r="AJ2023"/>
        </row>
        <row r="2024">
          <cell r="C2024">
            <v>0</v>
          </cell>
          <cell r="D2024">
            <v>0</v>
          </cell>
          <cell r="E2024"/>
          <cell r="F2024"/>
          <cell r="G2024"/>
          <cell r="AA2024"/>
          <cell r="AB2024"/>
          <cell r="AC2024"/>
          <cell r="AD2024"/>
          <cell r="AE2024"/>
          <cell r="AF2024"/>
          <cell r="AG2024"/>
          <cell r="AH2024"/>
          <cell r="AI2024"/>
          <cell r="AJ2024"/>
        </row>
        <row r="2025">
          <cell r="C2025">
            <v>0</v>
          </cell>
          <cell r="D2025">
            <v>0</v>
          </cell>
          <cell r="E2025"/>
          <cell r="F2025"/>
          <cell r="G2025"/>
          <cell r="AA2025"/>
          <cell r="AB2025"/>
          <cell r="AC2025"/>
          <cell r="AD2025"/>
          <cell r="AE2025"/>
          <cell r="AF2025"/>
          <cell r="AG2025"/>
          <cell r="AH2025"/>
          <cell r="AI2025"/>
          <cell r="AJ2025"/>
        </row>
        <row r="2026">
          <cell r="C2026">
            <v>0</v>
          </cell>
          <cell r="D2026">
            <v>0</v>
          </cell>
          <cell r="E2026"/>
          <cell r="F2026"/>
          <cell r="G2026"/>
          <cell r="AA2026"/>
          <cell r="AB2026"/>
          <cell r="AC2026"/>
          <cell r="AD2026"/>
          <cell r="AE2026"/>
          <cell r="AF2026"/>
          <cell r="AG2026"/>
          <cell r="AH2026"/>
          <cell r="AI2026"/>
          <cell r="AJ2026"/>
        </row>
        <row r="2027">
          <cell r="C2027">
            <v>0</v>
          </cell>
          <cell r="D2027">
            <v>0</v>
          </cell>
          <cell r="E2027"/>
          <cell r="F2027"/>
          <cell r="G2027"/>
          <cell r="AA2027"/>
          <cell r="AB2027"/>
          <cell r="AC2027"/>
          <cell r="AD2027"/>
          <cell r="AE2027"/>
          <cell r="AF2027"/>
          <cell r="AG2027"/>
          <cell r="AH2027"/>
          <cell r="AI2027"/>
          <cell r="AJ2027"/>
        </row>
        <row r="2028">
          <cell r="C2028">
            <v>0</v>
          </cell>
          <cell r="D2028">
            <v>0</v>
          </cell>
          <cell r="E2028"/>
          <cell r="F2028"/>
          <cell r="G2028"/>
          <cell r="AA2028"/>
          <cell r="AB2028"/>
          <cell r="AC2028"/>
          <cell r="AD2028"/>
          <cell r="AE2028"/>
          <cell r="AF2028"/>
          <cell r="AG2028"/>
          <cell r="AH2028"/>
          <cell r="AI2028"/>
          <cell r="AJ2028"/>
        </row>
        <row r="2029">
          <cell r="C2029">
            <v>0</v>
          </cell>
          <cell r="D2029">
            <v>0</v>
          </cell>
          <cell r="E2029"/>
          <cell r="F2029"/>
          <cell r="G2029"/>
          <cell r="AA2029"/>
          <cell r="AB2029"/>
          <cell r="AC2029"/>
          <cell r="AD2029"/>
          <cell r="AE2029"/>
          <cell r="AF2029"/>
          <cell r="AG2029"/>
          <cell r="AH2029"/>
          <cell r="AI2029"/>
          <cell r="AJ2029"/>
        </row>
        <row r="2030">
          <cell r="C2030">
            <v>0</v>
          </cell>
          <cell r="D2030">
            <v>0</v>
          </cell>
          <cell r="E2030"/>
          <cell r="F2030"/>
          <cell r="G2030"/>
          <cell r="AA2030"/>
          <cell r="AB2030"/>
          <cell r="AC2030"/>
          <cell r="AD2030"/>
          <cell r="AE2030"/>
          <cell r="AF2030"/>
          <cell r="AG2030"/>
          <cell r="AH2030"/>
          <cell r="AI2030"/>
          <cell r="AJ2030"/>
        </row>
        <row r="2031">
          <cell r="C2031">
            <v>0</v>
          </cell>
          <cell r="D2031">
            <v>0</v>
          </cell>
          <cell r="E2031"/>
          <cell r="F2031"/>
          <cell r="G2031"/>
          <cell r="AA2031"/>
          <cell r="AB2031"/>
          <cell r="AC2031"/>
          <cell r="AD2031"/>
          <cell r="AE2031"/>
          <cell r="AF2031"/>
          <cell r="AG2031"/>
          <cell r="AH2031"/>
          <cell r="AI2031"/>
          <cell r="AJ2031"/>
        </row>
        <row r="2032">
          <cell r="C2032">
            <v>0</v>
          </cell>
          <cell r="D2032">
            <v>0</v>
          </cell>
          <cell r="E2032"/>
          <cell r="F2032"/>
          <cell r="G2032"/>
          <cell r="AA2032"/>
          <cell r="AB2032"/>
          <cell r="AC2032"/>
          <cell r="AD2032"/>
          <cell r="AE2032"/>
          <cell r="AF2032"/>
          <cell r="AG2032"/>
          <cell r="AH2032"/>
          <cell r="AI2032"/>
          <cell r="AJ2032"/>
        </row>
        <row r="2033">
          <cell r="C2033">
            <v>0</v>
          </cell>
          <cell r="D2033">
            <v>0</v>
          </cell>
          <cell r="E2033"/>
          <cell r="F2033"/>
          <cell r="G2033"/>
          <cell r="AA2033"/>
          <cell r="AB2033"/>
          <cell r="AC2033"/>
          <cell r="AD2033"/>
          <cell r="AE2033"/>
          <cell r="AF2033"/>
          <cell r="AG2033"/>
          <cell r="AH2033"/>
          <cell r="AI2033"/>
          <cell r="AJ2033"/>
        </row>
        <row r="2034">
          <cell r="C2034">
            <v>0</v>
          </cell>
          <cell r="D2034">
            <v>0</v>
          </cell>
          <cell r="E2034"/>
          <cell r="F2034"/>
          <cell r="G2034"/>
          <cell r="AA2034"/>
          <cell r="AB2034"/>
          <cell r="AC2034"/>
          <cell r="AD2034"/>
          <cell r="AE2034"/>
          <cell r="AF2034"/>
          <cell r="AG2034"/>
          <cell r="AH2034"/>
          <cell r="AI2034"/>
          <cell r="AJ2034"/>
        </row>
        <row r="2035">
          <cell r="C2035">
            <v>0</v>
          </cell>
          <cell r="D2035">
            <v>0</v>
          </cell>
          <cell r="E2035"/>
          <cell r="F2035"/>
          <cell r="G2035"/>
          <cell r="AA2035"/>
          <cell r="AB2035"/>
          <cell r="AC2035"/>
          <cell r="AD2035"/>
          <cell r="AE2035"/>
          <cell r="AF2035"/>
          <cell r="AG2035"/>
          <cell r="AH2035"/>
          <cell r="AI2035"/>
          <cell r="AJ2035"/>
        </row>
        <row r="2036">
          <cell r="C2036">
            <v>0</v>
          </cell>
          <cell r="D2036">
            <v>0</v>
          </cell>
          <cell r="E2036"/>
          <cell r="F2036"/>
          <cell r="G2036"/>
          <cell r="AA2036"/>
          <cell r="AB2036"/>
          <cell r="AC2036"/>
          <cell r="AD2036"/>
          <cell r="AE2036"/>
          <cell r="AF2036"/>
          <cell r="AG2036"/>
          <cell r="AH2036"/>
          <cell r="AI2036"/>
          <cell r="AJ2036"/>
        </row>
        <row r="2037">
          <cell r="C2037">
            <v>0</v>
          </cell>
          <cell r="D2037">
            <v>0</v>
          </cell>
          <cell r="E2037"/>
          <cell r="F2037"/>
          <cell r="G2037"/>
          <cell r="AA2037"/>
          <cell r="AB2037"/>
          <cell r="AC2037"/>
          <cell r="AD2037"/>
          <cell r="AE2037"/>
          <cell r="AF2037"/>
          <cell r="AG2037"/>
          <cell r="AH2037"/>
          <cell r="AI2037"/>
          <cell r="AJ2037"/>
        </row>
        <row r="2038">
          <cell r="C2038">
            <v>0</v>
          </cell>
          <cell r="D2038">
            <v>0</v>
          </cell>
          <cell r="E2038"/>
          <cell r="F2038"/>
          <cell r="G2038"/>
          <cell r="AA2038"/>
          <cell r="AB2038"/>
          <cell r="AC2038"/>
          <cell r="AD2038"/>
          <cell r="AE2038"/>
          <cell r="AF2038"/>
          <cell r="AG2038"/>
          <cell r="AH2038"/>
          <cell r="AI2038"/>
          <cell r="AJ2038"/>
        </row>
        <row r="2039">
          <cell r="C2039">
            <v>0</v>
          </cell>
          <cell r="D2039">
            <v>0</v>
          </cell>
          <cell r="E2039"/>
          <cell r="F2039"/>
          <cell r="G2039"/>
          <cell r="AA2039"/>
          <cell r="AB2039"/>
          <cell r="AC2039"/>
          <cell r="AD2039"/>
          <cell r="AE2039"/>
          <cell r="AF2039"/>
          <cell r="AG2039"/>
          <cell r="AH2039"/>
          <cell r="AI2039"/>
          <cell r="AJ2039"/>
        </row>
        <row r="2040">
          <cell r="C2040">
            <v>0</v>
          </cell>
          <cell r="D2040">
            <v>0</v>
          </cell>
          <cell r="E2040"/>
          <cell r="F2040"/>
          <cell r="G2040"/>
          <cell r="AA2040"/>
          <cell r="AB2040"/>
          <cell r="AC2040"/>
          <cell r="AD2040"/>
          <cell r="AE2040"/>
          <cell r="AF2040"/>
          <cell r="AG2040"/>
          <cell r="AH2040"/>
          <cell r="AI2040"/>
          <cell r="AJ2040"/>
        </row>
        <row r="2041">
          <cell r="C2041">
            <v>29</v>
          </cell>
          <cell r="D2041">
            <v>27</v>
          </cell>
          <cell r="E2041">
            <v>27</v>
          </cell>
          <cell r="F2041"/>
          <cell r="G2041">
            <v>2</v>
          </cell>
          <cell r="AA2041">
            <v>0</v>
          </cell>
          <cell r="AB2041">
            <v>6</v>
          </cell>
          <cell r="AC2041">
            <v>23</v>
          </cell>
          <cell r="AD2041"/>
          <cell r="AE2041"/>
          <cell r="AF2041"/>
          <cell r="AG2041"/>
          <cell r="AH2041"/>
          <cell r="AI2041"/>
          <cell r="AJ2041"/>
        </row>
        <row r="2042">
          <cell r="C2042">
            <v>0</v>
          </cell>
          <cell r="D2042">
            <v>0</v>
          </cell>
          <cell r="E2042"/>
          <cell r="F2042"/>
          <cell r="G2042"/>
          <cell r="AA2042"/>
          <cell r="AB2042"/>
          <cell r="AC2042"/>
          <cell r="AD2042"/>
          <cell r="AE2042"/>
          <cell r="AF2042"/>
          <cell r="AG2042"/>
          <cell r="AH2042"/>
          <cell r="AI2042"/>
          <cell r="AJ2042"/>
        </row>
        <row r="2043">
          <cell r="C2043">
            <v>0</v>
          </cell>
          <cell r="D2043">
            <v>0</v>
          </cell>
          <cell r="E2043"/>
          <cell r="F2043"/>
          <cell r="G2043"/>
          <cell r="AA2043"/>
          <cell r="AB2043"/>
          <cell r="AC2043"/>
          <cell r="AD2043"/>
          <cell r="AE2043"/>
          <cell r="AF2043"/>
          <cell r="AG2043"/>
          <cell r="AH2043"/>
          <cell r="AI2043"/>
          <cell r="AJ2043"/>
        </row>
        <row r="2044">
          <cell r="C2044">
            <v>0</v>
          </cell>
          <cell r="D2044">
            <v>0</v>
          </cell>
          <cell r="E2044"/>
          <cell r="F2044"/>
          <cell r="G2044"/>
          <cell r="AA2044"/>
          <cell r="AB2044"/>
          <cell r="AC2044"/>
          <cell r="AD2044"/>
          <cell r="AE2044"/>
          <cell r="AF2044"/>
          <cell r="AG2044"/>
          <cell r="AH2044"/>
          <cell r="AI2044"/>
          <cell r="AJ2044"/>
        </row>
        <row r="2045">
          <cell r="C2045">
            <v>0</v>
          </cell>
          <cell r="D2045">
            <v>0</v>
          </cell>
          <cell r="E2045"/>
          <cell r="F2045"/>
          <cell r="G2045"/>
          <cell r="AA2045"/>
          <cell r="AB2045"/>
          <cell r="AC2045"/>
          <cell r="AD2045"/>
          <cell r="AE2045"/>
          <cell r="AF2045"/>
          <cell r="AG2045"/>
          <cell r="AH2045"/>
          <cell r="AI2045"/>
          <cell r="AJ2045"/>
        </row>
        <row r="2046">
          <cell r="C2046">
            <v>0</v>
          </cell>
          <cell r="D2046">
            <v>0</v>
          </cell>
          <cell r="E2046"/>
          <cell r="F2046"/>
          <cell r="G2046"/>
          <cell r="AA2046"/>
          <cell r="AB2046"/>
          <cell r="AC2046"/>
          <cell r="AD2046"/>
          <cell r="AE2046"/>
          <cell r="AF2046"/>
          <cell r="AG2046"/>
          <cell r="AH2046"/>
          <cell r="AI2046"/>
          <cell r="AJ2046"/>
        </row>
        <row r="2047">
          <cell r="C2047">
            <v>0</v>
          </cell>
          <cell r="D2047">
            <v>0</v>
          </cell>
          <cell r="E2047"/>
          <cell r="F2047"/>
          <cell r="G2047"/>
          <cell r="AA2047"/>
          <cell r="AB2047"/>
          <cell r="AC2047"/>
          <cell r="AD2047"/>
          <cell r="AE2047"/>
          <cell r="AF2047"/>
          <cell r="AG2047"/>
          <cell r="AH2047"/>
          <cell r="AI2047"/>
          <cell r="AJ2047"/>
        </row>
        <row r="2048">
          <cell r="C2048">
            <v>0</v>
          </cell>
          <cell r="D2048">
            <v>0</v>
          </cell>
          <cell r="E2048"/>
          <cell r="F2048"/>
          <cell r="G2048"/>
          <cell r="AA2048"/>
          <cell r="AB2048"/>
          <cell r="AC2048"/>
          <cell r="AD2048"/>
          <cell r="AE2048"/>
          <cell r="AF2048"/>
          <cell r="AG2048"/>
          <cell r="AH2048"/>
          <cell r="AI2048"/>
          <cell r="AJ2048"/>
        </row>
        <row r="2049">
          <cell r="C2049">
            <v>0</v>
          </cell>
          <cell r="D2049">
            <v>0</v>
          </cell>
          <cell r="E2049"/>
          <cell r="F2049"/>
          <cell r="G2049"/>
          <cell r="AA2049"/>
          <cell r="AB2049"/>
          <cell r="AC2049"/>
          <cell r="AD2049"/>
          <cell r="AE2049"/>
          <cell r="AF2049"/>
          <cell r="AG2049"/>
          <cell r="AH2049"/>
          <cell r="AI2049"/>
          <cell r="AJ2049"/>
        </row>
        <row r="2050">
          <cell r="C2050">
            <v>0</v>
          </cell>
          <cell r="D2050">
            <v>0</v>
          </cell>
          <cell r="E2050"/>
          <cell r="F2050"/>
          <cell r="G2050"/>
          <cell r="AA2050"/>
          <cell r="AB2050"/>
          <cell r="AC2050"/>
          <cell r="AD2050"/>
          <cell r="AE2050"/>
          <cell r="AF2050"/>
          <cell r="AG2050"/>
          <cell r="AH2050"/>
          <cell r="AI2050"/>
          <cell r="AJ2050"/>
        </row>
        <row r="2051">
          <cell r="C2051">
            <v>0</v>
          </cell>
          <cell r="D2051">
            <v>0</v>
          </cell>
          <cell r="E2051"/>
          <cell r="F2051"/>
          <cell r="G2051"/>
          <cell r="AA2051"/>
          <cell r="AB2051"/>
          <cell r="AC2051"/>
          <cell r="AD2051"/>
          <cell r="AE2051"/>
          <cell r="AF2051"/>
          <cell r="AG2051"/>
          <cell r="AH2051"/>
          <cell r="AI2051"/>
          <cell r="AJ2051"/>
        </row>
        <row r="2052">
          <cell r="C2052">
            <v>0</v>
          </cell>
          <cell r="D2052">
            <v>0</v>
          </cell>
          <cell r="E2052"/>
          <cell r="F2052"/>
          <cell r="G2052"/>
          <cell r="AA2052"/>
          <cell r="AB2052"/>
          <cell r="AC2052"/>
          <cell r="AD2052"/>
          <cell r="AE2052"/>
          <cell r="AF2052"/>
          <cell r="AG2052"/>
          <cell r="AH2052"/>
          <cell r="AI2052"/>
          <cell r="AJ2052"/>
        </row>
        <row r="2053">
          <cell r="C2053">
            <v>0</v>
          </cell>
          <cell r="D2053">
            <v>0</v>
          </cell>
          <cell r="E2053"/>
          <cell r="F2053"/>
          <cell r="G2053"/>
          <cell r="AA2053"/>
          <cell r="AB2053"/>
          <cell r="AC2053"/>
          <cell r="AD2053"/>
          <cell r="AE2053"/>
          <cell r="AF2053"/>
          <cell r="AG2053"/>
          <cell r="AH2053"/>
          <cell r="AI2053"/>
          <cell r="AJ2053"/>
        </row>
        <row r="2054">
          <cell r="C2054">
            <v>0</v>
          </cell>
          <cell r="D2054">
            <v>0</v>
          </cell>
          <cell r="E2054"/>
          <cell r="F2054"/>
          <cell r="G2054"/>
          <cell r="AA2054"/>
          <cell r="AB2054"/>
          <cell r="AC2054"/>
          <cell r="AD2054"/>
          <cell r="AE2054"/>
          <cell r="AF2054"/>
          <cell r="AG2054"/>
          <cell r="AH2054"/>
          <cell r="AI2054"/>
          <cell r="AJ2054"/>
        </row>
        <row r="2055">
          <cell r="C2055">
            <v>0</v>
          </cell>
          <cell r="D2055">
            <v>0</v>
          </cell>
          <cell r="E2055"/>
          <cell r="F2055"/>
          <cell r="G2055"/>
          <cell r="AA2055"/>
          <cell r="AB2055"/>
          <cell r="AC2055"/>
          <cell r="AD2055"/>
          <cell r="AE2055"/>
          <cell r="AF2055"/>
          <cell r="AG2055"/>
          <cell r="AH2055"/>
          <cell r="AI2055"/>
          <cell r="AJ2055"/>
        </row>
        <row r="2059">
          <cell r="C2059">
            <v>62</v>
          </cell>
          <cell r="D2059">
            <v>62</v>
          </cell>
          <cell r="E2059">
            <v>62</v>
          </cell>
          <cell r="F2059"/>
          <cell r="G2059">
            <v>0</v>
          </cell>
          <cell r="AA2059">
            <v>11</v>
          </cell>
          <cell r="AB2059">
            <v>51</v>
          </cell>
          <cell r="AC2059">
            <v>0</v>
          </cell>
          <cell r="AD2059"/>
          <cell r="AE2059"/>
          <cell r="AF2059"/>
          <cell r="AG2059"/>
          <cell r="AH2059"/>
          <cell r="AI2059"/>
          <cell r="AJ2059"/>
          <cell r="AL2059">
            <v>2496120</v>
          </cell>
        </row>
        <row r="2060">
          <cell r="C2060">
            <v>0</v>
          </cell>
          <cell r="D2060">
            <v>0</v>
          </cell>
          <cell r="E2060">
            <v>0</v>
          </cell>
          <cell r="F2060"/>
          <cell r="G2060">
            <v>0</v>
          </cell>
          <cell r="AA2060">
            <v>0</v>
          </cell>
          <cell r="AB2060">
            <v>0</v>
          </cell>
          <cell r="AC2060">
            <v>0</v>
          </cell>
          <cell r="AD2060"/>
          <cell r="AE2060"/>
          <cell r="AF2060"/>
          <cell r="AG2060"/>
          <cell r="AH2060"/>
          <cell r="AI2060"/>
          <cell r="AJ2060"/>
          <cell r="AL2060">
            <v>0</v>
          </cell>
        </row>
        <row r="2061">
          <cell r="C2061">
            <v>41</v>
          </cell>
          <cell r="D2061">
            <v>40</v>
          </cell>
          <cell r="E2061">
            <v>40</v>
          </cell>
          <cell r="F2061"/>
          <cell r="G2061">
            <v>1</v>
          </cell>
          <cell r="AA2061">
            <v>5</v>
          </cell>
          <cell r="AB2061">
            <v>36</v>
          </cell>
          <cell r="AC2061">
            <v>0</v>
          </cell>
          <cell r="AD2061"/>
          <cell r="AE2061"/>
          <cell r="AF2061"/>
          <cell r="AG2061"/>
          <cell r="AH2061"/>
          <cell r="AI2061"/>
          <cell r="AJ2061"/>
          <cell r="AL2061">
            <v>2069200</v>
          </cell>
        </row>
        <row r="2110">
          <cell r="C2110">
            <v>0</v>
          </cell>
          <cell r="AL2110">
            <v>0</v>
          </cell>
        </row>
        <row r="2176">
          <cell r="C2176">
            <v>216</v>
          </cell>
          <cell r="H2176">
            <v>185</v>
          </cell>
          <cell r="I2176">
            <v>143</v>
          </cell>
          <cell r="J2176">
            <v>42</v>
          </cell>
          <cell r="K2176">
            <v>5</v>
          </cell>
          <cell r="L2176">
            <v>23</v>
          </cell>
          <cell r="M2176">
            <v>3</v>
          </cell>
          <cell r="N2176">
            <v>0</v>
          </cell>
          <cell r="P2176">
            <v>2</v>
          </cell>
          <cell r="Q2176">
            <v>36</v>
          </cell>
          <cell r="S2176">
            <v>7</v>
          </cell>
          <cell r="T2176">
            <v>55</v>
          </cell>
          <cell r="V2176">
            <v>0</v>
          </cell>
          <cell r="W2176">
            <v>1</v>
          </cell>
          <cell r="Y2176">
            <v>8</v>
          </cell>
          <cell r="Z2176">
            <v>107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L2176">
            <v>47518330</v>
          </cell>
        </row>
        <row r="2218">
          <cell r="C2218">
            <v>14</v>
          </cell>
          <cell r="H2218">
            <v>13</v>
          </cell>
          <cell r="I2218">
            <v>10</v>
          </cell>
          <cell r="J2218">
            <v>3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P2218">
            <v>0</v>
          </cell>
          <cell r="Q2218">
            <v>4</v>
          </cell>
          <cell r="S2218">
            <v>0</v>
          </cell>
          <cell r="T2218">
            <v>6</v>
          </cell>
          <cell r="V2218">
            <v>0</v>
          </cell>
          <cell r="W2218">
            <v>0</v>
          </cell>
          <cell r="Y2218">
            <v>0</v>
          </cell>
          <cell r="Z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L2218">
            <v>1327140</v>
          </cell>
        </row>
        <row r="2220">
          <cell r="C2220">
            <v>0</v>
          </cell>
          <cell r="D2220">
            <v>0</v>
          </cell>
          <cell r="E2220"/>
          <cell r="F2220"/>
          <cell r="G2220"/>
          <cell r="AA2220"/>
          <cell r="AB2220"/>
          <cell r="AC2220"/>
          <cell r="AD2220"/>
          <cell r="AE2220"/>
          <cell r="AF2220"/>
          <cell r="AG2220"/>
          <cell r="AH2220"/>
          <cell r="AI2220"/>
          <cell r="AJ2220"/>
        </row>
        <row r="2221">
          <cell r="C2221">
            <v>2</v>
          </cell>
          <cell r="D2221">
            <v>2</v>
          </cell>
          <cell r="E2221">
            <v>2</v>
          </cell>
          <cell r="F2221"/>
          <cell r="G2221"/>
          <cell r="AA2221">
            <v>2</v>
          </cell>
          <cell r="AB2221"/>
          <cell r="AC2221"/>
          <cell r="AD2221"/>
          <cell r="AE2221"/>
          <cell r="AF2221"/>
          <cell r="AG2221"/>
          <cell r="AH2221"/>
          <cell r="AI2221"/>
          <cell r="AJ2221"/>
        </row>
        <row r="2222">
          <cell r="C2222">
            <v>22</v>
          </cell>
          <cell r="D2222">
            <v>22</v>
          </cell>
          <cell r="E2222">
            <v>22</v>
          </cell>
          <cell r="F2222"/>
          <cell r="G2222">
            <v>0</v>
          </cell>
          <cell r="AA2222">
            <v>0</v>
          </cell>
          <cell r="AB2222">
            <v>22</v>
          </cell>
          <cell r="AC2222">
            <v>0</v>
          </cell>
          <cell r="AD2222"/>
          <cell r="AE2222"/>
          <cell r="AF2222"/>
          <cell r="AG2222"/>
          <cell r="AH2222"/>
          <cell r="AI2222"/>
          <cell r="AJ2222"/>
        </row>
        <row r="2223">
          <cell r="C2223">
            <v>1</v>
          </cell>
          <cell r="D2223">
            <v>1</v>
          </cell>
          <cell r="E2223">
            <v>1</v>
          </cell>
          <cell r="F2223"/>
          <cell r="G2223"/>
          <cell r="AA2223">
            <v>1</v>
          </cell>
          <cell r="AB2223"/>
          <cell r="AC2223"/>
          <cell r="AD2223"/>
          <cell r="AE2223"/>
          <cell r="AF2223"/>
          <cell r="AG2223"/>
          <cell r="AH2223"/>
          <cell r="AI2223"/>
          <cell r="AJ2223"/>
        </row>
        <row r="2224">
          <cell r="C2224">
            <v>17</v>
          </cell>
          <cell r="D2224">
            <v>17</v>
          </cell>
          <cell r="E2224">
            <v>17</v>
          </cell>
          <cell r="F2224"/>
          <cell r="G2224">
            <v>0</v>
          </cell>
          <cell r="AA2224">
            <v>0</v>
          </cell>
          <cell r="AB2224">
            <v>17</v>
          </cell>
          <cell r="AC2224">
            <v>0</v>
          </cell>
          <cell r="AD2224"/>
          <cell r="AE2224"/>
          <cell r="AF2224"/>
          <cell r="AG2224"/>
          <cell r="AH2224"/>
          <cell r="AI2224"/>
          <cell r="AJ2224"/>
        </row>
        <row r="2225">
          <cell r="C2225">
            <v>0</v>
          </cell>
          <cell r="D2225">
            <v>0</v>
          </cell>
          <cell r="E2225"/>
          <cell r="F2225"/>
          <cell r="G2225"/>
          <cell r="AA2225"/>
          <cell r="AB2225"/>
          <cell r="AC2225"/>
          <cell r="AD2225"/>
          <cell r="AE2225"/>
          <cell r="AF2225"/>
          <cell r="AG2225"/>
          <cell r="AH2225"/>
          <cell r="AI2225"/>
          <cell r="AJ2225"/>
        </row>
        <row r="2226">
          <cell r="C2226">
            <v>0</v>
          </cell>
          <cell r="D2226">
            <v>0</v>
          </cell>
          <cell r="E2226"/>
          <cell r="F2226"/>
          <cell r="G2226"/>
          <cell r="AA2226"/>
          <cell r="AB2226"/>
          <cell r="AC2226"/>
          <cell r="AD2226"/>
          <cell r="AE2226"/>
          <cell r="AF2226"/>
          <cell r="AG2226"/>
          <cell r="AH2226"/>
          <cell r="AI2226"/>
          <cell r="AJ2226"/>
        </row>
        <row r="2227">
          <cell r="C2227">
            <v>0</v>
          </cell>
          <cell r="D2227">
            <v>0</v>
          </cell>
          <cell r="E2227"/>
          <cell r="F2227"/>
          <cell r="G2227"/>
          <cell r="AA2227"/>
          <cell r="AB2227"/>
          <cell r="AC2227"/>
          <cell r="AD2227"/>
          <cell r="AE2227"/>
          <cell r="AF2227"/>
          <cell r="AG2227"/>
          <cell r="AH2227"/>
          <cell r="AI2227"/>
          <cell r="AJ2227"/>
        </row>
        <row r="2228">
          <cell r="C2228">
            <v>0</v>
          </cell>
          <cell r="D2228">
            <v>0</v>
          </cell>
          <cell r="E2228"/>
          <cell r="F2228"/>
          <cell r="G2228"/>
          <cell r="AA2228"/>
          <cell r="AB2228"/>
          <cell r="AC2228"/>
          <cell r="AD2228"/>
          <cell r="AE2228"/>
          <cell r="AF2228"/>
          <cell r="AG2228"/>
          <cell r="AH2228"/>
          <cell r="AI2228"/>
          <cell r="AJ2228"/>
        </row>
        <row r="2229">
          <cell r="C2229">
            <v>0</v>
          </cell>
          <cell r="D2229">
            <v>0</v>
          </cell>
          <cell r="E2229"/>
          <cell r="F2229"/>
          <cell r="G2229"/>
          <cell r="AA2229"/>
          <cell r="AB2229"/>
          <cell r="AC2229"/>
          <cell r="AD2229"/>
          <cell r="AE2229"/>
          <cell r="AF2229"/>
          <cell r="AG2229"/>
          <cell r="AH2229"/>
          <cell r="AI2229"/>
          <cell r="AJ2229"/>
        </row>
        <row r="2230">
          <cell r="C2230">
            <v>0</v>
          </cell>
          <cell r="D2230">
            <v>0</v>
          </cell>
          <cell r="E2230"/>
          <cell r="F2230"/>
          <cell r="G2230"/>
          <cell r="AA2230"/>
          <cell r="AB2230"/>
          <cell r="AC2230"/>
          <cell r="AD2230"/>
          <cell r="AE2230"/>
          <cell r="AF2230"/>
          <cell r="AG2230"/>
          <cell r="AH2230"/>
          <cell r="AI2230"/>
          <cell r="AJ2230"/>
        </row>
        <row r="2231">
          <cell r="C2231">
            <v>0</v>
          </cell>
          <cell r="D2231">
            <v>0</v>
          </cell>
          <cell r="E2231"/>
          <cell r="F2231"/>
          <cell r="G2231"/>
          <cell r="AA2231"/>
          <cell r="AB2231"/>
          <cell r="AC2231"/>
          <cell r="AD2231"/>
          <cell r="AE2231"/>
          <cell r="AF2231"/>
          <cell r="AG2231"/>
          <cell r="AH2231"/>
          <cell r="AI2231"/>
          <cell r="AJ2231"/>
        </row>
        <row r="2232">
          <cell r="C2232">
            <v>0</v>
          </cell>
          <cell r="D2232">
            <v>0</v>
          </cell>
          <cell r="E2232"/>
          <cell r="F2232"/>
          <cell r="G2232"/>
          <cell r="AA2232"/>
          <cell r="AB2232"/>
          <cell r="AC2232"/>
          <cell r="AD2232"/>
          <cell r="AE2232"/>
          <cell r="AF2232"/>
          <cell r="AG2232"/>
          <cell r="AH2232"/>
          <cell r="AI2232"/>
          <cell r="AJ2232"/>
        </row>
        <row r="2233">
          <cell r="C2233">
            <v>0</v>
          </cell>
          <cell r="D2233">
            <v>0</v>
          </cell>
          <cell r="E2233"/>
          <cell r="F2233"/>
          <cell r="G2233"/>
          <cell r="AA2233"/>
          <cell r="AB2233"/>
          <cell r="AC2233"/>
          <cell r="AD2233"/>
          <cell r="AE2233"/>
          <cell r="AF2233"/>
          <cell r="AG2233"/>
          <cell r="AH2233"/>
          <cell r="AI2233"/>
          <cell r="AJ2233"/>
        </row>
        <row r="2234">
          <cell r="C2234">
            <v>0</v>
          </cell>
          <cell r="D2234">
            <v>0</v>
          </cell>
          <cell r="E2234"/>
          <cell r="F2234"/>
          <cell r="G2234"/>
          <cell r="AA2234"/>
          <cell r="AB2234"/>
          <cell r="AC2234"/>
          <cell r="AD2234"/>
          <cell r="AE2234"/>
          <cell r="AF2234"/>
          <cell r="AG2234"/>
          <cell r="AH2234"/>
          <cell r="AI2234"/>
          <cell r="AJ2234"/>
        </row>
        <row r="2235">
          <cell r="C2235">
            <v>0</v>
          </cell>
          <cell r="D2235">
            <v>0</v>
          </cell>
          <cell r="E2235"/>
          <cell r="F2235"/>
          <cell r="G2235"/>
          <cell r="AA2235"/>
          <cell r="AB2235"/>
          <cell r="AC2235"/>
          <cell r="AD2235"/>
          <cell r="AE2235"/>
          <cell r="AF2235"/>
          <cell r="AG2235"/>
          <cell r="AH2235"/>
          <cell r="AI2235"/>
          <cell r="AJ2235"/>
        </row>
        <row r="2236">
          <cell r="C2236">
            <v>64</v>
          </cell>
          <cell r="D2236">
            <v>44</v>
          </cell>
          <cell r="E2236">
            <v>44</v>
          </cell>
          <cell r="F2236"/>
          <cell r="G2236">
            <v>20</v>
          </cell>
          <cell r="AA2236">
            <v>55</v>
          </cell>
          <cell r="AB2236">
            <v>9</v>
          </cell>
          <cell r="AC2236">
            <v>0</v>
          </cell>
          <cell r="AD2236"/>
          <cell r="AE2236"/>
          <cell r="AF2236"/>
          <cell r="AG2236"/>
          <cell r="AH2236"/>
          <cell r="AI2236"/>
          <cell r="AJ2236"/>
        </row>
        <row r="2237">
          <cell r="C2237">
            <v>0</v>
          </cell>
          <cell r="D2237">
            <v>0</v>
          </cell>
          <cell r="E2237"/>
          <cell r="F2237"/>
          <cell r="G2237"/>
          <cell r="AA2237"/>
          <cell r="AB2237"/>
          <cell r="AC2237"/>
          <cell r="AD2237"/>
          <cell r="AE2237"/>
          <cell r="AF2237"/>
          <cell r="AG2237"/>
          <cell r="AH2237"/>
          <cell r="AI2237"/>
          <cell r="AJ2237"/>
        </row>
        <row r="2238">
          <cell r="C2238">
            <v>0</v>
          </cell>
          <cell r="D2238">
            <v>0</v>
          </cell>
          <cell r="E2238"/>
          <cell r="F2238"/>
          <cell r="G2238"/>
          <cell r="AA2238"/>
          <cell r="AB2238"/>
          <cell r="AC2238"/>
          <cell r="AD2238"/>
          <cell r="AE2238"/>
          <cell r="AF2238"/>
          <cell r="AG2238"/>
          <cell r="AH2238"/>
          <cell r="AI2238"/>
          <cell r="AJ2238"/>
        </row>
        <row r="2239">
          <cell r="C2239">
            <v>56</v>
          </cell>
          <cell r="D2239">
            <v>56</v>
          </cell>
          <cell r="E2239">
            <v>56</v>
          </cell>
          <cell r="F2239"/>
          <cell r="G2239">
            <v>0</v>
          </cell>
          <cell r="AA2239">
            <v>12</v>
          </cell>
          <cell r="AB2239">
            <v>2</v>
          </cell>
          <cell r="AC2239">
            <v>42</v>
          </cell>
          <cell r="AD2239"/>
          <cell r="AE2239"/>
          <cell r="AF2239"/>
          <cell r="AG2239"/>
          <cell r="AH2239"/>
          <cell r="AI2239"/>
          <cell r="AJ2239"/>
        </row>
        <row r="2240">
          <cell r="C2240">
            <v>0</v>
          </cell>
          <cell r="D2240">
            <v>0</v>
          </cell>
          <cell r="E2240"/>
          <cell r="F2240"/>
          <cell r="G2240"/>
          <cell r="AA2240"/>
          <cell r="AB2240"/>
          <cell r="AC2240"/>
          <cell r="AD2240"/>
          <cell r="AE2240"/>
          <cell r="AF2240"/>
          <cell r="AG2240"/>
          <cell r="AH2240"/>
          <cell r="AI2240"/>
          <cell r="AJ2240"/>
        </row>
        <row r="2241">
          <cell r="C2241">
            <v>0</v>
          </cell>
          <cell r="D2241">
            <v>0</v>
          </cell>
          <cell r="E2241"/>
          <cell r="F2241"/>
          <cell r="G2241"/>
          <cell r="AA2241"/>
          <cell r="AB2241"/>
          <cell r="AC2241"/>
          <cell r="AD2241"/>
          <cell r="AE2241"/>
          <cell r="AF2241"/>
          <cell r="AG2241"/>
          <cell r="AH2241"/>
          <cell r="AI2241"/>
          <cell r="AJ2241"/>
        </row>
        <row r="2242">
          <cell r="C2242">
            <v>0</v>
          </cell>
          <cell r="D2242">
            <v>0</v>
          </cell>
          <cell r="E2242"/>
          <cell r="F2242"/>
          <cell r="G2242"/>
          <cell r="AA2242"/>
          <cell r="AB2242"/>
          <cell r="AC2242"/>
          <cell r="AD2242"/>
          <cell r="AE2242"/>
          <cell r="AF2242"/>
          <cell r="AG2242"/>
          <cell r="AH2242"/>
          <cell r="AI2242"/>
          <cell r="AJ2242"/>
        </row>
        <row r="2243">
          <cell r="C2243">
            <v>225</v>
          </cell>
          <cell r="D2243">
            <v>140</v>
          </cell>
          <cell r="E2243">
            <v>140</v>
          </cell>
          <cell r="F2243"/>
          <cell r="G2243">
            <v>85</v>
          </cell>
          <cell r="AA2243">
            <v>122</v>
          </cell>
          <cell r="AB2243">
            <v>7</v>
          </cell>
          <cell r="AC2243">
            <v>96</v>
          </cell>
          <cell r="AD2243"/>
          <cell r="AE2243"/>
          <cell r="AF2243"/>
          <cell r="AG2243"/>
          <cell r="AH2243"/>
          <cell r="AI2243"/>
          <cell r="AJ2243"/>
        </row>
        <row r="2244">
          <cell r="C2244">
            <v>0</v>
          </cell>
          <cell r="D2244">
            <v>0</v>
          </cell>
          <cell r="E2244"/>
          <cell r="F2244"/>
          <cell r="G2244"/>
          <cell r="AA2244"/>
          <cell r="AB2244"/>
          <cell r="AC2244"/>
          <cell r="AD2244"/>
          <cell r="AE2244"/>
          <cell r="AF2244"/>
          <cell r="AG2244"/>
          <cell r="AH2244"/>
          <cell r="AI2244"/>
          <cell r="AJ2244"/>
        </row>
        <row r="2245">
          <cell r="C2245">
            <v>0</v>
          </cell>
          <cell r="D2245">
            <v>0</v>
          </cell>
          <cell r="E2245"/>
          <cell r="F2245"/>
          <cell r="G2245"/>
          <cell r="AA2245"/>
          <cell r="AB2245"/>
          <cell r="AC2245"/>
          <cell r="AD2245"/>
          <cell r="AE2245"/>
          <cell r="AF2245"/>
          <cell r="AG2245"/>
          <cell r="AH2245"/>
          <cell r="AI2245"/>
          <cell r="AJ2245"/>
        </row>
        <row r="2249">
          <cell r="C2249">
            <v>13</v>
          </cell>
          <cell r="D2249">
            <v>13</v>
          </cell>
          <cell r="E2249">
            <v>13</v>
          </cell>
          <cell r="F2249"/>
          <cell r="G2249">
            <v>0</v>
          </cell>
          <cell r="AA2249">
            <v>13</v>
          </cell>
          <cell r="AB2249">
            <v>0</v>
          </cell>
          <cell r="AC2249">
            <v>0</v>
          </cell>
          <cell r="AD2249"/>
          <cell r="AE2249"/>
          <cell r="AF2249"/>
          <cell r="AG2249"/>
          <cell r="AH2249"/>
          <cell r="AI2249"/>
          <cell r="AJ2249"/>
          <cell r="AL2249">
            <v>645450</v>
          </cell>
        </row>
        <row r="2250">
          <cell r="C2250">
            <v>0</v>
          </cell>
          <cell r="D2250">
            <v>0</v>
          </cell>
          <cell r="E2250"/>
          <cell r="F2250"/>
          <cell r="G2250"/>
          <cell r="AA2250"/>
          <cell r="AB2250"/>
          <cell r="AC2250"/>
          <cell r="AD2250"/>
          <cell r="AE2250"/>
          <cell r="AF2250"/>
          <cell r="AG2250"/>
          <cell r="AH2250"/>
          <cell r="AI2250"/>
          <cell r="AJ2250"/>
          <cell r="AL2250">
            <v>0</v>
          </cell>
        </row>
        <row r="2251">
          <cell r="C2251">
            <v>0</v>
          </cell>
          <cell r="D2251">
            <v>0</v>
          </cell>
          <cell r="E2251"/>
          <cell r="F2251"/>
          <cell r="G2251"/>
          <cell r="AA2251"/>
          <cell r="AB2251"/>
          <cell r="AC2251"/>
          <cell r="AD2251"/>
          <cell r="AE2251"/>
          <cell r="AF2251"/>
          <cell r="AG2251"/>
          <cell r="AH2251"/>
          <cell r="AI2251"/>
          <cell r="AJ2251"/>
          <cell r="AL2251">
            <v>0</v>
          </cell>
        </row>
        <row r="2252">
          <cell r="C2252">
            <v>0</v>
          </cell>
          <cell r="D2252">
            <v>0</v>
          </cell>
          <cell r="E2252"/>
          <cell r="F2252"/>
          <cell r="G2252"/>
          <cell r="AA2252"/>
          <cell r="AB2252"/>
          <cell r="AC2252"/>
          <cell r="AD2252"/>
          <cell r="AE2252"/>
          <cell r="AF2252"/>
          <cell r="AG2252"/>
          <cell r="AH2252"/>
          <cell r="AI2252"/>
          <cell r="AJ2252"/>
          <cell r="AL2252">
            <v>0</v>
          </cell>
        </row>
        <row r="2253">
          <cell r="C2253">
            <v>0</v>
          </cell>
          <cell r="D2253">
            <v>0</v>
          </cell>
          <cell r="E2253"/>
          <cell r="F2253"/>
          <cell r="G2253"/>
          <cell r="AA2253"/>
          <cell r="AB2253"/>
          <cell r="AC2253"/>
          <cell r="AD2253"/>
          <cell r="AE2253"/>
          <cell r="AF2253"/>
          <cell r="AG2253"/>
          <cell r="AH2253"/>
          <cell r="AI2253"/>
          <cell r="AJ2253"/>
          <cell r="AL2253">
            <v>0</v>
          </cell>
        </row>
        <row r="2254">
          <cell r="C2254">
            <v>0</v>
          </cell>
          <cell r="D2254">
            <v>0</v>
          </cell>
          <cell r="E2254"/>
          <cell r="F2254"/>
          <cell r="G2254"/>
          <cell r="AA2254"/>
          <cell r="AB2254"/>
          <cell r="AC2254"/>
          <cell r="AD2254"/>
          <cell r="AE2254"/>
          <cell r="AF2254"/>
          <cell r="AG2254"/>
          <cell r="AH2254"/>
          <cell r="AI2254"/>
          <cell r="AJ2254"/>
          <cell r="AL2254">
            <v>0</v>
          </cell>
        </row>
        <row r="2255">
          <cell r="C2255">
            <v>0</v>
          </cell>
          <cell r="D2255">
            <v>0</v>
          </cell>
          <cell r="E2255"/>
          <cell r="F2255"/>
          <cell r="G2255"/>
          <cell r="AA2255"/>
          <cell r="AB2255"/>
          <cell r="AC2255"/>
          <cell r="AD2255"/>
          <cell r="AE2255"/>
          <cell r="AF2255"/>
          <cell r="AG2255"/>
          <cell r="AH2255"/>
          <cell r="AI2255"/>
          <cell r="AJ2255"/>
          <cell r="AL2255">
            <v>0</v>
          </cell>
        </row>
        <row r="2256">
          <cell r="C2256">
            <v>0</v>
          </cell>
          <cell r="D2256">
            <v>0</v>
          </cell>
          <cell r="E2256"/>
          <cell r="F2256"/>
          <cell r="G2256"/>
          <cell r="AA2256"/>
          <cell r="AB2256"/>
          <cell r="AC2256"/>
          <cell r="AD2256"/>
          <cell r="AE2256"/>
          <cell r="AF2256"/>
          <cell r="AG2256"/>
          <cell r="AH2256"/>
          <cell r="AI2256"/>
          <cell r="AJ2256"/>
          <cell r="AL2256">
            <v>0</v>
          </cell>
        </row>
        <row r="2257">
          <cell r="C2257">
            <v>0</v>
          </cell>
          <cell r="D2257">
            <v>0</v>
          </cell>
          <cell r="E2257"/>
          <cell r="F2257"/>
          <cell r="G2257"/>
          <cell r="AA2257"/>
          <cell r="AB2257"/>
          <cell r="AC2257"/>
          <cell r="AD2257"/>
          <cell r="AE2257"/>
          <cell r="AF2257"/>
          <cell r="AG2257"/>
          <cell r="AH2257"/>
          <cell r="AI2257"/>
          <cell r="AJ2257"/>
        </row>
        <row r="2258">
          <cell r="C2258">
            <v>0</v>
          </cell>
          <cell r="D2258">
            <v>0</v>
          </cell>
          <cell r="E2258"/>
          <cell r="F2258"/>
          <cell r="G2258"/>
          <cell r="AA2258"/>
          <cell r="AB2258"/>
          <cell r="AC2258"/>
          <cell r="AD2258"/>
          <cell r="AE2258"/>
          <cell r="AF2258"/>
          <cell r="AG2258"/>
          <cell r="AH2258"/>
          <cell r="AI2258"/>
          <cell r="AJ2258"/>
        </row>
        <row r="2259">
          <cell r="C2259">
            <v>0</v>
          </cell>
          <cell r="D2259">
            <v>0</v>
          </cell>
          <cell r="E2259"/>
          <cell r="F2259"/>
          <cell r="G2259"/>
          <cell r="AA2259"/>
          <cell r="AB2259"/>
          <cell r="AC2259"/>
          <cell r="AD2259"/>
          <cell r="AE2259"/>
          <cell r="AF2259"/>
          <cell r="AG2259"/>
          <cell r="AH2259"/>
          <cell r="AI2259"/>
          <cell r="AJ2259"/>
        </row>
        <row r="2263">
          <cell r="C2263">
            <v>0</v>
          </cell>
          <cell r="AL2263">
            <v>0</v>
          </cell>
        </row>
        <row r="2342">
          <cell r="C2342">
            <v>87</v>
          </cell>
          <cell r="H2342">
            <v>75</v>
          </cell>
          <cell r="I2342">
            <v>54</v>
          </cell>
          <cell r="J2342">
            <v>21</v>
          </cell>
          <cell r="K2342">
            <v>0</v>
          </cell>
          <cell r="L2342">
            <v>8</v>
          </cell>
          <cell r="M2342">
            <v>4</v>
          </cell>
          <cell r="N2342">
            <v>0</v>
          </cell>
          <cell r="P2342">
            <v>6</v>
          </cell>
          <cell r="Q2342">
            <v>30</v>
          </cell>
          <cell r="S2342">
            <v>35</v>
          </cell>
          <cell r="T2342">
            <v>4</v>
          </cell>
          <cell r="V2342">
            <v>0</v>
          </cell>
          <cell r="W2342">
            <v>0</v>
          </cell>
          <cell r="Y2342">
            <v>0</v>
          </cell>
          <cell r="Z2342">
            <v>12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L2342">
            <v>14111980</v>
          </cell>
        </row>
        <row r="2363">
          <cell r="C2363">
            <v>1011</v>
          </cell>
          <cell r="D2363">
            <v>893</v>
          </cell>
          <cell r="E2363">
            <v>893</v>
          </cell>
          <cell r="F2363">
            <v>0</v>
          </cell>
          <cell r="G2363">
            <v>118</v>
          </cell>
          <cell r="AA2363">
            <v>891</v>
          </cell>
          <cell r="AB2363">
            <v>43</v>
          </cell>
          <cell r="AC2363">
            <v>77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</row>
        <row r="2369"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</row>
        <row r="2370">
          <cell r="C2370">
            <v>1011</v>
          </cell>
          <cell r="E2370">
            <v>893</v>
          </cell>
          <cell r="AL2370">
            <v>14745500</v>
          </cell>
        </row>
        <row r="2377">
          <cell r="C2377">
            <v>12</v>
          </cell>
          <cell r="H2377">
            <v>12</v>
          </cell>
          <cell r="I2377">
            <v>11</v>
          </cell>
          <cell r="J2377">
            <v>1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P2377">
            <v>0</v>
          </cell>
          <cell r="Q2377">
            <v>10</v>
          </cell>
          <cell r="S2377">
            <v>0</v>
          </cell>
          <cell r="T2377">
            <v>1</v>
          </cell>
          <cell r="V2377">
            <v>0</v>
          </cell>
          <cell r="W2377">
            <v>0</v>
          </cell>
          <cell r="Y2377">
            <v>0</v>
          </cell>
          <cell r="Z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L2377">
            <v>3195490</v>
          </cell>
        </row>
        <row r="2414">
          <cell r="C2414">
            <v>79</v>
          </cell>
          <cell r="H2414">
            <v>64</v>
          </cell>
          <cell r="I2414">
            <v>35</v>
          </cell>
          <cell r="J2414">
            <v>29</v>
          </cell>
          <cell r="K2414">
            <v>5</v>
          </cell>
          <cell r="L2414">
            <v>2</v>
          </cell>
          <cell r="M2414">
            <v>8</v>
          </cell>
          <cell r="N2414">
            <v>0</v>
          </cell>
          <cell r="P2414">
            <v>1</v>
          </cell>
          <cell r="Q2414">
            <v>72</v>
          </cell>
          <cell r="S2414">
            <v>0</v>
          </cell>
          <cell r="T2414">
            <v>0</v>
          </cell>
          <cell r="V2414">
            <v>0</v>
          </cell>
          <cell r="W2414">
            <v>0</v>
          </cell>
          <cell r="Y2414">
            <v>0</v>
          </cell>
          <cell r="Z2414">
            <v>3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L2414">
            <v>7757990</v>
          </cell>
        </row>
        <row r="2416">
          <cell r="C2416">
            <v>0</v>
          </cell>
          <cell r="D2416">
            <v>0</v>
          </cell>
          <cell r="E2416"/>
          <cell r="F2416"/>
          <cell r="G2416"/>
          <cell r="AA2416"/>
          <cell r="AB2416"/>
          <cell r="AC2416"/>
          <cell r="AD2416"/>
          <cell r="AE2416"/>
          <cell r="AF2416"/>
          <cell r="AG2416"/>
          <cell r="AH2416"/>
          <cell r="AI2416"/>
          <cell r="AJ2416"/>
          <cell r="AL2416">
            <v>0</v>
          </cell>
        </row>
        <row r="2417">
          <cell r="C2417">
            <v>24</v>
          </cell>
          <cell r="D2417">
            <v>22</v>
          </cell>
          <cell r="E2417">
            <v>19</v>
          </cell>
          <cell r="F2417">
            <v>3</v>
          </cell>
          <cell r="G2417">
            <v>2</v>
          </cell>
          <cell r="AA2417">
            <v>24</v>
          </cell>
          <cell r="AB2417"/>
          <cell r="AC2417"/>
          <cell r="AD2417"/>
          <cell r="AE2417"/>
          <cell r="AF2417"/>
          <cell r="AG2417"/>
          <cell r="AH2417"/>
          <cell r="AI2417"/>
          <cell r="AJ2417"/>
          <cell r="AL2417">
            <v>2211030</v>
          </cell>
        </row>
        <row r="2418">
          <cell r="C2418">
            <v>0</v>
          </cell>
          <cell r="D2418">
            <v>0</v>
          </cell>
          <cell r="E2418"/>
          <cell r="F2418"/>
          <cell r="G2418"/>
          <cell r="AA2418"/>
          <cell r="AB2418"/>
          <cell r="AC2418"/>
          <cell r="AD2418"/>
          <cell r="AE2418"/>
          <cell r="AF2418"/>
          <cell r="AG2418"/>
          <cell r="AH2418"/>
          <cell r="AI2418"/>
          <cell r="AJ2418"/>
          <cell r="AL2418">
            <v>0</v>
          </cell>
        </row>
        <row r="2420">
          <cell r="C2420">
            <v>91</v>
          </cell>
          <cell r="H2420">
            <v>85</v>
          </cell>
          <cell r="I2420">
            <v>24</v>
          </cell>
          <cell r="J2420">
            <v>61</v>
          </cell>
          <cell r="K2420">
            <v>6</v>
          </cell>
          <cell r="L2420"/>
          <cell r="M2420"/>
          <cell r="N2420"/>
          <cell r="AD2420"/>
          <cell r="AE2420"/>
          <cell r="AF2420"/>
          <cell r="AG2420"/>
          <cell r="AH2420"/>
          <cell r="AI2420"/>
          <cell r="AJ2420"/>
          <cell r="AL2420">
            <v>3695280</v>
          </cell>
        </row>
        <row r="2421">
          <cell r="C2421">
            <v>0</v>
          </cell>
          <cell r="H2421">
            <v>0</v>
          </cell>
          <cell r="I2421"/>
          <cell r="J2421"/>
          <cell r="K2421"/>
          <cell r="L2421"/>
          <cell r="M2421"/>
          <cell r="N2421"/>
          <cell r="AD2421"/>
          <cell r="AE2421"/>
          <cell r="AF2421"/>
          <cell r="AG2421"/>
          <cell r="AH2421"/>
          <cell r="AI2421"/>
          <cell r="AJ2421"/>
          <cell r="AL2421">
            <v>0</v>
          </cell>
        </row>
        <row r="2422">
          <cell r="C2422">
            <v>0</v>
          </cell>
          <cell r="H2422">
            <v>0</v>
          </cell>
          <cell r="I2422"/>
          <cell r="J2422"/>
          <cell r="K2422"/>
          <cell r="L2422"/>
          <cell r="M2422"/>
          <cell r="N2422"/>
          <cell r="AD2422"/>
          <cell r="AE2422"/>
          <cell r="AF2422"/>
          <cell r="AG2422"/>
          <cell r="AH2422"/>
          <cell r="AI2422"/>
          <cell r="AJ2422"/>
          <cell r="AL2422">
            <v>0</v>
          </cell>
        </row>
        <row r="2423">
          <cell r="C2423">
            <v>0</v>
          </cell>
          <cell r="H2423">
            <v>0</v>
          </cell>
          <cell r="I2423"/>
          <cell r="J2423"/>
          <cell r="K2423"/>
          <cell r="L2423"/>
          <cell r="M2423"/>
          <cell r="N2423"/>
          <cell r="AD2423"/>
          <cell r="AE2423"/>
          <cell r="AF2423"/>
          <cell r="AG2423"/>
          <cell r="AH2423"/>
          <cell r="AI2423"/>
          <cell r="AJ2423"/>
          <cell r="AL2423">
            <v>0</v>
          </cell>
        </row>
        <row r="2424">
          <cell r="C2424">
            <v>0</v>
          </cell>
          <cell r="H2424">
            <v>0</v>
          </cell>
          <cell r="I2424"/>
          <cell r="J2424"/>
          <cell r="K2424"/>
          <cell r="L2424"/>
          <cell r="M2424"/>
          <cell r="N2424"/>
          <cell r="AD2424"/>
          <cell r="AE2424"/>
          <cell r="AF2424"/>
          <cell r="AG2424"/>
          <cell r="AH2424"/>
          <cell r="AI2424"/>
          <cell r="AJ2424"/>
          <cell r="AL2424">
            <v>0</v>
          </cell>
        </row>
        <row r="2425">
          <cell r="C2425">
            <v>0</v>
          </cell>
          <cell r="H2425">
            <v>0</v>
          </cell>
          <cell r="I2425"/>
          <cell r="J2425"/>
          <cell r="K2425"/>
          <cell r="L2425"/>
          <cell r="M2425"/>
          <cell r="N2425"/>
          <cell r="AD2425"/>
          <cell r="AE2425"/>
          <cell r="AF2425"/>
          <cell r="AG2425"/>
          <cell r="AH2425"/>
          <cell r="AI2425"/>
          <cell r="AJ2425"/>
          <cell r="AL2425">
            <v>0</v>
          </cell>
        </row>
        <row r="2426">
          <cell r="C2426">
            <v>0</v>
          </cell>
          <cell r="H2426">
            <v>0</v>
          </cell>
          <cell r="I2426"/>
          <cell r="J2426"/>
          <cell r="K2426"/>
          <cell r="L2426"/>
          <cell r="M2426"/>
          <cell r="N2426"/>
          <cell r="AD2426"/>
          <cell r="AE2426"/>
          <cell r="AF2426"/>
          <cell r="AG2426"/>
          <cell r="AH2426"/>
          <cell r="AI2426"/>
          <cell r="AJ2426"/>
          <cell r="AL2426">
            <v>0</v>
          </cell>
        </row>
        <row r="2427">
          <cell r="C2427">
            <v>45</v>
          </cell>
          <cell r="E2427">
            <v>40</v>
          </cell>
          <cell r="AL2427">
            <v>6158400</v>
          </cell>
        </row>
        <row r="2428">
          <cell r="C2428">
            <v>1</v>
          </cell>
          <cell r="E2428"/>
          <cell r="AL2428">
            <v>0</v>
          </cell>
        </row>
        <row r="2429">
          <cell r="P2429">
            <v>0</v>
          </cell>
          <cell r="Q2429">
            <v>58</v>
          </cell>
          <cell r="S2429">
            <v>0</v>
          </cell>
          <cell r="T2429">
            <v>0</v>
          </cell>
          <cell r="V2429">
            <v>0</v>
          </cell>
          <cell r="W2429">
            <v>0</v>
          </cell>
          <cell r="Y2429">
            <v>0</v>
          </cell>
          <cell r="Z2429">
            <v>33</v>
          </cell>
        </row>
        <row r="2431">
          <cell r="C2431">
            <v>0</v>
          </cell>
          <cell r="E2431"/>
          <cell r="AL2431">
            <v>0</v>
          </cell>
        </row>
        <row r="2435">
          <cell r="C2435">
            <v>1</v>
          </cell>
          <cell r="D2435">
            <v>1</v>
          </cell>
          <cell r="E2435">
            <v>1</v>
          </cell>
          <cell r="F2435"/>
          <cell r="G2435">
            <v>0</v>
          </cell>
          <cell r="AA2435">
            <v>0</v>
          </cell>
          <cell r="AB2435">
            <v>1</v>
          </cell>
          <cell r="AC2435">
            <v>0</v>
          </cell>
          <cell r="AD2435"/>
          <cell r="AE2435"/>
          <cell r="AF2435"/>
          <cell r="AG2435"/>
          <cell r="AH2435"/>
          <cell r="AI2435"/>
          <cell r="AJ2435"/>
        </row>
        <row r="2436">
          <cell r="C2436">
            <v>0</v>
          </cell>
          <cell r="D2436">
            <v>0</v>
          </cell>
          <cell r="E2436">
            <v>0</v>
          </cell>
          <cell r="F2436"/>
          <cell r="G2436">
            <v>0</v>
          </cell>
          <cell r="AA2436">
            <v>0</v>
          </cell>
          <cell r="AB2436">
            <v>0</v>
          </cell>
          <cell r="AC2436">
            <v>0</v>
          </cell>
          <cell r="AD2436"/>
          <cell r="AE2436"/>
          <cell r="AF2436"/>
          <cell r="AG2436"/>
          <cell r="AH2436"/>
          <cell r="AI2436"/>
          <cell r="AJ2436"/>
        </row>
        <row r="2437">
          <cell r="C2437">
            <v>0</v>
          </cell>
          <cell r="D2437">
            <v>0</v>
          </cell>
          <cell r="E2437">
            <v>0</v>
          </cell>
          <cell r="F2437"/>
          <cell r="G2437">
            <v>0</v>
          </cell>
          <cell r="AA2437">
            <v>0</v>
          </cell>
          <cell r="AB2437">
            <v>0</v>
          </cell>
          <cell r="AC2437">
            <v>0</v>
          </cell>
          <cell r="AD2437"/>
          <cell r="AE2437"/>
          <cell r="AF2437"/>
          <cell r="AG2437"/>
          <cell r="AH2437"/>
          <cell r="AI2437"/>
          <cell r="AJ2437"/>
        </row>
        <row r="2438">
          <cell r="C2438">
            <v>0</v>
          </cell>
          <cell r="D2438">
            <v>0</v>
          </cell>
          <cell r="E2438">
            <v>0</v>
          </cell>
          <cell r="F2438"/>
          <cell r="G2438">
            <v>0</v>
          </cell>
          <cell r="AA2438">
            <v>0</v>
          </cell>
          <cell r="AB2438">
            <v>0</v>
          </cell>
          <cell r="AC2438">
            <v>0</v>
          </cell>
          <cell r="AD2438"/>
          <cell r="AE2438"/>
          <cell r="AF2438"/>
          <cell r="AG2438"/>
          <cell r="AH2438"/>
          <cell r="AI2438"/>
          <cell r="AJ2438"/>
        </row>
        <row r="2439">
          <cell r="C2439">
            <v>0</v>
          </cell>
          <cell r="D2439">
            <v>0</v>
          </cell>
          <cell r="E2439">
            <v>0</v>
          </cell>
          <cell r="F2439"/>
          <cell r="G2439">
            <v>0</v>
          </cell>
          <cell r="AA2439">
            <v>0</v>
          </cell>
          <cell r="AB2439">
            <v>0</v>
          </cell>
          <cell r="AC2439">
            <v>0</v>
          </cell>
          <cell r="AD2439"/>
          <cell r="AE2439"/>
          <cell r="AF2439"/>
          <cell r="AG2439"/>
          <cell r="AH2439"/>
          <cell r="AI2439"/>
          <cell r="AJ2439"/>
        </row>
        <row r="2440">
          <cell r="C2440">
            <v>3</v>
          </cell>
          <cell r="D2440">
            <v>3</v>
          </cell>
          <cell r="E2440">
            <v>3</v>
          </cell>
          <cell r="F2440"/>
          <cell r="G2440">
            <v>0</v>
          </cell>
          <cell r="AA2440">
            <v>0</v>
          </cell>
          <cell r="AB2440">
            <v>3</v>
          </cell>
          <cell r="AC2440">
            <v>0</v>
          </cell>
          <cell r="AD2440"/>
          <cell r="AE2440"/>
          <cell r="AF2440"/>
          <cell r="AG2440"/>
          <cell r="AH2440"/>
          <cell r="AI2440"/>
          <cell r="AJ2440"/>
        </row>
        <row r="2441">
          <cell r="C2441">
            <v>31</v>
          </cell>
          <cell r="D2441">
            <v>31</v>
          </cell>
          <cell r="E2441">
            <v>31</v>
          </cell>
          <cell r="F2441"/>
          <cell r="G2441">
            <v>0</v>
          </cell>
          <cell r="AA2441">
            <v>0</v>
          </cell>
          <cell r="AB2441">
            <v>31</v>
          </cell>
          <cell r="AC2441">
            <v>0</v>
          </cell>
          <cell r="AD2441"/>
          <cell r="AE2441"/>
          <cell r="AF2441"/>
          <cell r="AG2441"/>
          <cell r="AH2441"/>
          <cell r="AI2441"/>
          <cell r="AJ2441"/>
        </row>
        <row r="2442">
          <cell r="C2442">
            <v>2</v>
          </cell>
          <cell r="D2442">
            <v>2</v>
          </cell>
          <cell r="E2442">
            <v>2</v>
          </cell>
          <cell r="F2442"/>
          <cell r="G2442">
            <v>0</v>
          </cell>
          <cell r="AA2442">
            <v>0</v>
          </cell>
          <cell r="AB2442">
            <v>2</v>
          </cell>
          <cell r="AC2442">
            <v>0</v>
          </cell>
          <cell r="AD2442"/>
          <cell r="AE2442"/>
          <cell r="AF2442"/>
          <cell r="AG2442"/>
          <cell r="AH2442"/>
          <cell r="AI2442"/>
          <cell r="AJ2442"/>
        </row>
        <row r="2443">
          <cell r="C2443">
            <v>29</v>
          </cell>
          <cell r="D2443">
            <v>29</v>
          </cell>
          <cell r="E2443">
            <v>29</v>
          </cell>
          <cell r="F2443"/>
          <cell r="G2443">
            <v>0</v>
          </cell>
          <cell r="AA2443">
            <v>0</v>
          </cell>
          <cell r="AB2443">
            <v>28</v>
          </cell>
          <cell r="AC2443">
            <v>1</v>
          </cell>
          <cell r="AD2443"/>
          <cell r="AE2443"/>
          <cell r="AF2443"/>
          <cell r="AG2443"/>
          <cell r="AH2443"/>
          <cell r="AI2443"/>
          <cell r="AJ2443"/>
        </row>
        <row r="2444">
          <cell r="C2444">
            <v>30</v>
          </cell>
          <cell r="D2444">
            <v>30</v>
          </cell>
          <cell r="E2444">
            <v>30</v>
          </cell>
          <cell r="F2444"/>
          <cell r="G2444">
            <v>0</v>
          </cell>
          <cell r="AA2444">
            <v>0</v>
          </cell>
          <cell r="AB2444">
            <v>28</v>
          </cell>
          <cell r="AC2444">
            <v>2</v>
          </cell>
          <cell r="AD2444"/>
          <cell r="AE2444"/>
          <cell r="AF2444"/>
          <cell r="AG2444"/>
          <cell r="AH2444"/>
          <cell r="AI2444"/>
          <cell r="AJ2444"/>
        </row>
        <row r="2445">
          <cell r="C2445">
            <v>0</v>
          </cell>
          <cell r="D2445">
            <v>0</v>
          </cell>
          <cell r="E2445"/>
          <cell r="F2445"/>
          <cell r="G2445"/>
          <cell r="AA2445"/>
          <cell r="AB2445"/>
          <cell r="AC2445"/>
          <cell r="AD2445"/>
          <cell r="AE2445"/>
          <cell r="AF2445"/>
          <cell r="AG2445"/>
          <cell r="AH2445"/>
          <cell r="AI2445"/>
          <cell r="AJ2445"/>
        </row>
        <row r="2446">
          <cell r="C2446">
            <v>0</v>
          </cell>
          <cell r="D2446">
            <v>0</v>
          </cell>
          <cell r="E2446"/>
          <cell r="F2446"/>
          <cell r="G2446"/>
          <cell r="AA2446"/>
          <cell r="AB2446"/>
          <cell r="AC2446"/>
          <cell r="AD2446"/>
          <cell r="AE2446"/>
          <cell r="AF2446"/>
          <cell r="AG2446"/>
          <cell r="AH2446"/>
          <cell r="AI2446"/>
          <cell r="AJ2446"/>
        </row>
        <row r="2447">
          <cell r="C2447">
            <v>0</v>
          </cell>
          <cell r="D2447">
            <v>0</v>
          </cell>
          <cell r="E2447"/>
          <cell r="F2447"/>
          <cell r="G2447"/>
          <cell r="AA2447"/>
          <cell r="AB2447"/>
          <cell r="AC2447"/>
          <cell r="AD2447"/>
          <cell r="AE2447"/>
          <cell r="AF2447"/>
          <cell r="AG2447"/>
          <cell r="AH2447"/>
          <cell r="AI2447"/>
          <cell r="AJ2447"/>
        </row>
        <row r="2448">
          <cell r="C2448">
            <v>0</v>
          </cell>
          <cell r="D2448">
            <v>0</v>
          </cell>
          <cell r="E2448"/>
          <cell r="F2448"/>
          <cell r="G2448"/>
          <cell r="AA2448"/>
          <cell r="AB2448"/>
          <cell r="AC2448"/>
          <cell r="AD2448"/>
          <cell r="AE2448"/>
          <cell r="AF2448"/>
          <cell r="AG2448"/>
          <cell r="AH2448"/>
          <cell r="AI2448"/>
          <cell r="AJ2448"/>
        </row>
        <row r="2449">
          <cell r="C2449">
            <v>0</v>
          </cell>
          <cell r="D2449">
            <v>0</v>
          </cell>
          <cell r="E2449"/>
          <cell r="F2449"/>
          <cell r="G2449"/>
          <cell r="AA2449"/>
          <cell r="AB2449"/>
          <cell r="AC2449"/>
          <cell r="AD2449"/>
          <cell r="AE2449"/>
          <cell r="AF2449"/>
          <cell r="AG2449"/>
          <cell r="AH2449"/>
          <cell r="AI2449"/>
          <cell r="AJ2449"/>
        </row>
        <row r="2450">
          <cell r="C2450">
            <v>0</v>
          </cell>
          <cell r="D2450">
            <v>0</v>
          </cell>
          <cell r="E2450"/>
          <cell r="F2450"/>
          <cell r="G2450"/>
          <cell r="AA2450"/>
          <cell r="AB2450"/>
          <cell r="AC2450"/>
          <cell r="AD2450"/>
          <cell r="AE2450"/>
          <cell r="AF2450"/>
          <cell r="AG2450"/>
          <cell r="AH2450"/>
          <cell r="AI2450"/>
          <cell r="AJ2450"/>
        </row>
        <row r="2451">
          <cell r="C2451">
            <v>80</v>
          </cell>
          <cell r="D2451">
            <v>78</v>
          </cell>
          <cell r="E2451">
            <v>78</v>
          </cell>
          <cell r="F2451"/>
          <cell r="G2451">
            <v>2</v>
          </cell>
          <cell r="AA2451">
            <v>0</v>
          </cell>
          <cell r="AB2451">
            <v>80</v>
          </cell>
          <cell r="AC2451">
            <v>0</v>
          </cell>
          <cell r="AD2451"/>
          <cell r="AE2451"/>
          <cell r="AF2451"/>
          <cell r="AG2451"/>
          <cell r="AH2451"/>
          <cell r="AI2451"/>
          <cell r="AJ2451"/>
        </row>
        <row r="2452">
          <cell r="C2452">
            <v>19</v>
          </cell>
          <cell r="D2452">
            <v>19</v>
          </cell>
          <cell r="E2452">
            <v>19</v>
          </cell>
          <cell r="F2452"/>
          <cell r="G2452">
            <v>0</v>
          </cell>
          <cell r="AA2452">
            <v>0</v>
          </cell>
          <cell r="AB2452">
            <v>19</v>
          </cell>
          <cell r="AC2452">
            <v>0</v>
          </cell>
          <cell r="AD2452"/>
          <cell r="AE2452"/>
          <cell r="AF2452"/>
          <cell r="AG2452"/>
          <cell r="AH2452"/>
          <cell r="AI2452"/>
          <cell r="AJ2452"/>
        </row>
        <row r="2660">
          <cell r="C2660">
            <v>81</v>
          </cell>
          <cell r="H2660">
            <v>71</v>
          </cell>
          <cell r="I2660">
            <v>59</v>
          </cell>
          <cell r="J2660">
            <v>12</v>
          </cell>
          <cell r="K2660">
            <v>0</v>
          </cell>
          <cell r="L2660">
            <v>8</v>
          </cell>
          <cell r="M2660">
            <v>1</v>
          </cell>
          <cell r="N2660">
            <v>1</v>
          </cell>
          <cell r="P2660">
            <v>7</v>
          </cell>
          <cell r="Q2660">
            <v>21</v>
          </cell>
          <cell r="S2660">
            <v>1</v>
          </cell>
          <cell r="T2660">
            <v>12</v>
          </cell>
          <cell r="V2660">
            <v>0</v>
          </cell>
          <cell r="W2660">
            <v>0</v>
          </cell>
          <cell r="Y2660">
            <v>1</v>
          </cell>
          <cell r="Z2660">
            <v>32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L2660">
            <v>24123820</v>
          </cell>
        </row>
        <row r="2663">
          <cell r="C2663">
            <v>0</v>
          </cell>
          <cell r="H2663">
            <v>0</v>
          </cell>
        </row>
        <row r="2664">
          <cell r="C2664">
            <v>6</v>
          </cell>
          <cell r="H2664">
            <v>6</v>
          </cell>
        </row>
        <row r="2665">
          <cell r="C2665">
            <v>2</v>
          </cell>
          <cell r="H2665">
            <v>2</v>
          </cell>
        </row>
        <row r="2672">
          <cell r="C2672">
            <v>11</v>
          </cell>
          <cell r="H2672">
            <v>9</v>
          </cell>
          <cell r="I2672">
            <v>9</v>
          </cell>
          <cell r="J2672">
            <v>0</v>
          </cell>
          <cell r="K2672">
            <v>0</v>
          </cell>
          <cell r="L2672">
            <v>2</v>
          </cell>
          <cell r="M2672">
            <v>0</v>
          </cell>
          <cell r="N2672">
            <v>0</v>
          </cell>
          <cell r="P2672">
            <v>1</v>
          </cell>
          <cell r="Q2672">
            <v>1</v>
          </cell>
          <cell r="S2672">
            <v>2</v>
          </cell>
          <cell r="T2672">
            <v>5</v>
          </cell>
          <cell r="V2672">
            <v>0</v>
          </cell>
          <cell r="W2672">
            <v>0</v>
          </cell>
          <cell r="Y2672">
            <v>0</v>
          </cell>
          <cell r="Z2672">
            <v>2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L2672">
            <v>579510</v>
          </cell>
        </row>
        <row r="2676">
          <cell r="Q2676"/>
        </row>
        <row r="2684">
          <cell r="C2684">
            <v>5</v>
          </cell>
          <cell r="D2684">
            <v>5</v>
          </cell>
          <cell r="E2684">
            <v>5</v>
          </cell>
          <cell r="F2684">
            <v>0</v>
          </cell>
          <cell r="G2684">
            <v>0</v>
          </cell>
          <cell r="AA2684">
            <v>0</v>
          </cell>
          <cell r="AB2684">
            <v>5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L2684">
            <v>381850</v>
          </cell>
        </row>
        <row r="2702">
          <cell r="Q2702"/>
        </row>
        <row r="2739">
          <cell r="C2739">
            <v>16</v>
          </cell>
          <cell r="E2739">
            <v>16</v>
          </cell>
        </row>
        <row r="2741">
          <cell r="C2741">
            <v>23</v>
          </cell>
          <cell r="E2741">
            <v>18</v>
          </cell>
          <cell r="AL2741">
            <v>601200</v>
          </cell>
        </row>
        <row r="2751">
          <cell r="C2751">
            <v>94</v>
          </cell>
          <cell r="E2751">
            <v>25</v>
          </cell>
        </row>
        <row r="2753">
          <cell r="C2753">
            <v>154</v>
          </cell>
          <cell r="E2753">
            <v>154</v>
          </cell>
          <cell r="AL2753">
            <v>3388000</v>
          </cell>
        </row>
        <row r="2754">
          <cell r="C2754">
            <v>201</v>
          </cell>
          <cell r="E2754">
            <v>201</v>
          </cell>
          <cell r="AL2754">
            <v>13913220</v>
          </cell>
        </row>
        <row r="2755">
          <cell r="C2755">
            <v>0</v>
          </cell>
          <cell r="E2755"/>
          <cell r="AL2755">
            <v>0</v>
          </cell>
        </row>
        <row r="2756">
          <cell r="C2756">
            <v>278</v>
          </cell>
          <cell r="E2756">
            <v>272</v>
          </cell>
          <cell r="AL2756">
            <v>821440</v>
          </cell>
        </row>
        <row r="2757">
          <cell r="C2757">
            <v>0</v>
          </cell>
          <cell r="E2757"/>
          <cell r="AL2757">
            <v>0</v>
          </cell>
        </row>
        <row r="2758">
          <cell r="C2758">
            <v>0</v>
          </cell>
          <cell r="E2758"/>
          <cell r="AL2758">
            <v>0</v>
          </cell>
        </row>
        <row r="2759">
          <cell r="C2759">
            <v>0</v>
          </cell>
          <cell r="E2759"/>
          <cell r="AL2759">
            <v>0</v>
          </cell>
        </row>
        <row r="2780">
          <cell r="C2780">
            <v>856</v>
          </cell>
          <cell r="E2780">
            <v>856</v>
          </cell>
          <cell r="AL2780">
            <v>3995610</v>
          </cell>
        </row>
        <row r="2806">
          <cell r="C2806">
            <v>241</v>
          </cell>
          <cell r="E2806">
            <v>241</v>
          </cell>
          <cell r="AL2806">
            <v>5513660</v>
          </cell>
        </row>
        <row r="2816">
          <cell r="C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</row>
        <row r="2839">
          <cell r="C2839">
            <v>1</v>
          </cell>
          <cell r="E2839">
            <v>1</v>
          </cell>
          <cell r="AL2839">
            <v>36550</v>
          </cell>
        </row>
        <row r="2840">
          <cell r="C2840">
            <v>1</v>
          </cell>
          <cell r="E2840">
            <v>1</v>
          </cell>
          <cell r="AL2840">
            <v>67210</v>
          </cell>
        </row>
        <row r="2843">
          <cell r="C2843">
            <v>81</v>
          </cell>
          <cell r="H2843">
            <v>39</v>
          </cell>
          <cell r="I2843">
            <v>39</v>
          </cell>
          <cell r="J2843">
            <v>0</v>
          </cell>
          <cell r="K2843">
            <v>0</v>
          </cell>
          <cell r="L2843">
            <v>42</v>
          </cell>
          <cell r="M2843">
            <v>0</v>
          </cell>
          <cell r="N2843">
            <v>0</v>
          </cell>
          <cell r="P2843">
            <v>0</v>
          </cell>
          <cell r="Q2843">
            <v>1</v>
          </cell>
          <cell r="S2843">
            <v>1</v>
          </cell>
          <cell r="T2843">
            <v>1</v>
          </cell>
          <cell r="V2843">
            <v>0</v>
          </cell>
          <cell r="W2843">
            <v>0</v>
          </cell>
          <cell r="Y2843">
            <v>0</v>
          </cell>
          <cell r="Z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L2843">
            <v>1655410</v>
          </cell>
        </row>
        <row r="2893">
          <cell r="C2893">
            <v>0</v>
          </cell>
        </row>
        <row r="2896">
          <cell r="C2896">
            <v>134</v>
          </cell>
          <cell r="E2896">
            <v>134</v>
          </cell>
          <cell r="AL2896">
            <v>3088700</v>
          </cell>
        </row>
        <row r="2897">
          <cell r="C2897">
            <v>0</v>
          </cell>
          <cell r="E2897"/>
          <cell r="AL2897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9">
          <cell r="C2909">
            <v>5</v>
          </cell>
          <cell r="E2909">
            <v>5</v>
          </cell>
          <cell r="AL2909">
            <v>41150</v>
          </cell>
        </row>
        <row r="2910">
          <cell r="C2910">
            <v>0</v>
          </cell>
          <cell r="E2910"/>
          <cell r="AL2910">
            <v>0</v>
          </cell>
        </row>
        <row r="2911">
          <cell r="C2911">
            <v>0</v>
          </cell>
          <cell r="E2911"/>
          <cell r="AL2911">
            <v>0</v>
          </cell>
        </row>
        <row r="2912">
          <cell r="C2912">
            <v>0</v>
          </cell>
          <cell r="E2912"/>
          <cell r="AL2912">
            <v>0</v>
          </cell>
        </row>
        <row r="2913">
          <cell r="C2913">
            <v>0</v>
          </cell>
          <cell r="E2913"/>
          <cell r="AL2913">
            <v>0</v>
          </cell>
        </row>
        <row r="2916">
          <cell r="C2916">
            <v>0</v>
          </cell>
        </row>
        <row r="2917">
          <cell r="C2917">
            <v>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492"/>
  <sheetViews>
    <sheetView tabSelected="1" zoomScaleNormal="100" workbookViewId="0">
      <selection activeCell="B5" sqref="B5"/>
    </sheetView>
  </sheetViews>
  <sheetFormatPr baseColWidth="10" defaultColWidth="11.42578125" defaultRowHeight="10.5" x14ac:dyDescent="0.15"/>
  <cols>
    <col min="1" max="1" width="18" style="5" customWidth="1"/>
    <col min="2" max="2" width="86.42578125" style="4" customWidth="1"/>
    <col min="3" max="3" width="21.85546875" style="5" customWidth="1"/>
    <col min="4" max="4" width="19" style="5" customWidth="1"/>
    <col min="5" max="5" width="18.5703125" style="5" customWidth="1"/>
    <col min="6" max="6" width="18.42578125" style="5" customWidth="1"/>
    <col min="7" max="7" width="18.85546875" style="5" bestFit="1" customWidth="1"/>
    <col min="8" max="8" width="17.85546875" style="5" bestFit="1" customWidth="1"/>
    <col min="9" max="13" width="15.7109375" style="5" customWidth="1"/>
    <col min="14" max="16" width="12.7109375" style="5" customWidth="1"/>
    <col min="17" max="17" width="13.7109375" style="5" customWidth="1"/>
    <col min="18" max="18" width="18.5703125" style="5" customWidth="1"/>
    <col min="19" max="24" width="11.42578125" style="5"/>
    <col min="25" max="25" width="11.42578125" style="5" customWidth="1"/>
    <col min="26" max="26" width="5.28515625" style="5" customWidth="1"/>
    <col min="27" max="27" width="13.5703125" style="5" hidden="1" customWidth="1"/>
    <col min="28" max="28" width="11.42578125" style="5" hidden="1" customWidth="1"/>
    <col min="29" max="35" width="11.42578125" style="5" customWidth="1"/>
    <col min="36" max="16384" width="11.42578125" style="5"/>
  </cols>
  <sheetData>
    <row r="1" spans="1:14" s="3" customFormat="1" x14ac:dyDescent="0.15">
      <c r="A1" s="1" t="s">
        <v>0</v>
      </c>
      <c r="B1" s="2"/>
    </row>
    <row r="2" spans="1:14" s="3" customFormat="1" x14ac:dyDescent="0.15">
      <c r="A2" s="1" t="str">
        <f>CONCATENATE("COMUNA: ",[1]NOMBRE!B2," - ","( ",[1]NOMBRE!C2,[1]NOMBRE!D2,[1]NOMBRE!E2,[1]NOMBRE!F2,[1]NOMBRE!G2," )")</f>
        <v>COMUNA: 0 - ( 00000 )</v>
      </c>
      <c r="B2" s="2"/>
    </row>
    <row r="3" spans="1:14" x14ac:dyDescent="0.15">
      <c r="A3" s="1" t="str">
        <f>CONCATENATE("ESTABLECIMIENTO/ESTRATEGIA: ",[1]NOMBRE!B3," - ","( ",[1]NOMBRE!C3,[1]NOMBRE!D3,[1]NOMBRE!E3,[1]NOMBRE!F3,[1]NOMBRE!G3,[1]NOMBRE!H3," )")</f>
        <v>ESTABLECIMIENTO/ESTRATEGIA: 0 - ( 000000 )</v>
      </c>
    </row>
    <row r="4" spans="1:14" x14ac:dyDescent="0.15">
      <c r="A4" s="1" t="str">
        <f>CONCATENATE("MES: ",[1]NOMBRE!B6," - ","( ",[1]NOMBRE!C6,[1]NOMBRE!D6," )")</f>
        <v>MES: 0 - ( 00 )</v>
      </c>
    </row>
    <row r="5" spans="1:14" s="3" customFormat="1" x14ac:dyDescent="0.15">
      <c r="A5" s="1" t="s">
        <v>603</v>
      </c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</row>
    <row r="6" spans="1:14" s="3" customFormat="1" ht="15" x14ac:dyDescent="0.2">
      <c r="A6" s="1"/>
      <c r="B6" s="6"/>
      <c r="C6" s="8"/>
      <c r="D6" s="8" t="s">
        <v>1</v>
      </c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s="12" customFormat="1" ht="11.25" x14ac:dyDescent="0.15">
      <c r="A7" s="9" t="s">
        <v>2</v>
      </c>
      <c r="B7" s="10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4" s="3" customFormat="1" ht="11.25" x14ac:dyDescent="0.15">
      <c r="A8" s="762" t="s">
        <v>3</v>
      </c>
      <c r="B8" s="762"/>
      <c r="C8" s="762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4" s="3" customFormat="1" ht="31.5" x14ac:dyDescent="0.15">
      <c r="A9" s="13" t="s">
        <v>4</v>
      </c>
      <c r="B9" s="13" t="s">
        <v>5</v>
      </c>
      <c r="C9" s="14" t="s">
        <v>6</v>
      </c>
      <c r="D9" s="14" t="s">
        <v>7</v>
      </c>
      <c r="E9" s="14" t="s">
        <v>8</v>
      </c>
      <c r="F9" s="7"/>
      <c r="G9" s="533">
        <f>+E70+E73+E86+E102+H124+E159+E164+E201+E220+E230+E236+E243+E277+E280</f>
        <v>19858212652.5</v>
      </c>
      <c r="H9" s="533"/>
      <c r="I9" s="7"/>
      <c r="J9" s="7"/>
      <c r="K9" s="7"/>
      <c r="L9" s="7"/>
      <c r="M9" s="7"/>
      <c r="N9" s="7"/>
    </row>
    <row r="10" spans="1:14" s="3" customFormat="1" x14ac:dyDescent="0.15">
      <c r="A10" s="15"/>
      <c r="B10" s="16" t="s">
        <v>9</v>
      </c>
      <c r="C10" s="284">
        <f>SUM(C11:C23)</f>
        <v>99618</v>
      </c>
      <c r="D10" s="285">
        <f>SUM(D11:D23)</f>
        <v>96766</v>
      </c>
      <c r="E10" s="17">
        <f>SUM(E11:E23)</f>
        <v>1020407430</v>
      </c>
      <c r="F10" s="7"/>
      <c r="G10" s="533"/>
      <c r="H10" s="533"/>
      <c r="I10" s="7"/>
      <c r="J10" s="7"/>
      <c r="K10" s="7"/>
      <c r="L10" s="7"/>
      <c r="M10" s="7"/>
      <c r="N10" s="7"/>
    </row>
    <row r="11" spans="1:14" s="3" customFormat="1" x14ac:dyDescent="0.15">
      <c r="A11" s="286" t="s">
        <v>10</v>
      </c>
      <c r="B11" s="287" t="s">
        <v>11</v>
      </c>
      <c r="C11" s="288">
        <f>SUM(ENERO:DICIEMBRE!C11)</f>
        <v>0</v>
      </c>
      <c r="D11" s="288">
        <f>SUM(ENERO:DICIEMBRE!D11)</f>
        <v>0</v>
      </c>
      <c r="E11" s="288">
        <f>SUM(ENERO:DICIEMBRE!E11)</f>
        <v>0</v>
      </c>
      <c r="F11" s="7"/>
      <c r="G11" s="533">
        <f>SUM(ENERO:DICIEMBRE!G9)</f>
        <v>19858212652.5</v>
      </c>
      <c r="H11" s="534">
        <f>+G11-G9</f>
        <v>0</v>
      </c>
      <c r="I11" s="7"/>
      <c r="J11" s="7"/>
      <c r="K11" s="7"/>
      <c r="L11" s="7"/>
      <c r="M11" s="7"/>
      <c r="N11" s="7"/>
    </row>
    <row r="12" spans="1:14" s="3" customFormat="1" x14ac:dyDescent="0.15">
      <c r="A12" s="290" t="s">
        <v>12</v>
      </c>
      <c r="B12" s="291" t="s">
        <v>13</v>
      </c>
      <c r="C12" s="288">
        <f>SUM(ENERO:DICIEMBRE!C12)</f>
        <v>0</v>
      </c>
      <c r="D12" s="288">
        <f>SUM(ENERO:DICIEMBRE!D12)</f>
        <v>0</v>
      </c>
      <c r="E12" s="288">
        <f>SUM(ENERO:DICIEMBRE!E12)</f>
        <v>0</v>
      </c>
      <c r="F12" s="7"/>
      <c r="G12" s="7"/>
      <c r="H12" s="7"/>
      <c r="I12" s="7"/>
      <c r="J12" s="7"/>
      <c r="K12" s="7"/>
      <c r="L12" s="7"/>
      <c r="M12" s="7"/>
      <c r="N12" s="7"/>
    </row>
    <row r="13" spans="1:14" s="3" customFormat="1" x14ac:dyDescent="0.15">
      <c r="A13" s="290" t="s">
        <v>14</v>
      </c>
      <c r="B13" s="291" t="s">
        <v>15</v>
      </c>
      <c r="C13" s="288">
        <f>SUM(ENERO:DICIEMBRE!C13)</f>
        <v>39870</v>
      </c>
      <c r="D13" s="288">
        <f>SUM(ENERO:DICIEMBRE!D13)</f>
        <v>38013</v>
      </c>
      <c r="E13" s="288">
        <f>SUM(ENERO:DICIEMBRE!E13)</f>
        <v>510514590</v>
      </c>
      <c r="F13" s="7"/>
      <c r="G13" s="7"/>
      <c r="H13" s="7"/>
      <c r="I13" s="7"/>
      <c r="J13" s="7"/>
      <c r="K13" s="7"/>
      <c r="L13" s="7"/>
      <c r="M13" s="7"/>
      <c r="N13" s="7"/>
    </row>
    <row r="14" spans="1:14" s="3" customFormat="1" x14ac:dyDescent="0.15">
      <c r="A14" s="290" t="s">
        <v>16</v>
      </c>
      <c r="B14" s="291" t="s">
        <v>17</v>
      </c>
      <c r="C14" s="288">
        <f>SUM(ENERO:DICIEMBRE!C14)</f>
        <v>0</v>
      </c>
      <c r="D14" s="288">
        <f>SUM(ENERO:DICIEMBRE!D14)</f>
        <v>0</v>
      </c>
      <c r="E14" s="288">
        <f>SUM(ENERO:DICIEMBRE!E14)</f>
        <v>0</v>
      </c>
      <c r="F14" s="7"/>
      <c r="G14" s="7"/>
      <c r="H14" s="7"/>
      <c r="I14" s="7"/>
      <c r="J14" s="7"/>
      <c r="K14" s="7"/>
      <c r="L14" s="7"/>
      <c r="M14" s="7"/>
      <c r="N14" s="7"/>
    </row>
    <row r="15" spans="1:14" s="3" customFormat="1" x14ac:dyDescent="0.15">
      <c r="A15" s="290" t="s">
        <v>18</v>
      </c>
      <c r="B15" s="291" t="s">
        <v>19</v>
      </c>
      <c r="C15" s="288">
        <f>SUM(ENERO:DICIEMBRE!C15)</f>
        <v>0</v>
      </c>
      <c r="D15" s="288">
        <f>SUM(ENERO:DICIEMBRE!D15)</f>
        <v>0</v>
      </c>
      <c r="E15" s="288">
        <f>SUM(ENERO:DICIEMBRE!E15)</f>
        <v>0</v>
      </c>
      <c r="F15" s="7"/>
      <c r="G15" s="7"/>
      <c r="H15" s="7"/>
      <c r="I15" s="7"/>
      <c r="J15" s="7"/>
      <c r="K15" s="7"/>
      <c r="L15" s="7"/>
      <c r="M15" s="7"/>
      <c r="N15" s="7"/>
    </row>
    <row r="16" spans="1:14" s="3" customFormat="1" x14ac:dyDescent="0.15">
      <c r="A16" s="290" t="s">
        <v>20</v>
      </c>
      <c r="B16" s="291" t="s">
        <v>21</v>
      </c>
      <c r="C16" s="288">
        <f>SUM(ENERO:DICIEMBRE!C16)</f>
        <v>0</v>
      </c>
      <c r="D16" s="288">
        <f>SUM(ENERO:DICIEMBRE!D16)</f>
        <v>0</v>
      </c>
      <c r="E16" s="288">
        <f>SUM(ENERO:DICIEMBRE!E16)</f>
        <v>0</v>
      </c>
      <c r="F16" s="7"/>
      <c r="G16" s="7"/>
      <c r="H16" s="7"/>
      <c r="I16" s="7"/>
      <c r="J16" s="7"/>
      <c r="K16" s="7"/>
      <c r="L16" s="7"/>
      <c r="M16" s="7"/>
      <c r="N16" s="7"/>
    </row>
    <row r="17" spans="1:14" s="3" customFormat="1" x14ac:dyDescent="0.15">
      <c r="A17" s="290" t="s">
        <v>22</v>
      </c>
      <c r="B17" s="291" t="s">
        <v>23</v>
      </c>
      <c r="C17" s="288">
        <f>SUM(ENERO:DICIEMBRE!C17)</f>
        <v>1981</v>
      </c>
      <c r="D17" s="288">
        <f>SUM(ENERO:DICIEMBRE!D17)</f>
        <v>1281</v>
      </c>
      <c r="E17" s="288">
        <f>SUM(ENERO:DICIEMBRE!E17)</f>
        <v>21572040</v>
      </c>
      <c r="F17" s="7"/>
      <c r="G17" s="7"/>
      <c r="H17" s="7"/>
      <c r="I17" s="7"/>
      <c r="J17" s="7"/>
      <c r="K17" s="7"/>
      <c r="L17" s="7"/>
      <c r="M17" s="7"/>
      <c r="N17" s="7"/>
    </row>
    <row r="18" spans="1:14" s="3" customFormat="1" ht="21" x14ac:dyDescent="0.15">
      <c r="A18" s="290" t="s">
        <v>24</v>
      </c>
      <c r="B18" s="291" t="s">
        <v>25</v>
      </c>
      <c r="C18" s="288">
        <f>SUM(ENERO:DICIEMBRE!C18)</f>
        <v>0</v>
      </c>
      <c r="D18" s="288">
        <f>SUM(ENERO:DICIEMBRE!D18)</f>
        <v>0</v>
      </c>
      <c r="E18" s="288">
        <f>SUM(ENERO:DICIEMBRE!E18)</f>
        <v>0</v>
      </c>
      <c r="F18" s="7"/>
      <c r="G18" s="7"/>
      <c r="H18" s="7"/>
      <c r="I18" s="7"/>
      <c r="J18" s="7"/>
      <c r="K18" s="7"/>
      <c r="L18" s="7"/>
      <c r="M18" s="7"/>
      <c r="N18" s="7"/>
    </row>
    <row r="19" spans="1:14" s="3" customFormat="1" ht="21" x14ac:dyDescent="0.15">
      <c r="A19" s="290" t="s">
        <v>26</v>
      </c>
      <c r="B19" s="291" t="s">
        <v>27</v>
      </c>
      <c r="C19" s="288">
        <f>SUM(ENERO:DICIEMBRE!C19)</f>
        <v>0</v>
      </c>
      <c r="D19" s="288">
        <f>SUM(ENERO:DICIEMBRE!D19)</f>
        <v>0</v>
      </c>
      <c r="E19" s="288">
        <f>SUM(ENERO:DICIEMBRE!E19)</f>
        <v>0</v>
      </c>
      <c r="F19" s="7"/>
      <c r="G19" s="7"/>
      <c r="H19" s="7"/>
      <c r="I19" s="7"/>
      <c r="J19" s="7"/>
      <c r="K19" s="7"/>
      <c r="L19" s="7"/>
      <c r="M19" s="7"/>
      <c r="N19" s="7"/>
    </row>
    <row r="20" spans="1:14" s="3" customFormat="1" ht="21" x14ac:dyDescent="0.15">
      <c r="A20" s="290" t="s">
        <v>28</v>
      </c>
      <c r="B20" s="291" t="s">
        <v>29</v>
      </c>
      <c r="C20" s="288">
        <f>SUM(ENERO:DICIEMBRE!C20)</f>
        <v>0</v>
      </c>
      <c r="D20" s="288">
        <f>SUM(ENERO:DICIEMBRE!D20)</f>
        <v>0</v>
      </c>
      <c r="E20" s="288">
        <f>SUM(ENERO:DICIEMBRE!E20)</f>
        <v>0</v>
      </c>
      <c r="F20" s="7"/>
      <c r="G20" s="7"/>
      <c r="H20" s="7"/>
      <c r="I20" s="7"/>
      <c r="J20" s="7"/>
      <c r="K20" s="7"/>
      <c r="L20" s="7"/>
      <c r="M20" s="7"/>
      <c r="N20" s="7"/>
    </row>
    <row r="21" spans="1:14" s="3" customFormat="1" ht="21" x14ac:dyDescent="0.15">
      <c r="A21" s="290" t="s">
        <v>30</v>
      </c>
      <c r="B21" s="291" t="s">
        <v>31</v>
      </c>
      <c r="C21" s="288">
        <f>SUM(ENERO:DICIEMBRE!C21)</f>
        <v>19634</v>
      </c>
      <c r="D21" s="288">
        <f>SUM(ENERO:DICIEMBRE!D21)</f>
        <v>19525</v>
      </c>
      <c r="E21" s="288">
        <f>SUM(ENERO:DICIEMBRE!E21)</f>
        <v>132379500</v>
      </c>
      <c r="F21" s="7"/>
      <c r="G21" s="7"/>
      <c r="H21" s="7"/>
      <c r="I21" s="7"/>
      <c r="J21" s="7"/>
      <c r="K21" s="7"/>
      <c r="L21" s="7"/>
      <c r="M21" s="7"/>
      <c r="N21" s="7"/>
    </row>
    <row r="22" spans="1:14" s="3" customFormat="1" ht="21" x14ac:dyDescent="0.15">
      <c r="A22" s="290" t="s">
        <v>32</v>
      </c>
      <c r="B22" s="292" t="s">
        <v>33</v>
      </c>
      <c r="C22" s="288">
        <f>SUM(ENERO:DICIEMBRE!C22)</f>
        <v>14030</v>
      </c>
      <c r="D22" s="288">
        <f>SUM(ENERO:DICIEMBRE!D22)</f>
        <v>14012</v>
      </c>
      <c r="E22" s="288">
        <f>SUM(ENERO:DICIEMBRE!E22)</f>
        <v>114197800</v>
      </c>
      <c r="F22" s="7"/>
      <c r="G22" s="7"/>
      <c r="H22" s="7"/>
      <c r="I22" s="7"/>
      <c r="J22" s="7"/>
      <c r="K22" s="7"/>
      <c r="L22" s="7"/>
      <c r="M22" s="7"/>
      <c r="N22" s="7"/>
    </row>
    <row r="23" spans="1:14" s="3" customFormat="1" ht="21" x14ac:dyDescent="0.15">
      <c r="A23" s="290" t="s">
        <v>34</v>
      </c>
      <c r="B23" s="291" t="s">
        <v>35</v>
      </c>
      <c r="C23" s="288">
        <f>SUM(ENERO:DICIEMBRE!C23)</f>
        <v>24103</v>
      </c>
      <c r="D23" s="288">
        <f>SUM(ENERO:DICIEMBRE!D23)</f>
        <v>23935</v>
      </c>
      <c r="E23" s="288">
        <f>SUM(ENERO:DICIEMBRE!E23)</f>
        <v>241743500</v>
      </c>
      <c r="F23" s="7"/>
      <c r="G23" s="7"/>
      <c r="H23" s="7"/>
      <c r="I23" s="7"/>
      <c r="J23" s="7"/>
      <c r="K23" s="7"/>
      <c r="L23" s="7"/>
      <c r="M23" s="7"/>
      <c r="N23" s="7"/>
    </row>
    <row r="24" spans="1:14" s="3" customFormat="1" x14ac:dyDescent="0.15">
      <c r="A24" s="293" t="s">
        <v>36</v>
      </c>
      <c r="B24" s="294" t="s">
        <v>37</v>
      </c>
      <c r="C24" s="288">
        <f>SUM(ENERO:DICIEMBRE!C24)</f>
        <v>71</v>
      </c>
      <c r="D24" s="288">
        <f>SUM(ENERO:DICIEMBRE!D24)</f>
        <v>71</v>
      </c>
      <c r="E24" s="288">
        <f>SUM(ENERO:DICIEMBRE!E24)</f>
        <v>1075650</v>
      </c>
      <c r="F24" s="7"/>
      <c r="G24" s="7"/>
      <c r="H24" s="7"/>
      <c r="I24" s="7"/>
      <c r="J24" s="7"/>
      <c r="K24" s="7"/>
      <c r="L24" s="7"/>
      <c r="M24" s="7"/>
      <c r="N24" s="7"/>
    </row>
    <row r="25" spans="1:14" s="3" customFormat="1" x14ac:dyDescent="0.15">
      <c r="A25" s="290" t="s">
        <v>38</v>
      </c>
      <c r="B25" s="291" t="s">
        <v>39</v>
      </c>
      <c r="C25" s="288">
        <f>SUM(ENERO:DICIEMBRE!C25)</f>
        <v>0</v>
      </c>
      <c r="D25" s="288">
        <f>SUM(ENERO:DICIEMBRE!D25)</f>
        <v>0</v>
      </c>
      <c r="E25" s="288">
        <f>SUM(ENERO:DICIEMBRE!E25)</f>
        <v>0</v>
      </c>
      <c r="F25" s="7"/>
      <c r="G25" s="7"/>
      <c r="H25" s="7"/>
      <c r="I25" s="7"/>
      <c r="J25" s="7"/>
      <c r="K25" s="7"/>
      <c r="L25" s="7"/>
      <c r="M25" s="7"/>
      <c r="N25" s="7"/>
    </row>
    <row r="26" spans="1:14" s="3" customFormat="1" x14ac:dyDescent="0.15">
      <c r="A26" s="295"/>
      <c r="B26" s="296" t="s">
        <v>40</v>
      </c>
      <c r="C26" s="297">
        <f>SUM(C27:C32)</f>
        <v>7636</v>
      </c>
      <c r="D26" s="298"/>
      <c r="E26" s="19"/>
      <c r="F26" s="7"/>
      <c r="G26" s="7"/>
      <c r="H26" s="7"/>
      <c r="I26" s="7"/>
      <c r="J26" s="7"/>
      <c r="K26" s="7"/>
      <c r="L26" s="7"/>
      <c r="M26" s="7"/>
      <c r="N26" s="7"/>
    </row>
    <row r="27" spans="1:14" s="3" customFormat="1" x14ac:dyDescent="0.15">
      <c r="A27" s="290" t="s">
        <v>41</v>
      </c>
      <c r="B27" s="291" t="s">
        <v>42</v>
      </c>
      <c r="C27" s="288">
        <f>SUM(ENERO:DICIEMBRE!C27)</f>
        <v>0</v>
      </c>
      <c r="D27" s="300"/>
      <c r="E27" s="20"/>
      <c r="F27" s="7"/>
      <c r="G27" s="7"/>
      <c r="H27" s="7"/>
      <c r="I27" s="7"/>
      <c r="J27" s="7"/>
      <c r="K27" s="7"/>
      <c r="L27" s="7"/>
      <c r="M27" s="7"/>
      <c r="N27" s="7"/>
    </row>
    <row r="28" spans="1:14" s="3" customFormat="1" x14ac:dyDescent="0.15">
      <c r="A28" s="301"/>
      <c r="B28" s="291" t="s">
        <v>43</v>
      </c>
      <c r="C28" s="288">
        <f>SUM(ENERO:DICIEMBRE!C28)</f>
        <v>0</v>
      </c>
      <c r="D28" s="300"/>
      <c r="E28" s="20"/>
      <c r="F28" s="7"/>
      <c r="G28" s="7"/>
      <c r="H28" s="7"/>
      <c r="I28" s="7"/>
      <c r="J28" s="7"/>
      <c r="K28" s="7"/>
      <c r="L28" s="7"/>
      <c r="M28" s="7"/>
      <c r="N28" s="7"/>
    </row>
    <row r="29" spans="1:14" s="3" customFormat="1" x14ac:dyDescent="0.15">
      <c r="A29" s="290"/>
      <c r="B29" s="291" t="s">
        <v>44</v>
      </c>
      <c r="C29" s="288">
        <f>SUM(ENERO:DICIEMBRE!C29)</f>
        <v>0</v>
      </c>
      <c r="D29" s="300"/>
      <c r="E29" s="20"/>
      <c r="F29" s="7"/>
      <c r="G29" s="7"/>
      <c r="H29" s="7"/>
      <c r="I29" s="7"/>
      <c r="J29" s="7"/>
      <c r="K29" s="7"/>
      <c r="L29" s="7"/>
      <c r="M29" s="7"/>
      <c r="N29" s="7"/>
    </row>
    <row r="30" spans="1:14" s="3" customFormat="1" x14ac:dyDescent="0.15">
      <c r="A30" s="302"/>
      <c r="B30" s="291" t="s">
        <v>45</v>
      </c>
      <c r="C30" s="288">
        <f>SUM(ENERO:DICIEMBRE!C30)</f>
        <v>0</v>
      </c>
      <c r="D30" s="300"/>
      <c r="E30" s="20"/>
      <c r="F30" s="7"/>
      <c r="G30" s="7"/>
      <c r="H30" s="7"/>
      <c r="I30" s="7"/>
      <c r="J30" s="7"/>
      <c r="K30" s="7"/>
      <c r="L30" s="7"/>
      <c r="M30" s="7"/>
      <c r="N30" s="7"/>
    </row>
    <row r="31" spans="1:14" s="3" customFormat="1" x14ac:dyDescent="0.15">
      <c r="A31" s="302"/>
      <c r="B31" s="291" t="s">
        <v>46</v>
      </c>
      <c r="C31" s="288">
        <f>SUM(ENERO:DICIEMBRE!C31)</f>
        <v>7636</v>
      </c>
      <c r="D31" s="300"/>
      <c r="E31" s="20"/>
      <c r="F31" s="7"/>
      <c r="G31" s="7"/>
      <c r="H31" s="7"/>
      <c r="I31" s="7"/>
      <c r="J31" s="7"/>
      <c r="K31" s="7"/>
      <c r="L31" s="7"/>
      <c r="M31" s="7"/>
      <c r="N31" s="7"/>
    </row>
    <row r="32" spans="1:14" s="3" customFormat="1" x14ac:dyDescent="0.15">
      <c r="A32" s="303">
        <v>101308</v>
      </c>
      <c r="B32" s="291" t="s">
        <v>47</v>
      </c>
      <c r="C32" s="288">
        <f>SUM(ENERO:DICIEMBRE!C32)</f>
        <v>0</v>
      </c>
      <c r="D32" s="300"/>
      <c r="E32" s="20"/>
      <c r="F32" s="7"/>
      <c r="G32" s="7"/>
      <c r="H32" s="7"/>
      <c r="I32" s="7"/>
      <c r="J32" s="7"/>
      <c r="K32" s="7"/>
      <c r="L32" s="7"/>
      <c r="M32" s="7"/>
      <c r="N32" s="7"/>
    </row>
    <row r="33" spans="1:14" s="3" customFormat="1" x14ac:dyDescent="0.15">
      <c r="A33" s="21"/>
      <c r="B33" s="22" t="s">
        <v>48</v>
      </c>
      <c r="C33" s="304">
        <f>SUM(C34:C44)</f>
        <v>85443</v>
      </c>
      <c r="D33" s="305">
        <f t="shared" ref="D33:E33" si="0">SUM(D34:D44)</f>
        <v>85316</v>
      </c>
      <c r="E33" s="305">
        <f t="shared" si="0"/>
        <v>144070510</v>
      </c>
      <c r="F33" s="7"/>
      <c r="G33" s="7"/>
      <c r="H33" s="7"/>
      <c r="I33" s="7"/>
      <c r="J33" s="7"/>
      <c r="K33" s="7"/>
      <c r="L33" s="7"/>
      <c r="M33" s="7"/>
      <c r="N33" s="7"/>
    </row>
    <row r="34" spans="1:14" s="3" customFormat="1" x14ac:dyDescent="0.15">
      <c r="A34" s="286" t="s">
        <v>49</v>
      </c>
      <c r="B34" s="287" t="s">
        <v>50</v>
      </c>
      <c r="C34" s="288">
        <f>SUM(ENERO:DICIEMBRE!C34)</f>
        <v>24564</v>
      </c>
      <c r="D34" s="288">
        <f>SUM(ENERO:DICIEMBRE!D34)</f>
        <v>24477</v>
      </c>
      <c r="E34" s="288">
        <f>SUM(ENERO:DICIEMBRE!E34)</f>
        <v>32309640</v>
      </c>
      <c r="F34" s="7"/>
      <c r="G34" s="7"/>
      <c r="H34" s="7"/>
      <c r="I34" s="7"/>
      <c r="J34" s="7"/>
      <c r="K34" s="7"/>
      <c r="L34" s="7"/>
      <c r="M34" s="7"/>
      <c r="N34" s="7"/>
    </row>
    <row r="35" spans="1:14" s="3" customFormat="1" x14ac:dyDescent="0.15">
      <c r="A35" s="290" t="s">
        <v>51</v>
      </c>
      <c r="B35" s="291" t="s">
        <v>52</v>
      </c>
      <c r="C35" s="288">
        <f>SUM(ENERO:DICIEMBRE!C35)</f>
        <v>0</v>
      </c>
      <c r="D35" s="288">
        <f>SUM(ENERO:DICIEMBRE!D35)</f>
        <v>0</v>
      </c>
      <c r="E35" s="288">
        <f>SUM(ENERO:DICIEMBRE!E35)</f>
        <v>0</v>
      </c>
      <c r="F35" s="7"/>
      <c r="G35" s="7"/>
      <c r="H35" s="7"/>
      <c r="I35" s="7"/>
      <c r="J35" s="7"/>
      <c r="K35" s="7"/>
      <c r="L35" s="7"/>
      <c r="M35" s="7"/>
      <c r="N35" s="7"/>
    </row>
    <row r="36" spans="1:14" s="3" customFormat="1" x14ac:dyDescent="0.15">
      <c r="A36" s="290" t="s">
        <v>53</v>
      </c>
      <c r="B36" s="291" t="s">
        <v>54</v>
      </c>
      <c r="C36" s="288">
        <f>SUM(ENERO:DICIEMBRE!C36)</f>
        <v>0</v>
      </c>
      <c r="D36" s="288">
        <f>SUM(ENERO:DICIEMBRE!D36)</f>
        <v>0</v>
      </c>
      <c r="E36" s="288">
        <f>SUM(ENERO:DICIEMBRE!E36)</f>
        <v>0</v>
      </c>
      <c r="F36" s="7"/>
      <c r="G36" s="7"/>
      <c r="H36" s="7"/>
      <c r="I36" s="7"/>
      <c r="J36" s="7"/>
      <c r="K36" s="7"/>
      <c r="L36" s="7"/>
      <c r="M36" s="7"/>
      <c r="N36" s="7"/>
    </row>
    <row r="37" spans="1:14" s="3" customFormat="1" x14ac:dyDescent="0.15">
      <c r="A37" s="290" t="s">
        <v>55</v>
      </c>
      <c r="B37" s="291" t="s">
        <v>56</v>
      </c>
      <c r="C37" s="288">
        <f>SUM(ENERO:DICIEMBRE!C37)</f>
        <v>2807</v>
      </c>
      <c r="D37" s="288">
        <f>SUM(ENERO:DICIEMBRE!D37)</f>
        <v>2807</v>
      </c>
      <c r="E37" s="288">
        <f>SUM(ENERO:DICIEMBRE!E37)</f>
        <v>5052600</v>
      </c>
      <c r="F37" s="7"/>
      <c r="G37" s="7"/>
      <c r="H37" s="7"/>
      <c r="I37" s="7"/>
      <c r="J37" s="7"/>
      <c r="K37" s="7"/>
      <c r="L37" s="7"/>
      <c r="M37" s="7"/>
      <c r="N37" s="7"/>
    </row>
    <row r="38" spans="1:14" s="3" customFormat="1" x14ac:dyDescent="0.15">
      <c r="A38" s="290" t="s">
        <v>57</v>
      </c>
      <c r="B38" s="291" t="s">
        <v>58</v>
      </c>
      <c r="C38" s="288">
        <f>SUM(ENERO:DICIEMBRE!C38)</f>
        <v>47794</v>
      </c>
      <c r="D38" s="288">
        <f>SUM(ENERO:DICIEMBRE!D38)</f>
        <v>47794</v>
      </c>
      <c r="E38" s="288">
        <f>SUM(ENERO:DICIEMBRE!E38)</f>
        <v>69301300</v>
      </c>
      <c r="F38" s="7"/>
      <c r="G38" s="7"/>
      <c r="H38" s="7"/>
      <c r="I38" s="7"/>
      <c r="J38" s="7"/>
      <c r="K38" s="7"/>
      <c r="L38" s="7"/>
      <c r="M38" s="7"/>
      <c r="N38" s="7"/>
    </row>
    <row r="39" spans="1:14" s="3" customFormat="1" x14ac:dyDescent="0.15">
      <c r="A39" s="290" t="s">
        <v>59</v>
      </c>
      <c r="B39" s="291" t="s">
        <v>60</v>
      </c>
      <c r="C39" s="288">
        <f>SUM(ENERO:DICIEMBRE!C39)</f>
        <v>3140</v>
      </c>
      <c r="D39" s="288">
        <f>SUM(ENERO:DICIEMBRE!D39)</f>
        <v>3140</v>
      </c>
      <c r="E39" s="288">
        <f>SUM(ENERO:DICIEMBRE!E39)</f>
        <v>4144800</v>
      </c>
      <c r="F39" s="7"/>
      <c r="G39" s="7"/>
      <c r="H39" s="7"/>
      <c r="I39" s="7"/>
      <c r="J39" s="7"/>
      <c r="K39" s="7"/>
      <c r="L39" s="7"/>
      <c r="M39" s="7"/>
      <c r="N39" s="7"/>
    </row>
    <row r="40" spans="1:14" s="3" customFormat="1" x14ac:dyDescent="0.15">
      <c r="A40" s="290" t="s">
        <v>61</v>
      </c>
      <c r="B40" s="291" t="s">
        <v>62</v>
      </c>
      <c r="C40" s="288">
        <f>SUM(ENERO:DICIEMBRE!C40)</f>
        <v>2139</v>
      </c>
      <c r="D40" s="288">
        <f>SUM(ENERO:DICIEMBRE!D40)</f>
        <v>2139</v>
      </c>
      <c r="E40" s="288">
        <f>SUM(ENERO:DICIEMBRE!E40)</f>
        <v>6908970</v>
      </c>
      <c r="F40" s="7"/>
      <c r="G40" s="7"/>
      <c r="H40" s="7"/>
      <c r="I40" s="7"/>
      <c r="J40" s="7"/>
      <c r="K40" s="7"/>
      <c r="L40" s="7"/>
      <c r="M40" s="7"/>
      <c r="N40" s="7"/>
    </row>
    <row r="41" spans="1:14" s="3" customFormat="1" x14ac:dyDescent="0.15">
      <c r="A41" s="290" t="s">
        <v>63</v>
      </c>
      <c r="B41" s="291" t="s">
        <v>64</v>
      </c>
      <c r="C41" s="288">
        <f>SUM(ENERO:DICIEMBRE!C41)</f>
        <v>2896</v>
      </c>
      <c r="D41" s="288">
        <f>SUM(ENERO:DICIEMBRE!D41)</f>
        <v>2896</v>
      </c>
      <c r="E41" s="288">
        <f>SUM(ENERO:DICIEMBRE!E41)</f>
        <v>9354080</v>
      </c>
      <c r="F41" s="7"/>
      <c r="G41" s="7"/>
      <c r="H41" s="7"/>
      <c r="I41" s="7"/>
      <c r="J41" s="7"/>
      <c r="K41" s="7"/>
      <c r="L41" s="7"/>
      <c r="M41" s="7"/>
      <c r="N41" s="7"/>
    </row>
    <row r="42" spans="1:14" s="3" customFormat="1" x14ac:dyDescent="0.15">
      <c r="A42" s="290" t="s">
        <v>65</v>
      </c>
      <c r="B42" s="291" t="s">
        <v>66</v>
      </c>
      <c r="C42" s="288">
        <f>SUM(ENERO:DICIEMBRE!C42)</f>
        <v>0</v>
      </c>
      <c r="D42" s="288">
        <f>SUM(ENERO:DICIEMBRE!D42)</f>
        <v>0</v>
      </c>
      <c r="E42" s="288">
        <f>SUM(ENERO:DICIEMBRE!E42)</f>
        <v>0</v>
      </c>
      <c r="F42" s="7"/>
      <c r="G42" s="7"/>
      <c r="H42" s="7"/>
      <c r="I42" s="7"/>
      <c r="J42" s="7"/>
      <c r="K42" s="7"/>
      <c r="L42" s="7"/>
      <c r="M42" s="7"/>
      <c r="N42" s="7"/>
    </row>
    <row r="43" spans="1:14" s="3" customFormat="1" x14ac:dyDescent="0.15">
      <c r="A43" s="290" t="s">
        <v>67</v>
      </c>
      <c r="B43" s="291" t="s">
        <v>68</v>
      </c>
      <c r="C43" s="288">
        <f>SUM(ENERO:DICIEMBRE!C43)</f>
        <v>0</v>
      </c>
      <c r="D43" s="288">
        <f>SUM(ENERO:DICIEMBRE!D43)</f>
        <v>0</v>
      </c>
      <c r="E43" s="288">
        <f>SUM(ENERO:DICIEMBRE!E43)</f>
        <v>0</v>
      </c>
      <c r="F43" s="7"/>
      <c r="G43" s="7"/>
      <c r="H43" s="7"/>
      <c r="I43" s="7"/>
      <c r="J43" s="7"/>
      <c r="K43" s="7"/>
      <c r="L43" s="7"/>
      <c r="M43" s="7"/>
      <c r="N43" s="7"/>
    </row>
    <row r="44" spans="1:14" s="3" customFormat="1" x14ac:dyDescent="0.15">
      <c r="A44" s="290" t="s">
        <v>69</v>
      </c>
      <c r="B44" s="291" t="s">
        <v>70</v>
      </c>
      <c r="C44" s="288">
        <f>SUM(ENERO:DICIEMBRE!C44)</f>
        <v>2103</v>
      </c>
      <c r="D44" s="288">
        <f>SUM(ENERO:DICIEMBRE!D44)</f>
        <v>2063</v>
      </c>
      <c r="E44" s="288">
        <f>SUM(ENERO:DICIEMBRE!E44)</f>
        <v>16999120</v>
      </c>
      <c r="F44" s="7"/>
      <c r="G44" s="7"/>
      <c r="H44" s="7"/>
      <c r="I44" s="7"/>
      <c r="J44" s="7"/>
      <c r="K44" s="7"/>
      <c r="L44" s="7"/>
      <c r="M44" s="7"/>
      <c r="N44" s="7"/>
    </row>
    <row r="45" spans="1:14" s="3" customFormat="1" x14ac:dyDescent="0.15">
      <c r="A45" s="295"/>
      <c r="B45" s="296" t="s">
        <v>40</v>
      </c>
      <c r="C45" s="307">
        <f>SUM(C46:C50)</f>
        <v>4578</v>
      </c>
      <c r="D45" s="307"/>
      <c r="E45" s="25"/>
      <c r="F45" s="7"/>
      <c r="G45" s="7"/>
      <c r="H45" s="7"/>
      <c r="I45" s="7"/>
      <c r="J45" s="7"/>
      <c r="K45" s="7"/>
      <c r="L45" s="7"/>
      <c r="M45" s="7"/>
      <c r="N45" s="7"/>
    </row>
    <row r="46" spans="1:14" s="3" customFormat="1" x14ac:dyDescent="0.15">
      <c r="A46" s="26"/>
      <c r="B46" s="291" t="s">
        <v>71</v>
      </c>
      <c r="C46" s="288">
        <f>SUM(ENERO:DICIEMBRE!C46)</f>
        <v>1568</v>
      </c>
      <c r="D46" s="308"/>
      <c r="E46" s="27"/>
      <c r="F46" s="7"/>
      <c r="G46" s="7"/>
      <c r="H46" s="7"/>
      <c r="I46" s="7"/>
      <c r="J46" s="7"/>
      <c r="K46" s="7"/>
      <c r="L46" s="7"/>
      <c r="M46" s="7"/>
      <c r="N46" s="7"/>
    </row>
    <row r="47" spans="1:14" s="3" customFormat="1" x14ac:dyDescent="0.15">
      <c r="A47" s="26"/>
      <c r="B47" s="291" t="s">
        <v>72</v>
      </c>
      <c r="C47" s="288">
        <f>SUM(ENERO:DICIEMBRE!C47)</f>
        <v>3010</v>
      </c>
      <c r="D47" s="308"/>
      <c r="E47" s="27"/>
      <c r="F47" s="7"/>
      <c r="G47" s="7"/>
      <c r="H47" s="7"/>
      <c r="I47" s="7"/>
      <c r="J47" s="7"/>
      <c r="K47" s="7"/>
      <c r="L47" s="7"/>
      <c r="M47" s="7"/>
      <c r="N47" s="7"/>
    </row>
    <row r="48" spans="1:14" s="3" customFormat="1" x14ac:dyDescent="0.15">
      <c r="A48" s="26"/>
      <c r="B48" s="291" t="s">
        <v>73</v>
      </c>
      <c r="C48" s="288">
        <f>SUM(ENERO:DICIEMBRE!C48)</f>
        <v>0</v>
      </c>
      <c r="D48" s="308"/>
      <c r="E48" s="27"/>
      <c r="F48" s="7"/>
      <c r="G48" s="7"/>
      <c r="H48" s="7"/>
      <c r="I48" s="7"/>
      <c r="J48" s="7"/>
      <c r="K48" s="7"/>
      <c r="L48" s="7"/>
      <c r="M48" s="7"/>
      <c r="N48" s="7"/>
    </row>
    <row r="49" spans="1:14" s="3" customFormat="1" x14ac:dyDescent="0.15">
      <c r="A49" s="26"/>
      <c r="B49" s="291" t="s">
        <v>74</v>
      </c>
      <c r="C49" s="288">
        <f>SUM(ENERO:DICIEMBRE!C49)</f>
        <v>0</v>
      </c>
      <c r="D49" s="308"/>
      <c r="E49" s="27"/>
      <c r="F49" s="7"/>
      <c r="G49" s="7"/>
      <c r="H49" s="7"/>
      <c r="I49" s="7"/>
      <c r="J49" s="7"/>
      <c r="K49" s="7"/>
      <c r="L49" s="7"/>
      <c r="M49" s="7"/>
      <c r="N49" s="7"/>
    </row>
    <row r="50" spans="1:14" s="3" customFormat="1" x14ac:dyDescent="0.15">
      <c r="A50" s="28"/>
      <c r="B50" s="309" t="s">
        <v>75</v>
      </c>
      <c r="C50" s="288">
        <f>SUM(ENERO:DICIEMBRE!C50)</f>
        <v>0</v>
      </c>
      <c r="D50" s="308"/>
      <c r="E50" s="27"/>
      <c r="F50" s="7"/>
      <c r="G50" s="7"/>
      <c r="H50" s="7"/>
      <c r="I50" s="7"/>
      <c r="J50" s="7"/>
      <c r="K50" s="7"/>
      <c r="L50" s="7"/>
      <c r="M50" s="7"/>
      <c r="N50" s="7"/>
    </row>
    <row r="51" spans="1:14" s="3" customFormat="1" x14ac:dyDescent="0.15">
      <c r="A51" s="21"/>
      <c r="B51" s="22" t="s">
        <v>76</v>
      </c>
      <c r="C51" s="304">
        <f>SUM(C52:C53)</f>
        <v>0</v>
      </c>
      <c r="D51" s="305">
        <f>SUM(D52:D53)</f>
        <v>0</v>
      </c>
      <c r="E51" s="29">
        <f>SUM(E52:E53)</f>
        <v>0</v>
      </c>
      <c r="F51" s="7"/>
      <c r="G51" s="7"/>
      <c r="H51" s="7"/>
      <c r="I51" s="7"/>
      <c r="J51" s="7"/>
      <c r="K51" s="7"/>
      <c r="L51" s="7"/>
      <c r="M51" s="7"/>
      <c r="N51" s="7"/>
    </row>
    <row r="52" spans="1:14" s="3" customFormat="1" x14ac:dyDescent="0.15">
      <c r="A52" s="286" t="s">
        <v>77</v>
      </c>
      <c r="B52" s="287" t="s">
        <v>78</v>
      </c>
      <c r="C52" s="288">
        <f>SUM(ENERO:DICIEMBRE!C52)</f>
        <v>0</v>
      </c>
      <c r="D52" s="288">
        <f>SUM(ENERO:DICIEMBRE!D52)</f>
        <v>0</v>
      </c>
      <c r="E52" s="288">
        <f>SUM(ENERO:DICIEMBRE!E52)</f>
        <v>0</v>
      </c>
      <c r="F52" s="7"/>
      <c r="G52" s="7"/>
      <c r="H52" s="7"/>
      <c r="I52" s="7"/>
      <c r="J52" s="7"/>
      <c r="K52" s="7"/>
      <c r="L52" s="7"/>
      <c r="M52" s="7"/>
      <c r="N52" s="7"/>
    </row>
    <row r="53" spans="1:14" s="3" customFormat="1" x14ac:dyDescent="0.15">
      <c r="A53" s="290" t="s">
        <v>79</v>
      </c>
      <c r="B53" s="291" t="s">
        <v>80</v>
      </c>
      <c r="C53" s="288">
        <f>SUM(ENERO:DICIEMBRE!C53)</f>
        <v>0</v>
      </c>
      <c r="D53" s="288">
        <f>SUM(ENERO:DICIEMBRE!D53)</f>
        <v>0</v>
      </c>
      <c r="E53" s="288">
        <f>SUM(ENERO:DICIEMBRE!E53)</f>
        <v>0</v>
      </c>
      <c r="F53" s="7"/>
      <c r="G53" s="7"/>
      <c r="H53" s="7"/>
      <c r="I53" s="7"/>
      <c r="J53" s="7"/>
      <c r="K53" s="7"/>
      <c r="L53" s="7"/>
      <c r="M53" s="7"/>
      <c r="N53" s="7"/>
    </row>
    <row r="54" spans="1:14" s="3" customFormat="1" x14ac:dyDescent="0.15">
      <c r="A54" s="295"/>
      <c r="B54" s="313" t="s">
        <v>81</v>
      </c>
      <c r="C54" s="314">
        <f>C55</f>
        <v>0</v>
      </c>
      <c r="D54" s="314"/>
      <c r="E54" s="32"/>
      <c r="F54" s="7"/>
      <c r="G54" s="7"/>
      <c r="H54" s="7"/>
      <c r="I54" s="7"/>
      <c r="J54" s="7"/>
      <c r="K54" s="7"/>
      <c r="L54" s="7"/>
      <c r="M54" s="7"/>
      <c r="N54" s="7"/>
    </row>
    <row r="55" spans="1:14" s="3" customFormat="1" ht="21" x14ac:dyDescent="0.15">
      <c r="A55" s="290" t="s">
        <v>82</v>
      </c>
      <c r="B55" s="309" t="s">
        <v>83</v>
      </c>
      <c r="C55" s="288">
        <f>SUM(ENERO:DICIEMBRE!C55)</f>
        <v>0</v>
      </c>
      <c r="D55" s="308"/>
      <c r="E55" s="27"/>
      <c r="F55" s="7"/>
      <c r="G55" s="7"/>
      <c r="H55" s="7"/>
      <c r="I55" s="7"/>
      <c r="J55" s="7"/>
      <c r="K55" s="7"/>
      <c r="L55" s="7"/>
      <c r="M55" s="7"/>
      <c r="N55" s="7"/>
    </row>
    <row r="56" spans="1:14" s="3" customFormat="1" x14ac:dyDescent="0.15">
      <c r="A56" s="33"/>
      <c r="B56" s="22" t="s">
        <v>84</v>
      </c>
      <c r="C56" s="304">
        <f>SUM(C57:C60)</f>
        <v>12559</v>
      </c>
      <c r="D56" s="305">
        <f>SUM(D57:D60)</f>
        <v>12559</v>
      </c>
      <c r="E56" s="29">
        <f>SUM(E57:E60)</f>
        <v>23681590</v>
      </c>
      <c r="F56" s="7"/>
      <c r="G56" s="7"/>
      <c r="H56" s="7"/>
      <c r="I56" s="7"/>
      <c r="J56" s="7"/>
      <c r="K56" s="7"/>
      <c r="L56" s="7"/>
      <c r="M56" s="7"/>
      <c r="N56" s="7"/>
    </row>
    <row r="57" spans="1:14" s="3" customFormat="1" x14ac:dyDescent="0.15">
      <c r="A57" s="286" t="s">
        <v>85</v>
      </c>
      <c r="B57" s="287" t="s">
        <v>86</v>
      </c>
      <c r="C57" s="288">
        <f>SUM(ENERO:DICIEMBRE!C57)</f>
        <v>384</v>
      </c>
      <c r="D57" s="288">
        <f>SUM(ENERO:DICIEMBRE!D57)</f>
        <v>384</v>
      </c>
      <c r="E57" s="288">
        <f>SUM(ENERO:DICIEMBRE!E57)</f>
        <v>1666560</v>
      </c>
      <c r="F57" s="7"/>
      <c r="G57" s="7"/>
      <c r="H57" s="7"/>
      <c r="I57" s="7"/>
      <c r="J57" s="7"/>
      <c r="K57" s="7"/>
      <c r="L57" s="7"/>
      <c r="M57" s="7"/>
      <c r="N57" s="7"/>
    </row>
    <row r="58" spans="1:14" s="3" customFormat="1" x14ac:dyDescent="0.15">
      <c r="A58" s="290" t="s">
        <v>87</v>
      </c>
      <c r="B58" s="291" t="s">
        <v>88</v>
      </c>
      <c r="C58" s="288">
        <f>SUM(ENERO:DICIEMBRE!C58)</f>
        <v>7908</v>
      </c>
      <c r="D58" s="288">
        <f>SUM(ENERO:DICIEMBRE!D58)</f>
        <v>7908</v>
      </c>
      <c r="E58" s="288">
        <f>SUM(ENERO:DICIEMBRE!E58)</f>
        <v>18900120</v>
      </c>
      <c r="F58" s="7"/>
      <c r="G58" s="7"/>
      <c r="H58" s="7"/>
      <c r="I58" s="7"/>
      <c r="J58" s="7"/>
      <c r="K58" s="7"/>
      <c r="L58" s="7"/>
      <c r="M58" s="7"/>
      <c r="N58" s="7"/>
    </row>
    <row r="59" spans="1:14" s="3" customFormat="1" x14ac:dyDescent="0.15">
      <c r="A59" s="290" t="s">
        <v>89</v>
      </c>
      <c r="B59" s="291" t="s">
        <v>90</v>
      </c>
      <c r="C59" s="288">
        <f>SUM(ENERO:DICIEMBRE!C59)</f>
        <v>0</v>
      </c>
      <c r="D59" s="288">
        <f>SUM(ENERO:DICIEMBRE!D59)</f>
        <v>0</v>
      </c>
      <c r="E59" s="288">
        <f>SUM(ENERO:DICIEMBRE!E59)</f>
        <v>0</v>
      </c>
      <c r="F59" s="7"/>
      <c r="G59" s="7"/>
      <c r="H59" s="7"/>
      <c r="I59" s="7"/>
      <c r="J59" s="7"/>
      <c r="K59" s="7"/>
      <c r="L59" s="7"/>
      <c r="M59" s="7"/>
      <c r="N59" s="7"/>
    </row>
    <row r="60" spans="1:14" s="3" customFormat="1" x14ac:dyDescent="0.15">
      <c r="A60" s="290" t="s">
        <v>91</v>
      </c>
      <c r="B60" s="291" t="s">
        <v>92</v>
      </c>
      <c r="C60" s="288">
        <f>SUM(ENERO:DICIEMBRE!C60)</f>
        <v>4267</v>
      </c>
      <c r="D60" s="288">
        <f>SUM(ENERO:DICIEMBRE!D60)</f>
        <v>4267</v>
      </c>
      <c r="E60" s="288">
        <f>SUM(ENERO:DICIEMBRE!E60)</f>
        <v>3114910</v>
      </c>
      <c r="F60" s="7"/>
      <c r="G60" s="7"/>
      <c r="H60" s="7"/>
      <c r="I60" s="7"/>
      <c r="J60" s="7"/>
      <c r="K60" s="7"/>
      <c r="L60" s="7"/>
      <c r="M60" s="7"/>
      <c r="N60" s="7"/>
    </row>
    <row r="61" spans="1:14" s="3" customFormat="1" x14ac:dyDescent="0.15">
      <c r="A61" s="315"/>
      <c r="B61" s="313" t="s">
        <v>93</v>
      </c>
      <c r="C61" s="316">
        <f>C62</f>
        <v>0</v>
      </c>
      <c r="D61" s="314"/>
      <c r="E61" s="32"/>
      <c r="F61" s="7"/>
      <c r="G61" s="7"/>
      <c r="H61" s="7"/>
      <c r="I61" s="7"/>
      <c r="J61" s="7"/>
      <c r="K61" s="7"/>
      <c r="L61" s="7"/>
      <c r="M61" s="7"/>
      <c r="N61" s="7"/>
    </row>
    <row r="62" spans="1:14" s="3" customFormat="1" x14ac:dyDescent="0.15">
      <c r="A62" s="303"/>
      <c r="B62" s="309" t="s">
        <v>94</v>
      </c>
      <c r="C62" s="288">
        <f>SUM(ENERO:DICIEMBRE!C62)</f>
        <v>0</v>
      </c>
      <c r="D62" s="308"/>
      <c r="E62" s="27"/>
      <c r="F62" s="7"/>
      <c r="G62" s="7"/>
      <c r="H62" s="7"/>
      <c r="I62" s="7"/>
      <c r="J62" s="7"/>
      <c r="K62" s="7"/>
      <c r="L62" s="7"/>
      <c r="M62" s="7"/>
      <c r="N62" s="7"/>
    </row>
    <row r="63" spans="1:14" s="3" customFormat="1" x14ac:dyDescent="0.15">
      <c r="A63" s="33"/>
      <c r="B63" s="22" t="s">
        <v>95</v>
      </c>
      <c r="C63" s="304">
        <f>SUM(C64:C66)</f>
        <v>15619</v>
      </c>
      <c r="D63" s="305">
        <f>SUM(D64:D66)</f>
        <v>15619</v>
      </c>
      <c r="E63" s="29">
        <f>SUM(E64:E66)</f>
        <v>27620690</v>
      </c>
      <c r="F63" s="7"/>
      <c r="G63" s="7"/>
      <c r="H63" s="7"/>
      <c r="I63" s="7"/>
      <c r="J63" s="7"/>
      <c r="K63" s="7"/>
      <c r="L63" s="7"/>
      <c r="M63" s="7"/>
      <c r="N63" s="7"/>
    </row>
    <row r="64" spans="1:14" s="3" customFormat="1" x14ac:dyDescent="0.15">
      <c r="A64" s="286" t="s">
        <v>96</v>
      </c>
      <c r="B64" s="287" t="s">
        <v>97</v>
      </c>
      <c r="C64" s="288">
        <f>SUM(ENERO:DICIEMBRE!C64)</f>
        <v>10077</v>
      </c>
      <c r="D64" s="288">
        <f>SUM(ENERO:DICIEMBRE!D64)</f>
        <v>10077</v>
      </c>
      <c r="E64" s="288">
        <f>SUM(ENERO:DICIEMBRE!E64)</f>
        <v>20859390</v>
      </c>
      <c r="F64" s="7"/>
      <c r="G64" s="7"/>
      <c r="H64" s="7"/>
      <c r="I64" s="7"/>
      <c r="J64" s="7"/>
      <c r="K64" s="7"/>
      <c r="L64" s="7"/>
      <c r="M64" s="7"/>
      <c r="N64" s="7"/>
    </row>
    <row r="65" spans="1:14" s="3" customFormat="1" x14ac:dyDescent="0.15">
      <c r="A65" s="290" t="s">
        <v>98</v>
      </c>
      <c r="B65" s="291" t="s">
        <v>99</v>
      </c>
      <c r="C65" s="288">
        <f>SUM(ENERO:DICIEMBRE!C65)</f>
        <v>189</v>
      </c>
      <c r="D65" s="288">
        <f>SUM(ENERO:DICIEMBRE!D65)</f>
        <v>189</v>
      </c>
      <c r="E65" s="288">
        <f>SUM(ENERO:DICIEMBRE!E65)</f>
        <v>391230</v>
      </c>
      <c r="F65" s="7"/>
      <c r="G65" s="7"/>
      <c r="H65" s="7"/>
      <c r="I65" s="7"/>
      <c r="J65" s="7"/>
      <c r="K65" s="7"/>
      <c r="L65" s="7"/>
      <c r="M65" s="7"/>
      <c r="N65" s="7"/>
    </row>
    <row r="66" spans="1:14" s="3" customFormat="1" x14ac:dyDescent="0.15">
      <c r="A66" s="290" t="s">
        <v>100</v>
      </c>
      <c r="B66" s="291" t="s">
        <v>101</v>
      </c>
      <c r="C66" s="288">
        <f>SUM(ENERO:DICIEMBRE!C66)</f>
        <v>5353</v>
      </c>
      <c r="D66" s="288">
        <f>SUM(ENERO:DICIEMBRE!D66)</f>
        <v>5353</v>
      </c>
      <c r="E66" s="288">
        <f>SUM(ENERO:DICIEMBRE!E66)</f>
        <v>6370070</v>
      </c>
      <c r="F66" s="7"/>
      <c r="G66" s="7"/>
      <c r="H66" s="7"/>
      <c r="I66" s="7"/>
      <c r="J66" s="7"/>
      <c r="K66" s="7"/>
      <c r="L66" s="7"/>
      <c r="M66" s="7"/>
      <c r="N66" s="7"/>
    </row>
    <row r="67" spans="1:14" s="3" customFormat="1" x14ac:dyDescent="0.15">
      <c r="A67" s="295"/>
      <c r="B67" s="296" t="s">
        <v>102</v>
      </c>
      <c r="C67" s="318">
        <f>SUM(C68:C69)</f>
        <v>2</v>
      </c>
      <c r="D67" s="318"/>
      <c r="E67" s="34"/>
      <c r="F67" s="7"/>
      <c r="G67" s="7"/>
      <c r="H67" s="7"/>
      <c r="I67" s="7"/>
      <c r="J67" s="7"/>
      <c r="K67" s="7"/>
      <c r="L67" s="7"/>
      <c r="M67" s="7"/>
      <c r="N67" s="7"/>
    </row>
    <row r="68" spans="1:14" s="3" customFormat="1" x14ac:dyDescent="0.15">
      <c r="A68" s="26"/>
      <c r="B68" s="291" t="s">
        <v>103</v>
      </c>
      <c r="C68" s="288">
        <f>SUM(ENERO:DICIEMBRE!C68)</f>
        <v>2</v>
      </c>
      <c r="D68" s="308"/>
      <c r="E68" s="35"/>
      <c r="F68" s="7"/>
      <c r="G68" s="7"/>
      <c r="H68" s="7"/>
      <c r="I68" s="7"/>
      <c r="J68" s="7"/>
      <c r="K68" s="7"/>
      <c r="L68" s="7"/>
      <c r="M68" s="7"/>
      <c r="N68" s="7"/>
    </row>
    <row r="69" spans="1:14" s="3" customFormat="1" x14ac:dyDescent="0.15">
      <c r="A69" s="28"/>
      <c r="B69" s="309" t="s">
        <v>104</v>
      </c>
      <c r="C69" s="288">
        <f>SUM(ENERO:DICIEMBRE!C69)</f>
        <v>0</v>
      </c>
      <c r="D69" s="319"/>
      <c r="E69" s="36"/>
      <c r="F69" s="7"/>
      <c r="G69" s="7"/>
      <c r="H69" s="7"/>
      <c r="I69" s="7"/>
      <c r="J69" s="7"/>
      <c r="K69" s="7"/>
      <c r="L69" s="7"/>
      <c r="M69" s="7"/>
      <c r="N69" s="7"/>
    </row>
    <row r="70" spans="1:14" s="3" customFormat="1" x14ac:dyDescent="0.15">
      <c r="A70" s="37"/>
      <c r="B70" s="13" t="s">
        <v>105</v>
      </c>
      <c r="C70" s="304">
        <f>C10+C33+C51+C56+C63+C25+C26+C45+C54+C61+C67</f>
        <v>225455</v>
      </c>
      <c r="D70" s="304">
        <f>D10+D33+D51+D56+D63+D25</f>
        <v>210260</v>
      </c>
      <c r="E70" s="38">
        <f>E10+E33+E51+E56+E63+E25</f>
        <v>1215780220</v>
      </c>
      <c r="F70" s="7"/>
      <c r="G70" s="7"/>
      <c r="H70" s="7"/>
      <c r="I70" s="7"/>
      <c r="J70" s="7"/>
      <c r="K70" s="7"/>
      <c r="L70" s="7"/>
      <c r="M70" s="7"/>
      <c r="N70" s="7"/>
    </row>
    <row r="71" spans="1:14" ht="11.25" x14ac:dyDescent="0.15">
      <c r="A71" s="12" t="s">
        <v>106</v>
      </c>
    </row>
    <row r="72" spans="1:14" ht="31.5" x14ac:dyDescent="0.15">
      <c r="A72" s="690" t="s">
        <v>107</v>
      </c>
      <c r="B72" s="753"/>
      <c r="C72" s="39" t="s">
        <v>6</v>
      </c>
      <c r="D72" s="39" t="s">
        <v>7</v>
      </c>
      <c r="E72" s="39" t="s">
        <v>8</v>
      </c>
    </row>
    <row r="73" spans="1:14" s="41" customFormat="1" x14ac:dyDescent="0.25">
      <c r="A73" s="748" t="s">
        <v>108</v>
      </c>
      <c r="B73" s="763"/>
      <c r="C73" s="304">
        <f>SUM(C74:C79,C83:C85)</f>
        <v>1537569</v>
      </c>
      <c r="D73" s="320">
        <f>SUM(D74:D78,D79,D83:D85)</f>
        <v>1509698</v>
      </c>
      <c r="E73" s="40">
        <f>SUM(E74:E78,E79,E83:E85)</f>
        <v>10936686100</v>
      </c>
    </row>
    <row r="74" spans="1:14" x14ac:dyDescent="0.15">
      <c r="A74" s="42" t="s">
        <v>109</v>
      </c>
      <c r="B74" s="43" t="s">
        <v>110</v>
      </c>
      <c r="C74" s="288">
        <f>SUM(ENERO:DICIEMBRE!C74)</f>
        <v>512682</v>
      </c>
      <c r="D74" s="288">
        <f>SUM(ENERO:DICIEMBRE!D74)</f>
        <v>498711</v>
      </c>
      <c r="E74" s="288">
        <f>SUM(ENERO:DICIEMBRE!E74)</f>
        <v>676555000</v>
      </c>
    </row>
    <row r="75" spans="1:14" x14ac:dyDescent="0.15">
      <c r="A75" s="49" t="s">
        <v>111</v>
      </c>
      <c r="B75" s="45" t="s">
        <v>112</v>
      </c>
      <c r="C75" s="288">
        <f>SUM(ENERO:DICIEMBRE!C75)</f>
        <v>557178</v>
      </c>
      <c r="D75" s="288">
        <f>SUM(ENERO:DICIEMBRE!D75)</f>
        <v>547282</v>
      </c>
      <c r="E75" s="288">
        <f>SUM(ENERO:DICIEMBRE!E75)</f>
        <v>931608250</v>
      </c>
    </row>
    <row r="76" spans="1:14" x14ac:dyDescent="0.15">
      <c r="A76" s="49" t="s">
        <v>113</v>
      </c>
      <c r="B76" s="45" t="s">
        <v>114</v>
      </c>
      <c r="C76" s="288">
        <f>SUM(ENERO:DICIEMBRE!C76)</f>
        <v>32898</v>
      </c>
      <c r="D76" s="288">
        <f>SUM(ENERO:DICIEMBRE!D76)</f>
        <v>32514</v>
      </c>
      <c r="E76" s="288">
        <f>SUM(ENERO:DICIEMBRE!E76)</f>
        <v>146325360</v>
      </c>
    </row>
    <row r="77" spans="1:14" x14ac:dyDescent="0.15">
      <c r="A77" s="49" t="s">
        <v>115</v>
      </c>
      <c r="B77" s="45" t="s">
        <v>116</v>
      </c>
      <c r="C77" s="288">
        <f>SUM(ENERO:DICIEMBRE!C77)</f>
        <v>0</v>
      </c>
      <c r="D77" s="288">
        <f>SUM(ENERO:DICIEMBRE!D77)</f>
        <v>0</v>
      </c>
      <c r="E77" s="288">
        <f>SUM(ENERO:DICIEMBRE!E77)</f>
        <v>0</v>
      </c>
    </row>
    <row r="78" spans="1:14" x14ac:dyDescent="0.15">
      <c r="A78" s="49" t="s">
        <v>117</v>
      </c>
      <c r="B78" s="47" t="s">
        <v>118</v>
      </c>
      <c r="C78" s="288">
        <f>SUM(ENERO:DICIEMBRE!C78)</f>
        <v>31990</v>
      </c>
      <c r="D78" s="288">
        <f>SUM(ENERO:DICIEMBRE!D78)</f>
        <v>31417</v>
      </c>
      <c r="E78" s="288">
        <f>SUM(ENERO:DICIEMBRE!E78)</f>
        <v>179703200</v>
      </c>
    </row>
    <row r="79" spans="1:14" x14ac:dyDescent="0.15">
      <c r="A79" s="764" t="s">
        <v>119</v>
      </c>
      <c r="B79" s="50" t="s">
        <v>120</v>
      </c>
      <c r="C79" s="323">
        <f>SUM(C80:C82)</f>
        <v>374707</v>
      </c>
      <c r="D79" s="323">
        <f>SUM(D80:D82)</f>
        <v>371974</v>
      </c>
      <c r="E79" s="51">
        <f>SUM(E80:E82)</f>
        <v>8956627090</v>
      </c>
    </row>
    <row r="80" spans="1:14" x14ac:dyDescent="0.15">
      <c r="A80" s="764"/>
      <c r="B80" s="52" t="s">
        <v>121</v>
      </c>
      <c r="C80" s="288">
        <f>SUM(ENERO:DICIEMBRE!C80)</f>
        <v>43257</v>
      </c>
      <c r="D80" s="288">
        <f>SUM(ENERO:DICIEMBRE!D80)</f>
        <v>42478</v>
      </c>
      <c r="E80" s="288">
        <f>SUM(ENERO:DICIEMBRE!E80)</f>
        <v>168165100</v>
      </c>
    </row>
    <row r="81" spans="1:5" x14ac:dyDescent="0.15">
      <c r="A81" s="764"/>
      <c r="B81" s="54" t="s">
        <v>122</v>
      </c>
      <c r="C81" s="288">
        <f>SUM(ENERO:DICIEMBRE!C81)</f>
        <v>129</v>
      </c>
      <c r="D81" s="288">
        <f>SUM(ENERO:DICIEMBRE!D81)</f>
        <v>127</v>
      </c>
      <c r="E81" s="288">
        <f>SUM(ENERO:DICIEMBRE!E81)</f>
        <v>441920</v>
      </c>
    </row>
    <row r="82" spans="1:5" x14ac:dyDescent="0.15">
      <c r="A82" s="764"/>
      <c r="B82" s="54" t="s">
        <v>123</v>
      </c>
      <c r="C82" s="288">
        <f>SUM(ENERO:DICIEMBRE!C82)</f>
        <v>331321</v>
      </c>
      <c r="D82" s="288">
        <f>SUM(ENERO:DICIEMBRE!D82)</f>
        <v>329369</v>
      </c>
      <c r="E82" s="288">
        <f>SUM(ENERO:DICIEMBRE!E82)</f>
        <v>8788020070</v>
      </c>
    </row>
    <row r="83" spans="1:5" x14ac:dyDescent="0.15">
      <c r="A83" s="49" t="s">
        <v>124</v>
      </c>
      <c r="B83" s="45" t="s">
        <v>125</v>
      </c>
      <c r="C83" s="288">
        <f>SUM(ENERO:DICIEMBRE!C83)</f>
        <v>847</v>
      </c>
      <c r="D83" s="288">
        <f>SUM(ENERO:DICIEMBRE!D83)</f>
        <v>826</v>
      </c>
      <c r="E83" s="288">
        <f>SUM(ENERO:DICIEMBRE!E83)</f>
        <v>1909440</v>
      </c>
    </row>
    <row r="84" spans="1:5" s="56" customFormat="1" x14ac:dyDescent="0.15">
      <c r="A84" s="49" t="s">
        <v>126</v>
      </c>
      <c r="B84" s="45" t="s">
        <v>127</v>
      </c>
      <c r="C84" s="288">
        <f>SUM(ENERO:DICIEMBRE!C84)</f>
        <v>4594</v>
      </c>
      <c r="D84" s="288">
        <f>SUM(ENERO:DICIEMBRE!D84)</f>
        <v>4522</v>
      </c>
      <c r="E84" s="288">
        <f>SUM(ENERO:DICIEMBRE!E84)</f>
        <v>6580020</v>
      </c>
    </row>
    <row r="85" spans="1:5" x14ac:dyDescent="0.15">
      <c r="A85" s="49" t="s">
        <v>128</v>
      </c>
      <c r="B85" s="45" t="s">
        <v>129</v>
      </c>
      <c r="C85" s="288">
        <f>SUM(ENERO:DICIEMBRE!C85)</f>
        <v>22673</v>
      </c>
      <c r="D85" s="288">
        <f>SUM(ENERO:DICIEMBRE!D85)</f>
        <v>22452</v>
      </c>
      <c r="E85" s="288">
        <f>SUM(ENERO:DICIEMBRE!E85)</f>
        <v>37377740</v>
      </c>
    </row>
    <row r="86" spans="1:5" s="3" customFormat="1" x14ac:dyDescent="0.15">
      <c r="A86" s="748" t="s">
        <v>130</v>
      </c>
      <c r="B86" s="749"/>
      <c r="C86" s="323">
        <f>+C87+C88+C89+C90+C94+C95</f>
        <v>53597</v>
      </c>
      <c r="D86" s="323">
        <f>+D87+D88+D89+D90+D94</f>
        <v>53245</v>
      </c>
      <c r="E86" s="51">
        <f>+E87+E88+E89+E90+E94</f>
        <v>1496894010</v>
      </c>
    </row>
    <row r="87" spans="1:5" x14ac:dyDescent="0.15">
      <c r="A87" s="57" t="s">
        <v>131</v>
      </c>
      <c r="B87" s="58" t="s">
        <v>132</v>
      </c>
      <c r="C87" s="288">
        <f>SUM(ENERO:DICIEMBRE!C87)</f>
        <v>24216</v>
      </c>
      <c r="D87" s="288">
        <f>SUM(ENERO:DICIEMBRE!D87)</f>
        <v>24086</v>
      </c>
      <c r="E87" s="288">
        <f>SUM(ENERO:DICIEMBRE!E87)</f>
        <v>221483910</v>
      </c>
    </row>
    <row r="88" spans="1:5" x14ac:dyDescent="0.15">
      <c r="A88" s="49" t="s">
        <v>133</v>
      </c>
      <c r="B88" s="45" t="s">
        <v>134</v>
      </c>
      <c r="C88" s="288">
        <f>SUM(ENERO:DICIEMBRE!C88)</f>
        <v>3</v>
      </c>
      <c r="D88" s="288">
        <f>SUM(ENERO:DICIEMBRE!D88)</f>
        <v>3</v>
      </c>
      <c r="E88" s="288">
        <f>SUM(ENERO:DICIEMBRE!E88)</f>
        <v>68650</v>
      </c>
    </row>
    <row r="89" spans="1:5" x14ac:dyDescent="0.15">
      <c r="A89" s="49" t="s">
        <v>135</v>
      </c>
      <c r="B89" s="45" t="s">
        <v>136</v>
      </c>
      <c r="C89" s="288">
        <f>SUM(ENERO:DICIEMBRE!C89)</f>
        <v>18049</v>
      </c>
      <c r="D89" s="288">
        <f>SUM(ENERO:DICIEMBRE!D89)</f>
        <v>17984</v>
      </c>
      <c r="E89" s="288">
        <f>SUM(ENERO:DICIEMBRE!E89)</f>
        <v>1064237230</v>
      </c>
    </row>
    <row r="90" spans="1:5" x14ac:dyDescent="0.15">
      <c r="A90" s="764" t="s">
        <v>113</v>
      </c>
      <c r="B90" s="45" t="s">
        <v>137</v>
      </c>
      <c r="C90" s="288">
        <f>SUM(ENERO:DICIEMBRE!C90)</f>
        <v>11200</v>
      </c>
      <c r="D90" s="288">
        <f>SUM(ENERO:DICIEMBRE!D90)</f>
        <v>11172</v>
      </c>
      <c r="E90" s="288">
        <f>SUM(ENERO:DICIEMBRE!E90)</f>
        <v>211104220</v>
      </c>
    </row>
    <row r="91" spans="1:5" x14ac:dyDescent="0.15">
      <c r="A91" s="764"/>
      <c r="B91" s="54" t="s">
        <v>138</v>
      </c>
      <c r="C91" s="288">
        <f>SUM(ENERO:DICIEMBRE!C91)</f>
        <v>9992</v>
      </c>
      <c r="D91" s="288">
        <f>SUM(ENERO:DICIEMBRE!D91)</f>
        <v>9974</v>
      </c>
      <c r="E91" s="288">
        <f>SUM(ENERO:DICIEMBRE!E91)</f>
        <v>184460700</v>
      </c>
    </row>
    <row r="92" spans="1:5" x14ac:dyDescent="0.15">
      <c r="A92" s="764"/>
      <c r="B92" s="54" t="s">
        <v>139</v>
      </c>
      <c r="C92" s="288">
        <f>SUM(ENERO:DICIEMBRE!C92)</f>
        <v>0</v>
      </c>
      <c r="D92" s="288">
        <f>SUM(ENERO:DICIEMBRE!D92)</f>
        <v>0</v>
      </c>
      <c r="E92" s="288">
        <f>SUM(ENERO:DICIEMBRE!E92)</f>
        <v>0</v>
      </c>
    </row>
    <row r="93" spans="1:5" x14ac:dyDescent="0.15">
      <c r="A93" s="764"/>
      <c r="B93" s="54" t="s">
        <v>140</v>
      </c>
      <c r="C93" s="288">
        <f>SUM(ENERO:DICIEMBRE!C93)</f>
        <v>1208</v>
      </c>
      <c r="D93" s="288">
        <f>SUM(ENERO:DICIEMBRE!D93)</f>
        <v>1198</v>
      </c>
      <c r="E93" s="288">
        <f>SUM(ENERO:DICIEMBRE!E93)</f>
        <v>26643520</v>
      </c>
    </row>
    <row r="94" spans="1:5" x14ac:dyDescent="0.15">
      <c r="A94" s="49" t="s">
        <v>115</v>
      </c>
      <c r="B94" s="45" t="s">
        <v>141</v>
      </c>
      <c r="C94" s="288">
        <f>SUM(ENERO:DICIEMBRE!C94)</f>
        <v>0</v>
      </c>
      <c r="D94" s="288">
        <f>SUM(ENERO:DICIEMBRE!D94)</f>
        <v>0</v>
      </c>
      <c r="E94" s="288">
        <f>SUM(ENERO:DICIEMBRE!E94)</f>
        <v>0</v>
      </c>
    </row>
    <row r="95" spans="1:5" s="60" customFormat="1" x14ac:dyDescent="0.15">
      <c r="A95" s="49"/>
      <c r="B95" s="45" t="s">
        <v>142</v>
      </c>
      <c r="C95" s="288">
        <f>SUM(ENERO:DICIEMBRE!C95)</f>
        <v>129</v>
      </c>
      <c r="D95" s="59"/>
      <c r="E95" s="59"/>
    </row>
    <row r="96" spans="1:5" s="3" customFormat="1" x14ac:dyDescent="0.15">
      <c r="A96" s="61"/>
      <c r="B96" s="61" t="s">
        <v>143</v>
      </c>
      <c r="C96" s="288">
        <f>SUM(ENERO:DICIEMBRE!C96)</f>
        <v>0</v>
      </c>
      <c r="D96" s="288">
        <f>SUM(ENERO:DICIEMBRE!D96)</f>
        <v>0</v>
      </c>
      <c r="E96" s="288">
        <f>SUM(ENERO:DICIEMBRE!E96)</f>
        <v>0</v>
      </c>
    </row>
    <row r="97" spans="1:8" s="63" customFormat="1" ht="11.25" x14ac:dyDescent="0.15">
      <c r="A97" s="752" t="s">
        <v>144</v>
      </c>
      <c r="B97" s="752"/>
      <c r="C97" s="752"/>
      <c r="D97" s="752"/>
      <c r="E97" s="752"/>
    </row>
    <row r="98" spans="1:8" s="63" customFormat="1" ht="31.5" x14ac:dyDescent="0.15">
      <c r="A98" s="13" t="s">
        <v>145</v>
      </c>
      <c r="B98" s="64" t="s">
        <v>5</v>
      </c>
      <c r="C98" s="39" t="s">
        <v>6</v>
      </c>
      <c r="D98" s="39" t="s">
        <v>7</v>
      </c>
      <c r="E98" s="39" t="s">
        <v>8</v>
      </c>
    </row>
    <row r="99" spans="1:8" s="63" customFormat="1" x14ac:dyDescent="0.15">
      <c r="A99" s="286" t="s">
        <v>146</v>
      </c>
      <c r="B99" s="43" t="s">
        <v>147</v>
      </c>
      <c r="C99" s="288">
        <f>SUM(ENERO:DICIEMBRE!C99)</f>
        <v>0</v>
      </c>
      <c r="D99" s="288">
        <f>SUM(ENERO:DICIEMBRE!D99)</f>
        <v>0</v>
      </c>
      <c r="E99" s="288">
        <f>SUM(ENERO:DICIEMBRE!E99)</f>
        <v>0</v>
      </c>
    </row>
    <row r="100" spans="1:8" s="63" customFormat="1" x14ac:dyDescent="0.15">
      <c r="A100" s="290">
        <v>2001</v>
      </c>
      <c r="B100" s="45" t="s">
        <v>148</v>
      </c>
      <c r="C100" s="288">
        <f>SUM(ENERO:DICIEMBRE!C100)</f>
        <v>11182</v>
      </c>
      <c r="D100" s="288">
        <f>SUM(ENERO:DICIEMBRE!D100)</f>
        <v>8377</v>
      </c>
      <c r="E100" s="288">
        <f>SUM(ENERO:DICIEMBRE!E100)</f>
        <v>153099920</v>
      </c>
    </row>
    <row r="101" spans="1:8" s="63" customFormat="1" x14ac:dyDescent="0.15">
      <c r="A101" s="303" t="s">
        <v>149</v>
      </c>
      <c r="B101" s="65" t="s">
        <v>150</v>
      </c>
      <c r="C101" s="288">
        <f>SUM(ENERO:DICIEMBRE!C101)</f>
        <v>118</v>
      </c>
      <c r="D101" s="288">
        <f>SUM(ENERO:DICIEMBRE!D101)</f>
        <v>118</v>
      </c>
      <c r="E101" s="288">
        <f>SUM(ENERO:DICIEMBRE!E101)</f>
        <v>9532330</v>
      </c>
    </row>
    <row r="102" spans="1:8" s="63" customFormat="1" x14ac:dyDescent="0.15">
      <c r="A102" s="37"/>
      <c r="B102" s="66" t="s">
        <v>151</v>
      </c>
      <c r="C102" s="328">
        <f>SUM(C99:C101)</f>
        <v>11300</v>
      </c>
      <c r="D102" s="328">
        <f>SUM(D99:D101)</f>
        <v>8495</v>
      </c>
      <c r="E102" s="67">
        <f>SUM(E99:E101)</f>
        <v>162632250</v>
      </c>
    </row>
    <row r="103" spans="1:8" s="71" customFormat="1" ht="11.25" x14ac:dyDescent="0.15">
      <c r="A103" s="68" t="s">
        <v>152</v>
      </c>
      <c r="B103" s="69"/>
      <c r="C103" s="68"/>
      <c r="D103" s="68"/>
      <c r="E103" s="68"/>
      <c r="F103" s="70"/>
      <c r="G103" s="70"/>
    </row>
    <row r="104" spans="1:8" s="63" customFormat="1" ht="31.5" x14ac:dyDescent="0.15">
      <c r="A104" s="72" t="s">
        <v>4</v>
      </c>
      <c r="B104" s="72" t="s">
        <v>5</v>
      </c>
      <c r="C104" s="39" t="s">
        <v>6</v>
      </c>
      <c r="D104" s="39" t="s">
        <v>7</v>
      </c>
      <c r="E104" s="39" t="s">
        <v>153</v>
      </c>
      <c r="F104" s="39" t="s">
        <v>154</v>
      </c>
      <c r="G104" s="39" t="s">
        <v>155</v>
      </c>
      <c r="H104" s="39" t="s">
        <v>8</v>
      </c>
    </row>
    <row r="105" spans="1:8" s="63" customFormat="1" x14ac:dyDescent="0.15">
      <c r="A105" s="286" t="s">
        <v>156</v>
      </c>
      <c r="B105" s="43" t="s">
        <v>157</v>
      </c>
      <c r="C105" s="288">
        <f>SUM(ENERO:DICIEMBRE!C105)</f>
        <v>36</v>
      </c>
      <c r="D105" s="288">
        <f>SUM(ENERO:DICIEMBRE!D105)</f>
        <v>9</v>
      </c>
      <c r="E105" s="288">
        <f>SUM(ENERO:DICIEMBRE!E105)</f>
        <v>9</v>
      </c>
      <c r="F105" s="288">
        <f>SUM(ENERO:DICIEMBRE!F105)</f>
        <v>0</v>
      </c>
      <c r="G105" s="73"/>
      <c r="H105" s="288">
        <f>SUM(ENERO:DICIEMBRE!H105)</f>
        <v>1605600</v>
      </c>
    </row>
    <row r="106" spans="1:8" s="63" customFormat="1" x14ac:dyDescent="0.15">
      <c r="A106" s="290" t="s">
        <v>158</v>
      </c>
      <c r="B106" s="45" t="s">
        <v>159</v>
      </c>
      <c r="C106" s="288">
        <f>SUM(ENERO:DICIEMBRE!C106)</f>
        <v>1177</v>
      </c>
      <c r="D106" s="288">
        <f>SUM(ENERO:DICIEMBRE!D106)</f>
        <v>975</v>
      </c>
      <c r="E106" s="288">
        <f>SUM(ENERO:DICIEMBRE!E106)</f>
        <v>975</v>
      </c>
      <c r="F106" s="288">
        <f>SUM(ENERO:DICIEMBRE!F106)</f>
        <v>58</v>
      </c>
      <c r="G106" s="74"/>
      <c r="H106" s="288">
        <f>SUM(ENERO:DICIEMBRE!H106)</f>
        <v>440658405</v>
      </c>
    </row>
    <row r="107" spans="1:8" s="63" customFormat="1" x14ac:dyDescent="0.15">
      <c r="A107" s="290" t="s">
        <v>160</v>
      </c>
      <c r="B107" s="45" t="s">
        <v>161</v>
      </c>
      <c r="C107" s="288">
        <f>SUM(ENERO:DICIEMBRE!C107)</f>
        <v>484</v>
      </c>
      <c r="D107" s="288">
        <f>SUM(ENERO:DICIEMBRE!D107)</f>
        <v>339</v>
      </c>
      <c r="E107" s="288">
        <f>SUM(ENERO:DICIEMBRE!E107)</f>
        <v>339</v>
      </c>
      <c r="F107" s="288">
        <f>SUM(ENERO:DICIEMBRE!F107)</f>
        <v>48</v>
      </c>
      <c r="G107" s="74"/>
      <c r="H107" s="288">
        <f>SUM(ENERO:DICIEMBRE!H107)</f>
        <v>39022910</v>
      </c>
    </row>
    <row r="108" spans="1:8" s="63" customFormat="1" x14ac:dyDescent="0.15">
      <c r="A108" s="290" t="s">
        <v>162</v>
      </c>
      <c r="B108" s="45" t="s">
        <v>163</v>
      </c>
      <c r="C108" s="288">
        <f>SUM(ENERO:DICIEMBRE!C108)</f>
        <v>75</v>
      </c>
      <c r="D108" s="288">
        <f>SUM(ENERO:DICIEMBRE!D108)</f>
        <v>59</v>
      </c>
      <c r="E108" s="288">
        <f>SUM(ENERO:DICIEMBRE!E108)</f>
        <v>59</v>
      </c>
      <c r="F108" s="288">
        <f>SUM(ENERO:DICIEMBRE!F108)</f>
        <v>9</v>
      </c>
      <c r="G108" s="74"/>
      <c r="H108" s="288">
        <f>SUM(ENERO:DICIEMBRE!H108)</f>
        <v>8745115</v>
      </c>
    </row>
    <row r="109" spans="1:8" s="63" customFormat="1" x14ac:dyDescent="0.15">
      <c r="A109" s="290" t="s">
        <v>164</v>
      </c>
      <c r="B109" s="45" t="s">
        <v>165</v>
      </c>
      <c r="C109" s="288">
        <f>SUM(ENERO:DICIEMBRE!C109)</f>
        <v>348</v>
      </c>
      <c r="D109" s="288">
        <f>SUM(ENERO:DICIEMBRE!D109)</f>
        <v>251</v>
      </c>
      <c r="E109" s="288">
        <f>SUM(ENERO:DICIEMBRE!E109)</f>
        <v>251</v>
      </c>
      <c r="F109" s="288">
        <f>SUM(ENERO:DICIEMBRE!F109)</f>
        <v>85</v>
      </c>
      <c r="G109" s="74"/>
      <c r="H109" s="288">
        <f>SUM(ENERO:DICIEMBRE!H109)</f>
        <v>19606545</v>
      </c>
    </row>
    <row r="110" spans="1:8" s="63" customFormat="1" x14ac:dyDescent="0.15">
      <c r="A110" s="290" t="s">
        <v>166</v>
      </c>
      <c r="B110" s="45" t="s">
        <v>167</v>
      </c>
      <c r="C110" s="288">
        <f>SUM(ENERO:DICIEMBRE!C110)</f>
        <v>462</v>
      </c>
      <c r="D110" s="288">
        <f>SUM(ENERO:DICIEMBRE!D110)</f>
        <v>392</v>
      </c>
      <c r="E110" s="288">
        <f>SUM(ENERO:DICIEMBRE!E110)</f>
        <v>392</v>
      </c>
      <c r="F110" s="288">
        <f>SUM(ENERO:DICIEMBRE!F110)</f>
        <v>41</v>
      </c>
      <c r="G110" s="74"/>
      <c r="H110" s="288">
        <f>SUM(ENERO:DICIEMBRE!H110)</f>
        <v>25949750</v>
      </c>
    </row>
    <row r="111" spans="1:8" s="63" customFormat="1" x14ac:dyDescent="0.15">
      <c r="A111" s="290" t="s">
        <v>168</v>
      </c>
      <c r="B111" s="45" t="s">
        <v>169</v>
      </c>
      <c r="C111" s="288">
        <f>SUM(ENERO:DICIEMBRE!C111)</f>
        <v>147</v>
      </c>
      <c r="D111" s="288">
        <f>SUM(ENERO:DICIEMBRE!D111)</f>
        <v>114</v>
      </c>
      <c r="E111" s="288">
        <f>SUM(ENERO:DICIEMBRE!E111)</f>
        <v>114</v>
      </c>
      <c r="F111" s="288">
        <f>SUM(ENERO:DICIEMBRE!F111)</f>
        <v>26</v>
      </c>
      <c r="G111" s="74"/>
      <c r="H111" s="288">
        <f>SUM(ENERO:DICIEMBRE!H111)</f>
        <v>134863805</v>
      </c>
    </row>
    <row r="112" spans="1:8" s="63" customFormat="1" x14ac:dyDescent="0.15">
      <c r="A112" s="290" t="s">
        <v>170</v>
      </c>
      <c r="B112" s="45" t="s">
        <v>171</v>
      </c>
      <c r="C112" s="288">
        <f>SUM(ENERO:DICIEMBRE!C112)</f>
        <v>80</v>
      </c>
      <c r="D112" s="288">
        <f>SUM(ENERO:DICIEMBRE!D112)</f>
        <v>63</v>
      </c>
      <c r="E112" s="288">
        <f>SUM(ENERO:DICIEMBRE!E112)</f>
        <v>63</v>
      </c>
      <c r="F112" s="288">
        <f>SUM(ENERO:DICIEMBRE!F112)</f>
        <v>16</v>
      </c>
      <c r="G112" s="74"/>
      <c r="H112" s="288">
        <f>SUM(ENERO:DICIEMBRE!H112)</f>
        <v>16706765</v>
      </c>
    </row>
    <row r="113" spans="1:12" s="63" customFormat="1" x14ac:dyDescent="0.15">
      <c r="A113" s="290" t="s">
        <v>172</v>
      </c>
      <c r="B113" s="45" t="s">
        <v>173</v>
      </c>
      <c r="C113" s="288">
        <f>SUM(ENERO:DICIEMBRE!C113)</f>
        <v>2340</v>
      </c>
      <c r="D113" s="288">
        <f>SUM(ENERO:DICIEMBRE!D113)</f>
        <v>1497</v>
      </c>
      <c r="E113" s="288">
        <f>SUM(ENERO:DICIEMBRE!E113)</f>
        <v>1497</v>
      </c>
      <c r="F113" s="288">
        <f>SUM(ENERO:DICIEMBRE!F113)</f>
        <v>341</v>
      </c>
      <c r="G113" s="74"/>
      <c r="H113" s="288">
        <f>SUM(ENERO:DICIEMBRE!H113)</f>
        <v>496438515</v>
      </c>
    </row>
    <row r="114" spans="1:12" s="63" customFormat="1" x14ac:dyDescent="0.15">
      <c r="A114" s="290" t="s">
        <v>174</v>
      </c>
      <c r="B114" s="45" t="s">
        <v>175</v>
      </c>
      <c r="C114" s="288">
        <f>SUM(ENERO:DICIEMBRE!C114)</f>
        <v>130</v>
      </c>
      <c r="D114" s="288">
        <f>SUM(ENERO:DICIEMBRE!D114)</f>
        <v>71</v>
      </c>
      <c r="E114" s="288">
        <f>SUM(ENERO:DICIEMBRE!E114)</f>
        <v>71</v>
      </c>
      <c r="F114" s="288">
        <f>SUM(ENERO:DICIEMBRE!F114)</f>
        <v>12</v>
      </c>
      <c r="G114" s="74"/>
      <c r="H114" s="288">
        <f>SUM(ENERO:DICIEMBRE!H114)</f>
        <v>11277080</v>
      </c>
    </row>
    <row r="115" spans="1:12" s="63" customFormat="1" x14ac:dyDescent="0.15">
      <c r="A115" s="290" t="s">
        <v>176</v>
      </c>
      <c r="B115" s="45" t="s">
        <v>177</v>
      </c>
      <c r="C115" s="288">
        <f>SUM(ENERO:DICIEMBRE!C115)</f>
        <v>643</v>
      </c>
      <c r="D115" s="288">
        <f>SUM(ENERO:DICIEMBRE!D115)</f>
        <v>377</v>
      </c>
      <c r="E115" s="288">
        <f>SUM(ENERO:DICIEMBRE!E115)</f>
        <v>377</v>
      </c>
      <c r="F115" s="288">
        <f>SUM(ENERO:DICIEMBRE!F115)</f>
        <v>49</v>
      </c>
      <c r="G115" s="74"/>
      <c r="H115" s="288">
        <f>SUM(ENERO:DICIEMBRE!H115)</f>
        <v>122040740</v>
      </c>
    </row>
    <row r="116" spans="1:12" s="63" customFormat="1" x14ac:dyDescent="0.15">
      <c r="A116" s="290" t="s">
        <v>178</v>
      </c>
      <c r="B116" s="45" t="s">
        <v>179</v>
      </c>
      <c r="C116" s="288">
        <f>SUM(ENERO:DICIEMBRE!C116)</f>
        <v>115</v>
      </c>
      <c r="D116" s="288">
        <f>SUM(ENERO:DICIEMBRE!D116)</f>
        <v>101</v>
      </c>
      <c r="E116" s="288">
        <f>SUM(ENERO:DICIEMBRE!E116)</f>
        <v>101</v>
      </c>
      <c r="F116" s="288">
        <f>SUM(ENERO:DICIEMBRE!F116)</f>
        <v>8</v>
      </c>
      <c r="G116" s="74"/>
      <c r="H116" s="288">
        <f>SUM(ENERO:DICIEMBRE!H116)</f>
        <v>25735070</v>
      </c>
    </row>
    <row r="117" spans="1:12" s="63" customFormat="1" x14ac:dyDescent="0.15">
      <c r="A117" s="290" t="s">
        <v>180</v>
      </c>
      <c r="B117" s="45" t="s">
        <v>181</v>
      </c>
      <c r="C117" s="288">
        <f>SUM(ENERO:DICIEMBRE!C117)</f>
        <v>584</v>
      </c>
      <c r="D117" s="288">
        <f>SUM(ENERO:DICIEMBRE!D117)</f>
        <v>321</v>
      </c>
      <c r="E117" s="288">
        <f>SUM(ENERO:DICIEMBRE!E117)</f>
        <v>321</v>
      </c>
      <c r="F117" s="288">
        <f>SUM(ENERO:DICIEMBRE!F117)</f>
        <v>33</v>
      </c>
      <c r="G117" s="74"/>
      <c r="H117" s="288">
        <f>SUM(ENERO:DICIEMBRE!H117)</f>
        <v>64935685</v>
      </c>
    </row>
    <row r="118" spans="1:12" s="75" customFormat="1" x14ac:dyDescent="0.15">
      <c r="A118" s="290" t="s">
        <v>182</v>
      </c>
      <c r="B118" s="45" t="s">
        <v>183</v>
      </c>
      <c r="C118" s="288">
        <f>SUM(ENERO:DICIEMBRE!C118)</f>
        <v>1013</v>
      </c>
      <c r="D118" s="288">
        <f>SUM(ENERO:DICIEMBRE!D118)</f>
        <v>332</v>
      </c>
      <c r="E118" s="288">
        <f>SUM(ENERO:DICIEMBRE!E118)</f>
        <v>332</v>
      </c>
      <c r="F118" s="288">
        <f>SUM(ENERO:DICIEMBRE!F118)</f>
        <v>0</v>
      </c>
      <c r="G118" s="74"/>
      <c r="H118" s="288">
        <f>SUM(ENERO:DICIEMBRE!H118)</f>
        <v>51118040</v>
      </c>
    </row>
    <row r="119" spans="1:12" s="75" customFormat="1" x14ac:dyDescent="0.15">
      <c r="A119" s="290"/>
      <c r="B119" s="76" t="s">
        <v>184</v>
      </c>
      <c r="C119" s="288">
        <f>SUM(ENERO:DICIEMBRE!C119)</f>
        <v>1013</v>
      </c>
      <c r="D119" s="288">
        <f>SUM(ENERO:DICIEMBRE!D119)</f>
        <v>332</v>
      </c>
      <c r="E119" s="288">
        <f>SUM(ENERO:DICIEMBRE!E119)</f>
        <v>332</v>
      </c>
      <c r="F119" s="288">
        <f>SUM(ENERO:DICIEMBRE!F119)</f>
        <v>0</v>
      </c>
      <c r="G119" s="74"/>
      <c r="H119" s="288">
        <f>SUM(ENERO:DICIEMBRE!H119)</f>
        <v>51118040</v>
      </c>
    </row>
    <row r="120" spans="1:12" s="75" customFormat="1" x14ac:dyDescent="0.15">
      <c r="A120" s="290"/>
      <c r="B120" s="76" t="s">
        <v>185</v>
      </c>
      <c r="C120" s="288">
        <f>SUM(ENERO:DICIEMBRE!C120)</f>
        <v>0</v>
      </c>
      <c r="D120" s="288">
        <f>SUM(ENERO:DICIEMBRE!D120)</f>
        <v>0</v>
      </c>
      <c r="E120" s="288">
        <f>SUM(ENERO:DICIEMBRE!E120)</f>
        <v>0</v>
      </c>
      <c r="F120" s="288">
        <f>SUM(ENERO:DICIEMBRE!F120)</f>
        <v>0</v>
      </c>
      <c r="G120" s="74"/>
      <c r="H120" s="288">
        <f>SUM(ENERO:DICIEMBRE!H120)</f>
        <v>0</v>
      </c>
    </row>
    <row r="121" spans="1:12" s="75" customFormat="1" x14ac:dyDescent="0.15">
      <c r="A121" s="290"/>
      <c r="B121" s="76" t="s">
        <v>186</v>
      </c>
      <c r="C121" s="288">
        <f>SUM(ENERO:DICIEMBRE!C121)</f>
        <v>0</v>
      </c>
      <c r="D121" s="288">
        <f>SUM(ENERO:DICIEMBRE!D121)</f>
        <v>0</v>
      </c>
      <c r="E121" s="288">
        <f>SUM(ENERO:DICIEMBRE!E121)</f>
        <v>0</v>
      </c>
      <c r="F121" s="288">
        <f>SUM(ENERO:DICIEMBRE!F121)</f>
        <v>0</v>
      </c>
      <c r="G121" s="74"/>
      <c r="H121" s="288">
        <f>SUM(ENERO:DICIEMBRE!H121)</f>
        <v>0</v>
      </c>
    </row>
    <row r="122" spans="1:12" s="63" customFormat="1" x14ac:dyDescent="0.15">
      <c r="A122" s="290" t="s">
        <v>187</v>
      </c>
      <c r="B122" s="45" t="s">
        <v>188</v>
      </c>
      <c r="C122" s="288">
        <f>SUM(ENERO:DICIEMBRE!C122)</f>
        <v>911</v>
      </c>
      <c r="D122" s="288">
        <f>SUM(ENERO:DICIEMBRE!D122)</f>
        <v>705</v>
      </c>
      <c r="E122" s="288">
        <f>SUM(ENERO:DICIEMBRE!E122)</f>
        <v>705</v>
      </c>
      <c r="F122" s="288">
        <f>SUM(ENERO:DICIEMBRE!F122)</f>
        <v>83</v>
      </c>
      <c r="G122" s="74"/>
      <c r="H122" s="288">
        <f>SUM(ENERO:DICIEMBRE!H122)</f>
        <v>256456640</v>
      </c>
    </row>
    <row r="123" spans="1:12" s="63" customFormat="1" x14ac:dyDescent="0.15">
      <c r="A123" s="303">
        <v>2106</v>
      </c>
      <c r="B123" s="65" t="s">
        <v>189</v>
      </c>
      <c r="C123" s="288">
        <f>SUM(ENERO:DICIEMBRE!C123)</f>
        <v>108</v>
      </c>
      <c r="D123" s="288">
        <f>SUM(ENERO:DICIEMBRE!D123)</f>
        <v>84</v>
      </c>
      <c r="E123" s="74"/>
      <c r="F123" s="74"/>
      <c r="G123" s="288">
        <f>SUM(ENERO:DICIEMBRE!G123)</f>
        <v>108</v>
      </c>
      <c r="H123" s="288">
        <f>SUM(ENERO:DICIEMBRE!H123)</f>
        <v>4373827.5</v>
      </c>
    </row>
    <row r="124" spans="1:12" s="63" customFormat="1" x14ac:dyDescent="0.15">
      <c r="A124" s="329"/>
      <c r="B124" s="66" t="s">
        <v>190</v>
      </c>
      <c r="C124" s="323">
        <f>SUM(C105:C118)+C122+C123</f>
        <v>8653</v>
      </c>
      <c r="D124" s="323">
        <f>SUM(D105:D118)+D122+D123</f>
        <v>5690</v>
      </c>
      <c r="E124" s="323">
        <f>SUM(E105:E118)+E122+E123</f>
        <v>5606</v>
      </c>
      <c r="F124" s="323">
        <f>SUM(F105:F118)+F122+F123</f>
        <v>809</v>
      </c>
      <c r="G124" s="317">
        <f>SUM(G123)</f>
        <v>108</v>
      </c>
      <c r="H124" s="51">
        <f>SUM(H105:H118)+H122+H123</f>
        <v>1719534492.5</v>
      </c>
    </row>
    <row r="125" spans="1:12" s="12" customFormat="1" ht="11.25" x14ac:dyDescent="0.15">
      <c r="A125" s="759" t="s">
        <v>191</v>
      </c>
      <c r="B125" s="752"/>
      <c r="C125" s="330"/>
      <c r="D125" s="330"/>
      <c r="E125" s="77"/>
      <c r="F125" s="11"/>
      <c r="G125" s="11"/>
      <c r="H125" s="11"/>
      <c r="I125" s="11"/>
      <c r="J125" s="11"/>
      <c r="K125" s="11"/>
      <c r="L125" s="11"/>
    </row>
    <row r="126" spans="1:12" s="3" customFormat="1" ht="31.5" x14ac:dyDescent="0.15">
      <c r="A126" s="13" t="s">
        <v>4</v>
      </c>
      <c r="B126" s="13" t="s">
        <v>5</v>
      </c>
      <c r="C126" s="39" t="s">
        <v>6</v>
      </c>
      <c r="D126" s="39" t="s">
        <v>7</v>
      </c>
      <c r="E126" s="39" t="s">
        <v>8</v>
      </c>
      <c r="F126" s="7"/>
      <c r="G126" s="7"/>
      <c r="H126" s="7"/>
      <c r="I126" s="7"/>
      <c r="J126" s="7"/>
      <c r="K126" s="7"/>
      <c r="L126" s="7"/>
    </row>
    <row r="127" spans="1:12" s="3" customFormat="1" x14ac:dyDescent="0.15">
      <c r="A127" s="13"/>
      <c r="B127" s="331" t="s">
        <v>192</v>
      </c>
      <c r="C127" s="304"/>
      <c r="D127" s="304"/>
      <c r="E127" s="40"/>
      <c r="F127" s="7"/>
      <c r="G127" s="7"/>
      <c r="H127" s="7"/>
      <c r="I127" s="7"/>
      <c r="J127" s="7"/>
      <c r="K127" s="7"/>
      <c r="L127" s="7"/>
    </row>
    <row r="128" spans="1:12" s="3" customFormat="1" ht="21" x14ac:dyDescent="0.15">
      <c r="A128" s="286" t="s">
        <v>193</v>
      </c>
      <c r="B128" s="43" t="s">
        <v>194</v>
      </c>
      <c r="C128" s="288">
        <f>SUM(ENERO:DICIEMBRE!C128)</f>
        <v>46104</v>
      </c>
      <c r="D128" s="288">
        <f>SUM(ENERO:DICIEMBRE!D128)</f>
        <v>42808</v>
      </c>
      <c r="E128" s="288">
        <f>SUM(ENERO:DICIEMBRE!E128)</f>
        <v>1687919440</v>
      </c>
      <c r="F128" s="7"/>
      <c r="G128" s="7"/>
      <c r="H128" s="7"/>
      <c r="I128" s="7"/>
      <c r="J128" s="7"/>
      <c r="K128" s="7"/>
      <c r="L128" s="7"/>
    </row>
    <row r="129" spans="1:12" s="3" customFormat="1" ht="21" x14ac:dyDescent="0.15">
      <c r="A129" s="290" t="s">
        <v>195</v>
      </c>
      <c r="B129" s="45" t="s">
        <v>196</v>
      </c>
      <c r="C129" s="288">
        <f>SUM(ENERO:DICIEMBRE!C129)</f>
        <v>0</v>
      </c>
      <c r="D129" s="288">
        <f>SUM(ENERO:DICIEMBRE!D129)</f>
        <v>0</v>
      </c>
      <c r="E129" s="288">
        <f>SUM(ENERO:DICIEMBRE!E129)</f>
        <v>0</v>
      </c>
      <c r="F129" s="7"/>
      <c r="G129" s="7"/>
      <c r="H129" s="7"/>
      <c r="I129" s="7"/>
      <c r="J129" s="7"/>
      <c r="K129" s="7"/>
      <c r="L129" s="7"/>
    </row>
    <row r="130" spans="1:12" s="3" customFormat="1" ht="21" x14ac:dyDescent="0.15">
      <c r="A130" s="290" t="s">
        <v>197</v>
      </c>
      <c r="B130" s="45" t="s">
        <v>198</v>
      </c>
      <c r="C130" s="288">
        <f>SUM(ENERO:DICIEMBRE!C130)</f>
        <v>0</v>
      </c>
      <c r="D130" s="288">
        <f>SUM(ENERO:DICIEMBRE!D130)</f>
        <v>0</v>
      </c>
      <c r="E130" s="288">
        <f>SUM(ENERO:DICIEMBRE!E130)</f>
        <v>0</v>
      </c>
      <c r="F130" s="7"/>
      <c r="G130" s="7"/>
      <c r="H130" s="7"/>
      <c r="I130" s="7"/>
      <c r="J130" s="7"/>
      <c r="K130" s="7"/>
      <c r="L130" s="7"/>
    </row>
    <row r="131" spans="1:12" s="3" customFormat="1" x14ac:dyDescent="0.15">
      <c r="A131" s="290" t="s">
        <v>199</v>
      </c>
      <c r="B131" s="45" t="s">
        <v>200</v>
      </c>
      <c r="C131" s="288">
        <f>SUM(ENERO:DICIEMBRE!C131)</f>
        <v>7803</v>
      </c>
      <c r="D131" s="288">
        <f>SUM(ENERO:DICIEMBRE!D131)</f>
        <v>7788</v>
      </c>
      <c r="E131" s="288">
        <f>SUM(ENERO:DICIEMBRE!E131)</f>
        <v>1276531080</v>
      </c>
      <c r="F131" s="7"/>
      <c r="G131" s="7"/>
      <c r="H131" s="7"/>
      <c r="I131" s="7"/>
      <c r="J131" s="7"/>
      <c r="K131" s="7"/>
      <c r="L131" s="7"/>
    </row>
    <row r="132" spans="1:12" s="3" customFormat="1" x14ac:dyDescent="0.15">
      <c r="A132" s="290" t="s">
        <v>201</v>
      </c>
      <c r="B132" s="45" t="s">
        <v>202</v>
      </c>
      <c r="C132" s="288">
        <f>SUM(ENERO:DICIEMBRE!C132)</f>
        <v>0</v>
      </c>
      <c r="D132" s="288">
        <f>SUM(ENERO:DICIEMBRE!D132)</f>
        <v>0</v>
      </c>
      <c r="E132" s="288">
        <f>SUM(ENERO:DICIEMBRE!E132)</f>
        <v>0</v>
      </c>
      <c r="F132" s="7"/>
      <c r="G132" s="7"/>
      <c r="H132" s="7"/>
      <c r="I132" s="7"/>
      <c r="J132" s="7"/>
      <c r="K132" s="7"/>
      <c r="L132" s="7"/>
    </row>
    <row r="133" spans="1:12" s="3" customFormat="1" x14ac:dyDescent="0.15">
      <c r="A133" s="290" t="s">
        <v>203</v>
      </c>
      <c r="B133" s="45" t="s">
        <v>204</v>
      </c>
      <c r="C133" s="288">
        <f>SUM(ENERO:DICIEMBRE!C133)</f>
        <v>0</v>
      </c>
      <c r="D133" s="288">
        <f>SUM(ENERO:DICIEMBRE!D133)</f>
        <v>0</v>
      </c>
      <c r="E133" s="288">
        <f>SUM(ENERO:DICIEMBRE!E133)</f>
        <v>0</v>
      </c>
      <c r="F133" s="7"/>
      <c r="G133" s="7"/>
      <c r="H133" s="7"/>
      <c r="I133" s="7"/>
      <c r="J133" s="7"/>
      <c r="K133" s="7"/>
      <c r="L133" s="7"/>
    </row>
    <row r="134" spans="1:12" s="3" customFormat="1" x14ac:dyDescent="0.15">
      <c r="A134" s="290" t="s">
        <v>205</v>
      </c>
      <c r="B134" s="45" t="s">
        <v>206</v>
      </c>
      <c r="C134" s="288">
        <f>SUM(ENERO:DICIEMBRE!C134)</f>
        <v>4325</v>
      </c>
      <c r="D134" s="288">
        <f>SUM(ENERO:DICIEMBRE!D134)</f>
        <v>4309</v>
      </c>
      <c r="E134" s="288">
        <f>SUM(ENERO:DICIEMBRE!E134)</f>
        <v>341186620</v>
      </c>
      <c r="F134" s="7"/>
      <c r="G134" s="7"/>
      <c r="H134" s="7"/>
      <c r="I134" s="7"/>
      <c r="J134" s="7"/>
      <c r="K134" s="7"/>
      <c r="L134" s="7"/>
    </row>
    <row r="135" spans="1:12" s="3" customFormat="1" x14ac:dyDescent="0.15">
      <c r="A135" s="290" t="s">
        <v>207</v>
      </c>
      <c r="B135" s="45" t="s">
        <v>208</v>
      </c>
      <c r="C135" s="288">
        <f>SUM(ENERO:DICIEMBRE!C135)</f>
        <v>1554</v>
      </c>
      <c r="D135" s="288">
        <f>SUM(ENERO:DICIEMBRE!D135)</f>
        <v>1545</v>
      </c>
      <c r="E135" s="288">
        <f>SUM(ENERO:DICIEMBRE!E135)</f>
        <v>122333100</v>
      </c>
      <c r="F135" s="7"/>
      <c r="G135" s="7"/>
      <c r="H135" s="7"/>
      <c r="I135" s="7"/>
      <c r="J135" s="7"/>
      <c r="K135" s="7"/>
      <c r="L135" s="7"/>
    </row>
    <row r="136" spans="1:12" s="3" customFormat="1" x14ac:dyDescent="0.15">
      <c r="A136" s="290" t="s">
        <v>209</v>
      </c>
      <c r="B136" s="45" t="s">
        <v>210</v>
      </c>
      <c r="C136" s="288">
        <f>SUM(ENERO:DICIEMBRE!C136)</f>
        <v>0</v>
      </c>
      <c r="D136" s="288">
        <f>SUM(ENERO:DICIEMBRE!D136)</f>
        <v>0</v>
      </c>
      <c r="E136" s="288">
        <f>SUM(ENERO:DICIEMBRE!E136)</f>
        <v>0</v>
      </c>
      <c r="F136" s="7"/>
      <c r="G136" s="7"/>
      <c r="H136" s="7"/>
      <c r="I136" s="7"/>
      <c r="J136" s="7"/>
      <c r="K136" s="7"/>
      <c r="L136" s="7"/>
    </row>
    <row r="137" spans="1:12" s="3" customFormat="1" x14ac:dyDescent="0.15">
      <c r="A137" s="290" t="s">
        <v>211</v>
      </c>
      <c r="B137" s="45" t="s">
        <v>212</v>
      </c>
      <c r="C137" s="288">
        <f>SUM(ENERO:DICIEMBRE!C137)</f>
        <v>1240</v>
      </c>
      <c r="D137" s="288">
        <f>SUM(ENERO:DICIEMBRE!D137)</f>
        <v>1233</v>
      </c>
      <c r="E137" s="288">
        <f>SUM(ENERO:DICIEMBRE!E137)</f>
        <v>87579990</v>
      </c>
      <c r="F137" s="7"/>
      <c r="G137" s="7"/>
      <c r="H137" s="7"/>
      <c r="I137" s="7"/>
      <c r="J137" s="7"/>
      <c r="K137" s="7"/>
      <c r="L137" s="7"/>
    </row>
    <row r="138" spans="1:12" s="3" customFormat="1" x14ac:dyDescent="0.15">
      <c r="A138" s="290" t="s">
        <v>213</v>
      </c>
      <c r="B138" s="45" t="s">
        <v>214</v>
      </c>
      <c r="C138" s="288">
        <f>SUM(ENERO:DICIEMBRE!C138)</f>
        <v>0</v>
      </c>
      <c r="D138" s="288">
        <f>SUM(ENERO:DICIEMBRE!D138)</f>
        <v>0</v>
      </c>
      <c r="E138" s="288">
        <f>SUM(ENERO:DICIEMBRE!E138)</f>
        <v>0</v>
      </c>
      <c r="F138" s="7"/>
      <c r="G138" s="7"/>
      <c r="H138" s="7"/>
      <c r="I138" s="7"/>
      <c r="J138" s="7"/>
      <c r="K138" s="7"/>
      <c r="L138" s="7"/>
    </row>
    <row r="139" spans="1:12" s="3" customFormat="1" x14ac:dyDescent="0.15">
      <c r="A139" s="290" t="s">
        <v>215</v>
      </c>
      <c r="B139" s="45" t="s">
        <v>216</v>
      </c>
      <c r="C139" s="288">
        <f>SUM(ENERO:DICIEMBRE!C139)</f>
        <v>0</v>
      </c>
      <c r="D139" s="288">
        <f>SUM(ENERO:DICIEMBRE!D139)</f>
        <v>0</v>
      </c>
      <c r="E139" s="288">
        <f>SUM(ENERO:DICIEMBRE!E139)</f>
        <v>0</v>
      </c>
      <c r="F139" s="7"/>
      <c r="G139" s="7"/>
      <c r="H139" s="7"/>
      <c r="I139" s="7"/>
      <c r="J139" s="7"/>
      <c r="K139" s="7"/>
      <c r="L139" s="7"/>
    </row>
    <row r="140" spans="1:12" s="3" customFormat="1" x14ac:dyDescent="0.15">
      <c r="A140" s="303" t="s">
        <v>217</v>
      </c>
      <c r="B140" s="65" t="s">
        <v>218</v>
      </c>
      <c r="C140" s="288">
        <f>SUM(ENERO:DICIEMBRE!C140)</f>
        <v>0</v>
      </c>
      <c r="D140" s="288">
        <f>SUM(ENERO:DICIEMBRE!D140)</f>
        <v>0</v>
      </c>
      <c r="E140" s="288">
        <f>SUM(ENERO:DICIEMBRE!E140)</f>
        <v>0</v>
      </c>
      <c r="F140" s="7"/>
      <c r="G140" s="7"/>
      <c r="H140" s="7"/>
      <c r="I140" s="7"/>
      <c r="J140" s="7"/>
      <c r="K140" s="7"/>
      <c r="L140" s="7"/>
    </row>
    <row r="141" spans="1:12" s="3" customFormat="1" x14ac:dyDescent="0.15">
      <c r="A141" s="329"/>
      <c r="B141" s="66" t="s">
        <v>219</v>
      </c>
      <c r="C141" s="335">
        <f>SUM(C128:C140)</f>
        <v>61026</v>
      </c>
      <c r="D141" s="335">
        <f>SUM(D128:D140)</f>
        <v>57683</v>
      </c>
      <c r="E141" s="51">
        <f>SUM(E128:E140)</f>
        <v>3515550230</v>
      </c>
      <c r="F141" s="7"/>
      <c r="G141" s="7"/>
      <c r="H141" s="7"/>
      <c r="I141" s="7"/>
      <c r="J141" s="7"/>
      <c r="K141" s="7"/>
      <c r="L141" s="7"/>
    </row>
    <row r="142" spans="1:12" s="3" customFormat="1" x14ac:dyDescent="0.15">
      <c r="A142" s="329"/>
      <c r="B142" s="81" t="s">
        <v>220</v>
      </c>
      <c r="C142" s="335">
        <f>SUM(C143:C152)</f>
        <v>8763</v>
      </c>
      <c r="D142" s="335">
        <f>SUM(D143:D152)</f>
        <v>8221</v>
      </c>
      <c r="E142" s="51">
        <f>SUM(E143:E152)</f>
        <v>48623850</v>
      </c>
      <c r="F142" s="7"/>
      <c r="G142" s="7"/>
      <c r="H142" s="7"/>
      <c r="I142" s="7"/>
      <c r="J142" s="7"/>
      <c r="K142" s="7"/>
      <c r="L142" s="7"/>
    </row>
    <row r="143" spans="1:12" s="3" customFormat="1" x14ac:dyDescent="0.15">
      <c r="A143" s="286" t="s">
        <v>221</v>
      </c>
      <c r="B143" s="43" t="s">
        <v>222</v>
      </c>
      <c r="C143" s="288">
        <f>SUM(ENERO:DICIEMBRE!C143)</f>
        <v>0</v>
      </c>
      <c r="D143" s="288">
        <f>SUM(ENERO:DICIEMBRE!D143)</f>
        <v>0</v>
      </c>
      <c r="E143" s="288">
        <f>SUM(ENERO:DICIEMBRE!E143)</f>
        <v>0</v>
      </c>
      <c r="F143" s="7"/>
      <c r="G143" s="7"/>
      <c r="H143" s="7"/>
      <c r="I143" s="7"/>
      <c r="J143" s="7"/>
      <c r="K143" s="7"/>
      <c r="L143" s="7"/>
    </row>
    <row r="144" spans="1:12" s="3" customFormat="1" x14ac:dyDescent="0.15">
      <c r="A144" s="290" t="s">
        <v>223</v>
      </c>
      <c r="B144" s="45" t="s">
        <v>224</v>
      </c>
      <c r="C144" s="288">
        <f>SUM(ENERO:DICIEMBRE!C144)</f>
        <v>0</v>
      </c>
      <c r="D144" s="288">
        <f>SUM(ENERO:DICIEMBRE!D144)</f>
        <v>0</v>
      </c>
      <c r="E144" s="288">
        <f>SUM(ENERO:DICIEMBRE!E144)</f>
        <v>0</v>
      </c>
      <c r="F144" s="7"/>
      <c r="G144" s="7"/>
      <c r="H144" s="7"/>
      <c r="I144" s="7"/>
      <c r="J144" s="7"/>
      <c r="K144" s="7"/>
      <c r="L144" s="7"/>
    </row>
    <row r="145" spans="1:12" s="3" customFormat="1" x14ac:dyDescent="0.15">
      <c r="A145" s="290" t="s">
        <v>225</v>
      </c>
      <c r="B145" s="45" t="s">
        <v>226</v>
      </c>
      <c r="C145" s="288">
        <f>SUM(ENERO:DICIEMBRE!C145)</f>
        <v>0</v>
      </c>
      <c r="D145" s="288">
        <f>SUM(ENERO:DICIEMBRE!D145)</f>
        <v>0</v>
      </c>
      <c r="E145" s="288">
        <f>SUM(ENERO:DICIEMBRE!E145)</f>
        <v>0</v>
      </c>
      <c r="F145" s="7"/>
      <c r="G145" s="7"/>
      <c r="H145" s="7"/>
      <c r="I145" s="7"/>
      <c r="J145" s="7"/>
      <c r="K145" s="7"/>
      <c r="L145" s="7"/>
    </row>
    <row r="146" spans="1:12" s="3" customFormat="1" x14ac:dyDescent="0.15">
      <c r="A146" s="290" t="s">
        <v>227</v>
      </c>
      <c r="B146" s="45" t="s">
        <v>228</v>
      </c>
      <c r="C146" s="288">
        <f>SUM(ENERO:DICIEMBRE!C146)</f>
        <v>8382</v>
      </c>
      <c r="D146" s="288">
        <f>SUM(ENERO:DICIEMBRE!D146)</f>
        <v>7926</v>
      </c>
      <c r="E146" s="288">
        <f>SUM(ENERO:DICIEMBRE!E146)</f>
        <v>46367100</v>
      </c>
      <c r="F146" s="7"/>
      <c r="G146" s="7"/>
      <c r="H146" s="7"/>
      <c r="I146" s="7"/>
      <c r="J146" s="7"/>
      <c r="K146" s="7"/>
      <c r="L146" s="7"/>
    </row>
    <row r="147" spans="1:12" s="3" customFormat="1" x14ac:dyDescent="0.15">
      <c r="A147" s="290" t="s">
        <v>229</v>
      </c>
      <c r="B147" s="45" t="s">
        <v>230</v>
      </c>
      <c r="C147" s="288">
        <f>SUM(ENERO:DICIEMBRE!C147)</f>
        <v>0</v>
      </c>
      <c r="D147" s="288">
        <f>SUM(ENERO:DICIEMBRE!D147)</f>
        <v>0</v>
      </c>
      <c r="E147" s="288">
        <f>SUM(ENERO:DICIEMBRE!E147)</f>
        <v>0</v>
      </c>
      <c r="F147" s="7"/>
      <c r="G147" s="7"/>
      <c r="H147" s="7"/>
      <c r="I147" s="7"/>
      <c r="J147" s="7"/>
      <c r="K147" s="7"/>
      <c r="L147" s="7"/>
    </row>
    <row r="148" spans="1:12" s="3" customFormat="1" x14ac:dyDescent="0.15">
      <c r="A148" s="290" t="s">
        <v>231</v>
      </c>
      <c r="B148" s="45" t="s">
        <v>232</v>
      </c>
      <c r="C148" s="288">
        <f>SUM(ENERO:DICIEMBRE!C148)</f>
        <v>0</v>
      </c>
      <c r="D148" s="288">
        <f>SUM(ENERO:DICIEMBRE!D148)</f>
        <v>0</v>
      </c>
      <c r="E148" s="288">
        <f>SUM(ENERO:DICIEMBRE!E148)</f>
        <v>0</v>
      </c>
      <c r="F148" s="7"/>
      <c r="G148" s="7"/>
      <c r="H148" s="7"/>
      <c r="I148" s="7"/>
      <c r="J148" s="7"/>
      <c r="K148" s="7"/>
      <c r="L148" s="7"/>
    </row>
    <row r="149" spans="1:12" s="3" customFormat="1" x14ac:dyDescent="0.15">
      <c r="A149" s="290" t="s">
        <v>233</v>
      </c>
      <c r="B149" s="45" t="s">
        <v>234</v>
      </c>
      <c r="C149" s="288">
        <f>SUM(ENERO:DICIEMBRE!C149)</f>
        <v>0</v>
      </c>
      <c r="D149" s="288">
        <f>SUM(ENERO:DICIEMBRE!D149)</f>
        <v>0</v>
      </c>
      <c r="E149" s="288">
        <f>SUM(ENERO:DICIEMBRE!E149)</f>
        <v>0</v>
      </c>
      <c r="F149" s="7"/>
      <c r="G149" s="7"/>
      <c r="H149" s="7"/>
      <c r="I149" s="7"/>
      <c r="J149" s="7"/>
      <c r="K149" s="7"/>
      <c r="L149" s="7"/>
    </row>
    <row r="150" spans="1:12" s="3" customFormat="1" x14ac:dyDescent="0.15">
      <c r="A150" s="290" t="s">
        <v>235</v>
      </c>
      <c r="B150" s="45" t="s">
        <v>236</v>
      </c>
      <c r="C150" s="288">
        <f>SUM(ENERO:DICIEMBRE!C150)</f>
        <v>381</v>
      </c>
      <c r="D150" s="288">
        <f>SUM(ENERO:DICIEMBRE!D150)</f>
        <v>295</v>
      </c>
      <c r="E150" s="288">
        <f>SUM(ENERO:DICIEMBRE!E150)</f>
        <v>2256750</v>
      </c>
      <c r="F150" s="7"/>
      <c r="G150" s="7"/>
      <c r="H150" s="7"/>
      <c r="I150" s="7"/>
      <c r="J150" s="7"/>
      <c r="K150" s="7"/>
      <c r="L150" s="7"/>
    </row>
    <row r="151" spans="1:12" s="3" customFormat="1" x14ac:dyDescent="0.15">
      <c r="A151" s="290" t="s">
        <v>237</v>
      </c>
      <c r="B151" s="45" t="s">
        <v>238</v>
      </c>
      <c r="C151" s="288">
        <f>SUM(ENERO:DICIEMBRE!C151)</f>
        <v>0</v>
      </c>
      <c r="D151" s="288">
        <f>SUM(ENERO:DICIEMBRE!D151)</f>
        <v>0</v>
      </c>
      <c r="E151" s="288">
        <f>SUM(ENERO:DICIEMBRE!E151)</f>
        <v>0</v>
      </c>
      <c r="F151" s="7"/>
      <c r="G151" s="7"/>
      <c r="H151" s="7"/>
      <c r="I151" s="7"/>
      <c r="J151" s="7"/>
      <c r="K151" s="7"/>
      <c r="L151" s="7"/>
    </row>
    <row r="152" spans="1:12" s="3" customFormat="1" x14ac:dyDescent="0.15">
      <c r="A152" s="303" t="s">
        <v>239</v>
      </c>
      <c r="B152" s="65" t="s">
        <v>240</v>
      </c>
      <c r="C152" s="288">
        <f>SUM(ENERO:DICIEMBRE!C152)</f>
        <v>0</v>
      </c>
      <c r="D152" s="288">
        <f>SUM(ENERO:DICIEMBRE!D152)</f>
        <v>0</v>
      </c>
      <c r="E152" s="288">
        <f>SUM(ENERO:DICIEMBRE!E152)</f>
        <v>0</v>
      </c>
      <c r="F152" s="7"/>
      <c r="G152" s="7"/>
      <c r="H152" s="7"/>
      <c r="I152" s="7"/>
      <c r="J152" s="7"/>
      <c r="K152" s="7"/>
      <c r="L152" s="7"/>
    </row>
    <row r="153" spans="1:12" s="3" customFormat="1" x14ac:dyDescent="0.15">
      <c r="A153" s="339"/>
      <c r="B153" s="82" t="s">
        <v>241</v>
      </c>
      <c r="C153" s="340">
        <f>SUM(C154:C158)</f>
        <v>0</v>
      </c>
      <c r="D153" s="340"/>
      <c r="E153" s="83"/>
      <c r="F153" s="7"/>
      <c r="G153" s="7"/>
      <c r="H153" s="7"/>
      <c r="I153" s="7"/>
      <c r="J153" s="7"/>
      <c r="K153" s="7"/>
      <c r="L153" s="7"/>
    </row>
    <row r="154" spans="1:12" s="3" customFormat="1" x14ac:dyDescent="0.15">
      <c r="A154" s="303">
        <v>203211</v>
      </c>
      <c r="B154" s="65" t="s">
        <v>242</v>
      </c>
      <c r="C154" s="288">
        <f>SUM(ENERO:DICIEMBRE!C154)</f>
        <v>0</v>
      </c>
      <c r="D154" s="341"/>
      <c r="E154" s="84"/>
      <c r="F154" s="7"/>
      <c r="G154" s="7"/>
      <c r="H154" s="7"/>
      <c r="I154" s="7"/>
      <c r="J154" s="7"/>
      <c r="K154" s="7"/>
      <c r="L154" s="7"/>
    </row>
    <row r="155" spans="1:12" s="3" customFormat="1" ht="21" x14ac:dyDescent="0.15">
      <c r="A155" s="342" t="s">
        <v>243</v>
      </c>
      <c r="B155" s="85" t="s">
        <v>244</v>
      </c>
      <c r="C155" s="288">
        <f>SUM(ENERO:DICIEMBRE!C155)</f>
        <v>0</v>
      </c>
      <c r="D155" s="343"/>
      <c r="E155" s="86"/>
      <c r="F155" s="7"/>
      <c r="G155" s="7"/>
      <c r="H155" s="7"/>
      <c r="I155" s="7"/>
      <c r="J155" s="7"/>
      <c r="K155" s="7"/>
      <c r="L155" s="7"/>
    </row>
    <row r="156" spans="1:12" s="3" customFormat="1" x14ac:dyDescent="0.15">
      <c r="A156" s="342" t="s">
        <v>245</v>
      </c>
      <c r="B156" s="85" t="s">
        <v>246</v>
      </c>
      <c r="C156" s="288">
        <f>SUM(ENERO:DICIEMBRE!C156)</f>
        <v>0</v>
      </c>
      <c r="D156" s="343"/>
      <c r="E156" s="86"/>
      <c r="F156" s="7"/>
      <c r="G156" s="7"/>
      <c r="H156" s="7"/>
      <c r="I156" s="7"/>
      <c r="J156" s="7"/>
      <c r="K156" s="7"/>
      <c r="L156" s="7"/>
    </row>
    <row r="157" spans="1:12" s="3" customFormat="1" x14ac:dyDescent="0.15">
      <c r="A157" s="342" t="s">
        <v>247</v>
      </c>
      <c r="B157" s="85" t="s">
        <v>248</v>
      </c>
      <c r="C157" s="288">
        <f>SUM(ENERO:DICIEMBRE!C157)</f>
        <v>0</v>
      </c>
      <c r="D157" s="343"/>
      <c r="E157" s="86"/>
      <c r="F157" s="7"/>
      <c r="G157" s="7"/>
      <c r="H157" s="7"/>
      <c r="I157" s="7"/>
      <c r="J157" s="7"/>
      <c r="K157" s="7"/>
      <c r="L157" s="7"/>
    </row>
    <row r="158" spans="1:12" s="3" customFormat="1" ht="21" x14ac:dyDescent="0.15">
      <c r="A158" s="342" t="s">
        <v>249</v>
      </c>
      <c r="B158" s="85" t="s">
        <v>250</v>
      </c>
      <c r="C158" s="288">
        <f>SUM(ENERO:DICIEMBRE!C158)</f>
        <v>0</v>
      </c>
      <c r="D158" s="343"/>
      <c r="E158" s="86"/>
      <c r="F158" s="7"/>
      <c r="G158" s="7"/>
      <c r="H158" s="7"/>
      <c r="I158" s="7"/>
      <c r="J158" s="7"/>
      <c r="K158" s="7"/>
      <c r="L158" s="7"/>
    </row>
    <row r="159" spans="1:12" s="3" customFormat="1" x14ac:dyDescent="0.15">
      <c r="A159" s="329"/>
      <c r="B159" s="87" t="s">
        <v>251</v>
      </c>
      <c r="C159" s="344">
        <f>(C141+C142+C153)</f>
        <v>69789</v>
      </c>
      <c r="D159" s="344">
        <f>(D141+D142)</f>
        <v>65904</v>
      </c>
      <c r="E159" s="51">
        <f>(E141+E142)</f>
        <v>3564174080</v>
      </c>
      <c r="F159" s="7"/>
      <c r="G159" s="7"/>
      <c r="H159" s="7"/>
      <c r="I159" s="7"/>
      <c r="J159" s="7"/>
      <c r="K159" s="7"/>
      <c r="L159" s="7"/>
    </row>
    <row r="160" spans="1:12" s="12" customFormat="1" ht="11.25" x14ac:dyDescent="0.15">
      <c r="A160" s="68" t="s">
        <v>252</v>
      </c>
      <c r="B160" s="88"/>
      <c r="C160" s="330"/>
      <c r="D160" s="330"/>
      <c r="E160" s="77"/>
      <c r="F160" s="11"/>
      <c r="G160" s="11"/>
      <c r="H160" s="11"/>
      <c r="I160" s="11"/>
      <c r="J160" s="11"/>
      <c r="K160" s="11"/>
      <c r="L160" s="11"/>
    </row>
    <row r="161" spans="1:14" s="3" customFormat="1" ht="31.5" x14ac:dyDescent="0.15">
      <c r="A161" s="13" t="s">
        <v>4</v>
      </c>
      <c r="B161" s="13" t="s">
        <v>5</v>
      </c>
      <c r="C161" s="39" t="s">
        <v>6</v>
      </c>
      <c r="D161" s="39" t="s">
        <v>7</v>
      </c>
      <c r="E161" s="39" t="s">
        <v>8</v>
      </c>
      <c r="F161" s="7"/>
      <c r="G161" s="7"/>
      <c r="H161" s="7"/>
      <c r="I161" s="7"/>
      <c r="J161" s="7"/>
      <c r="K161" s="7"/>
      <c r="L161" s="7"/>
    </row>
    <row r="162" spans="1:14" s="3" customFormat="1" x14ac:dyDescent="0.15">
      <c r="A162" s="286" t="s">
        <v>253</v>
      </c>
      <c r="B162" s="43" t="s">
        <v>254</v>
      </c>
      <c r="C162" s="288">
        <f>SUM(ENERO:DICIEMBRE!C162)</f>
        <v>3681</v>
      </c>
      <c r="D162" s="288">
        <f>SUM(ENERO:DICIEMBRE!D162)</f>
        <v>3479</v>
      </c>
      <c r="E162" s="288">
        <f>SUM(ENERO:DICIEMBRE!E162)</f>
        <v>3131100</v>
      </c>
      <c r="F162" s="7"/>
      <c r="G162" s="7"/>
      <c r="H162" s="7"/>
      <c r="I162" s="7"/>
      <c r="J162" s="7"/>
      <c r="K162" s="7"/>
      <c r="L162" s="7"/>
    </row>
    <row r="163" spans="1:14" s="3" customFormat="1" x14ac:dyDescent="0.15">
      <c r="A163" s="303" t="s">
        <v>255</v>
      </c>
      <c r="B163" s="65" t="s">
        <v>256</v>
      </c>
      <c r="C163" s="288">
        <f>SUM(ENERO:DICIEMBRE!C163)</f>
        <v>0</v>
      </c>
      <c r="D163" s="288">
        <f>SUM(ENERO:DICIEMBRE!D163)</f>
        <v>0</v>
      </c>
      <c r="E163" s="288">
        <f>SUM(ENERO:DICIEMBRE!E163)</f>
        <v>0</v>
      </c>
      <c r="F163" s="7"/>
      <c r="G163" s="7"/>
      <c r="H163" s="7"/>
      <c r="I163" s="7"/>
      <c r="J163" s="7"/>
      <c r="K163" s="7"/>
      <c r="L163" s="7"/>
    </row>
    <row r="164" spans="1:14" s="3" customFormat="1" x14ac:dyDescent="0.15">
      <c r="A164" s="89"/>
      <c r="B164" s="90" t="s">
        <v>257</v>
      </c>
      <c r="C164" s="347">
        <f>SUM(C162:C163)</f>
        <v>3681</v>
      </c>
      <c r="D164" s="347">
        <f>SUM(D162:D163)</f>
        <v>3479</v>
      </c>
      <c r="E164" s="91">
        <f>SUM(E162:E163)</f>
        <v>3131100</v>
      </c>
      <c r="F164" s="7"/>
      <c r="G164" s="7"/>
      <c r="H164" s="7"/>
      <c r="I164" s="7"/>
      <c r="J164" s="7"/>
      <c r="K164" s="7"/>
      <c r="L164" s="7"/>
    </row>
    <row r="165" spans="1:14" s="3" customFormat="1" ht="11.25" x14ac:dyDescent="0.15">
      <c r="A165" s="68" t="s">
        <v>258</v>
      </c>
      <c r="B165" s="92"/>
      <c r="C165" s="348"/>
      <c r="D165" s="348"/>
      <c r="E165" s="93"/>
      <c r="F165" s="7"/>
      <c r="G165" s="7"/>
      <c r="H165" s="7"/>
      <c r="I165" s="7"/>
      <c r="J165" s="7"/>
      <c r="K165" s="7"/>
      <c r="L165" s="7"/>
      <c r="M165" s="7"/>
      <c r="N165" s="7"/>
    </row>
    <row r="166" spans="1:14" s="3" customFormat="1" ht="31.5" x14ac:dyDescent="0.15">
      <c r="A166" s="13" t="s">
        <v>4</v>
      </c>
      <c r="B166" s="13" t="s">
        <v>5</v>
      </c>
      <c r="C166" s="39" t="s">
        <v>6</v>
      </c>
      <c r="D166" s="94" t="s">
        <v>7</v>
      </c>
      <c r="E166" s="39" t="s">
        <v>8</v>
      </c>
      <c r="F166" s="7"/>
      <c r="G166" s="7"/>
      <c r="H166" s="7"/>
      <c r="I166" s="7"/>
      <c r="J166" s="7"/>
      <c r="K166" s="7"/>
      <c r="L166" s="7"/>
      <c r="M166" s="7"/>
      <c r="N166" s="7"/>
    </row>
    <row r="167" spans="1:14" s="3" customFormat="1" x14ac:dyDescent="0.15">
      <c r="A167" s="286">
        <v>1101004</v>
      </c>
      <c r="B167" s="43" t="s">
        <v>259</v>
      </c>
      <c r="C167" s="288">
        <f>SUM(ENERO:DICIEMBRE!C167)</f>
        <v>157</v>
      </c>
      <c r="D167" s="288">
        <f>SUM(ENERO:DICIEMBRE!D167)</f>
        <v>157</v>
      </c>
      <c r="E167" s="288">
        <f>SUM(ENERO:DICIEMBRE!E167)</f>
        <v>2673710</v>
      </c>
      <c r="F167" s="7"/>
      <c r="G167" s="7"/>
      <c r="H167" s="7"/>
      <c r="I167" s="7"/>
      <c r="J167" s="7"/>
      <c r="K167" s="7"/>
      <c r="L167" s="7"/>
      <c r="M167" s="7"/>
      <c r="N167" s="7"/>
    </row>
    <row r="168" spans="1:14" s="3" customFormat="1" x14ac:dyDescent="0.15">
      <c r="A168" s="290">
        <v>1101006</v>
      </c>
      <c r="B168" s="45" t="s">
        <v>260</v>
      </c>
      <c r="C168" s="288">
        <f>SUM(ENERO:DICIEMBRE!C168)</f>
        <v>0</v>
      </c>
      <c r="D168" s="288">
        <f>SUM(ENERO:DICIEMBRE!D168)</f>
        <v>0</v>
      </c>
      <c r="E168" s="288">
        <f>SUM(ENERO:DICIEMBRE!E168)</f>
        <v>0</v>
      </c>
      <c r="F168" s="7"/>
      <c r="G168" s="7"/>
      <c r="H168" s="7"/>
      <c r="I168" s="7"/>
      <c r="J168" s="7"/>
      <c r="K168" s="7"/>
      <c r="L168" s="7"/>
      <c r="M168" s="7"/>
      <c r="N168" s="7"/>
    </row>
    <row r="169" spans="1:14" s="3" customFormat="1" x14ac:dyDescent="0.15">
      <c r="A169" s="290">
        <v>1701001</v>
      </c>
      <c r="B169" s="45" t="s">
        <v>261</v>
      </c>
      <c r="C169" s="288">
        <f>SUM(ENERO:DICIEMBRE!C169)</f>
        <v>11820</v>
      </c>
      <c r="D169" s="288">
        <f>SUM(ENERO:DICIEMBRE!D169)</f>
        <v>11710</v>
      </c>
      <c r="E169" s="288">
        <f>SUM(ENERO:DICIEMBRE!E169)</f>
        <v>68386400</v>
      </c>
      <c r="F169" s="7"/>
      <c r="G169" s="7"/>
      <c r="H169" s="7"/>
      <c r="I169" s="7"/>
      <c r="J169" s="7"/>
      <c r="K169" s="7"/>
      <c r="L169" s="7"/>
      <c r="M169" s="7"/>
      <c r="N169" s="7"/>
    </row>
    <row r="170" spans="1:14" s="3" customFormat="1" ht="21" x14ac:dyDescent="0.15">
      <c r="A170" s="290">
        <v>1701003</v>
      </c>
      <c r="B170" s="45" t="s">
        <v>262</v>
      </c>
      <c r="C170" s="288">
        <f>SUM(ENERO:DICIEMBRE!C170)</f>
        <v>163</v>
      </c>
      <c r="D170" s="288">
        <f>SUM(ENERO:DICIEMBRE!D170)</f>
        <v>163</v>
      </c>
      <c r="E170" s="288">
        <f>SUM(ENERO:DICIEMBRE!E170)</f>
        <v>2679720</v>
      </c>
      <c r="F170" s="7"/>
      <c r="G170" s="7"/>
      <c r="H170" s="7"/>
      <c r="I170" s="7"/>
      <c r="J170" s="7"/>
      <c r="K170" s="7"/>
      <c r="L170" s="7"/>
      <c r="M170" s="7"/>
      <c r="N170" s="7"/>
    </row>
    <row r="171" spans="1:14" s="3" customFormat="1" ht="21" x14ac:dyDescent="0.15">
      <c r="A171" s="290" t="s">
        <v>263</v>
      </c>
      <c r="B171" s="45" t="s">
        <v>264</v>
      </c>
      <c r="C171" s="288">
        <f>SUM(ENERO:DICIEMBRE!C171)</f>
        <v>355</v>
      </c>
      <c r="D171" s="288">
        <f>SUM(ENERO:DICIEMBRE!D171)</f>
        <v>354</v>
      </c>
      <c r="E171" s="288">
        <f>SUM(ENERO:DICIEMBRE!E171)</f>
        <v>9869520</v>
      </c>
      <c r="F171" s="7"/>
      <c r="G171" s="7"/>
      <c r="H171" s="7"/>
      <c r="I171" s="7"/>
      <c r="J171" s="7"/>
      <c r="K171" s="7"/>
      <c r="L171" s="7"/>
      <c r="M171" s="7"/>
      <c r="N171" s="7"/>
    </row>
    <row r="172" spans="1:14" s="3" customFormat="1" x14ac:dyDescent="0.15">
      <c r="A172" s="290" t="s">
        <v>265</v>
      </c>
      <c r="B172" s="45" t="s">
        <v>266</v>
      </c>
      <c r="C172" s="288">
        <f>SUM(ENERO:DICIEMBRE!C172)</f>
        <v>63</v>
      </c>
      <c r="D172" s="288">
        <f>SUM(ENERO:DICIEMBRE!D172)</f>
        <v>60</v>
      </c>
      <c r="E172" s="288">
        <f>SUM(ENERO:DICIEMBRE!E172)</f>
        <v>3193800</v>
      </c>
      <c r="F172" s="7"/>
      <c r="G172" s="7"/>
      <c r="H172" s="7"/>
      <c r="I172" s="7"/>
      <c r="J172" s="7"/>
      <c r="K172" s="7"/>
      <c r="L172" s="7"/>
      <c r="M172" s="7"/>
      <c r="N172" s="7"/>
    </row>
    <row r="173" spans="1:14" s="3" customFormat="1" x14ac:dyDescent="0.15">
      <c r="A173" s="290" t="s">
        <v>267</v>
      </c>
      <c r="B173" s="45" t="s">
        <v>268</v>
      </c>
      <c r="C173" s="288">
        <f>SUM(ENERO:DICIEMBRE!C173)</f>
        <v>1095</v>
      </c>
      <c r="D173" s="288">
        <f>SUM(ENERO:DICIEMBRE!D173)</f>
        <v>1094</v>
      </c>
      <c r="E173" s="288">
        <f>SUM(ENERO:DICIEMBRE!E173)</f>
        <v>64885140</v>
      </c>
      <c r="F173" s="7"/>
      <c r="G173" s="7"/>
      <c r="H173" s="7"/>
      <c r="I173" s="7"/>
      <c r="J173" s="7"/>
      <c r="K173" s="7"/>
      <c r="L173" s="7"/>
      <c r="M173" s="7"/>
      <c r="N173" s="7"/>
    </row>
    <row r="174" spans="1:14" s="3" customFormat="1" ht="21" x14ac:dyDescent="0.15">
      <c r="A174" s="290" t="s">
        <v>269</v>
      </c>
      <c r="B174" s="45" t="s">
        <v>270</v>
      </c>
      <c r="C174" s="288">
        <f>SUM(ENERO:DICIEMBRE!C174)</f>
        <v>0</v>
      </c>
      <c r="D174" s="288">
        <f>SUM(ENERO:DICIEMBRE!D174)</f>
        <v>0</v>
      </c>
      <c r="E174" s="288">
        <f>SUM(ENERO:DICIEMBRE!E174)</f>
        <v>0</v>
      </c>
      <c r="F174" s="7"/>
      <c r="G174" s="7"/>
      <c r="H174" s="7"/>
      <c r="I174" s="7"/>
      <c r="J174" s="7"/>
      <c r="K174" s="7"/>
      <c r="L174" s="7"/>
      <c r="M174" s="7"/>
      <c r="N174" s="7"/>
    </row>
    <row r="175" spans="1:14" s="3" customFormat="1" x14ac:dyDescent="0.15">
      <c r="A175" s="290" t="s">
        <v>271</v>
      </c>
      <c r="B175" s="45" t="s">
        <v>272</v>
      </c>
      <c r="C175" s="288">
        <f>SUM(ENERO:DICIEMBRE!C175)</f>
        <v>0</v>
      </c>
      <c r="D175" s="288">
        <f>SUM(ENERO:DICIEMBRE!D175)</f>
        <v>0</v>
      </c>
      <c r="E175" s="288">
        <f>SUM(ENERO:DICIEMBRE!E175)</f>
        <v>0</v>
      </c>
      <c r="F175" s="7"/>
      <c r="G175" s="7"/>
      <c r="H175" s="7"/>
      <c r="I175" s="7"/>
      <c r="J175" s="7"/>
      <c r="K175" s="7"/>
      <c r="L175" s="7"/>
      <c r="M175" s="7"/>
      <c r="N175" s="7"/>
    </row>
    <row r="176" spans="1:14" s="3" customFormat="1" x14ac:dyDescent="0.15">
      <c r="A176" s="290" t="s">
        <v>273</v>
      </c>
      <c r="B176" s="45" t="s">
        <v>274</v>
      </c>
      <c r="C176" s="288">
        <f>SUM(ENERO:DICIEMBRE!C176)</f>
        <v>0</v>
      </c>
      <c r="D176" s="288">
        <f>SUM(ENERO:DICIEMBRE!D176)</f>
        <v>0</v>
      </c>
      <c r="E176" s="288">
        <f>SUM(ENERO:DICIEMBRE!E176)</f>
        <v>0</v>
      </c>
      <c r="F176" s="7"/>
      <c r="G176" s="7"/>
      <c r="H176" s="7"/>
      <c r="I176" s="7"/>
      <c r="J176" s="7"/>
      <c r="K176" s="7"/>
      <c r="L176" s="7"/>
      <c r="M176" s="7"/>
      <c r="N176" s="7"/>
    </row>
    <row r="177" spans="1:14" s="3" customFormat="1" x14ac:dyDescent="0.15">
      <c r="A177" s="290" t="s">
        <v>275</v>
      </c>
      <c r="B177" s="45" t="s">
        <v>276</v>
      </c>
      <c r="C177" s="288">
        <f>SUM(ENERO:DICIEMBRE!C177)</f>
        <v>0</v>
      </c>
      <c r="D177" s="288">
        <f>SUM(ENERO:DICIEMBRE!D177)</f>
        <v>0</v>
      </c>
      <c r="E177" s="288">
        <f>SUM(ENERO:DICIEMBRE!E177)</f>
        <v>0</v>
      </c>
      <c r="F177" s="7"/>
      <c r="G177" s="7"/>
      <c r="H177" s="7"/>
      <c r="I177" s="7"/>
      <c r="J177" s="7"/>
      <c r="K177" s="7"/>
      <c r="L177" s="7"/>
      <c r="M177" s="7"/>
      <c r="N177" s="7"/>
    </row>
    <row r="178" spans="1:14" s="3" customFormat="1" x14ac:dyDescent="0.15">
      <c r="A178" s="290" t="s">
        <v>277</v>
      </c>
      <c r="B178" s="45" t="s">
        <v>278</v>
      </c>
      <c r="C178" s="288">
        <f>SUM(ENERO:DICIEMBRE!C178)</f>
        <v>0</v>
      </c>
      <c r="D178" s="288">
        <f>SUM(ENERO:DICIEMBRE!D178)</f>
        <v>0</v>
      </c>
      <c r="E178" s="288">
        <f>SUM(ENERO:DICIEMBRE!E178)</f>
        <v>0</v>
      </c>
      <c r="F178" s="7"/>
      <c r="G178" s="7"/>
      <c r="H178" s="7"/>
      <c r="I178" s="7"/>
      <c r="J178" s="7"/>
      <c r="K178" s="7"/>
      <c r="L178" s="7"/>
      <c r="M178" s="7"/>
      <c r="N178" s="7"/>
    </row>
    <row r="179" spans="1:14" s="3" customFormat="1" x14ac:dyDescent="0.15">
      <c r="A179" s="290" t="s">
        <v>279</v>
      </c>
      <c r="B179" s="45" t="s">
        <v>280</v>
      </c>
      <c r="C179" s="288">
        <f>SUM(ENERO:DICIEMBRE!C179)</f>
        <v>0</v>
      </c>
      <c r="D179" s="288">
        <f>SUM(ENERO:DICIEMBRE!D179)</f>
        <v>0</v>
      </c>
      <c r="E179" s="288">
        <f>SUM(ENERO:DICIEMBRE!E179)</f>
        <v>0</v>
      </c>
      <c r="F179" s="7"/>
      <c r="G179" s="7"/>
      <c r="H179" s="7"/>
      <c r="I179" s="7"/>
      <c r="J179" s="7"/>
      <c r="K179" s="7"/>
      <c r="L179" s="7"/>
      <c r="M179" s="7"/>
      <c r="N179" s="7"/>
    </row>
    <row r="180" spans="1:14" s="3" customFormat="1" x14ac:dyDescent="0.15">
      <c r="A180" s="290" t="s">
        <v>281</v>
      </c>
      <c r="B180" s="45" t="s">
        <v>282</v>
      </c>
      <c r="C180" s="288">
        <f>SUM(ENERO:DICIEMBRE!C180)</f>
        <v>0</v>
      </c>
      <c r="D180" s="288">
        <f>SUM(ENERO:DICIEMBRE!D180)</f>
        <v>0</v>
      </c>
      <c r="E180" s="288">
        <f>SUM(ENERO:DICIEMBRE!E180)</f>
        <v>0</v>
      </c>
      <c r="F180" s="7"/>
      <c r="G180" s="7"/>
      <c r="H180" s="7"/>
      <c r="I180" s="7"/>
      <c r="J180" s="7"/>
      <c r="K180" s="7"/>
      <c r="L180" s="7"/>
      <c r="M180" s="7"/>
      <c r="N180" s="7"/>
    </row>
    <row r="181" spans="1:14" s="3" customFormat="1" x14ac:dyDescent="0.15">
      <c r="A181" s="290" t="s">
        <v>283</v>
      </c>
      <c r="B181" s="45" t="s">
        <v>284</v>
      </c>
      <c r="C181" s="288">
        <f>SUM(ENERO:DICIEMBRE!C181)</f>
        <v>0</v>
      </c>
      <c r="D181" s="288">
        <f>SUM(ENERO:DICIEMBRE!D181)</f>
        <v>0</v>
      </c>
      <c r="E181" s="288">
        <f>SUM(ENERO:DICIEMBRE!E181)</f>
        <v>0</v>
      </c>
      <c r="F181" s="7"/>
      <c r="G181" s="7"/>
      <c r="H181" s="7"/>
      <c r="I181" s="7"/>
      <c r="J181" s="7"/>
      <c r="K181" s="7"/>
      <c r="L181" s="7"/>
      <c r="M181" s="7"/>
      <c r="N181" s="7"/>
    </row>
    <row r="182" spans="1:14" s="3" customFormat="1" x14ac:dyDescent="0.15">
      <c r="A182" s="290" t="s">
        <v>285</v>
      </c>
      <c r="B182" s="45" t="s">
        <v>286</v>
      </c>
      <c r="C182" s="288">
        <f>SUM(ENERO:DICIEMBRE!C182)</f>
        <v>0</v>
      </c>
      <c r="D182" s="288">
        <f>SUM(ENERO:DICIEMBRE!D182)</f>
        <v>0</v>
      </c>
      <c r="E182" s="288">
        <f>SUM(ENERO:DICIEMBRE!E182)</f>
        <v>0</v>
      </c>
      <c r="F182" s="7"/>
      <c r="G182" s="7"/>
      <c r="H182" s="7"/>
      <c r="I182" s="7"/>
      <c r="J182" s="7"/>
      <c r="K182" s="7"/>
      <c r="L182" s="7"/>
      <c r="M182" s="7"/>
      <c r="N182" s="7"/>
    </row>
    <row r="183" spans="1:14" s="3" customFormat="1" ht="21" x14ac:dyDescent="0.15">
      <c r="A183" s="290" t="s">
        <v>287</v>
      </c>
      <c r="B183" s="45" t="s">
        <v>288</v>
      </c>
      <c r="C183" s="288">
        <f>SUM(ENERO:DICIEMBRE!C183)</f>
        <v>0</v>
      </c>
      <c r="D183" s="288">
        <f>SUM(ENERO:DICIEMBRE!D183)</f>
        <v>0</v>
      </c>
      <c r="E183" s="288">
        <f>SUM(ENERO:DICIEMBRE!E183)</f>
        <v>0</v>
      </c>
      <c r="F183" s="7"/>
      <c r="G183" s="7"/>
      <c r="H183" s="7"/>
      <c r="I183" s="7"/>
      <c r="J183" s="7"/>
      <c r="K183" s="7"/>
      <c r="L183" s="7"/>
      <c r="M183" s="7"/>
      <c r="N183" s="7"/>
    </row>
    <row r="184" spans="1:14" s="3" customFormat="1" ht="21" x14ac:dyDescent="0.15">
      <c r="A184" s="290" t="s">
        <v>289</v>
      </c>
      <c r="B184" s="45" t="s">
        <v>290</v>
      </c>
      <c r="C184" s="288">
        <f>SUM(ENERO:DICIEMBRE!C184)</f>
        <v>0</v>
      </c>
      <c r="D184" s="288">
        <f>SUM(ENERO:DICIEMBRE!D184)</f>
        <v>0</v>
      </c>
      <c r="E184" s="288">
        <f>SUM(ENERO:DICIEMBRE!E184)</f>
        <v>0</v>
      </c>
      <c r="F184" s="7"/>
      <c r="G184" s="7"/>
      <c r="H184" s="7"/>
      <c r="I184" s="7"/>
      <c r="J184" s="7"/>
      <c r="K184" s="7"/>
      <c r="L184" s="7"/>
      <c r="M184" s="7"/>
      <c r="N184" s="7"/>
    </row>
    <row r="185" spans="1:14" s="3" customFormat="1" x14ac:dyDescent="0.15">
      <c r="A185" s="290" t="s">
        <v>291</v>
      </c>
      <c r="B185" s="45" t="s">
        <v>292</v>
      </c>
      <c r="C185" s="288">
        <f>SUM(ENERO:DICIEMBRE!C185)</f>
        <v>0</v>
      </c>
      <c r="D185" s="288">
        <f>SUM(ENERO:DICIEMBRE!D185)</f>
        <v>0</v>
      </c>
      <c r="E185" s="288">
        <f>SUM(ENERO:DICIEMBRE!E185)</f>
        <v>0</v>
      </c>
      <c r="F185" s="7"/>
      <c r="G185" s="7"/>
      <c r="H185" s="7"/>
      <c r="I185" s="7"/>
      <c r="J185" s="7"/>
      <c r="K185" s="7"/>
      <c r="L185" s="7"/>
      <c r="M185" s="7"/>
      <c r="N185" s="7"/>
    </row>
    <row r="186" spans="1:14" s="3" customFormat="1" x14ac:dyDescent="0.15">
      <c r="A186" s="290" t="s">
        <v>293</v>
      </c>
      <c r="B186" s="45" t="s">
        <v>294</v>
      </c>
      <c r="C186" s="288">
        <f>SUM(ENERO:DICIEMBRE!C186)</f>
        <v>0</v>
      </c>
      <c r="D186" s="288">
        <f>SUM(ENERO:DICIEMBRE!D186)</f>
        <v>0</v>
      </c>
      <c r="E186" s="288">
        <f>SUM(ENERO:DICIEMBRE!E186)</f>
        <v>0</v>
      </c>
      <c r="F186" s="7"/>
      <c r="G186" s="7"/>
      <c r="H186" s="7"/>
      <c r="I186" s="7"/>
      <c r="J186" s="7"/>
      <c r="K186" s="7"/>
      <c r="L186" s="7"/>
      <c r="M186" s="7"/>
      <c r="N186" s="7"/>
    </row>
    <row r="187" spans="1:14" s="3" customFormat="1" x14ac:dyDescent="0.15">
      <c r="A187" s="290" t="s">
        <v>295</v>
      </c>
      <c r="B187" s="45" t="s">
        <v>296</v>
      </c>
      <c r="C187" s="288">
        <f>SUM(ENERO:DICIEMBRE!C187)</f>
        <v>0</v>
      </c>
      <c r="D187" s="288">
        <f>SUM(ENERO:DICIEMBRE!D187)</f>
        <v>0</v>
      </c>
      <c r="E187" s="288">
        <f>SUM(ENERO:DICIEMBRE!E187)</f>
        <v>0</v>
      </c>
      <c r="F187" s="7"/>
      <c r="G187" s="7"/>
      <c r="H187" s="7"/>
      <c r="I187" s="7"/>
      <c r="J187" s="7"/>
      <c r="K187" s="7"/>
      <c r="L187" s="7"/>
      <c r="M187" s="7"/>
      <c r="N187" s="7"/>
    </row>
    <row r="188" spans="1:14" s="3" customFormat="1" x14ac:dyDescent="0.15">
      <c r="A188" s="290" t="s">
        <v>297</v>
      </c>
      <c r="B188" s="45" t="s">
        <v>298</v>
      </c>
      <c r="C188" s="288">
        <f>SUM(ENERO:DICIEMBRE!C188)</f>
        <v>0</v>
      </c>
      <c r="D188" s="288">
        <f>SUM(ENERO:DICIEMBRE!D188)</f>
        <v>0</v>
      </c>
      <c r="E188" s="288">
        <f>SUM(ENERO:DICIEMBRE!E188)</f>
        <v>0</v>
      </c>
      <c r="F188" s="7"/>
      <c r="G188" s="7"/>
      <c r="H188" s="7"/>
      <c r="I188" s="7"/>
      <c r="J188" s="7"/>
      <c r="K188" s="7"/>
      <c r="L188" s="7"/>
      <c r="M188" s="7"/>
      <c r="N188" s="7"/>
    </row>
    <row r="189" spans="1:14" s="3" customFormat="1" x14ac:dyDescent="0.15">
      <c r="A189" s="290" t="s">
        <v>299</v>
      </c>
      <c r="B189" s="45" t="s">
        <v>300</v>
      </c>
      <c r="C189" s="288">
        <f>SUM(ENERO:DICIEMBRE!C189)</f>
        <v>0</v>
      </c>
      <c r="D189" s="288">
        <f>SUM(ENERO:DICIEMBRE!D189)</f>
        <v>0</v>
      </c>
      <c r="E189" s="288">
        <f>SUM(ENERO:DICIEMBRE!E189)</f>
        <v>0</v>
      </c>
      <c r="F189" s="7"/>
      <c r="G189" s="7"/>
      <c r="H189" s="7"/>
      <c r="I189" s="7"/>
      <c r="J189" s="7"/>
      <c r="K189" s="7"/>
      <c r="L189" s="7"/>
      <c r="M189" s="7"/>
      <c r="N189" s="7"/>
    </row>
    <row r="190" spans="1:14" s="3" customFormat="1" x14ac:dyDescent="0.15">
      <c r="A190" s="290">
        <v>1701035</v>
      </c>
      <c r="B190" s="45" t="s">
        <v>301</v>
      </c>
      <c r="C190" s="288">
        <f>SUM(ENERO:DICIEMBRE!C190)</f>
        <v>0</v>
      </c>
      <c r="D190" s="288">
        <f>SUM(ENERO:DICIEMBRE!D190)</f>
        <v>0</v>
      </c>
      <c r="E190" s="288">
        <f>SUM(ENERO:DICIEMBRE!E190)</f>
        <v>0</v>
      </c>
      <c r="F190" s="7"/>
      <c r="G190" s="7"/>
      <c r="H190" s="7"/>
      <c r="I190" s="7"/>
      <c r="J190" s="7"/>
      <c r="K190" s="7"/>
      <c r="L190" s="7"/>
      <c r="M190" s="7"/>
      <c r="N190" s="7"/>
    </row>
    <row r="191" spans="1:14" s="3" customFormat="1" x14ac:dyDescent="0.15">
      <c r="A191" s="290" t="s">
        <v>302</v>
      </c>
      <c r="B191" s="45" t="s">
        <v>303</v>
      </c>
      <c r="C191" s="288">
        <f>SUM(ENERO:DICIEMBRE!C191)</f>
        <v>0</v>
      </c>
      <c r="D191" s="288">
        <f>SUM(ENERO:DICIEMBRE!D191)</f>
        <v>0</v>
      </c>
      <c r="E191" s="288">
        <f>SUM(ENERO:DICIEMBRE!E191)</f>
        <v>0</v>
      </c>
      <c r="F191" s="7"/>
      <c r="G191" s="7"/>
      <c r="H191" s="7"/>
      <c r="I191" s="7"/>
      <c r="J191" s="7"/>
      <c r="K191" s="7"/>
      <c r="L191" s="7"/>
      <c r="M191" s="7"/>
      <c r="N191" s="7"/>
    </row>
    <row r="192" spans="1:14" s="3" customFormat="1" x14ac:dyDescent="0.15">
      <c r="A192" s="290" t="s">
        <v>304</v>
      </c>
      <c r="B192" s="45" t="s">
        <v>305</v>
      </c>
      <c r="C192" s="288">
        <f>SUM(ENERO:DICIEMBRE!C192)</f>
        <v>0</v>
      </c>
      <c r="D192" s="288">
        <f>SUM(ENERO:DICIEMBRE!D192)</f>
        <v>0</v>
      </c>
      <c r="E192" s="288">
        <f>SUM(ENERO:DICIEMBRE!E192)</f>
        <v>0</v>
      </c>
      <c r="F192" s="7"/>
      <c r="G192" s="7"/>
      <c r="H192" s="7"/>
      <c r="I192" s="7"/>
      <c r="J192" s="7"/>
      <c r="K192" s="7"/>
      <c r="L192" s="7"/>
      <c r="M192" s="7"/>
      <c r="N192" s="7"/>
    </row>
    <row r="193" spans="1:14" s="3" customFormat="1" x14ac:dyDescent="0.15">
      <c r="A193" s="290">
        <v>1801001</v>
      </c>
      <c r="B193" s="45" t="s">
        <v>306</v>
      </c>
      <c r="C193" s="288">
        <f>SUM(ENERO:DICIEMBRE!C193)</f>
        <v>710</v>
      </c>
      <c r="D193" s="288">
        <f>SUM(ENERO:DICIEMBRE!D193)</f>
        <v>707</v>
      </c>
      <c r="E193" s="288">
        <f>SUM(ENERO:DICIEMBRE!E193)</f>
        <v>28463820</v>
      </c>
      <c r="F193" s="7"/>
      <c r="G193" s="7"/>
      <c r="H193" s="7"/>
      <c r="I193" s="7"/>
      <c r="J193" s="7"/>
      <c r="K193" s="7"/>
      <c r="L193" s="7"/>
      <c r="M193" s="7"/>
      <c r="N193" s="7"/>
    </row>
    <row r="194" spans="1:14" s="3" customFormat="1" x14ac:dyDescent="0.15">
      <c r="A194" s="290">
        <v>1801003</v>
      </c>
      <c r="B194" s="45" t="s">
        <v>307</v>
      </c>
      <c r="C194" s="288">
        <f>SUM(ENERO:DICIEMBRE!C194)</f>
        <v>0</v>
      </c>
      <c r="D194" s="288">
        <f>SUM(ENERO:DICIEMBRE!D194)</f>
        <v>0</v>
      </c>
      <c r="E194" s="288">
        <f>SUM(ENERO:DICIEMBRE!E194)</f>
        <v>0</v>
      </c>
      <c r="F194" s="7"/>
      <c r="G194" s="7"/>
      <c r="H194" s="7"/>
      <c r="I194" s="7"/>
      <c r="J194" s="7"/>
      <c r="K194" s="7"/>
      <c r="L194" s="7"/>
      <c r="M194" s="7"/>
      <c r="N194" s="7"/>
    </row>
    <row r="195" spans="1:14" s="3" customFormat="1" x14ac:dyDescent="0.15">
      <c r="A195" s="290">
        <v>1801006</v>
      </c>
      <c r="B195" s="45" t="s">
        <v>308</v>
      </c>
      <c r="C195" s="288">
        <f>SUM(ENERO:DICIEMBRE!C195)</f>
        <v>270</v>
      </c>
      <c r="D195" s="288">
        <f>SUM(ENERO:DICIEMBRE!D195)</f>
        <v>269</v>
      </c>
      <c r="E195" s="288">
        <f>SUM(ENERO:DICIEMBRE!E195)</f>
        <v>13915370</v>
      </c>
      <c r="F195" s="7"/>
      <c r="G195" s="7"/>
      <c r="H195" s="7"/>
      <c r="I195" s="7"/>
      <c r="J195" s="7"/>
      <c r="K195" s="7"/>
      <c r="L195" s="7"/>
      <c r="M195" s="7"/>
      <c r="N195" s="7"/>
    </row>
    <row r="196" spans="1:14" s="3" customFormat="1" x14ac:dyDescent="0.15">
      <c r="A196" s="290">
        <v>1401001</v>
      </c>
      <c r="B196" s="45" t="s">
        <v>309</v>
      </c>
      <c r="C196" s="288">
        <f>SUM(ENERO:DICIEMBRE!C196)</f>
        <v>17</v>
      </c>
      <c r="D196" s="288">
        <f>SUM(ENERO:DICIEMBRE!D196)</f>
        <v>17</v>
      </c>
      <c r="E196" s="288">
        <f>SUM(ENERO:DICIEMBRE!E196)</f>
        <v>185130</v>
      </c>
      <c r="F196" s="7"/>
      <c r="G196" s="7"/>
      <c r="H196" s="7"/>
      <c r="I196" s="7"/>
      <c r="J196" s="7"/>
      <c r="K196" s="7"/>
      <c r="L196" s="7"/>
      <c r="M196" s="7"/>
      <c r="N196" s="7"/>
    </row>
    <row r="197" spans="1:14" s="3" customFormat="1" ht="21" x14ac:dyDescent="0.15">
      <c r="A197" s="290">
        <v>1101113</v>
      </c>
      <c r="B197" s="45" t="s">
        <v>310</v>
      </c>
      <c r="C197" s="288">
        <f>SUM(ENERO:DICIEMBRE!C197)</f>
        <v>0</v>
      </c>
      <c r="D197" s="288">
        <f>SUM(ENERO:DICIEMBRE!D197)</f>
        <v>0</v>
      </c>
      <c r="E197" s="288">
        <f>SUM(ENERO:DICIEMBRE!E197)</f>
        <v>0</v>
      </c>
      <c r="F197" s="7"/>
      <c r="G197" s="7"/>
      <c r="H197" s="7"/>
      <c r="I197" s="7"/>
      <c r="J197" s="7"/>
      <c r="K197" s="7"/>
      <c r="L197" s="7"/>
      <c r="M197" s="7"/>
      <c r="N197" s="7"/>
    </row>
    <row r="198" spans="1:14" s="3" customFormat="1" ht="21" x14ac:dyDescent="0.15">
      <c r="A198" s="290">
        <v>1101140</v>
      </c>
      <c r="B198" s="45" t="s">
        <v>311</v>
      </c>
      <c r="C198" s="288">
        <f>SUM(ENERO:DICIEMBRE!C198)</f>
        <v>0</v>
      </c>
      <c r="D198" s="288">
        <f>SUM(ENERO:DICIEMBRE!D198)</f>
        <v>0</v>
      </c>
      <c r="E198" s="288">
        <f>SUM(ENERO:DICIEMBRE!E198)</f>
        <v>0</v>
      </c>
      <c r="F198" s="7"/>
      <c r="G198" s="7"/>
      <c r="H198" s="7"/>
      <c r="I198" s="7"/>
      <c r="J198" s="7"/>
      <c r="K198" s="7"/>
      <c r="L198" s="7"/>
      <c r="M198" s="7"/>
      <c r="N198" s="7"/>
    </row>
    <row r="199" spans="1:14" s="3" customFormat="1" x14ac:dyDescent="0.15">
      <c r="A199" s="290">
        <v>1101141</v>
      </c>
      <c r="B199" s="45" t="s">
        <v>312</v>
      </c>
      <c r="C199" s="288">
        <f>SUM(ENERO:DICIEMBRE!C199)</f>
        <v>21</v>
      </c>
      <c r="D199" s="288">
        <f>SUM(ENERO:DICIEMBRE!D199)</f>
        <v>21</v>
      </c>
      <c r="E199" s="288">
        <f>SUM(ENERO:DICIEMBRE!E199)</f>
        <v>5590620</v>
      </c>
      <c r="F199" s="7"/>
      <c r="G199" s="7"/>
      <c r="H199" s="7"/>
      <c r="I199" s="7"/>
      <c r="J199" s="7"/>
      <c r="K199" s="7"/>
      <c r="L199" s="7"/>
      <c r="M199" s="7"/>
      <c r="N199" s="7"/>
    </row>
    <row r="200" spans="1:14" s="3" customFormat="1" x14ac:dyDescent="0.15">
      <c r="A200" s="303">
        <v>1101142</v>
      </c>
      <c r="B200" s="65" t="s">
        <v>313</v>
      </c>
      <c r="C200" s="288">
        <f>SUM(ENERO:DICIEMBRE!C200)</f>
        <v>0</v>
      </c>
      <c r="D200" s="288">
        <f>SUM(ENERO:DICIEMBRE!D200)</f>
        <v>0</v>
      </c>
      <c r="E200" s="288">
        <f>SUM(ENERO:DICIEMBRE!E200)</f>
        <v>0</v>
      </c>
      <c r="F200" s="7"/>
      <c r="G200" s="7"/>
      <c r="H200" s="7"/>
      <c r="I200" s="7"/>
      <c r="J200" s="7"/>
      <c r="K200" s="7"/>
      <c r="L200" s="7"/>
      <c r="M200" s="7"/>
      <c r="N200" s="7"/>
    </row>
    <row r="201" spans="1:14" s="3" customFormat="1" x14ac:dyDescent="0.15">
      <c r="A201" s="329"/>
      <c r="B201" s="66" t="s">
        <v>314</v>
      </c>
      <c r="C201" s="353">
        <f>SUM(C167:C200)</f>
        <v>14671</v>
      </c>
      <c r="D201" s="353">
        <f>SUM(D167:D200)</f>
        <v>14552</v>
      </c>
      <c r="E201" s="95">
        <f>SUM(E167:E200)</f>
        <v>199843230</v>
      </c>
      <c r="F201" s="7"/>
      <c r="G201" s="7"/>
      <c r="H201" s="7"/>
      <c r="I201" s="7"/>
      <c r="J201" s="7"/>
      <c r="K201" s="7"/>
      <c r="L201" s="7"/>
      <c r="M201" s="7"/>
      <c r="N201" s="7"/>
    </row>
    <row r="202" spans="1:14" s="3" customFormat="1" ht="11.25" x14ac:dyDescent="0.15">
      <c r="A202" s="96" t="s">
        <v>315</v>
      </c>
      <c r="B202" s="97"/>
      <c r="C202" s="354"/>
      <c r="D202" s="354"/>
      <c r="E202" s="98"/>
      <c r="F202" s="7"/>
      <c r="G202" s="7"/>
      <c r="H202" s="7"/>
      <c r="I202" s="7"/>
      <c r="J202" s="7"/>
      <c r="K202" s="7"/>
      <c r="L202" s="7"/>
      <c r="M202" s="7"/>
      <c r="N202" s="7"/>
    </row>
    <row r="203" spans="1:14" s="3" customFormat="1" ht="31.5" x14ac:dyDescent="0.15">
      <c r="A203" s="13" t="s">
        <v>4</v>
      </c>
      <c r="B203" s="13" t="s">
        <v>5</v>
      </c>
      <c r="C203" s="14" t="s">
        <v>6</v>
      </c>
      <c r="D203" s="39" t="s">
        <v>7</v>
      </c>
      <c r="E203" s="39" t="s">
        <v>8</v>
      </c>
      <c r="F203" s="7"/>
      <c r="G203" s="7"/>
      <c r="H203" s="7"/>
      <c r="I203" s="7"/>
      <c r="J203" s="7"/>
      <c r="K203" s="7"/>
      <c r="L203" s="7"/>
      <c r="M203" s="7"/>
      <c r="N203" s="7"/>
    </row>
    <row r="204" spans="1:14" s="3" customFormat="1" x14ac:dyDescent="0.15">
      <c r="A204" s="301"/>
      <c r="B204" s="99" t="s">
        <v>316</v>
      </c>
      <c r="C204" s="288">
        <f>SUM(ENERO:DICIEMBRE!C204)</f>
        <v>0</v>
      </c>
      <c r="D204" s="288">
        <f>SUM(ENERO:DICIEMBRE!D204)</f>
        <v>0</v>
      </c>
      <c r="E204" s="288">
        <f>SUM(ENERO:DICIEMBRE!E204)</f>
        <v>0</v>
      </c>
      <c r="F204" s="7"/>
      <c r="G204" s="7"/>
      <c r="H204" s="7"/>
      <c r="I204" s="7"/>
      <c r="J204" s="7"/>
      <c r="K204" s="7"/>
      <c r="L204" s="7"/>
      <c r="M204" s="7"/>
      <c r="N204" s="7"/>
    </row>
    <row r="205" spans="1:14" s="3" customFormat="1" x14ac:dyDescent="0.15">
      <c r="A205" s="301"/>
      <c r="B205" s="99" t="s">
        <v>317</v>
      </c>
      <c r="C205" s="288">
        <f>SUM(ENERO:DICIEMBRE!C205)</f>
        <v>0</v>
      </c>
      <c r="D205" s="357"/>
      <c r="E205" s="100"/>
      <c r="F205" s="7"/>
      <c r="G205" s="7"/>
      <c r="H205" s="7"/>
      <c r="I205" s="7"/>
      <c r="J205" s="7"/>
      <c r="K205" s="7"/>
      <c r="L205" s="7"/>
    </row>
    <row r="206" spans="1:14" s="3" customFormat="1" x14ac:dyDescent="0.15">
      <c r="A206" s="290"/>
      <c r="B206" s="101" t="s">
        <v>318</v>
      </c>
      <c r="C206" s="288">
        <f>SUM(ENERO:DICIEMBRE!C206)</f>
        <v>0</v>
      </c>
      <c r="D206" s="341"/>
      <c r="E206" s="84"/>
      <c r="F206" s="7"/>
      <c r="G206" s="7"/>
      <c r="H206" s="7"/>
      <c r="I206" s="7"/>
      <c r="J206" s="7"/>
      <c r="K206" s="7"/>
      <c r="L206" s="7"/>
    </row>
    <row r="207" spans="1:14" s="3" customFormat="1" x14ac:dyDescent="0.15">
      <c r="A207" s="290"/>
      <c r="B207" s="101" t="s">
        <v>319</v>
      </c>
      <c r="C207" s="288">
        <f>SUM(ENERO:DICIEMBRE!C207)</f>
        <v>0</v>
      </c>
      <c r="D207" s="341"/>
      <c r="E207" s="84"/>
      <c r="F207" s="7"/>
      <c r="G207" s="7"/>
      <c r="H207" s="7"/>
      <c r="I207" s="7"/>
      <c r="J207" s="7"/>
      <c r="K207" s="7"/>
      <c r="L207" s="7"/>
    </row>
    <row r="208" spans="1:14" s="3" customFormat="1" x14ac:dyDescent="0.15">
      <c r="A208" s="290"/>
      <c r="B208" s="101" t="s">
        <v>320</v>
      </c>
      <c r="C208" s="288">
        <f>SUM(ENERO:DICIEMBRE!C208)</f>
        <v>0</v>
      </c>
      <c r="D208" s="341"/>
      <c r="E208" s="84"/>
      <c r="F208" s="7"/>
      <c r="G208" s="7"/>
      <c r="H208" s="7"/>
      <c r="I208" s="7"/>
      <c r="J208" s="7"/>
      <c r="K208" s="7"/>
      <c r="L208" s="7"/>
    </row>
    <row r="209" spans="1:12" s="3" customFormat="1" x14ac:dyDescent="0.15">
      <c r="A209" s="290"/>
      <c r="B209" s="101" t="s">
        <v>321</v>
      </c>
      <c r="C209" s="288">
        <f>SUM(ENERO:DICIEMBRE!C209)</f>
        <v>0</v>
      </c>
      <c r="D209" s="341"/>
      <c r="E209" s="84"/>
      <c r="F209" s="7"/>
      <c r="G209" s="7"/>
      <c r="H209" s="7"/>
      <c r="I209" s="7"/>
      <c r="J209" s="7"/>
      <c r="K209" s="7"/>
      <c r="L209" s="7"/>
    </row>
    <row r="210" spans="1:12" s="3" customFormat="1" x14ac:dyDescent="0.15">
      <c r="A210" s="290"/>
      <c r="B210" s="101" t="s">
        <v>322</v>
      </c>
      <c r="C210" s="288">
        <f>SUM(ENERO:DICIEMBRE!C210)</f>
        <v>0</v>
      </c>
      <c r="D210" s="341"/>
      <c r="E210" s="84"/>
      <c r="F210" s="7"/>
      <c r="G210" s="7"/>
      <c r="H210" s="7"/>
      <c r="I210" s="7"/>
      <c r="J210" s="7"/>
      <c r="K210" s="7"/>
      <c r="L210" s="7"/>
    </row>
    <row r="211" spans="1:12" s="3" customFormat="1" x14ac:dyDescent="0.15">
      <c r="A211" s="303"/>
      <c r="B211" s="102" t="s">
        <v>323</v>
      </c>
      <c r="C211" s="288">
        <f>SUM(ENERO:DICIEMBRE!C211)</f>
        <v>0</v>
      </c>
      <c r="D211" s="358"/>
      <c r="E211" s="103"/>
      <c r="F211" s="7"/>
      <c r="G211" s="7"/>
      <c r="H211" s="7"/>
      <c r="I211" s="7"/>
      <c r="J211" s="7"/>
      <c r="K211" s="7"/>
      <c r="L211" s="7"/>
    </row>
    <row r="212" spans="1:12" s="3" customFormat="1" x14ac:dyDescent="0.15">
      <c r="A212" s="329"/>
      <c r="B212" s="104" t="s">
        <v>105</v>
      </c>
      <c r="C212" s="359">
        <f>SUM(C204:C211)</f>
        <v>0</v>
      </c>
      <c r="D212" s="359">
        <f>SUM(D204:D211)</f>
        <v>0</v>
      </c>
      <c r="E212" s="359">
        <f t="shared" ref="E212" si="1">SUM(E204:E211)</f>
        <v>0</v>
      </c>
      <c r="F212" s="7"/>
      <c r="G212" s="7"/>
      <c r="H212" s="7"/>
      <c r="I212" s="7"/>
      <c r="J212" s="7"/>
      <c r="K212" s="7"/>
      <c r="L212" s="7"/>
    </row>
    <row r="213" spans="1:12" s="3" customFormat="1" ht="11.25" x14ac:dyDescent="0.15">
      <c r="A213" s="96" t="s">
        <v>324</v>
      </c>
      <c r="B213" s="97"/>
      <c r="C213" s="360"/>
      <c r="D213" s="360"/>
      <c r="E213" s="105"/>
      <c r="F213" s="7"/>
      <c r="G213" s="7"/>
      <c r="H213" s="7"/>
      <c r="I213" s="7"/>
      <c r="J213" s="7"/>
      <c r="K213" s="7"/>
      <c r="L213" s="7"/>
    </row>
    <row r="214" spans="1:12" s="3" customFormat="1" ht="31.5" x14ac:dyDescent="0.15">
      <c r="A214" s="13" t="s">
        <v>4</v>
      </c>
      <c r="B214" s="106" t="s">
        <v>325</v>
      </c>
      <c r="C214" s="39" t="s">
        <v>6</v>
      </c>
      <c r="D214" s="94" t="s">
        <v>7</v>
      </c>
      <c r="E214" s="39" t="s">
        <v>8</v>
      </c>
      <c r="F214" s="7"/>
      <c r="G214" s="7"/>
      <c r="H214" s="7"/>
      <c r="I214" s="7"/>
      <c r="J214" s="7"/>
      <c r="K214" s="7"/>
      <c r="L214" s="7"/>
    </row>
    <row r="215" spans="1:12" s="3" customFormat="1" x14ac:dyDescent="0.15">
      <c r="A215" s="286">
        <v>3003001</v>
      </c>
      <c r="B215" s="107" t="s">
        <v>326</v>
      </c>
      <c r="C215" s="288">
        <f>SUM(ENERO:DICIEMBRE!C215)</f>
        <v>75</v>
      </c>
      <c r="D215" s="288">
        <f>SUM(ENERO:DICIEMBRE!D215)</f>
        <v>75</v>
      </c>
      <c r="E215" s="288">
        <f>SUM(ENERO:DICIEMBRE!E215)</f>
        <v>617250</v>
      </c>
      <c r="F215" s="7"/>
      <c r="G215" s="7"/>
      <c r="H215" s="7"/>
      <c r="I215" s="7"/>
      <c r="J215" s="7"/>
      <c r="K215" s="7"/>
      <c r="L215" s="7"/>
    </row>
    <row r="216" spans="1:12" s="3" customFormat="1" x14ac:dyDescent="0.15">
      <c r="A216" s="290" t="s">
        <v>327</v>
      </c>
      <c r="B216" s="101" t="s">
        <v>328</v>
      </c>
      <c r="C216" s="288">
        <f>SUM(ENERO:DICIEMBRE!C216)</f>
        <v>0</v>
      </c>
      <c r="D216" s="288">
        <f>SUM(ENERO:DICIEMBRE!D216)</f>
        <v>0</v>
      </c>
      <c r="E216" s="288">
        <f>SUM(ENERO:DICIEMBRE!E216)</f>
        <v>0</v>
      </c>
      <c r="F216" s="7"/>
      <c r="G216" s="7"/>
      <c r="H216" s="7"/>
      <c r="I216" s="7"/>
      <c r="J216" s="7"/>
      <c r="K216" s="7"/>
      <c r="L216" s="7"/>
    </row>
    <row r="217" spans="1:12" s="3" customFormat="1" x14ac:dyDescent="0.15">
      <c r="A217" s="290" t="s">
        <v>329</v>
      </c>
      <c r="B217" s="101" t="s">
        <v>330</v>
      </c>
      <c r="C217" s="288">
        <f>SUM(ENERO:DICIEMBRE!C217)</f>
        <v>2</v>
      </c>
      <c r="D217" s="288">
        <f>SUM(ENERO:DICIEMBRE!D217)</f>
        <v>2</v>
      </c>
      <c r="E217" s="288">
        <f>SUM(ENERO:DICIEMBRE!E217)</f>
        <v>33020</v>
      </c>
      <c r="F217" s="7"/>
      <c r="G217" s="7"/>
      <c r="H217" s="7"/>
      <c r="I217" s="7"/>
      <c r="J217" s="7"/>
      <c r="K217" s="7"/>
      <c r="L217" s="7"/>
    </row>
    <row r="218" spans="1:12" s="3" customFormat="1" x14ac:dyDescent="0.15">
      <c r="A218" s="290" t="s">
        <v>331</v>
      </c>
      <c r="B218" s="101" t="s">
        <v>332</v>
      </c>
      <c r="C218" s="288">
        <f>SUM(ENERO:DICIEMBRE!C218)</f>
        <v>0</v>
      </c>
      <c r="D218" s="288">
        <f>SUM(ENERO:DICIEMBRE!D218)</f>
        <v>0</v>
      </c>
      <c r="E218" s="288">
        <f>SUM(ENERO:DICIEMBRE!E218)</f>
        <v>0</v>
      </c>
      <c r="F218" s="7"/>
      <c r="G218" s="7"/>
      <c r="H218" s="7"/>
      <c r="I218" s="7"/>
      <c r="J218" s="7"/>
      <c r="K218" s="7"/>
      <c r="L218" s="7"/>
    </row>
    <row r="219" spans="1:12" s="3" customFormat="1" x14ac:dyDescent="0.15">
      <c r="A219" s="303" t="s">
        <v>333</v>
      </c>
      <c r="B219" s="102" t="s">
        <v>334</v>
      </c>
      <c r="C219" s="288">
        <f>SUM(ENERO:DICIEMBRE!C219)</f>
        <v>0</v>
      </c>
      <c r="D219" s="288">
        <f>SUM(ENERO:DICIEMBRE!D219)</f>
        <v>0</v>
      </c>
      <c r="E219" s="288">
        <f>SUM(ENERO:DICIEMBRE!E219)</f>
        <v>0</v>
      </c>
      <c r="F219" s="7"/>
      <c r="G219" s="7"/>
      <c r="H219" s="7"/>
      <c r="I219" s="7"/>
      <c r="J219" s="7"/>
      <c r="K219" s="7"/>
      <c r="L219" s="7"/>
    </row>
    <row r="220" spans="1:12" s="3" customFormat="1" x14ac:dyDescent="0.15">
      <c r="A220" s="329"/>
      <c r="B220" s="109" t="s">
        <v>335</v>
      </c>
      <c r="C220" s="366">
        <f>SUM(C215:C219)</f>
        <v>77</v>
      </c>
      <c r="D220" s="366">
        <f>SUM(D215:D219)</f>
        <v>77</v>
      </c>
      <c r="E220" s="95">
        <f>SUM(E215:E219)</f>
        <v>650270</v>
      </c>
      <c r="F220" s="7"/>
      <c r="G220" s="7"/>
      <c r="H220" s="7"/>
      <c r="I220" s="7"/>
      <c r="J220" s="7"/>
      <c r="K220" s="7"/>
      <c r="L220" s="7"/>
    </row>
    <row r="221" spans="1:12" s="111" customFormat="1" ht="11.25" x14ac:dyDescent="0.15">
      <c r="A221" s="760" t="s">
        <v>336</v>
      </c>
      <c r="B221" s="760"/>
      <c r="C221" s="367"/>
      <c r="D221" s="367"/>
      <c r="E221" s="110"/>
    </row>
    <row r="222" spans="1:12" s="3" customFormat="1" ht="31.5" x14ac:dyDescent="0.15">
      <c r="A222" s="13" t="s">
        <v>4</v>
      </c>
      <c r="B222" s="106" t="s">
        <v>337</v>
      </c>
      <c r="C222" s="39" t="s">
        <v>6</v>
      </c>
      <c r="D222" s="94" t="s">
        <v>7</v>
      </c>
      <c r="E222" s="39" t="s">
        <v>8</v>
      </c>
      <c r="F222" s="7"/>
      <c r="G222" s="7"/>
      <c r="H222" s="7"/>
      <c r="I222" s="7"/>
      <c r="J222" s="7"/>
      <c r="K222" s="7"/>
      <c r="L222" s="7"/>
    </row>
    <row r="223" spans="1:12" s="3" customFormat="1" x14ac:dyDescent="0.15">
      <c r="A223" s="286">
        <v>2401061</v>
      </c>
      <c r="B223" s="107" t="s">
        <v>338</v>
      </c>
      <c r="C223" s="288">
        <f>SUM(ENERO:DICIEMBRE!C223)</f>
        <v>2223</v>
      </c>
      <c r="D223" s="288">
        <f>SUM(ENERO:DICIEMBRE!D223)</f>
        <v>2223</v>
      </c>
      <c r="E223" s="288">
        <f>SUM(ENERO:DICIEMBRE!E223)</f>
        <v>48906000</v>
      </c>
      <c r="F223" s="7"/>
      <c r="G223" s="7"/>
      <c r="H223" s="7"/>
      <c r="I223" s="7"/>
      <c r="J223" s="7"/>
      <c r="K223" s="7"/>
      <c r="L223" s="7"/>
    </row>
    <row r="224" spans="1:12" s="3" customFormat="1" x14ac:dyDescent="0.15">
      <c r="A224" s="290" t="s">
        <v>339</v>
      </c>
      <c r="B224" s="101" t="s">
        <v>340</v>
      </c>
      <c r="C224" s="288">
        <f>SUM(ENERO:DICIEMBRE!C224)</f>
        <v>2015</v>
      </c>
      <c r="D224" s="288">
        <f>SUM(ENERO:DICIEMBRE!D224)</f>
        <v>2015</v>
      </c>
      <c r="E224" s="288">
        <f>SUM(ENERO:DICIEMBRE!E224)</f>
        <v>139478300</v>
      </c>
      <c r="F224" s="7"/>
      <c r="G224" s="7"/>
      <c r="H224" s="7"/>
      <c r="I224" s="7"/>
      <c r="J224" s="7"/>
      <c r="K224" s="7"/>
      <c r="L224" s="7"/>
    </row>
    <row r="225" spans="1:22" s="3" customFormat="1" x14ac:dyDescent="0.15">
      <c r="A225" s="290" t="s">
        <v>341</v>
      </c>
      <c r="B225" s="101" t="s">
        <v>342</v>
      </c>
      <c r="C225" s="288">
        <f>SUM(ENERO:DICIEMBRE!C225)</f>
        <v>0</v>
      </c>
      <c r="D225" s="288">
        <f>SUM(ENERO:DICIEMBRE!D225)</f>
        <v>0</v>
      </c>
      <c r="E225" s="288">
        <f>SUM(ENERO:DICIEMBRE!E225)</f>
        <v>0</v>
      </c>
      <c r="F225" s="7"/>
      <c r="G225" s="7"/>
      <c r="H225" s="7"/>
      <c r="I225" s="7"/>
      <c r="J225" s="7"/>
      <c r="K225" s="7"/>
      <c r="L225" s="7"/>
    </row>
    <row r="226" spans="1:22" s="3" customFormat="1" x14ac:dyDescent="0.15">
      <c r="A226" s="290" t="s">
        <v>343</v>
      </c>
      <c r="B226" s="101" t="s">
        <v>344</v>
      </c>
      <c r="C226" s="288">
        <f>SUM(ENERO:DICIEMBRE!C226)</f>
        <v>3414</v>
      </c>
      <c r="D226" s="288">
        <f>SUM(ENERO:DICIEMBRE!D226)</f>
        <v>3325</v>
      </c>
      <c r="E226" s="288">
        <f>SUM(ENERO:DICIEMBRE!E226)</f>
        <v>10041500</v>
      </c>
      <c r="F226" s="7"/>
      <c r="G226" s="7"/>
      <c r="H226" s="7"/>
      <c r="I226" s="7"/>
      <c r="J226" s="7"/>
      <c r="K226" s="7"/>
      <c r="L226" s="7"/>
    </row>
    <row r="227" spans="1:22" s="3" customFormat="1" x14ac:dyDescent="0.15">
      <c r="A227" s="290" t="s">
        <v>345</v>
      </c>
      <c r="B227" s="101" t="s">
        <v>346</v>
      </c>
      <c r="C227" s="288">
        <f>SUM(ENERO:DICIEMBRE!C227)</f>
        <v>0</v>
      </c>
      <c r="D227" s="288">
        <f>SUM(ENERO:DICIEMBRE!D227)</f>
        <v>0</v>
      </c>
      <c r="E227" s="288">
        <f>SUM(ENERO:DICIEMBRE!E227)</f>
        <v>0</v>
      </c>
      <c r="F227" s="7"/>
      <c r="G227" s="7"/>
      <c r="H227" s="7"/>
      <c r="I227" s="7"/>
      <c r="J227" s="7"/>
      <c r="K227" s="7"/>
      <c r="L227" s="7"/>
    </row>
    <row r="228" spans="1:22" s="3" customFormat="1" x14ac:dyDescent="0.15">
      <c r="A228" s="290" t="s">
        <v>347</v>
      </c>
      <c r="B228" s="101" t="s">
        <v>348</v>
      </c>
      <c r="C228" s="288">
        <f>SUM(ENERO:DICIEMBRE!C228)</f>
        <v>0</v>
      </c>
      <c r="D228" s="288">
        <f>SUM(ENERO:DICIEMBRE!D228)</f>
        <v>0</v>
      </c>
      <c r="E228" s="288">
        <f>SUM(ENERO:DICIEMBRE!E228)</f>
        <v>0</v>
      </c>
      <c r="F228" s="7"/>
      <c r="G228" s="7"/>
      <c r="H228" s="7"/>
      <c r="I228" s="7"/>
      <c r="J228" s="7"/>
      <c r="K228" s="7"/>
      <c r="L228" s="7"/>
      <c r="V228" s="112"/>
    </row>
    <row r="229" spans="1:22" s="3" customFormat="1" x14ac:dyDescent="0.15">
      <c r="A229" s="303" t="s">
        <v>349</v>
      </c>
      <c r="B229" s="102" t="s">
        <v>350</v>
      </c>
      <c r="C229" s="288">
        <f>SUM(ENERO:DICIEMBRE!C229)</f>
        <v>0</v>
      </c>
      <c r="D229" s="288">
        <f>SUM(ENERO:DICIEMBRE!D229)</f>
        <v>0</v>
      </c>
      <c r="E229" s="288">
        <f>SUM(ENERO:DICIEMBRE!E229)</f>
        <v>0</v>
      </c>
      <c r="F229" s="7"/>
      <c r="G229" s="7"/>
      <c r="H229" s="7"/>
      <c r="I229" s="7"/>
      <c r="J229" s="7"/>
      <c r="K229" s="7"/>
      <c r="L229" s="7"/>
      <c r="V229" s="112"/>
    </row>
    <row r="230" spans="1:22" s="3" customFormat="1" x14ac:dyDescent="0.15">
      <c r="A230" s="329"/>
      <c r="B230" s="109" t="s">
        <v>351</v>
      </c>
      <c r="C230" s="368">
        <f>SUM(C223:C229)</f>
        <v>7652</v>
      </c>
      <c r="D230" s="368">
        <f>SUM(D223:D229)</f>
        <v>7563</v>
      </c>
      <c r="E230" s="95">
        <f>SUM(E223:E229)</f>
        <v>198425800</v>
      </c>
      <c r="F230" s="7"/>
      <c r="G230" s="7"/>
      <c r="H230" s="7"/>
      <c r="I230" s="7"/>
      <c r="J230" s="7"/>
      <c r="K230" s="7"/>
      <c r="L230" s="7"/>
      <c r="V230" s="112"/>
    </row>
    <row r="231" spans="1:22" s="114" customFormat="1" ht="11.25" x14ac:dyDescent="0.15">
      <c r="A231" s="752" t="s">
        <v>352</v>
      </c>
      <c r="B231" s="752"/>
      <c r="C231" s="369"/>
      <c r="D231" s="369"/>
      <c r="E231" s="93"/>
      <c r="F231" s="370"/>
      <c r="G231" s="370"/>
      <c r="H231" s="370"/>
      <c r="I231" s="370"/>
      <c r="J231" s="370"/>
      <c r="K231" s="370"/>
      <c r="L231" s="370"/>
      <c r="M231" s="370"/>
      <c r="N231" s="370"/>
      <c r="O231" s="113"/>
      <c r="V231" s="115"/>
    </row>
    <row r="232" spans="1:22" ht="31.5" x14ac:dyDescent="0.15">
      <c r="A232" s="13" t="s">
        <v>4</v>
      </c>
      <c r="B232" s="13" t="s">
        <v>5</v>
      </c>
      <c r="C232" s="39" t="s">
        <v>6</v>
      </c>
      <c r="D232" s="94" t="s">
        <v>7</v>
      </c>
      <c r="E232" s="39" t="s">
        <v>8</v>
      </c>
      <c r="F232" s="371"/>
      <c r="G232" s="371"/>
      <c r="H232" s="371"/>
      <c r="I232" s="371"/>
      <c r="J232" s="371"/>
      <c r="K232" s="371"/>
      <c r="L232" s="371"/>
      <c r="M232" s="371"/>
      <c r="N232" s="371"/>
      <c r="O232" s="116"/>
      <c r="V232" s="117"/>
    </row>
    <row r="233" spans="1:22" x14ac:dyDescent="0.15">
      <c r="A233" s="286">
        <v>2004103</v>
      </c>
      <c r="B233" s="107" t="s">
        <v>353</v>
      </c>
      <c r="C233" s="288">
        <f>SUM(ENERO:DICIEMBRE!C233)</f>
        <v>615</v>
      </c>
      <c r="D233" s="288">
        <f>SUM(ENERO:DICIEMBRE!D233)</f>
        <v>514</v>
      </c>
      <c r="E233" s="288">
        <f>SUM(ENERO:DICIEMBRE!E233)</f>
        <v>79135440</v>
      </c>
      <c r="F233" s="371"/>
      <c r="G233" s="371"/>
      <c r="H233" s="371"/>
      <c r="I233" s="371"/>
      <c r="J233" s="371"/>
      <c r="K233" s="371"/>
      <c r="L233" s="371"/>
      <c r="M233" s="371"/>
      <c r="N233" s="371"/>
      <c r="O233" s="116"/>
      <c r="V233" s="117"/>
    </row>
    <row r="234" spans="1:22" x14ac:dyDescent="0.15">
      <c r="A234" s="303" t="s">
        <v>354</v>
      </c>
      <c r="B234" s="102" t="s">
        <v>355</v>
      </c>
      <c r="C234" s="288">
        <f>SUM(ENERO:DICIEMBRE!C234)</f>
        <v>15</v>
      </c>
      <c r="D234" s="288">
        <f>SUM(ENERO:DICIEMBRE!D234)</f>
        <v>9</v>
      </c>
      <c r="E234" s="288">
        <f>SUM(ENERO:DICIEMBRE!E234)</f>
        <v>1457820</v>
      </c>
      <c r="F234" s="371"/>
      <c r="G234" s="371"/>
      <c r="H234" s="371"/>
      <c r="I234" s="371"/>
      <c r="J234" s="371"/>
      <c r="K234" s="371"/>
      <c r="L234" s="371"/>
      <c r="M234" s="371"/>
      <c r="N234" s="371"/>
      <c r="O234" s="116"/>
      <c r="V234" s="117"/>
    </row>
    <row r="235" spans="1:22" ht="21" x14ac:dyDescent="0.15">
      <c r="A235" s="342">
        <v>2004003</v>
      </c>
      <c r="B235" s="102" t="s">
        <v>356</v>
      </c>
      <c r="C235" s="288">
        <f>SUM(ENERO:DICIEMBRE!C235)</f>
        <v>0</v>
      </c>
      <c r="D235" s="288">
        <f>SUM(ENERO:DICIEMBRE!D235)</f>
        <v>0</v>
      </c>
      <c r="E235" s="288">
        <f>SUM(ENERO:DICIEMBRE!E235)</f>
        <v>0</v>
      </c>
      <c r="F235" s="371"/>
      <c r="G235" s="371"/>
      <c r="H235" s="371"/>
      <c r="I235" s="371"/>
      <c r="J235" s="371"/>
      <c r="K235" s="371"/>
      <c r="L235" s="371"/>
      <c r="M235" s="371"/>
      <c r="N235" s="371"/>
      <c r="O235" s="116"/>
      <c r="V235" s="117"/>
    </row>
    <row r="236" spans="1:22" x14ac:dyDescent="0.15">
      <c r="A236" s="329"/>
      <c r="B236" s="109" t="s">
        <v>357</v>
      </c>
      <c r="C236" s="366">
        <f>SUM(C233:C235)</f>
        <v>630</v>
      </c>
      <c r="D236" s="366">
        <f>SUM(D233:D235)</f>
        <v>523</v>
      </c>
      <c r="E236" s="95">
        <f>SUM(E233:E235)</f>
        <v>80593260</v>
      </c>
      <c r="F236" s="371"/>
      <c r="G236" s="371"/>
      <c r="H236" s="371"/>
      <c r="I236" s="371"/>
      <c r="J236" s="371"/>
      <c r="K236" s="371"/>
      <c r="L236" s="371"/>
      <c r="M236" s="371"/>
      <c r="N236" s="371"/>
      <c r="O236" s="116"/>
      <c r="V236" s="117"/>
    </row>
    <row r="237" spans="1:22" s="114" customFormat="1" ht="11.25" x14ac:dyDescent="0.15">
      <c r="A237" s="752" t="s">
        <v>358</v>
      </c>
      <c r="B237" s="752"/>
      <c r="C237" s="372"/>
      <c r="D237" s="372"/>
      <c r="E237" s="93"/>
      <c r="F237" s="370"/>
      <c r="G237" s="370"/>
      <c r="H237" s="370"/>
      <c r="I237" s="370"/>
      <c r="J237" s="370"/>
      <c r="K237" s="370"/>
      <c r="L237" s="370"/>
      <c r="M237" s="370"/>
      <c r="N237" s="370"/>
      <c r="O237" s="370"/>
      <c r="P237" s="370"/>
      <c r="Q237" s="113"/>
      <c r="V237" s="118"/>
    </row>
    <row r="238" spans="1:22" ht="31.5" x14ac:dyDescent="0.15">
      <c r="A238" s="13"/>
      <c r="B238" s="13" t="s">
        <v>359</v>
      </c>
      <c r="C238" s="39" t="s">
        <v>6</v>
      </c>
      <c r="D238" s="94" t="s">
        <v>7</v>
      </c>
      <c r="E238" s="14" t="s">
        <v>8</v>
      </c>
      <c r="F238" s="371"/>
      <c r="G238" s="371"/>
      <c r="H238" s="371"/>
      <c r="I238" s="371"/>
      <c r="J238" s="371"/>
      <c r="K238" s="371"/>
      <c r="L238" s="371"/>
      <c r="M238" s="371"/>
      <c r="N238" s="371"/>
      <c r="O238" s="371"/>
      <c r="P238" s="371"/>
      <c r="Q238" s="116"/>
    </row>
    <row r="239" spans="1:22" x14ac:dyDescent="0.15">
      <c r="A239" s="286" t="s">
        <v>360</v>
      </c>
      <c r="B239" s="107" t="s">
        <v>361</v>
      </c>
      <c r="C239" s="288">
        <f>SUM(ENERO:DICIEMBRE!C239)</f>
        <v>8709</v>
      </c>
      <c r="D239" s="288">
        <f>SUM(ENERO:DICIEMBRE!D239)</f>
        <v>8709</v>
      </c>
      <c r="E239" s="288">
        <f>SUM(ENERO:DICIEMBRE!E239)</f>
        <v>42116950</v>
      </c>
      <c r="F239" s="371"/>
      <c r="G239" s="371"/>
      <c r="H239" s="371"/>
      <c r="I239" s="371"/>
      <c r="J239" s="371"/>
      <c r="K239" s="371"/>
      <c r="L239" s="371"/>
      <c r="M239" s="371"/>
      <c r="N239" s="371"/>
      <c r="O239" s="371"/>
      <c r="P239" s="371"/>
      <c r="Q239" s="116"/>
    </row>
    <row r="240" spans="1:22" x14ac:dyDescent="0.15">
      <c r="A240" s="290" t="s">
        <v>362</v>
      </c>
      <c r="B240" s="101" t="s">
        <v>363</v>
      </c>
      <c r="C240" s="288">
        <f>SUM(ENERO:DICIEMBRE!C240)</f>
        <v>2768</v>
      </c>
      <c r="D240" s="288">
        <f>SUM(ENERO:DICIEMBRE!D240)</f>
        <v>2768</v>
      </c>
      <c r="E240" s="288">
        <f>SUM(ENERO:DICIEMBRE!E240)</f>
        <v>72824490</v>
      </c>
      <c r="F240" s="371"/>
      <c r="G240" s="371"/>
      <c r="H240" s="371"/>
      <c r="I240" s="371"/>
      <c r="J240" s="371"/>
      <c r="K240" s="371"/>
      <c r="L240" s="371"/>
      <c r="M240" s="371"/>
      <c r="N240" s="371"/>
      <c r="O240" s="371"/>
      <c r="P240" s="371"/>
      <c r="Q240" s="116"/>
    </row>
    <row r="241" spans="1:17" x14ac:dyDescent="0.15">
      <c r="A241" s="290" t="s">
        <v>364</v>
      </c>
      <c r="B241" s="101" t="s">
        <v>365</v>
      </c>
      <c r="C241" s="288">
        <f>SUM(ENERO:DICIEMBRE!C241)</f>
        <v>838</v>
      </c>
      <c r="D241" s="288">
        <f>SUM(ENERO:DICIEMBRE!D241)</f>
        <v>838</v>
      </c>
      <c r="E241" s="288">
        <f>SUM(ENERO:DICIEMBRE!E241)</f>
        <v>16120070</v>
      </c>
      <c r="F241" s="371"/>
      <c r="G241" s="371"/>
      <c r="H241" s="371"/>
      <c r="I241" s="371"/>
      <c r="J241" s="371"/>
      <c r="K241" s="371"/>
      <c r="L241" s="371"/>
      <c r="M241" s="371"/>
      <c r="N241" s="371"/>
      <c r="O241" s="371"/>
      <c r="P241" s="371"/>
      <c r="Q241" s="116"/>
    </row>
    <row r="242" spans="1:17" x14ac:dyDescent="0.15">
      <c r="A242" s="303"/>
      <c r="B242" s="102" t="s">
        <v>366</v>
      </c>
      <c r="C242" s="288">
        <f>SUM(ENERO:DICIEMBRE!C242)</f>
        <v>17</v>
      </c>
      <c r="D242" s="358"/>
      <c r="E242" s="36"/>
      <c r="F242" s="371"/>
      <c r="G242" s="371"/>
      <c r="H242" s="371"/>
      <c r="I242" s="371"/>
      <c r="J242" s="371"/>
      <c r="K242" s="371"/>
      <c r="L242" s="371"/>
      <c r="M242" s="371"/>
      <c r="N242" s="371"/>
      <c r="O242" s="371"/>
      <c r="P242" s="371"/>
      <c r="Q242" s="116"/>
    </row>
    <row r="243" spans="1:17" x14ac:dyDescent="0.15">
      <c r="A243" s="329"/>
      <c r="B243" s="109" t="s">
        <v>367</v>
      </c>
      <c r="C243" s="373">
        <f>SUM(C239:C242)</f>
        <v>12332</v>
      </c>
      <c r="D243" s="373">
        <f>SUM(D239:D241)</f>
        <v>12315</v>
      </c>
      <c r="E243" s="119">
        <f>SUM(E239:E241)</f>
        <v>131061510</v>
      </c>
      <c r="F243" s="371"/>
      <c r="G243" s="371"/>
      <c r="H243" s="371"/>
      <c r="I243" s="371"/>
      <c r="J243" s="371"/>
      <c r="K243" s="371"/>
      <c r="L243" s="371"/>
      <c r="M243" s="371"/>
      <c r="N243" s="371"/>
      <c r="O243" s="371"/>
      <c r="P243" s="371"/>
      <c r="Q243" s="116"/>
    </row>
    <row r="244" spans="1:17" ht="11.25" x14ac:dyDescent="0.15">
      <c r="A244" s="761" t="s">
        <v>368</v>
      </c>
      <c r="B244" s="761"/>
      <c r="C244" s="374"/>
      <c r="D244" s="374"/>
      <c r="E244" s="120"/>
      <c r="F244" s="371"/>
      <c r="G244" s="371"/>
      <c r="H244" s="371"/>
      <c r="I244" s="371"/>
      <c r="J244" s="371"/>
      <c r="K244" s="371"/>
      <c r="L244" s="371"/>
      <c r="M244" s="371"/>
      <c r="N244" s="371"/>
      <c r="O244" s="371"/>
      <c r="P244" s="371"/>
      <c r="Q244" s="116"/>
    </row>
    <row r="245" spans="1:17" ht="31.5" x14ac:dyDescent="0.15">
      <c r="A245" s="13" t="s">
        <v>4</v>
      </c>
      <c r="B245" s="13" t="s">
        <v>5</v>
      </c>
      <c r="C245" s="39" t="s">
        <v>6</v>
      </c>
      <c r="D245" s="94" t="s">
        <v>7</v>
      </c>
      <c r="E245" s="39" t="s">
        <v>8</v>
      </c>
      <c r="F245" s="371"/>
      <c r="G245" s="371"/>
      <c r="H245" s="371"/>
      <c r="I245" s="371"/>
      <c r="J245" s="371"/>
      <c r="K245" s="371"/>
      <c r="L245" s="371"/>
      <c r="M245" s="371"/>
      <c r="N245" s="371"/>
      <c r="O245" s="371"/>
      <c r="P245" s="371"/>
      <c r="Q245" s="116"/>
    </row>
    <row r="246" spans="1:17" x14ac:dyDescent="0.15">
      <c r="A246" s="286">
        <v>1901023</v>
      </c>
      <c r="B246" s="107" t="s">
        <v>369</v>
      </c>
      <c r="C246" s="288">
        <f>SUM(ENERO:DICIEMBRE!C246)</f>
        <v>354</v>
      </c>
      <c r="D246" s="288">
        <f>SUM(ENERO:DICIEMBRE!D246)</f>
        <v>354</v>
      </c>
      <c r="E246" s="288">
        <f>SUM(ENERO:DICIEMBRE!E246)</f>
        <v>17576100</v>
      </c>
      <c r="F246" s="371"/>
      <c r="G246" s="371"/>
      <c r="H246" s="371"/>
      <c r="I246" s="371"/>
      <c r="J246" s="371"/>
      <c r="K246" s="371"/>
      <c r="L246" s="371"/>
      <c r="M246" s="371"/>
      <c r="N246" s="371"/>
      <c r="O246" s="371"/>
      <c r="P246" s="371"/>
      <c r="Q246" s="116"/>
    </row>
    <row r="247" spans="1:17" x14ac:dyDescent="0.15">
      <c r="A247" s="290">
        <v>1901024</v>
      </c>
      <c r="B247" s="101" t="s">
        <v>370</v>
      </c>
      <c r="C247" s="288">
        <f>SUM(ENERO:DICIEMBRE!C247)</f>
        <v>0</v>
      </c>
      <c r="D247" s="288">
        <f>SUM(ENERO:DICIEMBRE!D247)</f>
        <v>0</v>
      </c>
      <c r="E247" s="288">
        <f>SUM(ENERO:DICIEMBRE!E247)</f>
        <v>0</v>
      </c>
      <c r="F247" s="371"/>
      <c r="G247" s="371"/>
      <c r="H247" s="371"/>
      <c r="I247" s="371"/>
      <c r="J247" s="371"/>
      <c r="K247" s="371"/>
      <c r="L247" s="371"/>
      <c r="M247" s="371"/>
      <c r="N247" s="371"/>
      <c r="O247" s="371"/>
      <c r="P247" s="371"/>
      <c r="Q247" s="116"/>
    </row>
    <row r="248" spans="1:17" x14ac:dyDescent="0.15">
      <c r="A248" s="290" t="s">
        <v>371</v>
      </c>
      <c r="B248" s="101" t="s">
        <v>372</v>
      </c>
      <c r="C248" s="288">
        <f>SUM(ENERO:DICIEMBRE!C248)</f>
        <v>0</v>
      </c>
      <c r="D248" s="288">
        <f>SUM(ENERO:DICIEMBRE!D248)</f>
        <v>0</v>
      </c>
      <c r="E248" s="288">
        <f>SUM(ENERO:DICIEMBRE!E248)</f>
        <v>0</v>
      </c>
      <c r="F248" s="371"/>
      <c r="G248" s="371"/>
      <c r="H248" s="371"/>
      <c r="I248" s="371"/>
      <c r="J248" s="371"/>
      <c r="K248" s="371"/>
      <c r="L248" s="371"/>
      <c r="M248" s="371"/>
      <c r="N248" s="371"/>
      <c r="O248" s="371"/>
      <c r="P248" s="371"/>
      <c r="Q248" s="116"/>
    </row>
    <row r="249" spans="1:17" x14ac:dyDescent="0.15">
      <c r="A249" s="290" t="s">
        <v>373</v>
      </c>
      <c r="B249" s="101" t="s">
        <v>374</v>
      </c>
      <c r="C249" s="288">
        <f>SUM(ENERO:DICIEMBRE!C249)</f>
        <v>0</v>
      </c>
      <c r="D249" s="288">
        <f>SUM(ENERO:DICIEMBRE!D249)</f>
        <v>0</v>
      </c>
      <c r="E249" s="288">
        <f>SUM(ENERO:DICIEMBRE!E249)</f>
        <v>0</v>
      </c>
      <c r="F249" s="371"/>
      <c r="G249" s="371"/>
      <c r="H249" s="371"/>
      <c r="I249" s="371"/>
      <c r="J249" s="371"/>
      <c r="K249" s="371"/>
      <c r="L249" s="371"/>
      <c r="M249" s="371"/>
      <c r="N249" s="371"/>
      <c r="O249" s="371"/>
      <c r="P249" s="371"/>
      <c r="Q249" s="116"/>
    </row>
    <row r="250" spans="1:17" x14ac:dyDescent="0.15">
      <c r="A250" s="290">
        <v>1901126</v>
      </c>
      <c r="B250" s="101" t="s">
        <v>375</v>
      </c>
      <c r="C250" s="288">
        <f>SUM(ENERO:DICIEMBRE!C250)</f>
        <v>0</v>
      </c>
      <c r="D250" s="288">
        <f>SUM(ENERO:DICIEMBRE!D250)</f>
        <v>0</v>
      </c>
      <c r="E250" s="288">
        <f>SUM(ENERO:DICIEMBRE!E250)</f>
        <v>0</v>
      </c>
      <c r="F250" s="371"/>
      <c r="G250" s="371"/>
      <c r="H250" s="371"/>
      <c r="I250" s="371"/>
      <c r="J250" s="371"/>
      <c r="K250" s="371"/>
      <c r="L250" s="371"/>
      <c r="M250" s="371"/>
      <c r="N250" s="371"/>
      <c r="O250" s="371"/>
      <c r="P250" s="371"/>
      <c r="Q250" s="116"/>
    </row>
    <row r="251" spans="1:17" x14ac:dyDescent="0.15">
      <c r="A251" s="290" t="s">
        <v>376</v>
      </c>
      <c r="B251" s="101" t="s">
        <v>377</v>
      </c>
      <c r="C251" s="288">
        <f>SUM(ENERO:DICIEMBRE!C251)</f>
        <v>0</v>
      </c>
      <c r="D251" s="288">
        <f>SUM(ENERO:DICIEMBRE!D251)</f>
        <v>0</v>
      </c>
      <c r="E251" s="288">
        <f>SUM(ENERO:DICIEMBRE!E251)</f>
        <v>0</v>
      </c>
      <c r="F251" s="371"/>
      <c r="G251" s="371"/>
      <c r="H251" s="371"/>
      <c r="I251" s="371"/>
      <c r="J251" s="371"/>
      <c r="K251" s="371"/>
      <c r="L251" s="371"/>
      <c r="M251" s="371"/>
      <c r="N251" s="371"/>
      <c r="O251" s="371"/>
      <c r="P251" s="371"/>
      <c r="Q251" s="116"/>
    </row>
    <row r="252" spans="1:17" x14ac:dyDescent="0.15">
      <c r="A252" s="290" t="s">
        <v>378</v>
      </c>
      <c r="B252" s="101" t="s">
        <v>379</v>
      </c>
      <c r="C252" s="288">
        <f>SUM(ENERO:DICIEMBRE!C252)</f>
        <v>0</v>
      </c>
      <c r="D252" s="288">
        <f>SUM(ENERO:DICIEMBRE!D252)</f>
        <v>0</v>
      </c>
      <c r="E252" s="288">
        <f>SUM(ENERO:DICIEMBRE!E252)</f>
        <v>0</v>
      </c>
      <c r="F252" s="371"/>
      <c r="G252" s="371"/>
      <c r="H252" s="371"/>
      <c r="I252" s="371"/>
      <c r="J252" s="371"/>
      <c r="K252" s="371"/>
      <c r="L252" s="371"/>
      <c r="M252" s="371"/>
      <c r="N252" s="371"/>
      <c r="O252" s="371"/>
      <c r="P252" s="371"/>
      <c r="Q252" s="116"/>
    </row>
    <row r="253" spans="1:17" x14ac:dyDescent="0.15">
      <c r="A253" s="303">
        <v>1901029</v>
      </c>
      <c r="B253" s="102" t="s">
        <v>380</v>
      </c>
      <c r="C253" s="288">
        <f>SUM(ENERO:DICIEMBRE!C253)</f>
        <v>0</v>
      </c>
      <c r="D253" s="288">
        <f>SUM(ENERO:DICIEMBRE!D253)</f>
        <v>0</v>
      </c>
      <c r="E253" s="288">
        <f>SUM(ENERO:DICIEMBRE!E253)</f>
        <v>0</v>
      </c>
      <c r="F253" s="371"/>
      <c r="G253" s="371"/>
      <c r="H253" s="371"/>
      <c r="I253" s="371"/>
      <c r="J253" s="371"/>
      <c r="K253" s="371"/>
      <c r="L253" s="371"/>
      <c r="M253" s="371"/>
      <c r="N253" s="371"/>
      <c r="O253" s="371"/>
      <c r="P253" s="371"/>
      <c r="Q253" s="116"/>
    </row>
    <row r="254" spans="1:17" x14ac:dyDescent="0.15">
      <c r="A254" s="342"/>
      <c r="B254" s="123" t="s">
        <v>381</v>
      </c>
      <c r="C254" s="124">
        <f>SUM(C246:C253)</f>
        <v>354</v>
      </c>
      <c r="D254" s="124">
        <f>SUM(D246:D253)</f>
        <v>354</v>
      </c>
      <c r="E254" s="119">
        <f>SUM(E246:E253)</f>
        <v>17576100</v>
      </c>
      <c r="F254" s="371"/>
      <c r="G254" s="371"/>
      <c r="H254" s="371"/>
      <c r="I254" s="371"/>
      <c r="J254" s="371"/>
      <c r="K254" s="371"/>
      <c r="L254" s="371"/>
      <c r="M254" s="371"/>
      <c r="N254" s="371"/>
      <c r="O254" s="371"/>
      <c r="P254" s="371"/>
      <c r="Q254" s="116"/>
    </row>
    <row r="255" spans="1:17" x14ac:dyDescent="0.15">
      <c r="A255" s="125"/>
      <c r="B255" s="126"/>
      <c r="C255" s="374"/>
      <c r="D255" s="374"/>
      <c r="E255" s="120"/>
      <c r="F255" s="371"/>
      <c r="G255" s="371"/>
      <c r="H255" s="371"/>
      <c r="I255" s="371"/>
      <c r="J255" s="371"/>
      <c r="K255" s="371"/>
      <c r="L255" s="371"/>
      <c r="M255" s="371"/>
      <c r="N255" s="371"/>
      <c r="O255" s="371"/>
      <c r="P255" s="371"/>
      <c r="Q255" s="116"/>
    </row>
    <row r="256" spans="1:17" s="111" customFormat="1" ht="11.25" x14ac:dyDescent="0.15">
      <c r="A256" s="752" t="s">
        <v>382</v>
      </c>
      <c r="B256" s="752"/>
      <c r="C256" s="369"/>
      <c r="D256" s="369"/>
      <c r="E256" s="93"/>
    </row>
    <row r="257" spans="1:14" s="3" customFormat="1" ht="31.5" x14ac:dyDescent="0.15">
      <c r="A257" s="13" t="s">
        <v>4</v>
      </c>
      <c r="B257" s="127" t="s">
        <v>5</v>
      </c>
      <c r="C257" s="39" t="s">
        <v>6</v>
      </c>
      <c r="D257" s="94" t="s">
        <v>7</v>
      </c>
      <c r="E257" s="39" t="s">
        <v>8</v>
      </c>
      <c r="F257" s="7"/>
      <c r="G257" s="7"/>
      <c r="H257" s="7"/>
      <c r="I257" s="7"/>
      <c r="J257" s="7"/>
      <c r="K257" s="7"/>
      <c r="L257" s="7"/>
      <c r="M257" s="7"/>
      <c r="N257" s="7"/>
    </row>
    <row r="258" spans="1:14" s="3" customFormat="1" x14ac:dyDescent="0.15">
      <c r="A258" s="286"/>
      <c r="B258" s="107" t="s">
        <v>383</v>
      </c>
      <c r="C258" s="288">
        <f>SUM(ENERO:DICIEMBRE!C258)</f>
        <v>0</v>
      </c>
      <c r="D258" s="375"/>
      <c r="E258" s="128"/>
      <c r="F258" s="7"/>
      <c r="G258" s="7"/>
      <c r="H258" s="7"/>
      <c r="I258" s="7"/>
      <c r="J258" s="7"/>
      <c r="K258" s="7"/>
      <c r="L258" s="7"/>
      <c r="M258" s="7"/>
      <c r="N258" s="7"/>
    </row>
    <row r="259" spans="1:14" s="3" customFormat="1" x14ac:dyDescent="0.15">
      <c r="A259" s="290"/>
      <c r="B259" s="101" t="s">
        <v>384</v>
      </c>
      <c r="C259" s="288">
        <f>SUM(ENERO:DICIEMBRE!C259)</f>
        <v>0</v>
      </c>
      <c r="D259" s="300"/>
      <c r="E259" s="35"/>
      <c r="F259" s="7"/>
      <c r="G259" s="7"/>
      <c r="H259" s="7"/>
      <c r="I259" s="7"/>
      <c r="J259" s="7"/>
      <c r="K259" s="7"/>
      <c r="L259" s="7"/>
      <c r="M259" s="7"/>
      <c r="N259" s="7"/>
    </row>
    <row r="260" spans="1:14" s="3" customFormat="1" x14ac:dyDescent="0.15">
      <c r="A260" s="290"/>
      <c r="B260" s="101" t="s">
        <v>385</v>
      </c>
      <c r="C260" s="288">
        <f>SUM(ENERO:DICIEMBRE!C260)</f>
        <v>0</v>
      </c>
      <c r="D260" s="300"/>
      <c r="E260" s="35"/>
      <c r="F260" s="7"/>
      <c r="G260" s="7"/>
      <c r="H260" s="7"/>
      <c r="I260" s="7"/>
      <c r="J260" s="7"/>
      <c r="K260" s="7"/>
      <c r="L260" s="7"/>
      <c r="M260" s="7"/>
      <c r="N260" s="7"/>
    </row>
    <row r="261" spans="1:14" s="3" customFormat="1" x14ac:dyDescent="0.15">
      <c r="A261" s="290"/>
      <c r="B261" s="101" t="s">
        <v>386</v>
      </c>
      <c r="C261" s="288">
        <f>SUM(ENERO:DICIEMBRE!C261)</f>
        <v>0</v>
      </c>
      <c r="D261" s="300"/>
      <c r="E261" s="35"/>
      <c r="F261" s="7"/>
      <c r="G261" s="7"/>
      <c r="H261" s="7"/>
      <c r="I261" s="7"/>
      <c r="J261" s="7"/>
      <c r="K261" s="7"/>
      <c r="L261" s="7"/>
      <c r="M261" s="7"/>
      <c r="N261" s="7"/>
    </row>
    <row r="262" spans="1:14" s="3" customFormat="1" x14ac:dyDescent="0.15">
      <c r="A262" s="290"/>
      <c r="B262" s="101" t="s">
        <v>387</v>
      </c>
      <c r="C262" s="288">
        <f>SUM(ENERO:DICIEMBRE!C262)</f>
        <v>0</v>
      </c>
      <c r="D262" s="300"/>
      <c r="E262" s="35"/>
      <c r="F262" s="7"/>
      <c r="G262" s="7"/>
      <c r="H262" s="7"/>
      <c r="I262" s="7"/>
      <c r="J262" s="7"/>
      <c r="K262" s="7"/>
      <c r="L262" s="7"/>
      <c r="M262" s="7"/>
      <c r="N262" s="7"/>
    </row>
    <row r="263" spans="1:14" s="3" customFormat="1" x14ac:dyDescent="0.15">
      <c r="A263" s="290"/>
      <c r="B263" s="101" t="s">
        <v>388</v>
      </c>
      <c r="C263" s="288">
        <f>SUM(ENERO:DICIEMBRE!C263)</f>
        <v>0</v>
      </c>
      <c r="D263" s="300"/>
      <c r="E263" s="35"/>
      <c r="F263" s="7"/>
      <c r="G263" s="7"/>
      <c r="H263" s="7"/>
      <c r="I263" s="7"/>
      <c r="J263" s="7"/>
      <c r="K263" s="7"/>
      <c r="L263" s="7"/>
      <c r="M263" s="7"/>
      <c r="N263" s="7"/>
    </row>
    <row r="264" spans="1:14" s="3" customFormat="1" x14ac:dyDescent="0.15">
      <c r="A264" s="290"/>
      <c r="B264" s="101" t="s">
        <v>389</v>
      </c>
      <c r="C264" s="288">
        <f>SUM(ENERO:DICIEMBRE!C264)</f>
        <v>0</v>
      </c>
      <c r="D264" s="300"/>
      <c r="E264" s="35"/>
      <c r="F264" s="7"/>
      <c r="G264" s="7"/>
      <c r="H264" s="7"/>
      <c r="I264" s="7"/>
      <c r="J264" s="7"/>
      <c r="K264" s="7"/>
      <c r="L264" s="7"/>
      <c r="M264" s="7"/>
      <c r="N264" s="7"/>
    </row>
    <row r="265" spans="1:14" s="3" customFormat="1" x14ac:dyDescent="0.15">
      <c r="A265" s="290"/>
      <c r="B265" s="101" t="s">
        <v>390</v>
      </c>
      <c r="C265" s="288">
        <f>SUM(ENERO:DICIEMBRE!C265)</f>
        <v>0</v>
      </c>
      <c r="D265" s="300"/>
      <c r="E265" s="35"/>
      <c r="F265" s="7"/>
      <c r="G265" s="7"/>
      <c r="H265" s="7"/>
      <c r="I265" s="7"/>
      <c r="J265" s="7"/>
      <c r="K265" s="7"/>
      <c r="L265" s="7"/>
      <c r="M265" s="7"/>
      <c r="N265" s="7"/>
    </row>
    <row r="266" spans="1:14" s="3" customFormat="1" x14ac:dyDescent="0.15">
      <c r="A266" s="290"/>
      <c r="B266" s="101" t="s">
        <v>391</v>
      </c>
      <c r="C266" s="288">
        <f>SUM(ENERO:DICIEMBRE!C266)</f>
        <v>0</v>
      </c>
      <c r="D266" s="300"/>
      <c r="E266" s="35"/>
      <c r="F266" s="7"/>
      <c r="G266" s="7"/>
      <c r="H266" s="7"/>
      <c r="I266" s="7"/>
      <c r="J266" s="7"/>
      <c r="K266" s="7"/>
      <c r="L266" s="7"/>
      <c r="M266" s="7"/>
      <c r="N266" s="7"/>
    </row>
    <row r="267" spans="1:14" s="3" customFormat="1" x14ac:dyDescent="0.15">
      <c r="A267" s="290"/>
      <c r="B267" s="101" t="s">
        <v>392</v>
      </c>
      <c r="C267" s="288">
        <f>SUM(ENERO:DICIEMBRE!C267)</f>
        <v>0</v>
      </c>
      <c r="D267" s="300"/>
      <c r="E267" s="35"/>
      <c r="F267" s="7"/>
      <c r="G267" s="7"/>
      <c r="H267" s="7"/>
      <c r="I267" s="7"/>
      <c r="J267" s="7"/>
      <c r="K267" s="7"/>
      <c r="L267" s="7"/>
      <c r="M267" s="7"/>
      <c r="N267" s="7"/>
    </row>
    <row r="268" spans="1:14" s="3" customFormat="1" x14ac:dyDescent="0.15">
      <c r="A268" s="290">
        <v>1802100</v>
      </c>
      <c r="B268" s="101" t="s">
        <v>393</v>
      </c>
      <c r="C268" s="288">
        <f>SUM(ENERO:DICIEMBRE!C268)</f>
        <v>0</v>
      </c>
      <c r="D268" s="288">
        <f>SUM(ENERO:DICIEMBRE!D268)</f>
        <v>0</v>
      </c>
      <c r="E268" s="288">
        <f>SUM(ENERO:DICIEMBRE!E268)</f>
        <v>0</v>
      </c>
      <c r="F268" s="7"/>
      <c r="G268" s="7"/>
      <c r="H268" s="7"/>
      <c r="I268" s="7"/>
      <c r="J268" s="7"/>
      <c r="K268" s="7"/>
      <c r="L268" s="7"/>
      <c r="M268" s="7"/>
      <c r="N268" s="7"/>
    </row>
    <row r="269" spans="1:14" s="3" customFormat="1" x14ac:dyDescent="0.15">
      <c r="A269" s="290"/>
      <c r="B269" s="101" t="s">
        <v>394</v>
      </c>
      <c r="C269" s="288">
        <f>SUM(ENERO:DICIEMBRE!C269)</f>
        <v>0</v>
      </c>
      <c r="D269" s="300"/>
      <c r="E269" s="35"/>
      <c r="F269" s="7"/>
      <c r="G269" s="7"/>
      <c r="H269" s="7"/>
      <c r="I269" s="7"/>
      <c r="J269" s="7"/>
      <c r="K269" s="7"/>
      <c r="L269" s="7"/>
      <c r="M269" s="7"/>
      <c r="N269" s="7"/>
    </row>
    <row r="270" spans="1:14" s="3" customFormat="1" x14ac:dyDescent="0.15">
      <c r="A270" s="290">
        <v>1902003</v>
      </c>
      <c r="B270" s="101" t="s">
        <v>395</v>
      </c>
      <c r="C270" s="288">
        <f>SUM(ENERO:DICIEMBRE!C270)</f>
        <v>0</v>
      </c>
      <c r="D270" s="288">
        <f>SUM(ENERO:DICIEMBRE!D270)</f>
        <v>0</v>
      </c>
      <c r="E270" s="288">
        <f>SUM(ENERO:DICIEMBRE!E270)</f>
        <v>0</v>
      </c>
      <c r="F270" s="7"/>
      <c r="G270" s="7"/>
      <c r="H270" s="7"/>
      <c r="I270" s="7"/>
      <c r="J270" s="7"/>
      <c r="K270" s="7"/>
      <c r="L270" s="7"/>
      <c r="M270" s="7"/>
      <c r="N270" s="7"/>
    </row>
    <row r="271" spans="1:14" s="3" customFormat="1" x14ac:dyDescent="0.15">
      <c r="A271" s="303"/>
      <c r="B271" s="102" t="s">
        <v>396</v>
      </c>
      <c r="C271" s="288">
        <f>SUM(ENERO:DICIEMBRE!C271)</f>
        <v>0</v>
      </c>
      <c r="D271" s="376"/>
      <c r="E271" s="36"/>
      <c r="F271" s="7"/>
      <c r="G271" s="7"/>
      <c r="H271" s="7"/>
      <c r="I271" s="7"/>
      <c r="J271" s="7"/>
      <c r="K271" s="7"/>
      <c r="L271" s="7"/>
      <c r="M271" s="7"/>
      <c r="N271" s="7"/>
    </row>
    <row r="272" spans="1:14" s="3" customFormat="1" x14ac:dyDescent="0.15">
      <c r="A272" s="329"/>
      <c r="B272" s="109" t="s">
        <v>397</v>
      </c>
      <c r="C272" s="377">
        <f>SUM(C258:C271)</f>
        <v>0</v>
      </c>
      <c r="D272" s="377">
        <f t="shared" ref="D272:E272" si="2">SUM(D258:D271)</f>
        <v>0</v>
      </c>
      <c r="E272" s="377">
        <f t="shared" si="2"/>
        <v>0</v>
      </c>
      <c r="F272" s="7"/>
      <c r="G272" s="7"/>
      <c r="H272" s="7"/>
      <c r="I272" s="7"/>
      <c r="J272" s="7"/>
      <c r="K272" s="7"/>
      <c r="L272" s="7"/>
      <c r="M272" s="7"/>
      <c r="N272" s="7"/>
    </row>
    <row r="273" spans="1:20" s="63" customFormat="1" ht="11.25" x14ac:dyDescent="0.15">
      <c r="A273" s="129" t="s">
        <v>398</v>
      </c>
      <c r="B273" s="130"/>
      <c r="C273" s="378"/>
      <c r="D273" s="378"/>
      <c r="E273" s="131"/>
    </row>
    <row r="274" spans="1:20" s="63" customFormat="1" ht="31.5" x14ac:dyDescent="0.15">
      <c r="A274" s="13" t="s">
        <v>4</v>
      </c>
      <c r="B274" s="13" t="s">
        <v>5</v>
      </c>
      <c r="C274" s="94" t="s">
        <v>399</v>
      </c>
      <c r="D274" s="94" t="s">
        <v>7</v>
      </c>
      <c r="E274" s="39" t="s">
        <v>8</v>
      </c>
    </row>
    <row r="275" spans="1:20" s="63" customFormat="1" x14ac:dyDescent="0.15">
      <c r="A275" s="286">
        <v>3001001</v>
      </c>
      <c r="B275" s="107" t="s">
        <v>400</v>
      </c>
      <c r="C275" s="288">
        <f>SUM(ENERO:DICIEMBRE!C275)</f>
        <v>2222</v>
      </c>
      <c r="D275" s="288">
        <f>SUM(ENERO:DICIEMBRE!D275)</f>
        <v>2222</v>
      </c>
      <c r="E275" s="288">
        <f>SUM(ENERO:DICIEMBRE!E275)</f>
        <v>51217100</v>
      </c>
    </row>
    <row r="276" spans="1:20" s="63" customFormat="1" x14ac:dyDescent="0.15">
      <c r="A276" s="303" t="s">
        <v>401</v>
      </c>
      <c r="B276" s="102" t="s">
        <v>402</v>
      </c>
      <c r="C276" s="288">
        <f>SUM(ENERO:DICIEMBRE!C276)</f>
        <v>0</v>
      </c>
      <c r="D276" s="288">
        <f>SUM(ENERO:DICIEMBRE!D276)</f>
        <v>0</v>
      </c>
      <c r="E276" s="288">
        <f>SUM(ENERO:DICIEMBRE!E276)</f>
        <v>0</v>
      </c>
    </row>
    <row r="277" spans="1:20" s="63" customFormat="1" x14ac:dyDescent="0.15">
      <c r="A277" s="329"/>
      <c r="B277" s="102" t="s">
        <v>403</v>
      </c>
      <c r="C277" s="323">
        <f>SUM(C275:C276)</f>
        <v>2222</v>
      </c>
      <c r="D277" s="323">
        <f>SUM(D275:D276)</f>
        <v>2222</v>
      </c>
      <c r="E277" s="119">
        <f>SUM(E275:E276)</f>
        <v>51217100</v>
      </c>
    </row>
    <row r="278" spans="1:20" s="63" customFormat="1" ht="11.25" x14ac:dyDescent="0.15">
      <c r="A278" s="96" t="s">
        <v>404</v>
      </c>
      <c r="B278" s="92"/>
      <c r="C278" s="372"/>
      <c r="D278" s="372"/>
      <c r="E278" s="93"/>
    </row>
    <row r="279" spans="1:20" s="63" customFormat="1" ht="31.5" x14ac:dyDescent="0.15">
      <c r="A279" s="13" t="s">
        <v>4</v>
      </c>
      <c r="B279" s="106" t="s">
        <v>5</v>
      </c>
      <c r="C279" s="94" t="s">
        <v>399</v>
      </c>
      <c r="D279" s="94" t="s">
        <v>7</v>
      </c>
      <c r="E279" s="39" t="s">
        <v>8</v>
      </c>
    </row>
    <row r="280" spans="1:20" s="63" customFormat="1" x14ac:dyDescent="0.15">
      <c r="A280" s="329" t="s">
        <v>405</v>
      </c>
      <c r="B280" s="102" t="s">
        <v>406</v>
      </c>
      <c r="C280" s="288">
        <f>SUM(ENERO:DICIEMBRE!C280)</f>
        <v>13002</v>
      </c>
      <c r="D280" s="288">
        <f>SUM(ENERO:DICIEMBRE!D280)</f>
        <v>12563</v>
      </c>
      <c r="E280" s="288">
        <f>SUM(ENERO:DICIEMBRE!E280)</f>
        <v>97589230</v>
      </c>
    </row>
    <row r="281" spans="1:20" s="63" customFormat="1" x14ac:dyDescent="0.15">
      <c r="A281" s="329" t="s">
        <v>405</v>
      </c>
      <c r="B281" s="102" t="s">
        <v>407</v>
      </c>
      <c r="C281" s="288">
        <f>SUM(ENERO:DICIEMBRE!C281)</f>
        <v>0</v>
      </c>
      <c r="D281" s="376"/>
      <c r="E281" s="36"/>
    </row>
    <row r="282" spans="1:20" s="3" customFormat="1" ht="11.25" x14ac:dyDescent="0.15">
      <c r="A282" s="9" t="s">
        <v>408</v>
      </c>
      <c r="B282" s="133"/>
      <c r="C282" s="63"/>
      <c r="D282" s="63"/>
      <c r="E282" s="63"/>
      <c r="F282" s="7"/>
      <c r="G282" s="7"/>
      <c r="H282" s="7"/>
      <c r="I282" s="7"/>
      <c r="J282" s="7"/>
      <c r="K282" s="7"/>
      <c r="L282" s="7"/>
      <c r="M282" s="7"/>
      <c r="N282" s="7"/>
    </row>
    <row r="283" spans="1:20" ht="11.25" x14ac:dyDescent="0.15">
      <c r="A283" s="12" t="s">
        <v>409</v>
      </c>
    </row>
    <row r="284" spans="1:20" x14ac:dyDescent="0.15">
      <c r="A284" s="690" t="s">
        <v>107</v>
      </c>
      <c r="B284" s="753"/>
      <c r="C284" s="595" t="s">
        <v>410</v>
      </c>
      <c r="D284" s="681" t="s">
        <v>411</v>
      </c>
      <c r="E284" s="682"/>
      <c r="F284" s="682"/>
      <c r="G284" s="682"/>
      <c r="H284" s="651" t="s">
        <v>412</v>
      </c>
      <c r="I284" s="652"/>
      <c r="J284" s="653"/>
      <c r="K284" s="756" t="s">
        <v>413</v>
      </c>
      <c r="L284" s="757"/>
      <c r="M284" s="758"/>
      <c r="N284" s="656" t="s">
        <v>414</v>
      </c>
      <c r="O284" s="659" t="s">
        <v>415</v>
      </c>
      <c r="P284" s="660"/>
      <c r="Q284" s="661" t="s">
        <v>416</v>
      </c>
      <c r="R284" s="661" t="s">
        <v>417</v>
      </c>
    </row>
    <row r="285" spans="1:20" x14ac:dyDescent="0.15">
      <c r="A285" s="703"/>
      <c r="B285" s="754"/>
      <c r="C285" s="596"/>
      <c r="D285" s="664" t="s">
        <v>418</v>
      </c>
      <c r="E285" s="721" t="s">
        <v>419</v>
      </c>
      <c r="F285" s="722"/>
      <c r="G285" s="667" t="s">
        <v>420</v>
      </c>
      <c r="H285" s="669" t="s">
        <v>421</v>
      </c>
      <c r="I285" s="671" t="s">
        <v>422</v>
      </c>
      <c r="J285" s="644" t="s">
        <v>423</v>
      </c>
      <c r="K285" s="646" t="s">
        <v>424</v>
      </c>
      <c r="L285" s="647" t="s">
        <v>425</v>
      </c>
      <c r="M285" s="648" t="s">
        <v>426</v>
      </c>
      <c r="N285" s="657"/>
      <c r="O285" s="649" t="s">
        <v>427</v>
      </c>
      <c r="P285" s="650" t="s">
        <v>428</v>
      </c>
      <c r="Q285" s="662"/>
      <c r="R285" s="662"/>
    </row>
    <row r="286" spans="1:20" x14ac:dyDescent="0.15">
      <c r="A286" s="692"/>
      <c r="B286" s="755"/>
      <c r="C286" s="680"/>
      <c r="D286" s="665"/>
      <c r="E286" s="134" t="s">
        <v>429</v>
      </c>
      <c r="F286" s="134" t="s">
        <v>430</v>
      </c>
      <c r="G286" s="668"/>
      <c r="H286" s="670"/>
      <c r="I286" s="672"/>
      <c r="J286" s="645"/>
      <c r="K286" s="646"/>
      <c r="L286" s="647"/>
      <c r="M286" s="648"/>
      <c r="N286" s="658"/>
      <c r="O286" s="649"/>
      <c r="P286" s="650"/>
      <c r="Q286" s="663"/>
      <c r="R286" s="663"/>
    </row>
    <row r="287" spans="1:20" s="41" customFormat="1" x14ac:dyDescent="0.25">
      <c r="A287" s="748" t="s">
        <v>108</v>
      </c>
      <c r="B287" s="749"/>
      <c r="C287" s="382">
        <f>+C288+C289+C290+C291+C292+C293+C297+C298+C299</f>
        <v>1537569</v>
      </c>
      <c r="D287" s="382">
        <f t="shared" ref="D287:P287" si="3">+D288+D289+D290+D291+D292+D293+D297+D298+D299</f>
        <v>1509698</v>
      </c>
      <c r="E287" s="382">
        <f t="shared" si="3"/>
        <v>1509698</v>
      </c>
      <c r="F287" s="382">
        <f t="shared" si="3"/>
        <v>0</v>
      </c>
      <c r="G287" s="382">
        <f t="shared" si="3"/>
        <v>27871</v>
      </c>
      <c r="H287" s="382">
        <f t="shared" si="3"/>
        <v>509127</v>
      </c>
      <c r="I287" s="382">
        <f t="shared" si="3"/>
        <v>638119</v>
      </c>
      <c r="J287" s="382">
        <f t="shared" si="3"/>
        <v>390323</v>
      </c>
      <c r="K287" s="382">
        <f t="shared" si="3"/>
        <v>0</v>
      </c>
      <c r="L287" s="382">
        <f t="shared" si="3"/>
        <v>0</v>
      </c>
      <c r="M287" s="382">
        <f t="shared" si="3"/>
        <v>0</v>
      </c>
      <c r="N287" s="382">
        <f t="shared" si="3"/>
        <v>0</v>
      </c>
      <c r="O287" s="382">
        <f t="shared" si="3"/>
        <v>3</v>
      </c>
      <c r="P287" s="382">
        <f t="shared" si="3"/>
        <v>3199</v>
      </c>
      <c r="Q287" s="382">
        <f>+Q288+Q289+Q290+Q291+Q292+Q293+Q297+Q298+Q299</f>
        <v>0</v>
      </c>
      <c r="R287" s="382">
        <v>0</v>
      </c>
      <c r="S287" s="135"/>
      <c r="T287" s="135"/>
    </row>
    <row r="288" spans="1:20" x14ac:dyDescent="0.15">
      <c r="A288" s="42" t="s">
        <v>109</v>
      </c>
      <c r="B288" s="136" t="s">
        <v>110</v>
      </c>
      <c r="C288" s="288">
        <f>SUM(ENERO:DICIEMBRE!C288)</f>
        <v>512682</v>
      </c>
      <c r="D288" s="288">
        <f>SUM(ENERO:DICIEMBRE!D288)</f>
        <v>498711</v>
      </c>
      <c r="E288" s="288">
        <f>SUM(ENERO:DICIEMBRE!E288)</f>
        <v>498711</v>
      </c>
      <c r="F288" s="288">
        <f>SUM(ENERO:DICIEMBRE!F288)</f>
        <v>0</v>
      </c>
      <c r="G288" s="288">
        <f>SUM(ENERO:DICIEMBRE!G288)</f>
        <v>13971</v>
      </c>
      <c r="H288" s="288">
        <f>SUM(ENERO:DICIEMBRE!H288)</f>
        <v>241599</v>
      </c>
      <c r="I288" s="288">
        <f>SUM(ENERO:DICIEMBRE!I288)</f>
        <v>91976</v>
      </c>
      <c r="J288" s="288">
        <f>SUM(ENERO:DICIEMBRE!J288)</f>
        <v>179107</v>
      </c>
      <c r="K288" s="288">
        <f>SUM(ENERO:DICIEMBRE!K288)</f>
        <v>0</v>
      </c>
      <c r="L288" s="288">
        <f>SUM(ENERO:DICIEMBRE!L288)</f>
        <v>0</v>
      </c>
      <c r="M288" s="288">
        <f>SUM(ENERO:DICIEMBRE!M288)</f>
        <v>0</v>
      </c>
      <c r="N288" s="288">
        <f>SUM(ENERO:DICIEMBRE!N288)</f>
        <v>0</v>
      </c>
      <c r="O288" s="288">
        <f>SUM(ENERO:DICIEMBRE!O288)</f>
        <v>0</v>
      </c>
      <c r="P288" s="288">
        <f>SUM(ENERO:DICIEMBRE!P288)</f>
        <v>96</v>
      </c>
      <c r="Q288" s="288">
        <f>SUM(ENERO:DICIEMBRE!Q288)</f>
        <v>0</v>
      </c>
      <c r="R288" s="384"/>
      <c r="S288" s="137"/>
      <c r="T288" s="137"/>
    </row>
    <row r="289" spans="1:20" x14ac:dyDescent="0.15">
      <c r="A289" s="49" t="s">
        <v>111</v>
      </c>
      <c r="B289" s="138" t="s">
        <v>112</v>
      </c>
      <c r="C289" s="288">
        <f>SUM(ENERO:DICIEMBRE!C289)</f>
        <v>557178</v>
      </c>
      <c r="D289" s="288">
        <f>SUM(ENERO:DICIEMBRE!D289)</f>
        <v>547282</v>
      </c>
      <c r="E289" s="288">
        <f>SUM(ENERO:DICIEMBRE!E289)</f>
        <v>547282</v>
      </c>
      <c r="F289" s="288">
        <f>SUM(ENERO:DICIEMBRE!F289)</f>
        <v>0</v>
      </c>
      <c r="G289" s="288">
        <f>SUM(ENERO:DICIEMBRE!G289)</f>
        <v>9896</v>
      </c>
      <c r="H289" s="288">
        <f>SUM(ENERO:DICIEMBRE!H289)</f>
        <v>226107</v>
      </c>
      <c r="I289" s="288">
        <f>SUM(ENERO:DICIEMBRE!I289)</f>
        <v>153740</v>
      </c>
      <c r="J289" s="288">
        <f>SUM(ENERO:DICIEMBRE!J289)</f>
        <v>177331</v>
      </c>
      <c r="K289" s="288">
        <f>SUM(ENERO:DICIEMBRE!K289)</f>
        <v>0</v>
      </c>
      <c r="L289" s="288">
        <f>SUM(ENERO:DICIEMBRE!L289)</f>
        <v>0</v>
      </c>
      <c r="M289" s="288">
        <f>SUM(ENERO:DICIEMBRE!M289)</f>
        <v>0</v>
      </c>
      <c r="N289" s="288">
        <f>SUM(ENERO:DICIEMBRE!N289)</f>
        <v>0</v>
      </c>
      <c r="O289" s="288">
        <f>SUM(ENERO:DICIEMBRE!O289)</f>
        <v>0</v>
      </c>
      <c r="P289" s="288">
        <f>SUM(ENERO:DICIEMBRE!P289)</f>
        <v>611</v>
      </c>
      <c r="Q289" s="288">
        <f>SUM(ENERO:DICIEMBRE!Q289)</f>
        <v>0</v>
      </c>
      <c r="R289" s="386"/>
      <c r="S289" s="137"/>
      <c r="T289" s="137"/>
    </row>
    <row r="290" spans="1:20" x14ac:dyDescent="0.15">
      <c r="A290" s="49" t="s">
        <v>113</v>
      </c>
      <c r="B290" s="138" t="s">
        <v>114</v>
      </c>
      <c r="C290" s="288">
        <f>SUM(ENERO:DICIEMBRE!C290)</f>
        <v>32898</v>
      </c>
      <c r="D290" s="288">
        <f>SUM(ENERO:DICIEMBRE!D290)</f>
        <v>32514</v>
      </c>
      <c r="E290" s="288">
        <f>SUM(ENERO:DICIEMBRE!E290)</f>
        <v>32514</v>
      </c>
      <c r="F290" s="288">
        <f>SUM(ENERO:DICIEMBRE!F290)</f>
        <v>0</v>
      </c>
      <c r="G290" s="288">
        <f>SUM(ENERO:DICIEMBRE!G290)</f>
        <v>384</v>
      </c>
      <c r="H290" s="288">
        <f>SUM(ENERO:DICIEMBRE!H290)</f>
        <v>2710</v>
      </c>
      <c r="I290" s="288">
        <f>SUM(ENERO:DICIEMBRE!I290)</f>
        <v>29791</v>
      </c>
      <c r="J290" s="288">
        <f>SUM(ENERO:DICIEMBRE!J290)</f>
        <v>397</v>
      </c>
      <c r="K290" s="288">
        <f>SUM(ENERO:DICIEMBRE!K290)</f>
        <v>0</v>
      </c>
      <c r="L290" s="288">
        <f>SUM(ENERO:DICIEMBRE!L290)</f>
        <v>0</v>
      </c>
      <c r="M290" s="288">
        <f>SUM(ENERO:DICIEMBRE!M290)</f>
        <v>0</v>
      </c>
      <c r="N290" s="288">
        <f>SUM(ENERO:DICIEMBRE!N290)</f>
        <v>0</v>
      </c>
      <c r="O290" s="288">
        <f>SUM(ENERO:DICIEMBRE!O290)</f>
        <v>0</v>
      </c>
      <c r="P290" s="288">
        <f>SUM(ENERO:DICIEMBRE!P290)</f>
        <v>417</v>
      </c>
      <c r="Q290" s="288">
        <f>SUM(ENERO:DICIEMBRE!Q290)</f>
        <v>0</v>
      </c>
      <c r="R290" s="386"/>
      <c r="S290" s="137"/>
      <c r="T290" s="137"/>
    </row>
    <row r="291" spans="1:20" x14ac:dyDescent="0.15">
      <c r="A291" s="49" t="s">
        <v>115</v>
      </c>
      <c r="B291" s="138" t="s">
        <v>116</v>
      </c>
      <c r="C291" s="288">
        <f>SUM(ENERO:DICIEMBRE!C291)</f>
        <v>0</v>
      </c>
      <c r="D291" s="288">
        <f>SUM(ENERO:DICIEMBRE!D291)</f>
        <v>0</v>
      </c>
      <c r="E291" s="288">
        <f>SUM(ENERO:DICIEMBRE!E291)</f>
        <v>0</v>
      </c>
      <c r="F291" s="288">
        <f>SUM(ENERO:DICIEMBRE!F291)</f>
        <v>0</v>
      </c>
      <c r="G291" s="288">
        <f>SUM(ENERO:DICIEMBRE!G291)</f>
        <v>0</v>
      </c>
      <c r="H291" s="288">
        <f>SUM(ENERO:DICIEMBRE!H291)</f>
        <v>0</v>
      </c>
      <c r="I291" s="288">
        <f>SUM(ENERO:DICIEMBRE!I291)</f>
        <v>0</v>
      </c>
      <c r="J291" s="288">
        <f>SUM(ENERO:DICIEMBRE!J291)</f>
        <v>0</v>
      </c>
      <c r="K291" s="288">
        <f>SUM(ENERO:DICIEMBRE!K291)</f>
        <v>0</v>
      </c>
      <c r="L291" s="288">
        <f>SUM(ENERO:DICIEMBRE!L291)</f>
        <v>0</v>
      </c>
      <c r="M291" s="288">
        <f>SUM(ENERO:DICIEMBRE!M291)</f>
        <v>0</v>
      </c>
      <c r="N291" s="288">
        <f>SUM(ENERO:DICIEMBRE!N291)</f>
        <v>0</v>
      </c>
      <c r="O291" s="288">
        <f>SUM(ENERO:DICIEMBRE!O291)</f>
        <v>0</v>
      </c>
      <c r="P291" s="288">
        <f>SUM(ENERO:DICIEMBRE!P291)</f>
        <v>36</v>
      </c>
      <c r="Q291" s="288">
        <f>SUM(ENERO:DICIEMBRE!Q291)</f>
        <v>0</v>
      </c>
      <c r="R291" s="386"/>
      <c r="S291" s="137"/>
      <c r="T291" s="137"/>
    </row>
    <row r="292" spans="1:20" x14ac:dyDescent="0.15">
      <c r="A292" s="139" t="s">
        <v>117</v>
      </c>
      <c r="B292" s="140" t="s">
        <v>118</v>
      </c>
      <c r="C292" s="288">
        <f>SUM(ENERO:DICIEMBRE!C292)</f>
        <v>31990</v>
      </c>
      <c r="D292" s="288">
        <f>SUM(ENERO:DICIEMBRE!D292)</f>
        <v>31417</v>
      </c>
      <c r="E292" s="288">
        <f>SUM(ENERO:DICIEMBRE!E292)</f>
        <v>31417</v>
      </c>
      <c r="F292" s="288">
        <f>SUM(ENERO:DICIEMBRE!F292)</f>
        <v>0</v>
      </c>
      <c r="G292" s="288">
        <f>SUM(ENERO:DICIEMBRE!G292)</f>
        <v>573</v>
      </c>
      <c r="H292" s="288">
        <f>SUM(ENERO:DICIEMBRE!H292)</f>
        <v>12598</v>
      </c>
      <c r="I292" s="288">
        <f>SUM(ENERO:DICIEMBRE!I292)</f>
        <v>9201</v>
      </c>
      <c r="J292" s="288">
        <f>SUM(ENERO:DICIEMBRE!J292)</f>
        <v>10191</v>
      </c>
      <c r="K292" s="288">
        <f>SUM(ENERO:DICIEMBRE!K292)</f>
        <v>0</v>
      </c>
      <c r="L292" s="288">
        <f>SUM(ENERO:DICIEMBRE!L292)</f>
        <v>0</v>
      </c>
      <c r="M292" s="288">
        <f>SUM(ENERO:DICIEMBRE!M292)</f>
        <v>0</v>
      </c>
      <c r="N292" s="288">
        <f>SUM(ENERO:DICIEMBRE!N292)</f>
        <v>0</v>
      </c>
      <c r="O292" s="288">
        <f>SUM(ENERO:DICIEMBRE!O292)</f>
        <v>1</v>
      </c>
      <c r="P292" s="288">
        <f>SUM(ENERO:DICIEMBRE!P292)</f>
        <v>1549</v>
      </c>
      <c r="Q292" s="288">
        <f>SUM(ENERO:DICIEMBRE!Q292)</f>
        <v>0</v>
      </c>
      <c r="R292" s="388"/>
      <c r="S292" s="137"/>
      <c r="T292" s="137"/>
    </row>
    <row r="293" spans="1:20" x14ac:dyDescent="0.15">
      <c r="A293" s="750" t="s">
        <v>119</v>
      </c>
      <c r="B293" s="4" t="s">
        <v>120</v>
      </c>
      <c r="C293" s="389">
        <f>SUM(C294:C296)</f>
        <v>374707</v>
      </c>
      <c r="D293" s="390">
        <f>SUM(D294:D296)</f>
        <v>371974</v>
      </c>
      <c r="E293" s="391">
        <f t="shared" ref="E293:P293" si="4">SUM(E294:E296)</f>
        <v>371974</v>
      </c>
      <c r="F293" s="392">
        <f t="shared" si="4"/>
        <v>0</v>
      </c>
      <c r="G293" s="393">
        <f t="shared" si="4"/>
        <v>2733</v>
      </c>
      <c r="H293" s="393">
        <f t="shared" si="4"/>
        <v>21167</v>
      </c>
      <c r="I293" s="393">
        <f t="shared" si="4"/>
        <v>339801</v>
      </c>
      <c r="J293" s="393">
        <f t="shared" si="4"/>
        <v>13739</v>
      </c>
      <c r="K293" s="393">
        <f t="shared" si="4"/>
        <v>0</v>
      </c>
      <c r="L293" s="393">
        <f t="shared" si="4"/>
        <v>0</v>
      </c>
      <c r="M293" s="393">
        <f t="shared" si="4"/>
        <v>0</v>
      </c>
      <c r="N293" s="393">
        <f t="shared" si="4"/>
        <v>0</v>
      </c>
      <c r="O293" s="393">
        <f t="shared" si="4"/>
        <v>2</v>
      </c>
      <c r="P293" s="393">
        <f t="shared" si="4"/>
        <v>471</v>
      </c>
      <c r="Q293" s="394">
        <f>SUM(Q294:Q296)</f>
        <v>0</v>
      </c>
      <c r="R293" s="395">
        <v>0</v>
      </c>
      <c r="S293" s="137"/>
      <c r="T293" s="137"/>
    </row>
    <row r="294" spans="1:20" x14ac:dyDescent="0.15">
      <c r="A294" s="750"/>
      <c r="B294" s="141" t="s">
        <v>121</v>
      </c>
      <c r="C294" s="288">
        <f>SUM(ENERO:DICIEMBRE!C294)</f>
        <v>43257</v>
      </c>
      <c r="D294" s="288">
        <f>SUM(ENERO:DICIEMBRE!D294)</f>
        <v>42478</v>
      </c>
      <c r="E294" s="288">
        <f>SUM(ENERO:DICIEMBRE!E294)</f>
        <v>42478</v>
      </c>
      <c r="F294" s="288">
        <f>SUM(ENERO:DICIEMBRE!F294)</f>
        <v>0</v>
      </c>
      <c r="G294" s="288">
        <f>SUM(ENERO:DICIEMBRE!G294)</f>
        <v>779</v>
      </c>
      <c r="H294" s="288">
        <f>SUM(ENERO:DICIEMBRE!H294)</f>
        <v>14148</v>
      </c>
      <c r="I294" s="288">
        <f>SUM(ENERO:DICIEMBRE!I294)</f>
        <v>25402</v>
      </c>
      <c r="J294" s="288">
        <f>SUM(ENERO:DICIEMBRE!J294)</f>
        <v>3707</v>
      </c>
      <c r="K294" s="288">
        <f>SUM(ENERO:DICIEMBRE!K294)</f>
        <v>0</v>
      </c>
      <c r="L294" s="288">
        <f>SUM(ENERO:DICIEMBRE!L294)</f>
        <v>0</v>
      </c>
      <c r="M294" s="288">
        <f>SUM(ENERO:DICIEMBRE!M294)</f>
        <v>0</v>
      </c>
      <c r="N294" s="288">
        <f>SUM(ENERO:DICIEMBRE!N294)</f>
        <v>0</v>
      </c>
      <c r="O294" s="288">
        <f>SUM(ENERO:DICIEMBRE!O294)</f>
        <v>0</v>
      </c>
      <c r="P294" s="288">
        <f>SUM(ENERO:DICIEMBRE!P294)</f>
        <v>70</v>
      </c>
      <c r="Q294" s="288">
        <f>SUM(ENERO:DICIEMBRE!Q294)</f>
        <v>0</v>
      </c>
      <c r="R294" s="384"/>
      <c r="S294" s="137"/>
      <c r="T294" s="137"/>
    </row>
    <row r="295" spans="1:20" x14ac:dyDescent="0.15">
      <c r="A295" s="750"/>
      <c r="B295" s="54" t="s">
        <v>122</v>
      </c>
      <c r="C295" s="288">
        <f>SUM(ENERO:DICIEMBRE!C295)</f>
        <v>129</v>
      </c>
      <c r="D295" s="288">
        <f>SUM(ENERO:DICIEMBRE!D295)</f>
        <v>127</v>
      </c>
      <c r="E295" s="288">
        <f>SUM(ENERO:DICIEMBRE!E295)</f>
        <v>127</v>
      </c>
      <c r="F295" s="288">
        <f>SUM(ENERO:DICIEMBRE!F295)</f>
        <v>0</v>
      </c>
      <c r="G295" s="288">
        <f>SUM(ENERO:DICIEMBRE!G295)</f>
        <v>2</v>
      </c>
      <c r="H295" s="288">
        <f>SUM(ENERO:DICIEMBRE!H295)</f>
        <v>11</v>
      </c>
      <c r="I295" s="288">
        <f>SUM(ENERO:DICIEMBRE!I295)</f>
        <v>117</v>
      </c>
      <c r="J295" s="288">
        <f>SUM(ENERO:DICIEMBRE!J295)</f>
        <v>1</v>
      </c>
      <c r="K295" s="288">
        <f>SUM(ENERO:DICIEMBRE!K295)</f>
        <v>0</v>
      </c>
      <c r="L295" s="288">
        <f>SUM(ENERO:DICIEMBRE!L295)</f>
        <v>0</v>
      </c>
      <c r="M295" s="288">
        <f>SUM(ENERO:DICIEMBRE!M295)</f>
        <v>0</v>
      </c>
      <c r="N295" s="288">
        <f>SUM(ENERO:DICIEMBRE!N295)</f>
        <v>0</v>
      </c>
      <c r="O295" s="288">
        <f>SUM(ENERO:DICIEMBRE!O295)</f>
        <v>2</v>
      </c>
      <c r="P295" s="288">
        <f>SUM(ENERO:DICIEMBRE!P295)</f>
        <v>0</v>
      </c>
      <c r="Q295" s="288">
        <f>SUM(ENERO:DICIEMBRE!Q295)</f>
        <v>0</v>
      </c>
      <c r="R295" s="386"/>
      <c r="S295" s="137"/>
      <c r="T295" s="137"/>
    </row>
    <row r="296" spans="1:20" x14ac:dyDescent="0.15">
      <c r="A296" s="751"/>
      <c r="B296" s="142" t="s">
        <v>123</v>
      </c>
      <c r="C296" s="288">
        <f>SUM(ENERO:DICIEMBRE!C296)</f>
        <v>331321</v>
      </c>
      <c r="D296" s="288">
        <f>SUM(ENERO:DICIEMBRE!D296)</f>
        <v>329369</v>
      </c>
      <c r="E296" s="288">
        <f>SUM(ENERO:DICIEMBRE!E296)</f>
        <v>329369</v>
      </c>
      <c r="F296" s="288">
        <f>SUM(ENERO:DICIEMBRE!F296)</f>
        <v>0</v>
      </c>
      <c r="G296" s="288">
        <f>SUM(ENERO:DICIEMBRE!G296)</f>
        <v>1952</v>
      </c>
      <c r="H296" s="288">
        <f>SUM(ENERO:DICIEMBRE!H296)</f>
        <v>7008</v>
      </c>
      <c r="I296" s="288">
        <f>SUM(ENERO:DICIEMBRE!I296)</f>
        <v>314282</v>
      </c>
      <c r="J296" s="288">
        <f>SUM(ENERO:DICIEMBRE!J296)</f>
        <v>10031</v>
      </c>
      <c r="K296" s="288">
        <f>SUM(ENERO:DICIEMBRE!K296)</f>
        <v>0</v>
      </c>
      <c r="L296" s="288">
        <f>SUM(ENERO:DICIEMBRE!L296)</f>
        <v>0</v>
      </c>
      <c r="M296" s="288">
        <f>SUM(ENERO:DICIEMBRE!M296)</f>
        <v>0</v>
      </c>
      <c r="N296" s="288">
        <f>SUM(ENERO:DICIEMBRE!N296)</f>
        <v>0</v>
      </c>
      <c r="O296" s="288">
        <f>SUM(ENERO:DICIEMBRE!O296)</f>
        <v>0</v>
      </c>
      <c r="P296" s="288">
        <f>SUM(ENERO:DICIEMBRE!P296)</f>
        <v>401</v>
      </c>
      <c r="Q296" s="288">
        <f>SUM(ENERO:DICIEMBRE!Q296)</f>
        <v>0</v>
      </c>
      <c r="R296" s="397"/>
      <c r="S296" s="137"/>
      <c r="T296" s="137"/>
    </row>
    <row r="297" spans="1:20" x14ac:dyDescent="0.15">
      <c r="A297" s="42" t="s">
        <v>124</v>
      </c>
      <c r="B297" s="136" t="s">
        <v>125</v>
      </c>
      <c r="C297" s="288">
        <f>SUM(ENERO:DICIEMBRE!C297)</f>
        <v>847</v>
      </c>
      <c r="D297" s="288">
        <f>SUM(ENERO:DICIEMBRE!D297)</f>
        <v>826</v>
      </c>
      <c r="E297" s="288">
        <f>SUM(ENERO:DICIEMBRE!E297)</f>
        <v>826</v>
      </c>
      <c r="F297" s="288">
        <f>SUM(ENERO:DICIEMBRE!F297)</f>
        <v>0</v>
      </c>
      <c r="G297" s="288">
        <f>SUM(ENERO:DICIEMBRE!G297)</f>
        <v>21</v>
      </c>
      <c r="H297" s="288">
        <f>SUM(ENERO:DICIEMBRE!H297)</f>
        <v>22</v>
      </c>
      <c r="I297" s="288">
        <f>SUM(ENERO:DICIEMBRE!I297)</f>
        <v>21</v>
      </c>
      <c r="J297" s="288">
        <f>SUM(ENERO:DICIEMBRE!J297)</f>
        <v>804</v>
      </c>
      <c r="K297" s="288">
        <f>SUM(ENERO:DICIEMBRE!K297)</f>
        <v>0</v>
      </c>
      <c r="L297" s="288">
        <f>SUM(ENERO:DICIEMBRE!L297)</f>
        <v>0</v>
      </c>
      <c r="M297" s="288">
        <f>SUM(ENERO:DICIEMBRE!M297)</f>
        <v>0</v>
      </c>
      <c r="N297" s="288">
        <f>SUM(ENERO:DICIEMBRE!N297)</f>
        <v>0</v>
      </c>
      <c r="O297" s="288">
        <f>SUM(ENERO:DICIEMBRE!O297)</f>
        <v>0</v>
      </c>
      <c r="P297" s="288">
        <f>SUM(ENERO:DICIEMBRE!P297)</f>
        <v>0</v>
      </c>
      <c r="Q297" s="288">
        <f>SUM(ENERO:DICIEMBRE!Q297)</f>
        <v>0</v>
      </c>
      <c r="R297" s="384"/>
      <c r="S297" s="137"/>
      <c r="T297" s="137"/>
    </row>
    <row r="298" spans="1:20" s="56" customFormat="1" x14ac:dyDescent="0.15">
      <c r="A298" s="49" t="s">
        <v>126</v>
      </c>
      <c r="B298" s="45" t="s">
        <v>127</v>
      </c>
      <c r="C298" s="288">
        <f>SUM(ENERO:DICIEMBRE!C298)</f>
        <v>4594</v>
      </c>
      <c r="D298" s="288">
        <f>SUM(ENERO:DICIEMBRE!D298)</f>
        <v>4522</v>
      </c>
      <c r="E298" s="288">
        <f>SUM(ENERO:DICIEMBRE!E298)</f>
        <v>4522</v>
      </c>
      <c r="F298" s="288">
        <f>SUM(ENERO:DICIEMBRE!F298)</f>
        <v>0</v>
      </c>
      <c r="G298" s="288">
        <f>SUM(ENERO:DICIEMBRE!G298)</f>
        <v>72</v>
      </c>
      <c r="H298" s="288">
        <f>SUM(ENERO:DICIEMBRE!H298)</f>
        <v>1501</v>
      </c>
      <c r="I298" s="288">
        <f>SUM(ENERO:DICIEMBRE!I298)</f>
        <v>2263</v>
      </c>
      <c r="J298" s="288">
        <f>SUM(ENERO:DICIEMBRE!J298)</f>
        <v>830</v>
      </c>
      <c r="K298" s="288">
        <f>SUM(ENERO:DICIEMBRE!K298)</f>
        <v>0</v>
      </c>
      <c r="L298" s="288">
        <f>SUM(ENERO:DICIEMBRE!L298)</f>
        <v>0</v>
      </c>
      <c r="M298" s="288">
        <f>SUM(ENERO:DICIEMBRE!M298)</f>
        <v>0</v>
      </c>
      <c r="N298" s="288">
        <f>SUM(ENERO:DICIEMBRE!N298)</f>
        <v>0</v>
      </c>
      <c r="O298" s="288">
        <f>SUM(ENERO:DICIEMBRE!O298)</f>
        <v>0</v>
      </c>
      <c r="P298" s="288">
        <f>SUM(ENERO:DICIEMBRE!P298)</f>
        <v>10</v>
      </c>
      <c r="Q298" s="288">
        <f>SUM(ENERO:DICIEMBRE!Q298)</f>
        <v>0</v>
      </c>
      <c r="R298" s="386"/>
      <c r="S298" s="137"/>
      <c r="T298" s="137"/>
    </row>
    <row r="299" spans="1:20" x14ac:dyDescent="0.15">
      <c r="A299" s="49" t="s">
        <v>128</v>
      </c>
      <c r="B299" s="45" t="s">
        <v>129</v>
      </c>
      <c r="C299" s="288">
        <f>SUM(ENERO:DICIEMBRE!C299)</f>
        <v>22673</v>
      </c>
      <c r="D299" s="288">
        <f>SUM(ENERO:DICIEMBRE!D299)</f>
        <v>22452</v>
      </c>
      <c r="E299" s="288">
        <f>SUM(ENERO:DICIEMBRE!E299)</f>
        <v>22452</v>
      </c>
      <c r="F299" s="288">
        <f>SUM(ENERO:DICIEMBRE!F299)</f>
        <v>0</v>
      </c>
      <c r="G299" s="288">
        <f>SUM(ENERO:DICIEMBRE!G299)</f>
        <v>221</v>
      </c>
      <c r="H299" s="288">
        <f>SUM(ENERO:DICIEMBRE!H299)</f>
        <v>3423</v>
      </c>
      <c r="I299" s="288">
        <f>SUM(ENERO:DICIEMBRE!I299)</f>
        <v>11326</v>
      </c>
      <c r="J299" s="288">
        <f>SUM(ENERO:DICIEMBRE!J299)</f>
        <v>7924</v>
      </c>
      <c r="K299" s="288">
        <f>SUM(ENERO:DICIEMBRE!K299)</f>
        <v>0</v>
      </c>
      <c r="L299" s="288">
        <f>SUM(ENERO:DICIEMBRE!L299)</f>
        <v>0</v>
      </c>
      <c r="M299" s="288">
        <f>SUM(ENERO:DICIEMBRE!M299)</f>
        <v>0</v>
      </c>
      <c r="N299" s="288">
        <f>SUM(ENERO:DICIEMBRE!N299)</f>
        <v>0</v>
      </c>
      <c r="O299" s="288">
        <f>SUM(ENERO:DICIEMBRE!O299)</f>
        <v>0</v>
      </c>
      <c r="P299" s="288">
        <f>SUM(ENERO:DICIEMBRE!P299)</f>
        <v>9</v>
      </c>
      <c r="Q299" s="288">
        <f>SUM(ENERO:DICIEMBRE!Q299)</f>
        <v>0</v>
      </c>
      <c r="R299" s="388"/>
      <c r="S299" s="137"/>
      <c r="T299" s="137"/>
    </row>
    <row r="300" spans="1:20" s="3" customFormat="1" x14ac:dyDescent="0.15">
      <c r="A300" s="748" t="s">
        <v>130</v>
      </c>
      <c r="B300" s="749"/>
      <c r="C300" s="398">
        <f t="shared" ref="C300:P300" si="5">+C301+C302+C303+C304+C308+C309</f>
        <v>53597</v>
      </c>
      <c r="D300" s="399">
        <f t="shared" si="5"/>
        <v>53402</v>
      </c>
      <c r="E300" s="391">
        <f t="shared" si="5"/>
        <v>53373</v>
      </c>
      <c r="F300" s="392">
        <f t="shared" si="5"/>
        <v>29</v>
      </c>
      <c r="G300" s="393">
        <f t="shared" si="5"/>
        <v>195</v>
      </c>
      <c r="H300" s="391">
        <f t="shared" si="5"/>
        <v>9869</v>
      </c>
      <c r="I300" s="400">
        <f t="shared" si="5"/>
        <v>15364</v>
      </c>
      <c r="J300" s="392">
        <f t="shared" si="5"/>
        <v>28364</v>
      </c>
      <c r="K300" s="391">
        <f t="shared" si="5"/>
        <v>169</v>
      </c>
      <c r="L300" s="400">
        <f t="shared" si="5"/>
        <v>0</v>
      </c>
      <c r="M300" s="392">
        <f t="shared" si="5"/>
        <v>0</v>
      </c>
      <c r="N300" s="392">
        <f t="shared" si="5"/>
        <v>0</v>
      </c>
      <c r="O300" s="401">
        <f t="shared" si="5"/>
        <v>0</v>
      </c>
      <c r="P300" s="402">
        <f t="shared" si="5"/>
        <v>8524</v>
      </c>
      <c r="Q300" s="403">
        <f>+Q301+Q302+Q303+Q304+Q308+Q309</f>
        <v>0</v>
      </c>
      <c r="R300" s="404">
        <f>+R301+R302+R303</f>
        <v>0</v>
      </c>
      <c r="S300" s="143"/>
      <c r="T300" s="143"/>
    </row>
    <row r="301" spans="1:20" x14ac:dyDescent="0.15">
      <c r="A301" s="42" t="s">
        <v>131</v>
      </c>
      <c r="B301" s="43" t="s">
        <v>132</v>
      </c>
      <c r="C301" s="288">
        <f>SUM(ENERO:DICIEMBRE!C301)</f>
        <v>24216</v>
      </c>
      <c r="D301" s="288">
        <f>SUM(ENERO:DICIEMBRE!D301)</f>
        <v>24114</v>
      </c>
      <c r="E301" s="288">
        <f>SUM(ENERO:DICIEMBRE!E301)</f>
        <v>24086</v>
      </c>
      <c r="F301" s="288">
        <f>SUM(ENERO:DICIEMBRE!F301)</f>
        <v>28</v>
      </c>
      <c r="G301" s="288">
        <f>SUM(ENERO:DICIEMBRE!G301)</f>
        <v>102</v>
      </c>
      <c r="H301" s="288">
        <f>SUM(ENERO:DICIEMBRE!H301)</f>
        <v>3665</v>
      </c>
      <c r="I301" s="288">
        <f>SUM(ENERO:DICIEMBRE!I301)</f>
        <v>8599</v>
      </c>
      <c r="J301" s="288">
        <f>SUM(ENERO:DICIEMBRE!J301)</f>
        <v>11952</v>
      </c>
      <c r="K301" s="288">
        <f>SUM(ENERO:DICIEMBRE!K301)</f>
        <v>22</v>
      </c>
      <c r="L301" s="288">
        <f>SUM(ENERO:DICIEMBRE!L301)</f>
        <v>0</v>
      </c>
      <c r="M301" s="288">
        <f>SUM(ENERO:DICIEMBRE!M301)</f>
        <v>0</v>
      </c>
      <c r="N301" s="288">
        <f>SUM(ENERO:DICIEMBRE!N301)</f>
        <v>0</v>
      </c>
      <c r="O301" s="288">
        <f>SUM(ENERO:DICIEMBRE!O301)</f>
        <v>0</v>
      </c>
      <c r="P301" s="288">
        <f>SUM(ENERO:DICIEMBRE!P301)</f>
        <v>0</v>
      </c>
      <c r="Q301" s="288">
        <f>SUM(ENERO:DICIEMBRE!Q301)</f>
        <v>0</v>
      </c>
      <c r="R301" s="406"/>
      <c r="S301" s="137"/>
      <c r="T301" s="137"/>
    </row>
    <row r="302" spans="1:20" x14ac:dyDescent="0.15">
      <c r="A302" s="139" t="s">
        <v>133</v>
      </c>
      <c r="B302" s="144" t="s">
        <v>134</v>
      </c>
      <c r="C302" s="288">
        <f>SUM(ENERO:DICIEMBRE!C302)</f>
        <v>3</v>
      </c>
      <c r="D302" s="288">
        <f>SUM(ENERO:DICIEMBRE!D302)</f>
        <v>3</v>
      </c>
      <c r="E302" s="288">
        <f>SUM(ENERO:DICIEMBRE!E302)</f>
        <v>3</v>
      </c>
      <c r="F302" s="288">
        <f>SUM(ENERO:DICIEMBRE!F302)</f>
        <v>0</v>
      </c>
      <c r="G302" s="288">
        <f>SUM(ENERO:DICIEMBRE!G302)</f>
        <v>0</v>
      </c>
      <c r="H302" s="288">
        <f>SUM(ENERO:DICIEMBRE!H302)</f>
        <v>0</v>
      </c>
      <c r="I302" s="288">
        <f>SUM(ENERO:DICIEMBRE!I302)</f>
        <v>3</v>
      </c>
      <c r="J302" s="288">
        <f>SUM(ENERO:DICIEMBRE!J302)</f>
        <v>0</v>
      </c>
      <c r="K302" s="288">
        <f>SUM(ENERO:DICIEMBRE!K302)</f>
        <v>0</v>
      </c>
      <c r="L302" s="288">
        <f>SUM(ENERO:DICIEMBRE!L302)</f>
        <v>0</v>
      </c>
      <c r="M302" s="288">
        <f>SUM(ENERO:DICIEMBRE!M302)</f>
        <v>0</v>
      </c>
      <c r="N302" s="288">
        <f>SUM(ENERO:DICIEMBRE!N302)</f>
        <v>0</v>
      </c>
      <c r="O302" s="288">
        <f>SUM(ENERO:DICIEMBRE!O302)</f>
        <v>0</v>
      </c>
      <c r="P302" s="288">
        <f>SUM(ENERO:DICIEMBRE!P302)</f>
        <v>0</v>
      </c>
      <c r="Q302" s="288">
        <f>SUM(ENERO:DICIEMBRE!Q302)</f>
        <v>0</v>
      </c>
      <c r="R302" s="408"/>
      <c r="S302" s="137"/>
      <c r="T302" s="137"/>
    </row>
    <row r="303" spans="1:20" x14ac:dyDescent="0.15">
      <c r="A303" s="235" t="s">
        <v>135</v>
      </c>
      <c r="B303" s="145" t="s">
        <v>136</v>
      </c>
      <c r="C303" s="288">
        <f>SUM(ENERO:DICIEMBRE!C303)</f>
        <v>18049</v>
      </c>
      <c r="D303" s="288">
        <f>SUM(ENERO:DICIEMBRE!D303)</f>
        <v>17985</v>
      </c>
      <c r="E303" s="288">
        <f>SUM(ENERO:DICIEMBRE!E303)</f>
        <v>17984</v>
      </c>
      <c r="F303" s="288">
        <f>SUM(ENERO:DICIEMBRE!F303)</f>
        <v>1</v>
      </c>
      <c r="G303" s="288">
        <f>SUM(ENERO:DICIEMBRE!G303)</f>
        <v>64</v>
      </c>
      <c r="H303" s="288">
        <f>SUM(ENERO:DICIEMBRE!H303)</f>
        <v>1612</v>
      </c>
      <c r="I303" s="288">
        <f>SUM(ENERO:DICIEMBRE!I303)</f>
        <v>1785</v>
      </c>
      <c r="J303" s="288">
        <f>SUM(ENERO:DICIEMBRE!J303)</f>
        <v>14652</v>
      </c>
      <c r="K303" s="288">
        <f>SUM(ENERO:DICIEMBRE!K303)</f>
        <v>83</v>
      </c>
      <c r="L303" s="288">
        <f>SUM(ENERO:DICIEMBRE!L303)</f>
        <v>0</v>
      </c>
      <c r="M303" s="288">
        <f>SUM(ENERO:DICIEMBRE!M303)</f>
        <v>0</v>
      </c>
      <c r="N303" s="288">
        <f>SUM(ENERO:DICIEMBRE!N303)</f>
        <v>0</v>
      </c>
      <c r="O303" s="288">
        <f>SUM(ENERO:DICIEMBRE!O303)</f>
        <v>0</v>
      </c>
      <c r="P303" s="288">
        <f>SUM(ENERO:DICIEMBRE!P303)</f>
        <v>8380</v>
      </c>
      <c r="Q303" s="288">
        <f>SUM(ENERO:DICIEMBRE!Q303)</f>
        <v>0</v>
      </c>
      <c r="R303" s="410"/>
      <c r="S303" s="137"/>
      <c r="T303" s="137"/>
    </row>
    <row r="304" spans="1:20" x14ac:dyDescent="0.15">
      <c r="A304" s="638" t="s">
        <v>113</v>
      </c>
      <c r="B304" s="43" t="s">
        <v>137</v>
      </c>
      <c r="C304" s="411">
        <f>SUM(C305:C307)</f>
        <v>11200</v>
      </c>
      <c r="D304" s="311">
        <f>SUM(D305:D307)</f>
        <v>11172</v>
      </c>
      <c r="E304" s="345">
        <f t="shared" ref="E304:P304" si="6">SUM(E305:E307)</f>
        <v>11172</v>
      </c>
      <c r="F304" s="412">
        <f t="shared" si="6"/>
        <v>0</v>
      </c>
      <c r="G304" s="413">
        <f t="shared" si="6"/>
        <v>28</v>
      </c>
      <c r="H304" s="414">
        <f t="shared" si="6"/>
        <v>4584</v>
      </c>
      <c r="I304" s="415">
        <f t="shared" si="6"/>
        <v>4858</v>
      </c>
      <c r="J304" s="416">
        <f t="shared" si="6"/>
        <v>1758</v>
      </c>
      <c r="K304" s="414">
        <f t="shared" si="6"/>
        <v>64</v>
      </c>
      <c r="L304" s="415">
        <f t="shared" si="6"/>
        <v>0</v>
      </c>
      <c r="M304" s="416">
        <f t="shared" si="6"/>
        <v>0</v>
      </c>
      <c r="N304" s="416">
        <f>SUM(N305:N307)</f>
        <v>0</v>
      </c>
      <c r="O304" s="417">
        <f t="shared" si="6"/>
        <v>0</v>
      </c>
      <c r="P304" s="418">
        <f t="shared" si="6"/>
        <v>31</v>
      </c>
      <c r="Q304" s="419">
        <f>SUM(Q305:Q307)</f>
        <v>0</v>
      </c>
      <c r="R304" s="420">
        <f>SUM(R305:R308)</f>
        <v>0</v>
      </c>
      <c r="S304" s="137"/>
      <c r="T304" s="137"/>
    </row>
    <row r="305" spans="1:22" x14ac:dyDescent="0.15">
      <c r="A305" s="638"/>
      <c r="B305" s="54" t="s">
        <v>138</v>
      </c>
      <c r="C305" s="288">
        <f>SUM(ENERO:DICIEMBRE!C305)</f>
        <v>9992</v>
      </c>
      <c r="D305" s="288">
        <f>SUM(ENERO:DICIEMBRE!D305)</f>
        <v>9974</v>
      </c>
      <c r="E305" s="288">
        <f>SUM(ENERO:DICIEMBRE!E305)</f>
        <v>9974</v>
      </c>
      <c r="F305" s="288">
        <f>SUM(ENERO:DICIEMBRE!F305)</f>
        <v>0</v>
      </c>
      <c r="G305" s="288">
        <f>SUM(ENERO:DICIEMBRE!G305)</f>
        <v>18</v>
      </c>
      <c r="H305" s="288">
        <f>SUM(ENERO:DICIEMBRE!H305)</f>
        <v>4089</v>
      </c>
      <c r="I305" s="288">
        <f>SUM(ENERO:DICIEMBRE!I305)</f>
        <v>4578</v>
      </c>
      <c r="J305" s="288">
        <f>SUM(ENERO:DICIEMBRE!J305)</f>
        <v>1325</v>
      </c>
      <c r="K305" s="288">
        <f>SUM(ENERO:DICIEMBRE!K305)</f>
        <v>57</v>
      </c>
      <c r="L305" s="288">
        <f>SUM(ENERO:DICIEMBRE!L305)</f>
        <v>0</v>
      </c>
      <c r="M305" s="288">
        <f>SUM(ENERO:DICIEMBRE!M305)</f>
        <v>0</v>
      </c>
      <c r="N305" s="288">
        <f>SUM(ENERO:DICIEMBRE!N305)</f>
        <v>0</v>
      </c>
      <c r="O305" s="288">
        <f>SUM(ENERO:DICIEMBRE!O305)</f>
        <v>0</v>
      </c>
      <c r="P305" s="288">
        <f>SUM(ENERO:DICIEMBRE!P305)</f>
        <v>31</v>
      </c>
      <c r="Q305" s="288">
        <f>SUM(ENERO:DICIEMBRE!Q305)</f>
        <v>0</v>
      </c>
      <c r="R305" s="406"/>
      <c r="S305" s="137"/>
      <c r="T305" s="137"/>
    </row>
    <row r="306" spans="1:22" x14ac:dyDescent="0.15">
      <c r="A306" s="638"/>
      <c r="B306" s="54" t="s">
        <v>139</v>
      </c>
      <c r="C306" s="288">
        <f>SUM(ENERO:DICIEMBRE!C306)</f>
        <v>0</v>
      </c>
      <c r="D306" s="288">
        <f>SUM(ENERO:DICIEMBRE!D306)</f>
        <v>0</v>
      </c>
      <c r="E306" s="288">
        <f>SUM(ENERO:DICIEMBRE!E306)</f>
        <v>0</v>
      </c>
      <c r="F306" s="288">
        <f>SUM(ENERO:DICIEMBRE!F306)</f>
        <v>0</v>
      </c>
      <c r="G306" s="288">
        <f>SUM(ENERO:DICIEMBRE!G306)</f>
        <v>0</v>
      </c>
      <c r="H306" s="288">
        <f>SUM(ENERO:DICIEMBRE!H306)</f>
        <v>0</v>
      </c>
      <c r="I306" s="288">
        <f>SUM(ENERO:DICIEMBRE!I306)</f>
        <v>0</v>
      </c>
      <c r="J306" s="288">
        <f>SUM(ENERO:DICIEMBRE!J306)</f>
        <v>0</v>
      </c>
      <c r="K306" s="288">
        <f>SUM(ENERO:DICIEMBRE!K306)</f>
        <v>0</v>
      </c>
      <c r="L306" s="288">
        <f>SUM(ENERO:DICIEMBRE!L306)</f>
        <v>0</v>
      </c>
      <c r="M306" s="288">
        <f>SUM(ENERO:DICIEMBRE!M306)</f>
        <v>0</v>
      </c>
      <c r="N306" s="288">
        <f>SUM(ENERO:DICIEMBRE!N306)</f>
        <v>0</v>
      </c>
      <c r="O306" s="288">
        <f>SUM(ENERO:DICIEMBRE!O306)</f>
        <v>0</v>
      </c>
      <c r="P306" s="288">
        <f>SUM(ENERO:DICIEMBRE!P306)</f>
        <v>0</v>
      </c>
      <c r="Q306" s="288">
        <f>SUM(ENERO:DICIEMBRE!Q306)</f>
        <v>0</v>
      </c>
      <c r="R306" s="408"/>
      <c r="S306" s="137"/>
      <c r="T306" s="137"/>
    </row>
    <row r="307" spans="1:22" x14ac:dyDescent="0.15">
      <c r="A307" s="638"/>
      <c r="B307" s="142" t="s">
        <v>140</v>
      </c>
      <c r="C307" s="288">
        <f>SUM(ENERO:DICIEMBRE!C307)</f>
        <v>1208</v>
      </c>
      <c r="D307" s="288">
        <f>SUM(ENERO:DICIEMBRE!D307)</f>
        <v>1198</v>
      </c>
      <c r="E307" s="288">
        <f>SUM(ENERO:DICIEMBRE!E307)</f>
        <v>1198</v>
      </c>
      <c r="F307" s="288">
        <f>SUM(ENERO:DICIEMBRE!F307)</f>
        <v>0</v>
      </c>
      <c r="G307" s="288">
        <f>SUM(ENERO:DICIEMBRE!G307)</f>
        <v>10</v>
      </c>
      <c r="H307" s="288">
        <f>SUM(ENERO:DICIEMBRE!H307)</f>
        <v>495</v>
      </c>
      <c r="I307" s="288">
        <f>SUM(ENERO:DICIEMBRE!I307)</f>
        <v>280</v>
      </c>
      <c r="J307" s="288">
        <f>SUM(ENERO:DICIEMBRE!J307)</f>
        <v>433</v>
      </c>
      <c r="K307" s="288">
        <f>SUM(ENERO:DICIEMBRE!K307)</f>
        <v>7</v>
      </c>
      <c r="L307" s="288">
        <f>SUM(ENERO:DICIEMBRE!L307)</f>
        <v>0</v>
      </c>
      <c r="M307" s="288">
        <f>SUM(ENERO:DICIEMBRE!M307)</f>
        <v>0</v>
      </c>
      <c r="N307" s="288">
        <f>SUM(ENERO:DICIEMBRE!N307)</f>
        <v>0</v>
      </c>
      <c r="O307" s="288">
        <f>SUM(ENERO:DICIEMBRE!O307)</f>
        <v>0</v>
      </c>
      <c r="P307" s="288">
        <f>SUM(ENERO:DICIEMBRE!P307)</f>
        <v>0</v>
      </c>
      <c r="Q307" s="288">
        <f>SUM(ENERO:DICIEMBRE!Q307)</f>
        <v>0</v>
      </c>
      <c r="R307" s="410"/>
      <c r="S307" s="137"/>
      <c r="T307" s="137"/>
    </row>
    <row r="308" spans="1:22" x14ac:dyDescent="0.15">
      <c r="A308" s="42" t="s">
        <v>115</v>
      </c>
      <c r="B308" s="146" t="s">
        <v>141</v>
      </c>
      <c r="C308" s="288">
        <f>SUM(ENERO:DICIEMBRE!C308)</f>
        <v>0</v>
      </c>
      <c r="D308" s="288">
        <f>SUM(ENERO:DICIEMBRE!D308)</f>
        <v>0</v>
      </c>
      <c r="E308" s="288">
        <f>SUM(ENERO:DICIEMBRE!E308)</f>
        <v>0</v>
      </c>
      <c r="F308" s="288">
        <f>SUM(ENERO:DICIEMBRE!F308)</f>
        <v>0</v>
      </c>
      <c r="G308" s="288">
        <f>SUM(ENERO:DICIEMBRE!G308)</f>
        <v>0</v>
      </c>
      <c r="H308" s="288">
        <f>SUM(ENERO:DICIEMBRE!H308)</f>
        <v>0</v>
      </c>
      <c r="I308" s="288">
        <f>SUM(ENERO:DICIEMBRE!I308)</f>
        <v>0</v>
      </c>
      <c r="J308" s="288">
        <f>SUM(ENERO:DICIEMBRE!J308)</f>
        <v>0</v>
      </c>
      <c r="K308" s="288">
        <f>SUM(ENERO:DICIEMBRE!K308)</f>
        <v>0</v>
      </c>
      <c r="L308" s="288">
        <f>SUM(ENERO:DICIEMBRE!L308)</f>
        <v>0</v>
      </c>
      <c r="M308" s="288">
        <f>SUM(ENERO:DICIEMBRE!M308)</f>
        <v>0</v>
      </c>
      <c r="N308" s="288">
        <f>SUM(ENERO:DICIEMBRE!N308)</f>
        <v>0</v>
      </c>
      <c r="O308" s="288">
        <f>SUM(ENERO:DICIEMBRE!O308)</f>
        <v>0</v>
      </c>
      <c r="P308" s="288">
        <f>SUM(ENERO:DICIEMBRE!P308)</f>
        <v>113</v>
      </c>
      <c r="Q308" s="288">
        <f>SUM(ENERO:DICIEMBRE!Q308)</f>
        <v>0</v>
      </c>
      <c r="R308" s="423"/>
      <c r="S308" s="137"/>
      <c r="T308" s="137"/>
    </row>
    <row r="309" spans="1:22" s="60" customFormat="1" x14ac:dyDescent="0.15">
      <c r="A309" s="139"/>
      <c r="B309" s="147" t="s">
        <v>142</v>
      </c>
      <c r="C309" s="288">
        <f>SUM(ENERO:DICIEMBRE!C309)</f>
        <v>129</v>
      </c>
      <c r="D309" s="288">
        <f>SUM(ENERO:DICIEMBRE!D309)</f>
        <v>128</v>
      </c>
      <c r="E309" s="288">
        <f>SUM(ENERO:DICIEMBRE!E309)</f>
        <v>128</v>
      </c>
      <c r="F309" s="288">
        <f>SUM(ENERO:DICIEMBRE!F309)</f>
        <v>0</v>
      </c>
      <c r="G309" s="288">
        <f>SUM(ENERO:DICIEMBRE!G309)</f>
        <v>1</v>
      </c>
      <c r="H309" s="288">
        <f>SUM(ENERO:DICIEMBRE!H309)</f>
        <v>8</v>
      </c>
      <c r="I309" s="288">
        <f>SUM(ENERO:DICIEMBRE!I309)</f>
        <v>119</v>
      </c>
      <c r="J309" s="288">
        <f>SUM(ENERO:DICIEMBRE!J309)</f>
        <v>2</v>
      </c>
      <c r="K309" s="288">
        <f>SUM(ENERO:DICIEMBRE!K309)</f>
        <v>0</v>
      </c>
      <c r="L309" s="288">
        <f>SUM(ENERO:DICIEMBRE!L309)</f>
        <v>0</v>
      </c>
      <c r="M309" s="288">
        <f>SUM(ENERO:DICIEMBRE!M309)</f>
        <v>0</v>
      </c>
      <c r="N309" s="288">
        <f>SUM(ENERO:DICIEMBRE!N309)</f>
        <v>0</v>
      </c>
      <c r="O309" s="288">
        <f>SUM(ENERO:DICIEMBRE!O309)</f>
        <v>0</v>
      </c>
      <c r="P309" s="288">
        <f>SUM(ENERO:DICIEMBRE!P309)</f>
        <v>0</v>
      </c>
      <c r="Q309" s="288">
        <f>SUM(ENERO:DICIEMBRE!Q309)</f>
        <v>0</v>
      </c>
      <c r="R309" s="388"/>
      <c r="S309" s="117"/>
      <c r="T309" s="117"/>
    </row>
    <row r="310" spans="1:22" s="60" customFormat="1" x14ac:dyDescent="0.15">
      <c r="A310" s="741" t="s">
        <v>431</v>
      </c>
      <c r="B310" s="742"/>
      <c r="C310" s="288">
        <f>SUM(ENERO:DICIEMBRE!C310)</f>
        <v>84792</v>
      </c>
      <c r="D310" s="288">
        <f>SUM(ENERO:DICIEMBRE!D310)</f>
        <v>81829</v>
      </c>
      <c r="E310" s="288">
        <f>SUM(ENERO:DICIEMBRE!E310)</f>
        <v>81829</v>
      </c>
      <c r="F310" s="288">
        <f>SUM(ENERO:DICIEMBRE!F310)</f>
        <v>0</v>
      </c>
      <c r="G310" s="288">
        <f>SUM(ENERO:DICIEMBRE!G310)</f>
        <v>2963</v>
      </c>
      <c r="H310" s="288">
        <f>SUM(ENERO:DICIEMBRE!H310)</f>
        <v>55496</v>
      </c>
      <c r="I310" s="288">
        <f>SUM(ENERO:DICIEMBRE!I310)</f>
        <v>13915</v>
      </c>
      <c r="J310" s="288">
        <f>SUM(ENERO:DICIEMBRE!J310)</f>
        <v>15381</v>
      </c>
      <c r="K310" s="288">
        <f>SUM(ENERO:DICIEMBRE!K310)</f>
        <v>0</v>
      </c>
      <c r="L310" s="288">
        <f>SUM(ENERO:DICIEMBRE!L310)</f>
        <v>0</v>
      </c>
      <c r="M310" s="288">
        <f>SUM(ENERO:DICIEMBRE!M310)</f>
        <v>0</v>
      </c>
      <c r="N310" s="288">
        <f>SUM(ENERO:DICIEMBRE!N310)</f>
        <v>0</v>
      </c>
      <c r="O310" s="288">
        <f>SUM(ENERO:DICIEMBRE!O310)</f>
        <v>0</v>
      </c>
      <c r="P310" s="288">
        <f>SUM(ENERO:DICIEMBRE!P310)</f>
        <v>17</v>
      </c>
      <c r="Q310" s="288">
        <f>SUM(ENERO:DICIEMBRE!Q310)</f>
        <v>0</v>
      </c>
      <c r="R310" s="384"/>
      <c r="S310" s="117"/>
      <c r="T310" s="117"/>
    </row>
    <row r="311" spans="1:22" s="3" customFormat="1" x14ac:dyDescent="0.15">
      <c r="A311" s="743" t="s">
        <v>143</v>
      </c>
      <c r="B311" s="744"/>
      <c r="C311" s="288">
        <f>SUM(ENERO:DICIEMBRE!C311)</f>
        <v>0</v>
      </c>
      <c r="D311" s="288">
        <f>SUM(ENERO:DICIEMBRE!D311)</f>
        <v>0</v>
      </c>
      <c r="E311" s="288">
        <f>SUM(ENERO:DICIEMBRE!E311)</f>
        <v>0</v>
      </c>
      <c r="F311" s="288">
        <f>SUM(ENERO:DICIEMBRE!F311)</f>
        <v>0</v>
      </c>
      <c r="G311" s="288">
        <f>SUM(ENERO:DICIEMBRE!G311)</f>
        <v>0</v>
      </c>
      <c r="H311" s="288">
        <f>SUM(ENERO:DICIEMBRE!H311)</f>
        <v>0</v>
      </c>
      <c r="I311" s="288">
        <f>SUM(ENERO:DICIEMBRE!I311)</f>
        <v>0</v>
      </c>
      <c r="J311" s="288">
        <f>SUM(ENERO:DICIEMBRE!J311)</f>
        <v>0</v>
      </c>
      <c r="K311" s="288">
        <f>SUM(ENERO:DICIEMBRE!K311)</f>
        <v>0</v>
      </c>
      <c r="L311" s="288">
        <f>SUM(ENERO:DICIEMBRE!L311)</f>
        <v>0</v>
      </c>
      <c r="M311" s="288">
        <f>SUM(ENERO:DICIEMBRE!M311)</f>
        <v>0</v>
      </c>
      <c r="N311" s="288">
        <f>SUM(ENERO:DICIEMBRE!N311)</f>
        <v>0</v>
      </c>
      <c r="O311" s="288">
        <f>SUM(ENERO:DICIEMBRE!O311)</f>
        <v>0</v>
      </c>
      <c r="P311" s="288">
        <f>SUM(ENERO:DICIEMBRE!P311)</f>
        <v>7491</v>
      </c>
      <c r="Q311" s="288">
        <f>SUM(ENERO:DICIEMBRE!Q311)</f>
        <v>0</v>
      </c>
      <c r="R311" s="426"/>
      <c r="S311" s="143"/>
      <c r="T311" s="143"/>
    </row>
    <row r="312" spans="1:22" s="149" customFormat="1" ht="11.25" x14ac:dyDescent="0.15">
      <c r="A312" s="12" t="s">
        <v>432</v>
      </c>
      <c r="B312" s="148"/>
      <c r="C312" s="148"/>
      <c r="R312" s="150"/>
      <c r="S312" s="150"/>
      <c r="T312" s="150"/>
    </row>
    <row r="313" spans="1:22" x14ac:dyDescent="0.15">
      <c r="A313" s="745" t="s">
        <v>433</v>
      </c>
      <c r="B313" s="746"/>
      <c r="C313" s="595" t="s">
        <v>410</v>
      </c>
      <c r="D313" s="681" t="s">
        <v>434</v>
      </c>
      <c r="E313" s="682"/>
      <c r="F313" s="682"/>
      <c r="G313" s="747"/>
      <c r="H313" s="726" t="s">
        <v>412</v>
      </c>
      <c r="I313" s="726"/>
      <c r="J313" s="727"/>
      <c r="K313" s="655" t="s">
        <v>413</v>
      </c>
      <c r="L313" s="655"/>
      <c r="M313" s="655"/>
      <c r="N313" s="656" t="s">
        <v>414</v>
      </c>
      <c r="O313" s="659" t="s">
        <v>415</v>
      </c>
      <c r="P313" s="660"/>
      <c r="Q313" s="661" t="s">
        <v>416</v>
      </c>
    </row>
    <row r="314" spans="1:22" x14ac:dyDescent="0.15">
      <c r="A314" s="745"/>
      <c r="B314" s="746"/>
      <c r="C314" s="596"/>
      <c r="D314" s="733" t="s">
        <v>418</v>
      </c>
      <c r="E314" s="735" t="s">
        <v>419</v>
      </c>
      <c r="F314" s="736"/>
      <c r="G314" s="733" t="s">
        <v>420</v>
      </c>
      <c r="H314" s="669" t="s">
        <v>421</v>
      </c>
      <c r="I314" s="671" t="s">
        <v>422</v>
      </c>
      <c r="J314" s="644" t="s">
        <v>423</v>
      </c>
      <c r="K314" s="646" t="s">
        <v>424</v>
      </c>
      <c r="L314" s="647" t="s">
        <v>425</v>
      </c>
      <c r="M314" s="648" t="s">
        <v>426</v>
      </c>
      <c r="N314" s="657"/>
      <c r="O314" s="649" t="s">
        <v>427</v>
      </c>
      <c r="P314" s="650" t="s">
        <v>428</v>
      </c>
      <c r="Q314" s="662"/>
      <c r="R314" s="151"/>
    </row>
    <row r="315" spans="1:22" x14ac:dyDescent="0.15">
      <c r="A315" s="745"/>
      <c r="B315" s="746"/>
      <c r="C315" s="680"/>
      <c r="D315" s="734"/>
      <c r="E315" s="152" t="s">
        <v>429</v>
      </c>
      <c r="F315" s="134" t="s">
        <v>430</v>
      </c>
      <c r="G315" s="734"/>
      <c r="H315" s="670"/>
      <c r="I315" s="672"/>
      <c r="J315" s="645"/>
      <c r="K315" s="646"/>
      <c r="L315" s="647"/>
      <c r="M315" s="648"/>
      <c r="N315" s="658"/>
      <c r="O315" s="649"/>
      <c r="P315" s="650"/>
      <c r="Q315" s="663"/>
      <c r="R315" s="151"/>
      <c r="U315" s="137"/>
      <c r="V315" s="137"/>
    </row>
    <row r="316" spans="1:22" x14ac:dyDescent="0.15">
      <c r="A316" s="153" t="s">
        <v>435</v>
      </c>
      <c r="B316" s="154"/>
      <c r="C316" s="155"/>
      <c r="D316" s="156"/>
      <c r="E316" s="157"/>
      <c r="F316" s="158"/>
      <c r="G316" s="159"/>
      <c r="H316" s="157"/>
      <c r="I316" s="160"/>
      <c r="J316" s="161"/>
      <c r="K316" s="162"/>
      <c r="L316" s="160"/>
      <c r="M316" s="161"/>
      <c r="N316" s="163"/>
      <c r="O316" s="162"/>
      <c r="P316" s="158"/>
      <c r="Q316" s="164"/>
      <c r="R316" s="165"/>
      <c r="U316" s="137"/>
    </row>
    <row r="317" spans="1:22" x14ac:dyDescent="0.15">
      <c r="A317" s="166" t="s">
        <v>436</v>
      </c>
      <c r="B317" s="167"/>
      <c r="C317" s="155"/>
      <c r="D317" s="156"/>
      <c r="E317" s="157"/>
      <c r="F317" s="158"/>
      <c r="G317" s="159"/>
      <c r="H317" s="157"/>
      <c r="I317" s="160"/>
      <c r="J317" s="161"/>
      <c r="K317" s="162"/>
      <c r="L317" s="160"/>
      <c r="M317" s="161"/>
      <c r="N317" s="163"/>
      <c r="O317" s="162"/>
      <c r="P317" s="158"/>
      <c r="Q317" s="164"/>
      <c r="R317" s="168"/>
      <c r="U317" s="137"/>
    </row>
    <row r="318" spans="1:22" x14ac:dyDescent="0.15">
      <c r="A318" s="683" t="s">
        <v>437</v>
      </c>
      <c r="B318" s="728"/>
      <c r="C318" s="288">
        <f>SUM(ENERO:DICIEMBRE!C318)</f>
        <v>0</v>
      </c>
      <c r="D318" s="288">
        <f>SUM(ENERO:DICIEMBRE!D318)</f>
        <v>0</v>
      </c>
      <c r="E318" s="288">
        <f>SUM(ENERO:DICIEMBRE!E318)</f>
        <v>0</v>
      </c>
      <c r="F318" s="288">
        <f>SUM(ENERO:DICIEMBRE!F318)</f>
        <v>0</v>
      </c>
      <c r="G318" s="288">
        <f>SUM(ENERO:DICIEMBRE!G318)</f>
        <v>0</v>
      </c>
      <c r="H318" s="288">
        <f>SUM(ENERO:DICIEMBRE!H318)</f>
        <v>0</v>
      </c>
      <c r="I318" s="288">
        <f>SUM(ENERO:DICIEMBRE!I318)</f>
        <v>0</v>
      </c>
      <c r="J318" s="288">
        <f>SUM(ENERO:DICIEMBRE!J318)</f>
        <v>0</v>
      </c>
      <c r="K318" s="288">
        <f>SUM(ENERO:DICIEMBRE!K318)</f>
        <v>0</v>
      </c>
      <c r="L318" s="288">
        <f>SUM(ENERO:DICIEMBRE!L318)</f>
        <v>0</v>
      </c>
      <c r="M318" s="288">
        <f>SUM(ENERO:DICIEMBRE!M318)</f>
        <v>0</v>
      </c>
      <c r="N318" s="288">
        <f>SUM(ENERO:DICIEMBRE!N318)</f>
        <v>0</v>
      </c>
      <c r="O318" s="288">
        <f>SUM(ENERO:DICIEMBRE!O318)</f>
        <v>0</v>
      </c>
      <c r="P318" s="288">
        <f>SUM(ENERO:DICIEMBRE!P318)</f>
        <v>342</v>
      </c>
      <c r="Q318" s="288">
        <f>SUM(ENERO:DICIEMBRE!Q318)</f>
        <v>0</v>
      </c>
      <c r="R318" s="169"/>
      <c r="U318" s="137"/>
    </row>
    <row r="319" spans="1:22" x14ac:dyDescent="0.15">
      <c r="A319" s="737" t="s">
        <v>438</v>
      </c>
      <c r="B319" s="738"/>
      <c r="C319" s="288">
        <f>SUM(ENERO:DICIEMBRE!C319)</f>
        <v>0</v>
      </c>
      <c r="D319" s="288">
        <f>SUM(ENERO:DICIEMBRE!D319)</f>
        <v>0</v>
      </c>
      <c r="E319" s="288">
        <f>SUM(ENERO:DICIEMBRE!E319)</f>
        <v>0</v>
      </c>
      <c r="F319" s="288">
        <f>SUM(ENERO:DICIEMBRE!F319)</f>
        <v>0</v>
      </c>
      <c r="G319" s="288">
        <f>SUM(ENERO:DICIEMBRE!G319)</f>
        <v>0</v>
      </c>
      <c r="H319" s="288">
        <f>SUM(ENERO:DICIEMBRE!H319)</f>
        <v>0</v>
      </c>
      <c r="I319" s="288">
        <f>SUM(ENERO:DICIEMBRE!I319)</f>
        <v>0</v>
      </c>
      <c r="J319" s="288">
        <f>SUM(ENERO:DICIEMBRE!J319)</f>
        <v>0</v>
      </c>
      <c r="K319" s="288">
        <f>SUM(ENERO:DICIEMBRE!K319)</f>
        <v>0</v>
      </c>
      <c r="L319" s="288">
        <f>SUM(ENERO:DICIEMBRE!L319)</f>
        <v>0</v>
      </c>
      <c r="M319" s="288">
        <f>SUM(ENERO:DICIEMBRE!M319)</f>
        <v>0</v>
      </c>
      <c r="N319" s="288">
        <f>SUM(ENERO:DICIEMBRE!N319)</f>
        <v>0</v>
      </c>
      <c r="O319" s="288">
        <f>SUM(ENERO:DICIEMBRE!O319)</f>
        <v>0</v>
      </c>
      <c r="P319" s="288">
        <f>SUM(ENERO:DICIEMBRE!P319)</f>
        <v>62</v>
      </c>
      <c r="Q319" s="288">
        <f>SUM(ENERO:DICIEMBRE!Q319)</f>
        <v>0</v>
      </c>
      <c r="R319" s="41"/>
      <c r="U319" s="137"/>
    </row>
    <row r="320" spans="1:22" x14ac:dyDescent="0.15">
      <c r="A320" s="170" t="s">
        <v>439</v>
      </c>
      <c r="B320" s="171"/>
      <c r="C320" s="430"/>
      <c r="D320" s="431"/>
      <c r="E320" s="432"/>
      <c r="F320" s="433"/>
      <c r="G320" s="434"/>
      <c r="H320" s="432"/>
      <c r="I320" s="435"/>
      <c r="J320" s="433"/>
      <c r="K320" s="432"/>
      <c r="L320" s="435"/>
      <c r="M320" s="433"/>
      <c r="N320" s="436"/>
      <c r="O320" s="432"/>
      <c r="P320" s="433"/>
      <c r="Q320" s="437"/>
      <c r="R320" s="169"/>
      <c r="U320" s="137"/>
    </row>
    <row r="321" spans="1:24" x14ac:dyDescent="0.15">
      <c r="A321" s="739" t="s">
        <v>440</v>
      </c>
      <c r="B321" s="740"/>
      <c r="C321" s="288">
        <f>SUM(ENERO:DICIEMBRE!C321)</f>
        <v>0</v>
      </c>
      <c r="D321" s="288">
        <f>SUM(ENERO:DICIEMBRE!D321)</f>
        <v>0</v>
      </c>
      <c r="E321" s="288">
        <f>SUM(ENERO:DICIEMBRE!E321)</f>
        <v>0</v>
      </c>
      <c r="F321" s="288">
        <f>SUM(ENERO:DICIEMBRE!F321)</f>
        <v>0</v>
      </c>
      <c r="G321" s="288">
        <f>SUM(ENERO:DICIEMBRE!G321)</f>
        <v>0</v>
      </c>
      <c r="H321" s="288">
        <f>SUM(ENERO:DICIEMBRE!H321)</f>
        <v>0</v>
      </c>
      <c r="I321" s="288">
        <f>SUM(ENERO:DICIEMBRE!I321)</f>
        <v>0</v>
      </c>
      <c r="J321" s="288">
        <f>SUM(ENERO:DICIEMBRE!J321)</f>
        <v>0</v>
      </c>
      <c r="K321" s="288">
        <f>SUM(ENERO:DICIEMBRE!K321)</f>
        <v>0</v>
      </c>
      <c r="L321" s="288">
        <f>SUM(ENERO:DICIEMBRE!L321)</f>
        <v>0</v>
      </c>
      <c r="M321" s="288">
        <f>SUM(ENERO:DICIEMBRE!M321)</f>
        <v>0</v>
      </c>
      <c r="N321" s="288">
        <f>SUM(ENERO:DICIEMBRE!N321)</f>
        <v>0</v>
      </c>
      <c r="O321" s="288">
        <f>SUM(ENERO:DICIEMBRE!O321)</f>
        <v>0</v>
      </c>
      <c r="P321" s="288">
        <f>SUM(ENERO:DICIEMBRE!P321)</f>
        <v>0</v>
      </c>
      <c r="Q321" s="288">
        <f>SUM(ENERO:DICIEMBRE!Q321)</f>
        <v>0</v>
      </c>
      <c r="R321" s="169"/>
      <c r="U321" s="137"/>
    </row>
    <row r="322" spans="1:24" x14ac:dyDescent="0.15">
      <c r="A322" s="172" t="s">
        <v>441</v>
      </c>
      <c r="B322" s="173"/>
      <c r="C322" s="430"/>
      <c r="D322" s="431"/>
      <c r="E322" s="432"/>
      <c r="F322" s="433"/>
      <c r="G322" s="434"/>
      <c r="H322" s="432"/>
      <c r="I322" s="435"/>
      <c r="J322" s="433"/>
      <c r="K322" s="432"/>
      <c r="L322" s="435"/>
      <c r="M322" s="433"/>
      <c r="N322" s="436"/>
      <c r="O322" s="432"/>
      <c r="P322" s="433"/>
      <c r="Q322" s="437"/>
      <c r="R322" s="169"/>
      <c r="U322" s="137"/>
    </row>
    <row r="323" spans="1:24" x14ac:dyDescent="0.15">
      <c r="A323" s="683" t="s">
        <v>442</v>
      </c>
      <c r="B323" s="728"/>
      <c r="C323" s="288">
        <f>SUM(ENERO:DICIEMBRE!C323)</f>
        <v>0</v>
      </c>
      <c r="D323" s="288">
        <f>SUM(ENERO:DICIEMBRE!D323)</f>
        <v>0</v>
      </c>
      <c r="E323" s="288">
        <f>SUM(ENERO:DICIEMBRE!E323)</f>
        <v>0</v>
      </c>
      <c r="F323" s="288">
        <f>SUM(ENERO:DICIEMBRE!F323)</f>
        <v>0</v>
      </c>
      <c r="G323" s="288">
        <f>SUM(ENERO:DICIEMBRE!G323)</f>
        <v>0</v>
      </c>
      <c r="H323" s="288">
        <f>SUM(ENERO:DICIEMBRE!H323)</f>
        <v>0</v>
      </c>
      <c r="I323" s="288">
        <f>SUM(ENERO:DICIEMBRE!I323)</f>
        <v>0</v>
      </c>
      <c r="J323" s="288">
        <f>SUM(ENERO:DICIEMBRE!J323)</f>
        <v>0</v>
      </c>
      <c r="K323" s="288">
        <f>SUM(ENERO:DICIEMBRE!K323)</f>
        <v>0</v>
      </c>
      <c r="L323" s="288">
        <f>SUM(ENERO:DICIEMBRE!L323)</f>
        <v>0</v>
      </c>
      <c r="M323" s="288">
        <f>SUM(ENERO:DICIEMBRE!M323)</f>
        <v>0</v>
      </c>
      <c r="N323" s="288">
        <f>SUM(ENERO:DICIEMBRE!N323)</f>
        <v>0</v>
      </c>
      <c r="O323" s="288">
        <f>SUM(ENERO:DICIEMBRE!O323)</f>
        <v>0</v>
      </c>
      <c r="P323" s="288">
        <f>SUM(ENERO:DICIEMBRE!P323)</f>
        <v>0</v>
      </c>
      <c r="Q323" s="288">
        <f>SUM(ENERO:DICIEMBRE!Q323)</f>
        <v>0</v>
      </c>
      <c r="R323" s="169"/>
      <c r="U323" s="137"/>
    </row>
    <row r="324" spans="1:24" x14ac:dyDescent="0.15">
      <c r="A324" s="729" t="s">
        <v>443</v>
      </c>
      <c r="B324" s="730"/>
      <c r="C324" s="288">
        <f>SUM(ENERO:DICIEMBRE!C324)</f>
        <v>0</v>
      </c>
      <c r="D324" s="288">
        <f>SUM(ENERO:DICIEMBRE!D324)</f>
        <v>0</v>
      </c>
      <c r="E324" s="288">
        <f>SUM(ENERO:DICIEMBRE!E324)</f>
        <v>0</v>
      </c>
      <c r="F324" s="288">
        <f>SUM(ENERO:DICIEMBRE!F324)</f>
        <v>0</v>
      </c>
      <c r="G324" s="288">
        <f>SUM(ENERO:DICIEMBRE!G324)</f>
        <v>0</v>
      </c>
      <c r="H324" s="288">
        <f>SUM(ENERO:DICIEMBRE!H324)</f>
        <v>0</v>
      </c>
      <c r="I324" s="288">
        <f>SUM(ENERO:DICIEMBRE!I324)</f>
        <v>0</v>
      </c>
      <c r="J324" s="288">
        <f>SUM(ENERO:DICIEMBRE!J324)</f>
        <v>0</v>
      </c>
      <c r="K324" s="288">
        <f>SUM(ENERO:DICIEMBRE!K324)</f>
        <v>0</v>
      </c>
      <c r="L324" s="288">
        <f>SUM(ENERO:DICIEMBRE!L324)</f>
        <v>0</v>
      </c>
      <c r="M324" s="288">
        <f>SUM(ENERO:DICIEMBRE!M324)</f>
        <v>0</v>
      </c>
      <c r="N324" s="288">
        <f>SUM(ENERO:DICIEMBRE!N324)</f>
        <v>0</v>
      </c>
      <c r="O324" s="288">
        <f>SUM(ENERO:DICIEMBRE!O324)</f>
        <v>0</v>
      </c>
      <c r="P324" s="288">
        <f>SUM(ENERO:DICIEMBRE!P324)</f>
        <v>0</v>
      </c>
      <c r="Q324" s="288">
        <f>SUM(ENERO:DICIEMBRE!Q324)</f>
        <v>0</v>
      </c>
      <c r="R324" s="169"/>
      <c r="U324" s="137"/>
    </row>
    <row r="325" spans="1:24" x14ac:dyDescent="0.15">
      <c r="A325" s="729" t="s">
        <v>444</v>
      </c>
      <c r="B325" s="730"/>
      <c r="C325" s="288">
        <f>SUM(ENERO:DICIEMBRE!C325)</f>
        <v>0</v>
      </c>
      <c r="D325" s="288">
        <f>SUM(ENERO:DICIEMBRE!D325)</f>
        <v>0</v>
      </c>
      <c r="E325" s="288">
        <f>SUM(ENERO:DICIEMBRE!E325)</f>
        <v>0</v>
      </c>
      <c r="F325" s="288">
        <f>SUM(ENERO:DICIEMBRE!F325)</f>
        <v>0</v>
      </c>
      <c r="G325" s="288">
        <f>SUM(ENERO:DICIEMBRE!G325)</f>
        <v>0</v>
      </c>
      <c r="H325" s="288">
        <f>SUM(ENERO:DICIEMBRE!H325)</f>
        <v>0</v>
      </c>
      <c r="I325" s="288">
        <f>SUM(ENERO:DICIEMBRE!I325)</f>
        <v>0</v>
      </c>
      <c r="J325" s="288">
        <f>SUM(ENERO:DICIEMBRE!J325)</f>
        <v>0</v>
      </c>
      <c r="K325" s="288">
        <f>SUM(ENERO:DICIEMBRE!K325)</f>
        <v>0</v>
      </c>
      <c r="L325" s="288">
        <f>SUM(ENERO:DICIEMBRE!L325)</f>
        <v>0</v>
      </c>
      <c r="M325" s="288">
        <f>SUM(ENERO:DICIEMBRE!M325)</f>
        <v>0</v>
      </c>
      <c r="N325" s="288">
        <f>SUM(ENERO:DICIEMBRE!N325)</f>
        <v>0</v>
      </c>
      <c r="O325" s="288">
        <f>SUM(ENERO:DICIEMBRE!O325)</f>
        <v>0</v>
      </c>
      <c r="P325" s="288">
        <f>SUM(ENERO:DICIEMBRE!P325)</f>
        <v>0</v>
      </c>
      <c r="Q325" s="288">
        <f>SUM(ENERO:DICIEMBRE!Q325)</f>
        <v>0</v>
      </c>
      <c r="R325" s="169"/>
      <c r="U325" s="137"/>
    </row>
    <row r="326" spans="1:24" x14ac:dyDescent="0.15">
      <c r="A326" s="731" t="s">
        <v>445</v>
      </c>
      <c r="B326" s="732"/>
      <c r="C326" s="444">
        <f>SUM(C318+C319+C321+C323+C324+C325)</f>
        <v>0</v>
      </c>
      <c r="D326" s="444">
        <f t="shared" ref="D326:Q326" si="7">SUM(D318+D319+D321+D323+D324+D325)</f>
        <v>0</v>
      </c>
      <c r="E326" s="444">
        <f t="shared" si="7"/>
        <v>0</v>
      </c>
      <c r="F326" s="444">
        <f t="shared" si="7"/>
        <v>0</v>
      </c>
      <c r="G326" s="444">
        <f t="shared" si="7"/>
        <v>0</v>
      </c>
      <c r="H326" s="444">
        <f t="shared" si="7"/>
        <v>0</v>
      </c>
      <c r="I326" s="444">
        <f t="shared" si="7"/>
        <v>0</v>
      </c>
      <c r="J326" s="444">
        <f t="shared" si="7"/>
        <v>0</v>
      </c>
      <c r="K326" s="444">
        <f t="shared" si="7"/>
        <v>0</v>
      </c>
      <c r="L326" s="444">
        <f t="shared" si="7"/>
        <v>0</v>
      </c>
      <c r="M326" s="444">
        <f t="shared" si="7"/>
        <v>0</v>
      </c>
      <c r="N326" s="444">
        <f t="shared" si="7"/>
        <v>0</v>
      </c>
      <c r="O326" s="444">
        <f t="shared" si="7"/>
        <v>0</v>
      </c>
      <c r="P326" s="444">
        <f t="shared" si="7"/>
        <v>404</v>
      </c>
      <c r="Q326" s="444">
        <f t="shared" si="7"/>
        <v>0</v>
      </c>
      <c r="R326" s="169"/>
      <c r="U326" s="137"/>
    </row>
    <row r="327" spans="1:24" s="177" customFormat="1" ht="11.25" x14ac:dyDescent="0.15">
      <c r="A327" s="174" t="s">
        <v>446</v>
      </c>
      <c r="B327" s="175"/>
      <c r="C327" s="175"/>
      <c r="D327" s="445"/>
      <c r="E327" s="445"/>
      <c r="F327" s="445"/>
      <c r="G327" s="445"/>
      <c r="H327" s="445"/>
      <c r="I327" s="445"/>
      <c r="J327" s="445"/>
      <c r="K327" s="445"/>
      <c r="L327" s="445"/>
      <c r="M327" s="445"/>
      <c r="N327" s="445"/>
      <c r="O327" s="446"/>
      <c r="P327" s="446"/>
      <c r="Q327" s="446"/>
      <c r="R327" s="446"/>
      <c r="S327" s="176"/>
      <c r="X327" s="5"/>
    </row>
    <row r="328" spans="1:24" x14ac:dyDescent="0.15">
      <c r="A328" s="639" t="s">
        <v>447</v>
      </c>
      <c r="B328" s="720"/>
      <c r="C328" s="595" t="s">
        <v>410</v>
      </c>
      <c r="D328" s="725" t="s">
        <v>434</v>
      </c>
      <c r="E328" s="725"/>
      <c r="F328" s="725"/>
      <c r="G328" s="725"/>
      <c r="H328" s="726" t="s">
        <v>412</v>
      </c>
      <c r="I328" s="726"/>
      <c r="J328" s="727"/>
      <c r="K328" s="655" t="s">
        <v>413</v>
      </c>
      <c r="L328" s="655"/>
      <c r="M328" s="655"/>
      <c r="N328" s="656" t="s">
        <v>414</v>
      </c>
      <c r="O328" s="659" t="s">
        <v>415</v>
      </c>
      <c r="P328" s="660"/>
      <c r="Q328" s="661" t="s">
        <v>416</v>
      </c>
      <c r="S328" s="151"/>
    </row>
    <row r="329" spans="1:24" x14ac:dyDescent="0.15">
      <c r="A329" s="639"/>
      <c r="B329" s="720"/>
      <c r="C329" s="596"/>
      <c r="D329" s="664" t="s">
        <v>448</v>
      </c>
      <c r="E329" s="721" t="s">
        <v>419</v>
      </c>
      <c r="F329" s="722"/>
      <c r="G329" s="723" t="s">
        <v>449</v>
      </c>
      <c r="H329" s="669" t="s">
        <v>421</v>
      </c>
      <c r="I329" s="671" t="s">
        <v>422</v>
      </c>
      <c r="J329" s="644" t="s">
        <v>423</v>
      </c>
      <c r="K329" s="646" t="s">
        <v>424</v>
      </c>
      <c r="L329" s="647" t="s">
        <v>425</v>
      </c>
      <c r="M329" s="648" t="s">
        <v>426</v>
      </c>
      <c r="N329" s="657"/>
      <c r="O329" s="649" t="s">
        <v>427</v>
      </c>
      <c r="P329" s="650" t="s">
        <v>428</v>
      </c>
      <c r="Q329" s="662"/>
    </row>
    <row r="330" spans="1:24" x14ac:dyDescent="0.15">
      <c r="A330" s="639"/>
      <c r="B330" s="720"/>
      <c r="C330" s="680"/>
      <c r="D330" s="665"/>
      <c r="E330" s="152" t="s">
        <v>429</v>
      </c>
      <c r="F330" s="134" t="s">
        <v>430</v>
      </c>
      <c r="G330" s="724"/>
      <c r="H330" s="670"/>
      <c r="I330" s="672"/>
      <c r="J330" s="645"/>
      <c r="K330" s="646"/>
      <c r="L330" s="647"/>
      <c r="M330" s="648"/>
      <c r="N330" s="658"/>
      <c r="O330" s="649"/>
      <c r="P330" s="650"/>
      <c r="Q330" s="663"/>
    </row>
    <row r="331" spans="1:24" x14ac:dyDescent="0.15">
      <c r="A331" s="447">
        <v>1901023</v>
      </c>
      <c r="B331" s="448" t="s">
        <v>369</v>
      </c>
      <c r="C331" s="288">
        <f>SUM(ENERO:DICIEMBRE!C331)</f>
        <v>354</v>
      </c>
      <c r="D331" s="288">
        <f>SUM(ENERO:DICIEMBRE!D331)</f>
        <v>354</v>
      </c>
      <c r="E331" s="288">
        <f>SUM(ENERO:DICIEMBRE!E331)</f>
        <v>354</v>
      </c>
      <c r="F331" s="288">
        <f>SUM(ENERO:DICIEMBRE!F331)</f>
        <v>0</v>
      </c>
      <c r="G331" s="288">
        <f>SUM(ENERO:DICIEMBRE!G331)</f>
        <v>0</v>
      </c>
      <c r="H331" s="288">
        <f>SUM(ENERO:DICIEMBRE!H331)</f>
        <v>354</v>
      </c>
      <c r="I331" s="288">
        <f>SUM(ENERO:DICIEMBRE!I331)</f>
        <v>0</v>
      </c>
      <c r="J331" s="288">
        <f>SUM(ENERO:DICIEMBRE!J331)</f>
        <v>0</v>
      </c>
      <c r="K331" s="288">
        <f>SUM(ENERO:DICIEMBRE!K331)</f>
        <v>0</v>
      </c>
      <c r="L331" s="288">
        <f>SUM(ENERO:DICIEMBRE!L331)</f>
        <v>0</v>
      </c>
      <c r="M331" s="288">
        <f>SUM(ENERO:DICIEMBRE!M331)</f>
        <v>0</v>
      </c>
      <c r="N331" s="288">
        <f>SUM(ENERO:DICIEMBRE!N331)</f>
        <v>0</v>
      </c>
      <c r="O331" s="288">
        <f>SUM(ENERO:DICIEMBRE!O331)</f>
        <v>0</v>
      </c>
      <c r="P331" s="288">
        <f>SUM(ENERO:DICIEMBRE!P331)</f>
        <v>0</v>
      </c>
      <c r="Q331" s="288">
        <f>SUM(ENERO:DICIEMBRE!Q331)</f>
        <v>0</v>
      </c>
      <c r="R331" s="169"/>
    </row>
    <row r="332" spans="1:24" x14ac:dyDescent="0.15">
      <c r="A332" s="452">
        <v>1901024</v>
      </c>
      <c r="B332" s="453" t="s">
        <v>370</v>
      </c>
      <c r="C332" s="288">
        <f>SUM(ENERO:DICIEMBRE!C332)</f>
        <v>0</v>
      </c>
      <c r="D332" s="288">
        <f>SUM(ENERO:DICIEMBRE!D332)</f>
        <v>0</v>
      </c>
      <c r="E332" s="288">
        <f>SUM(ENERO:DICIEMBRE!E332)</f>
        <v>0</v>
      </c>
      <c r="F332" s="288">
        <f>SUM(ENERO:DICIEMBRE!F332)</f>
        <v>0</v>
      </c>
      <c r="G332" s="288">
        <f>SUM(ENERO:DICIEMBRE!G332)</f>
        <v>0</v>
      </c>
      <c r="H332" s="288">
        <f>SUM(ENERO:DICIEMBRE!H332)</f>
        <v>0</v>
      </c>
      <c r="I332" s="288">
        <f>SUM(ENERO:DICIEMBRE!I332)</f>
        <v>0</v>
      </c>
      <c r="J332" s="288">
        <f>SUM(ENERO:DICIEMBRE!J332)</f>
        <v>0</v>
      </c>
      <c r="K332" s="288">
        <f>SUM(ENERO:DICIEMBRE!K332)</f>
        <v>0</v>
      </c>
      <c r="L332" s="288">
        <f>SUM(ENERO:DICIEMBRE!L332)</f>
        <v>0</v>
      </c>
      <c r="M332" s="288">
        <f>SUM(ENERO:DICIEMBRE!M332)</f>
        <v>0</v>
      </c>
      <c r="N332" s="288">
        <f>SUM(ENERO:DICIEMBRE!N332)</f>
        <v>0</v>
      </c>
      <c r="O332" s="288">
        <f>SUM(ENERO:DICIEMBRE!O332)</f>
        <v>0</v>
      </c>
      <c r="P332" s="288">
        <f>SUM(ENERO:DICIEMBRE!P332)</f>
        <v>0</v>
      </c>
      <c r="Q332" s="288">
        <f>SUM(ENERO:DICIEMBRE!Q332)</f>
        <v>0</v>
      </c>
      <c r="R332" s="169"/>
    </row>
    <row r="333" spans="1:24" x14ac:dyDescent="0.15">
      <c r="A333" s="452">
        <v>1901025</v>
      </c>
      <c r="B333" s="453" t="s">
        <v>450</v>
      </c>
      <c r="C333" s="288">
        <f>SUM(ENERO:DICIEMBRE!C333)</f>
        <v>0</v>
      </c>
      <c r="D333" s="288">
        <f>SUM(ENERO:DICIEMBRE!D333)</f>
        <v>0</v>
      </c>
      <c r="E333" s="288">
        <f>SUM(ENERO:DICIEMBRE!E333)</f>
        <v>0</v>
      </c>
      <c r="F333" s="288">
        <f>SUM(ENERO:DICIEMBRE!F333)</f>
        <v>0</v>
      </c>
      <c r="G333" s="288">
        <f>SUM(ENERO:DICIEMBRE!G333)</f>
        <v>0</v>
      </c>
      <c r="H333" s="288">
        <f>SUM(ENERO:DICIEMBRE!H333)</f>
        <v>0</v>
      </c>
      <c r="I333" s="288">
        <f>SUM(ENERO:DICIEMBRE!I333)</f>
        <v>0</v>
      </c>
      <c r="J333" s="288">
        <f>SUM(ENERO:DICIEMBRE!J333)</f>
        <v>0</v>
      </c>
      <c r="K333" s="288">
        <f>SUM(ENERO:DICIEMBRE!K333)</f>
        <v>0</v>
      </c>
      <c r="L333" s="288">
        <f>SUM(ENERO:DICIEMBRE!L333)</f>
        <v>0</v>
      </c>
      <c r="M333" s="288">
        <f>SUM(ENERO:DICIEMBRE!M333)</f>
        <v>0</v>
      </c>
      <c r="N333" s="288">
        <f>SUM(ENERO:DICIEMBRE!N333)</f>
        <v>0</v>
      </c>
      <c r="O333" s="288">
        <f>SUM(ENERO:DICIEMBRE!O333)</f>
        <v>0</v>
      </c>
      <c r="P333" s="288">
        <f>SUM(ENERO:DICIEMBRE!P333)</f>
        <v>0</v>
      </c>
      <c r="Q333" s="288">
        <f>SUM(ENERO:DICIEMBRE!Q333)</f>
        <v>0</v>
      </c>
      <c r="R333" s="169"/>
    </row>
    <row r="334" spans="1:24" x14ac:dyDescent="0.15">
      <c r="A334" s="452">
        <v>1901026</v>
      </c>
      <c r="B334" s="453" t="s">
        <v>374</v>
      </c>
      <c r="C334" s="288">
        <f>SUM(ENERO:DICIEMBRE!C334)</f>
        <v>0</v>
      </c>
      <c r="D334" s="288">
        <f>SUM(ENERO:DICIEMBRE!D334)</f>
        <v>0</v>
      </c>
      <c r="E334" s="288">
        <f>SUM(ENERO:DICIEMBRE!E334)</f>
        <v>0</v>
      </c>
      <c r="F334" s="288">
        <f>SUM(ENERO:DICIEMBRE!F334)</f>
        <v>0</v>
      </c>
      <c r="G334" s="288">
        <f>SUM(ENERO:DICIEMBRE!G334)</f>
        <v>0</v>
      </c>
      <c r="H334" s="288">
        <f>SUM(ENERO:DICIEMBRE!H334)</f>
        <v>0</v>
      </c>
      <c r="I334" s="288">
        <f>SUM(ENERO:DICIEMBRE!I334)</f>
        <v>0</v>
      </c>
      <c r="J334" s="288">
        <f>SUM(ENERO:DICIEMBRE!J334)</f>
        <v>0</v>
      </c>
      <c r="K334" s="288">
        <f>SUM(ENERO:DICIEMBRE!K334)</f>
        <v>0</v>
      </c>
      <c r="L334" s="288">
        <f>SUM(ENERO:DICIEMBRE!L334)</f>
        <v>0</v>
      </c>
      <c r="M334" s="288">
        <f>SUM(ENERO:DICIEMBRE!M334)</f>
        <v>0</v>
      </c>
      <c r="N334" s="288">
        <f>SUM(ENERO:DICIEMBRE!N334)</f>
        <v>0</v>
      </c>
      <c r="O334" s="288">
        <f>SUM(ENERO:DICIEMBRE!O334)</f>
        <v>0</v>
      </c>
      <c r="P334" s="288">
        <f>SUM(ENERO:DICIEMBRE!P334)</f>
        <v>0</v>
      </c>
      <c r="Q334" s="288">
        <f>SUM(ENERO:DICIEMBRE!Q334)</f>
        <v>0</v>
      </c>
      <c r="R334" s="169"/>
    </row>
    <row r="335" spans="1:24" x14ac:dyDescent="0.15">
      <c r="A335" s="452">
        <v>1901126</v>
      </c>
      <c r="B335" s="453" t="s">
        <v>375</v>
      </c>
      <c r="C335" s="288">
        <f>SUM(ENERO:DICIEMBRE!C335)</f>
        <v>0</v>
      </c>
      <c r="D335" s="288">
        <f>SUM(ENERO:DICIEMBRE!D335)</f>
        <v>0</v>
      </c>
      <c r="E335" s="288">
        <f>SUM(ENERO:DICIEMBRE!E335)</f>
        <v>0</v>
      </c>
      <c r="F335" s="288">
        <f>SUM(ENERO:DICIEMBRE!F335)</f>
        <v>0</v>
      </c>
      <c r="G335" s="288">
        <f>SUM(ENERO:DICIEMBRE!G335)</f>
        <v>0</v>
      </c>
      <c r="H335" s="288">
        <f>SUM(ENERO:DICIEMBRE!H335)</f>
        <v>0</v>
      </c>
      <c r="I335" s="288">
        <f>SUM(ENERO:DICIEMBRE!I335)</f>
        <v>0</v>
      </c>
      <c r="J335" s="288">
        <f>SUM(ENERO:DICIEMBRE!J335)</f>
        <v>0</v>
      </c>
      <c r="K335" s="288">
        <f>SUM(ENERO:DICIEMBRE!K335)</f>
        <v>0</v>
      </c>
      <c r="L335" s="288">
        <f>SUM(ENERO:DICIEMBRE!L335)</f>
        <v>0</v>
      </c>
      <c r="M335" s="288">
        <f>SUM(ENERO:DICIEMBRE!M335)</f>
        <v>0</v>
      </c>
      <c r="N335" s="288">
        <f>SUM(ENERO:DICIEMBRE!N335)</f>
        <v>0</v>
      </c>
      <c r="O335" s="288">
        <f>SUM(ENERO:DICIEMBRE!O335)</f>
        <v>0</v>
      </c>
      <c r="P335" s="288">
        <f>SUM(ENERO:DICIEMBRE!P335)</f>
        <v>0</v>
      </c>
      <c r="Q335" s="288">
        <f>SUM(ENERO:DICIEMBRE!Q335)</f>
        <v>0</v>
      </c>
      <c r="R335" s="169"/>
    </row>
    <row r="336" spans="1:24" x14ac:dyDescent="0.15">
      <c r="A336" s="452">
        <v>1901027</v>
      </c>
      <c r="B336" s="453" t="s">
        <v>451</v>
      </c>
      <c r="C336" s="288">
        <f>SUM(ENERO:DICIEMBRE!C336)</f>
        <v>0</v>
      </c>
      <c r="D336" s="288">
        <f>SUM(ENERO:DICIEMBRE!D336)</f>
        <v>0</v>
      </c>
      <c r="E336" s="288">
        <f>SUM(ENERO:DICIEMBRE!E336)</f>
        <v>0</v>
      </c>
      <c r="F336" s="288">
        <f>SUM(ENERO:DICIEMBRE!F336)</f>
        <v>0</v>
      </c>
      <c r="G336" s="288">
        <f>SUM(ENERO:DICIEMBRE!G336)</f>
        <v>0</v>
      </c>
      <c r="H336" s="288">
        <f>SUM(ENERO:DICIEMBRE!H336)</f>
        <v>0</v>
      </c>
      <c r="I336" s="288">
        <f>SUM(ENERO:DICIEMBRE!I336)</f>
        <v>0</v>
      </c>
      <c r="J336" s="288">
        <f>SUM(ENERO:DICIEMBRE!J336)</f>
        <v>0</v>
      </c>
      <c r="K336" s="288">
        <f>SUM(ENERO:DICIEMBRE!K336)</f>
        <v>0</v>
      </c>
      <c r="L336" s="288">
        <f>SUM(ENERO:DICIEMBRE!L336)</f>
        <v>0</v>
      </c>
      <c r="M336" s="288">
        <f>SUM(ENERO:DICIEMBRE!M336)</f>
        <v>0</v>
      </c>
      <c r="N336" s="288">
        <f>SUM(ENERO:DICIEMBRE!N336)</f>
        <v>0</v>
      </c>
      <c r="O336" s="288">
        <f>SUM(ENERO:DICIEMBRE!O336)</f>
        <v>0</v>
      </c>
      <c r="P336" s="288">
        <f>SUM(ENERO:DICIEMBRE!P336)</f>
        <v>0</v>
      </c>
      <c r="Q336" s="288">
        <f>SUM(ENERO:DICIEMBRE!Q336)</f>
        <v>0</v>
      </c>
      <c r="R336" s="169"/>
    </row>
    <row r="337" spans="1:18" x14ac:dyDescent="0.15">
      <c r="A337" s="452">
        <v>1901028</v>
      </c>
      <c r="B337" s="453" t="s">
        <v>379</v>
      </c>
      <c r="C337" s="288">
        <f>SUM(ENERO:DICIEMBRE!C337)</f>
        <v>0</v>
      </c>
      <c r="D337" s="288">
        <f>SUM(ENERO:DICIEMBRE!D337)</f>
        <v>0</v>
      </c>
      <c r="E337" s="288">
        <f>SUM(ENERO:DICIEMBRE!E337)</f>
        <v>0</v>
      </c>
      <c r="F337" s="288">
        <f>SUM(ENERO:DICIEMBRE!F337)</f>
        <v>0</v>
      </c>
      <c r="G337" s="288">
        <f>SUM(ENERO:DICIEMBRE!G337)</f>
        <v>0</v>
      </c>
      <c r="H337" s="288">
        <f>SUM(ENERO:DICIEMBRE!H337)</f>
        <v>0</v>
      </c>
      <c r="I337" s="288">
        <f>SUM(ENERO:DICIEMBRE!I337)</f>
        <v>0</v>
      </c>
      <c r="J337" s="288">
        <f>SUM(ENERO:DICIEMBRE!J337)</f>
        <v>0</v>
      </c>
      <c r="K337" s="288">
        <f>SUM(ENERO:DICIEMBRE!K337)</f>
        <v>0</v>
      </c>
      <c r="L337" s="288">
        <f>SUM(ENERO:DICIEMBRE!L337)</f>
        <v>0</v>
      </c>
      <c r="M337" s="288">
        <f>SUM(ENERO:DICIEMBRE!M337)</f>
        <v>0</v>
      </c>
      <c r="N337" s="288">
        <f>SUM(ENERO:DICIEMBRE!N337)</f>
        <v>0</v>
      </c>
      <c r="O337" s="288">
        <f>SUM(ENERO:DICIEMBRE!O337)</f>
        <v>0</v>
      </c>
      <c r="P337" s="288">
        <f>SUM(ENERO:DICIEMBRE!P337)</f>
        <v>0</v>
      </c>
      <c r="Q337" s="288">
        <f>SUM(ENERO:DICIEMBRE!Q337)</f>
        <v>0</v>
      </c>
      <c r="R337" s="169"/>
    </row>
    <row r="338" spans="1:18" x14ac:dyDescent="0.15">
      <c r="A338" s="454">
        <v>1901029</v>
      </c>
      <c r="B338" s="455" t="s">
        <v>380</v>
      </c>
      <c r="C338" s="288">
        <f>SUM(ENERO:DICIEMBRE!C338)</f>
        <v>0</v>
      </c>
      <c r="D338" s="288">
        <f>SUM(ENERO:DICIEMBRE!D338)</f>
        <v>0</v>
      </c>
      <c r="E338" s="288">
        <f>SUM(ENERO:DICIEMBRE!E338)</f>
        <v>0</v>
      </c>
      <c r="F338" s="288">
        <f>SUM(ENERO:DICIEMBRE!F338)</f>
        <v>0</v>
      </c>
      <c r="G338" s="288">
        <f>SUM(ENERO:DICIEMBRE!G338)</f>
        <v>0</v>
      </c>
      <c r="H338" s="288">
        <f>SUM(ENERO:DICIEMBRE!H338)</f>
        <v>0</v>
      </c>
      <c r="I338" s="288">
        <f>SUM(ENERO:DICIEMBRE!I338)</f>
        <v>0</v>
      </c>
      <c r="J338" s="288">
        <f>SUM(ENERO:DICIEMBRE!J338)</f>
        <v>0</v>
      </c>
      <c r="K338" s="288">
        <f>SUM(ENERO:DICIEMBRE!K338)</f>
        <v>0</v>
      </c>
      <c r="L338" s="288">
        <f>SUM(ENERO:DICIEMBRE!L338)</f>
        <v>0</v>
      </c>
      <c r="M338" s="288">
        <f>SUM(ENERO:DICIEMBRE!M338)</f>
        <v>0</v>
      </c>
      <c r="N338" s="288">
        <f>SUM(ENERO:DICIEMBRE!N338)</f>
        <v>0</v>
      </c>
      <c r="O338" s="288">
        <f>SUM(ENERO:DICIEMBRE!O338)</f>
        <v>0</v>
      </c>
      <c r="P338" s="288">
        <f>SUM(ENERO:DICIEMBRE!P338)</f>
        <v>0</v>
      </c>
      <c r="Q338" s="288">
        <f>SUM(ENERO:DICIEMBRE!Q338)</f>
        <v>0</v>
      </c>
      <c r="R338" s="169"/>
    </row>
    <row r="339" spans="1:18" s="393" customFormat="1" x14ac:dyDescent="0.15">
      <c r="A339" s="700" t="s">
        <v>410</v>
      </c>
      <c r="B339" s="701"/>
      <c r="C339" s="456">
        <f>SUM(C331:C338)</f>
        <v>354</v>
      </c>
      <c r="D339" s="457">
        <f>SUM(D331:D338)</f>
        <v>354</v>
      </c>
      <c r="E339" s="458">
        <f t="shared" ref="E339:Q339" si="8">SUM(E331:E338)</f>
        <v>354</v>
      </c>
      <c r="F339" s="458">
        <f t="shared" si="8"/>
        <v>0</v>
      </c>
      <c r="G339" s="458">
        <f t="shared" si="8"/>
        <v>0</v>
      </c>
      <c r="H339" s="458">
        <f t="shared" si="8"/>
        <v>354</v>
      </c>
      <c r="I339" s="458">
        <f t="shared" si="8"/>
        <v>0</v>
      </c>
      <c r="J339" s="458">
        <f t="shared" si="8"/>
        <v>0</v>
      </c>
      <c r="K339" s="458">
        <f t="shared" si="8"/>
        <v>0</v>
      </c>
      <c r="L339" s="458">
        <f t="shared" si="8"/>
        <v>0</v>
      </c>
      <c r="M339" s="458">
        <f t="shared" si="8"/>
        <v>0</v>
      </c>
      <c r="N339" s="458">
        <f t="shared" si="8"/>
        <v>0</v>
      </c>
      <c r="O339" s="458">
        <f t="shared" si="8"/>
        <v>0</v>
      </c>
      <c r="P339" s="444">
        <f t="shared" si="8"/>
        <v>0</v>
      </c>
      <c r="Q339" s="444">
        <f t="shared" si="8"/>
        <v>0</v>
      </c>
      <c r="R339" s="169"/>
    </row>
    <row r="340" spans="1:18" ht="11.25" x14ac:dyDescent="0.15">
      <c r="A340" s="702" t="s">
        <v>452</v>
      </c>
      <c r="B340" s="702"/>
      <c r="C340" s="178"/>
      <c r="D340" s="459"/>
      <c r="E340" s="459"/>
      <c r="F340" s="459"/>
      <c r="G340" s="459"/>
      <c r="H340" s="459"/>
      <c r="I340" s="459"/>
      <c r="J340" s="459"/>
      <c r="K340" s="459"/>
      <c r="L340" s="459"/>
      <c r="M340" s="459"/>
      <c r="N340" s="179"/>
      <c r="O340" s="371"/>
      <c r="P340" s="371"/>
    </row>
    <row r="341" spans="1:18" x14ac:dyDescent="0.15">
      <c r="A341" s="690" t="s">
        <v>453</v>
      </c>
      <c r="B341" s="691"/>
      <c r="C341" s="705" t="s">
        <v>6</v>
      </c>
      <c r="D341" s="673" t="s">
        <v>418</v>
      </c>
      <c r="E341" s="709" t="s">
        <v>454</v>
      </c>
      <c r="F341" s="709"/>
      <c r="G341" s="709"/>
      <c r="H341" s="709"/>
      <c r="I341" s="709"/>
      <c r="J341" s="710"/>
      <c r="K341" s="711" t="s">
        <v>455</v>
      </c>
      <c r="L341" s="714" t="s">
        <v>413</v>
      </c>
      <c r="M341" s="715"/>
      <c r="N341" s="716"/>
      <c r="O341" s="656" t="s">
        <v>414</v>
      </c>
      <c r="P341" s="694" t="s">
        <v>415</v>
      </c>
      <c r="Q341" s="695"/>
      <c r="R341" s="661" t="s">
        <v>416</v>
      </c>
    </row>
    <row r="342" spans="1:18" x14ac:dyDescent="0.15">
      <c r="A342" s="703"/>
      <c r="B342" s="704"/>
      <c r="C342" s="706"/>
      <c r="D342" s="708"/>
      <c r="E342" s="698" t="s">
        <v>456</v>
      </c>
      <c r="F342" s="699"/>
      <c r="G342" s="699"/>
      <c r="H342" s="699" t="s">
        <v>457</v>
      </c>
      <c r="I342" s="699"/>
      <c r="J342" s="699"/>
      <c r="K342" s="712"/>
      <c r="L342" s="717"/>
      <c r="M342" s="718"/>
      <c r="N342" s="719"/>
      <c r="O342" s="657"/>
      <c r="P342" s="696"/>
      <c r="Q342" s="697"/>
      <c r="R342" s="662"/>
    </row>
    <row r="343" spans="1:18" ht="42" x14ac:dyDescent="0.15">
      <c r="A343" s="692"/>
      <c r="B343" s="693"/>
      <c r="C343" s="707"/>
      <c r="D343" s="674"/>
      <c r="E343" s="180" t="s">
        <v>429</v>
      </c>
      <c r="F343" s="181" t="s">
        <v>430</v>
      </c>
      <c r="G343" s="182" t="s">
        <v>449</v>
      </c>
      <c r="H343" s="180" t="s">
        <v>429</v>
      </c>
      <c r="I343" s="181" t="s">
        <v>430</v>
      </c>
      <c r="J343" s="182" t="s">
        <v>449</v>
      </c>
      <c r="K343" s="713"/>
      <c r="L343" s="183" t="s">
        <v>424</v>
      </c>
      <c r="M343" s="184" t="s">
        <v>425</v>
      </c>
      <c r="N343" s="185" t="s">
        <v>426</v>
      </c>
      <c r="O343" s="658"/>
      <c r="P343" s="460" t="s">
        <v>427</v>
      </c>
      <c r="Q343" s="461" t="s">
        <v>428</v>
      </c>
      <c r="R343" s="663"/>
    </row>
    <row r="344" spans="1:18" x14ac:dyDescent="0.15">
      <c r="A344" s="186" t="s">
        <v>458</v>
      </c>
      <c r="B344" s="187" t="s">
        <v>459</v>
      </c>
      <c r="C344" s="288">
        <f>SUM(ENERO:DICIEMBRE!C344)</f>
        <v>36</v>
      </c>
      <c r="D344" s="288">
        <f>SUM(ENERO:DICIEMBRE!D344)</f>
        <v>32</v>
      </c>
      <c r="E344" s="288">
        <f>SUM(ENERO:DICIEMBRE!E344)</f>
        <v>9</v>
      </c>
      <c r="F344" s="288">
        <f>SUM(ENERO:DICIEMBRE!F344)</f>
        <v>23</v>
      </c>
      <c r="G344" s="288">
        <f>SUM(ENERO:DICIEMBRE!G344)</f>
        <v>0</v>
      </c>
      <c r="H344" s="288">
        <f>SUM(ENERO:DICIEMBRE!H344)</f>
        <v>0</v>
      </c>
      <c r="I344" s="288">
        <f>SUM(ENERO:DICIEMBRE!I344)</f>
        <v>3</v>
      </c>
      <c r="J344" s="288">
        <f>SUM(ENERO:DICIEMBRE!J344)</f>
        <v>1</v>
      </c>
      <c r="K344" s="462"/>
      <c r="L344" s="288">
        <f>SUM(ENERO:DICIEMBRE!L344)</f>
        <v>0</v>
      </c>
      <c r="M344" s="288">
        <f>SUM(ENERO:DICIEMBRE!M344)</f>
        <v>0</v>
      </c>
      <c r="N344" s="288">
        <f>SUM(ENERO:DICIEMBRE!N344)</f>
        <v>0</v>
      </c>
      <c r="O344" s="288">
        <f>SUM(ENERO:DICIEMBRE!O344)</f>
        <v>0</v>
      </c>
      <c r="P344" s="288">
        <f>SUM(ENERO:DICIEMBRE!P344)</f>
        <v>0</v>
      </c>
      <c r="Q344" s="288">
        <f>SUM(ENERO:DICIEMBRE!Q344)</f>
        <v>0</v>
      </c>
      <c r="R344" s="288">
        <f>SUM(ENERO:DICIEMBRE!R344)</f>
        <v>0</v>
      </c>
    </row>
    <row r="345" spans="1:18" x14ac:dyDescent="0.15">
      <c r="A345" s="188" t="s">
        <v>460</v>
      </c>
      <c r="B345" s="189" t="s">
        <v>461</v>
      </c>
      <c r="C345" s="288">
        <f>SUM(ENERO:DICIEMBRE!C345)</f>
        <v>1177</v>
      </c>
      <c r="D345" s="288">
        <f>SUM(ENERO:DICIEMBRE!D345)</f>
        <v>1081</v>
      </c>
      <c r="E345" s="288">
        <f>SUM(ENERO:DICIEMBRE!E345)</f>
        <v>975</v>
      </c>
      <c r="F345" s="288">
        <f>SUM(ENERO:DICIEMBRE!F345)</f>
        <v>106</v>
      </c>
      <c r="G345" s="288">
        <f>SUM(ENERO:DICIEMBRE!G345)</f>
        <v>6</v>
      </c>
      <c r="H345" s="288">
        <f>SUM(ENERO:DICIEMBRE!H345)</f>
        <v>58</v>
      </c>
      <c r="I345" s="288">
        <f>SUM(ENERO:DICIEMBRE!I345)</f>
        <v>28</v>
      </c>
      <c r="J345" s="288">
        <f>SUM(ENERO:DICIEMBRE!J345)</f>
        <v>4</v>
      </c>
      <c r="K345" s="288">
        <f>SUM(ENERO:DICIEMBRE!K345)</f>
        <v>374</v>
      </c>
      <c r="L345" s="288">
        <f>SUM(ENERO:DICIEMBRE!L345)</f>
        <v>1</v>
      </c>
      <c r="M345" s="288">
        <f>SUM(ENERO:DICIEMBRE!M345)</f>
        <v>17</v>
      </c>
      <c r="N345" s="288">
        <f>SUM(ENERO:DICIEMBRE!N345)</f>
        <v>0</v>
      </c>
      <c r="O345" s="288">
        <f>SUM(ENERO:DICIEMBRE!O345)</f>
        <v>0</v>
      </c>
      <c r="P345" s="288">
        <f>SUM(ENERO:DICIEMBRE!P345)</f>
        <v>0</v>
      </c>
      <c r="Q345" s="288">
        <f>SUM(ENERO:DICIEMBRE!Q345)</f>
        <v>0</v>
      </c>
      <c r="R345" s="288">
        <f>SUM(ENERO:DICIEMBRE!R345)</f>
        <v>0</v>
      </c>
    </row>
    <row r="346" spans="1:18" x14ac:dyDescent="0.15">
      <c r="A346" s="188" t="s">
        <v>113</v>
      </c>
      <c r="B346" s="189" t="s">
        <v>462</v>
      </c>
      <c r="C346" s="288">
        <f>SUM(ENERO:DICIEMBRE!C346)</f>
        <v>484</v>
      </c>
      <c r="D346" s="288">
        <f>SUM(ENERO:DICIEMBRE!D346)</f>
        <v>403</v>
      </c>
      <c r="E346" s="288">
        <f>SUM(ENERO:DICIEMBRE!E346)</f>
        <v>339</v>
      </c>
      <c r="F346" s="288">
        <f>SUM(ENERO:DICIEMBRE!F346)</f>
        <v>64</v>
      </c>
      <c r="G346" s="288">
        <f>SUM(ENERO:DICIEMBRE!G346)</f>
        <v>5</v>
      </c>
      <c r="H346" s="288">
        <f>SUM(ENERO:DICIEMBRE!H346)</f>
        <v>48</v>
      </c>
      <c r="I346" s="288">
        <f>SUM(ENERO:DICIEMBRE!I346)</f>
        <v>27</v>
      </c>
      <c r="J346" s="288">
        <f>SUM(ENERO:DICIEMBRE!J346)</f>
        <v>1</v>
      </c>
      <c r="K346" s="288">
        <f>SUM(ENERO:DICIEMBRE!K346)</f>
        <v>230</v>
      </c>
      <c r="L346" s="288">
        <f>SUM(ENERO:DICIEMBRE!L346)</f>
        <v>0</v>
      </c>
      <c r="M346" s="288">
        <f>SUM(ENERO:DICIEMBRE!M346)</f>
        <v>0</v>
      </c>
      <c r="N346" s="288">
        <f>SUM(ENERO:DICIEMBRE!N346)</f>
        <v>0</v>
      </c>
      <c r="O346" s="288">
        <f>SUM(ENERO:DICIEMBRE!O346)</f>
        <v>0</v>
      </c>
      <c r="P346" s="288">
        <f>SUM(ENERO:DICIEMBRE!P346)</f>
        <v>0</v>
      </c>
      <c r="Q346" s="288">
        <f>SUM(ENERO:DICIEMBRE!Q346)</f>
        <v>0</v>
      </c>
      <c r="R346" s="288">
        <f>SUM(ENERO:DICIEMBRE!R346)</f>
        <v>0</v>
      </c>
    </row>
    <row r="347" spans="1:18" x14ac:dyDescent="0.15">
      <c r="A347" s="188" t="s">
        <v>115</v>
      </c>
      <c r="B347" s="189" t="s">
        <v>463</v>
      </c>
      <c r="C347" s="288">
        <f>SUM(ENERO:DICIEMBRE!C347)</f>
        <v>75</v>
      </c>
      <c r="D347" s="288">
        <f>SUM(ENERO:DICIEMBRE!D347)</f>
        <v>61</v>
      </c>
      <c r="E347" s="288">
        <f>SUM(ENERO:DICIEMBRE!E347)</f>
        <v>59</v>
      </c>
      <c r="F347" s="288">
        <f>SUM(ENERO:DICIEMBRE!F347)</f>
        <v>2</v>
      </c>
      <c r="G347" s="288">
        <f>SUM(ENERO:DICIEMBRE!G347)</f>
        <v>1</v>
      </c>
      <c r="H347" s="288">
        <f>SUM(ENERO:DICIEMBRE!H347)</f>
        <v>9</v>
      </c>
      <c r="I347" s="288">
        <f>SUM(ENERO:DICIEMBRE!I347)</f>
        <v>0</v>
      </c>
      <c r="J347" s="288">
        <f>SUM(ENERO:DICIEMBRE!J347)</f>
        <v>4</v>
      </c>
      <c r="K347" s="288">
        <f>SUM(ENERO:DICIEMBRE!K347)</f>
        <v>24</v>
      </c>
      <c r="L347" s="288">
        <f>SUM(ENERO:DICIEMBRE!L347)</f>
        <v>0</v>
      </c>
      <c r="M347" s="288">
        <f>SUM(ENERO:DICIEMBRE!M347)</f>
        <v>0</v>
      </c>
      <c r="N347" s="288">
        <f>SUM(ENERO:DICIEMBRE!N347)</f>
        <v>0</v>
      </c>
      <c r="O347" s="288">
        <f>SUM(ENERO:DICIEMBRE!O347)</f>
        <v>0</v>
      </c>
      <c r="P347" s="288">
        <f>SUM(ENERO:DICIEMBRE!P347)</f>
        <v>0</v>
      </c>
      <c r="Q347" s="288">
        <f>SUM(ENERO:DICIEMBRE!Q347)</f>
        <v>0</v>
      </c>
      <c r="R347" s="288">
        <f>SUM(ENERO:DICIEMBRE!R347)</f>
        <v>0</v>
      </c>
    </row>
    <row r="348" spans="1:18" x14ac:dyDescent="0.15">
      <c r="A348" s="188" t="s">
        <v>117</v>
      </c>
      <c r="B348" s="189" t="s">
        <v>464</v>
      </c>
      <c r="C348" s="288">
        <f>SUM(ENERO:DICIEMBRE!C348)</f>
        <v>348</v>
      </c>
      <c r="D348" s="288">
        <f>SUM(ENERO:DICIEMBRE!D348)</f>
        <v>256</v>
      </c>
      <c r="E348" s="288">
        <f>SUM(ENERO:DICIEMBRE!E348)</f>
        <v>251</v>
      </c>
      <c r="F348" s="288">
        <f>SUM(ENERO:DICIEMBRE!F348)</f>
        <v>5</v>
      </c>
      <c r="G348" s="288">
        <f>SUM(ENERO:DICIEMBRE!G348)</f>
        <v>1</v>
      </c>
      <c r="H348" s="288">
        <f>SUM(ENERO:DICIEMBRE!H348)</f>
        <v>85</v>
      </c>
      <c r="I348" s="288">
        <f>SUM(ENERO:DICIEMBRE!I348)</f>
        <v>5</v>
      </c>
      <c r="J348" s="288">
        <f>SUM(ENERO:DICIEMBRE!J348)</f>
        <v>1</v>
      </c>
      <c r="K348" s="288">
        <f>SUM(ENERO:DICIEMBRE!K348)</f>
        <v>266</v>
      </c>
      <c r="L348" s="288">
        <f>SUM(ENERO:DICIEMBRE!L348)</f>
        <v>0</v>
      </c>
      <c r="M348" s="288">
        <f>SUM(ENERO:DICIEMBRE!M348)</f>
        <v>0</v>
      </c>
      <c r="N348" s="288">
        <f>SUM(ENERO:DICIEMBRE!N348)</f>
        <v>0</v>
      </c>
      <c r="O348" s="288">
        <f>SUM(ENERO:DICIEMBRE!O348)</f>
        <v>0</v>
      </c>
      <c r="P348" s="288">
        <f>SUM(ENERO:DICIEMBRE!P348)</f>
        <v>0</v>
      </c>
      <c r="Q348" s="288">
        <f>SUM(ENERO:DICIEMBRE!Q348)</f>
        <v>0</v>
      </c>
      <c r="R348" s="288">
        <f>SUM(ENERO:DICIEMBRE!R348)</f>
        <v>0</v>
      </c>
    </row>
    <row r="349" spans="1:18" x14ac:dyDescent="0.15">
      <c r="A349" s="188" t="s">
        <v>465</v>
      </c>
      <c r="B349" s="189" t="s">
        <v>466</v>
      </c>
      <c r="C349" s="288">
        <f>SUM(ENERO:DICIEMBRE!C349)</f>
        <v>462</v>
      </c>
      <c r="D349" s="288">
        <f>SUM(ENERO:DICIEMBRE!D349)</f>
        <v>404</v>
      </c>
      <c r="E349" s="288">
        <f>SUM(ENERO:DICIEMBRE!E349)</f>
        <v>392</v>
      </c>
      <c r="F349" s="288">
        <f>SUM(ENERO:DICIEMBRE!F349)</f>
        <v>12</v>
      </c>
      <c r="G349" s="288">
        <f>SUM(ENERO:DICIEMBRE!G349)</f>
        <v>9</v>
      </c>
      <c r="H349" s="288">
        <f>SUM(ENERO:DICIEMBRE!H349)</f>
        <v>41</v>
      </c>
      <c r="I349" s="288">
        <f>SUM(ENERO:DICIEMBRE!I349)</f>
        <v>7</v>
      </c>
      <c r="J349" s="288">
        <f>SUM(ENERO:DICIEMBRE!J349)</f>
        <v>1</v>
      </c>
      <c r="K349" s="288">
        <f>SUM(ENERO:DICIEMBRE!K349)</f>
        <v>458</v>
      </c>
      <c r="L349" s="288">
        <f>SUM(ENERO:DICIEMBRE!L349)</f>
        <v>0</v>
      </c>
      <c r="M349" s="288">
        <f>SUM(ENERO:DICIEMBRE!M349)</f>
        <v>0</v>
      </c>
      <c r="N349" s="288">
        <f>SUM(ENERO:DICIEMBRE!N349)</f>
        <v>0</v>
      </c>
      <c r="O349" s="288">
        <f>SUM(ENERO:DICIEMBRE!O349)</f>
        <v>0</v>
      </c>
      <c r="P349" s="288">
        <f>SUM(ENERO:DICIEMBRE!P349)</f>
        <v>0</v>
      </c>
      <c r="Q349" s="288">
        <f>SUM(ENERO:DICIEMBRE!Q349)</f>
        <v>0</v>
      </c>
      <c r="R349" s="288">
        <f>SUM(ENERO:DICIEMBRE!R349)</f>
        <v>0</v>
      </c>
    </row>
    <row r="350" spans="1:18" x14ac:dyDescent="0.15">
      <c r="A350" s="188" t="s">
        <v>124</v>
      </c>
      <c r="B350" s="189" t="s">
        <v>467</v>
      </c>
      <c r="C350" s="288">
        <f>SUM(ENERO:DICIEMBRE!C350)</f>
        <v>147</v>
      </c>
      <c r="D350" s="288">
        <f>SUM(ENERO:DICIEMBRE!D350)</f>
        <v>118</v>
      </c>
      <c r="E350" s="288">
        <f>SUM(ENERO:DICIEMBRE!E350)</f>
        <v>114</v>
      </c>
      <c r="F350" s="288">
        <f>SUM(ENERO:DICIEMBRE!F350)</f>
        <v>4</v>
      </c>
      <c r="G350" s="288">
        <f>SUM(ENERO:DICIEMBRE!G350)</f>
        <v>1</v>
      </c>
      <c r="H350" s="288">
        <f>SUM(ENERO:DICIEMBRE!H350)</f>
        <v>26</v>
      </c>
      <c r="I350" s="288">
        <f>SUM(ENERO:DICIEMBRE!I350)</f>
        <v>2</v>
      </c>
      <c r="J350" s="288">
        <f>SUM(ENERO:DICIEMBRE!J350)</f>
        <v>0</v>
      </c>
      <c r="K350" s="288">
        <f>SUM(ENERO:DICIEMBRE!K350)</f>
        <v>9</v>
      </c>
      <c r="L350" s="288">
        <f>SUM(ENERO:DICIEMBRE!L350)</f>
        <v>0</v>
      </c>
      <c r="M350" s="288">
        <f>SUM(ENERO:DICIEMBRE!M350)</f>
        <v>0</v>
      </c>
      <c r="N350" s="288">
        <f>SUM(ENERO:DICIEMBRE!N350)</f>
        <v>0</v>
      </c>
      <c r="O350" s="288">
        <f>SUM(ENERO:DICIEMBRE!O350)</f>
        <v>30</v>
      </c>
      <c r="P350" s="288">
        <f>SUM(ENERO:DICIEMBRE!P350)</f>
        <v>0</v>
      </c>
      <c r="Q350" s="288">
        <f>SUM(ENERO:DICIEMBRE!Q350)</f>
        <v>0</v>
      </c>
      <c r="R350" s="288">
        <f>SUM(ENERO:DICIEMBRE!R350)</f>
        <v>0</v>
      </c>
    </row>
    <row r="351" spans="1:18" x14ac:dyDescent="0.15">
      <c r="A351" s="188" t="s">
        <v>468</v>
      </c>
      <c r="B351" s="189" t="s">
        <v>469</v>
      </c>
      <c r="C351" s="288">
        <f>SUM(ENERO:DICIEMBRE!C351)</f>
        <v>80</v>
      </c>
      <c r="D351" s="288">
        <f>SUM(ENERO:DICIEMBRE!D351)</f>
        <v>64</v>
      </c>
      <c r="E351" s="288">
        <f>SUM(ENERO:DICIEMBRE!E351)</f>
        <v>63</v>
      </c>
      <c r="F351" s="288">
        <f>SUM(ENERO:DICIEMBRE!F351)</f>
        <v>1</v>
      </c>
      <c r="G351" s="288">
        <f>SUM(ENERO:DICIEMBRE!G351)</f>
        <v>0</v>
      </c>
      <c r="H351" s="288">
        <f>SUM(ENERO:DICIEMBRE!H351)</f>
        <v>16</v>
      </c>
      <c r="I351" s="288">
        <f>SUM(ENERO:DICIEMBRE!I351)</f>
        <v>0</v>
      </c>
      <c r="J351" s="288">
        <f>SUM(ENERO:DICIEMBRE!J351)</f>
        <v>0</v>
      </c>
      <c r="K351" s="288">
        <f>SUM(ENERO:DICIEMBRE!K351)</f>
        <v>14</v>
      </c>
      <c r="L351" s="288">
        <f>SUM(ENERO:DICIEMBRE!L351)</f>
        <v>0</v>
      </c>
      <c r="M351" s="288">
        <f>SUM(ENERO:DICIEMBRE!M351)</f>
        <v>0</v>
      </c>
      <c r="N351" s="288">
        <f>SUM(ENERO:DICIEMBRE!N351)</f>
        <v>0</v>
      </c>
      <c r="O351" s="288">
        <f>SUM(ENERO:DICIEMBRE!O351)</f>
        <v>0</v>
      </c>
      <c r="P351" s="288">
        <f>SUM(ENERO:DICIEMBRE!P351)</f>
        <v>0</v>
      </c>
      <c r="Q351" s="288">
        <f>SUM(ENERO:DICIEMBRE!Q351)</f>
        <v>0</v>
      </c>
      <c r="R351" s="288">
        <f>SUM(ENERO:DICIEMBRE!R351)</f>
        <v>0</v>
      </c>
    </row>
    <row r="352" spans="1:18" x14ac:dyDescent="0.15">
      <c r="A352" s="188" t="s">
        <v>470</v>
      </c>
      <c r="B352" s="189" t="s">
        <v>471</v>
      </c>
      <c r="C352" s="288">
        <f>SUM(ENERO:DICIEMBRE!C352)</f>
        <v>2340</v>
      </c>
      <c r="D352" s="288">
        <f>SUM(ENERO:DICIEMBRE!D352)</f>
        <v>1868</v>
      </c>
      <c r="E352" s="288">
        <f>SUM(ENERO:DICIEMBRE!E352)</f>
        <v>1497</v>
      </c>
      <c r="F352" s="288">
        <f>SUM(ENERO:DICIEMBRE!F352)</f>
        <v>371</v>
      </c>
      <c r="G352" s="288">
        <f>SUM(ENERO:DICIEMBRE!G352)</f>
        <v>72</v>
      </c>
      <c r="H352" s="288">
        <f>SUM(ENERO:DICIEMBRE!H352)</f>
        <v>341</v>
      </c>
      <c r="I352" s="288">
        <f>SUM(ENERO:DICIEMBRE!I352)</f>
        <v>46</v>
      </c>
      <c r="J352" s="288">
        <f>SUM(ENERO:DICIEMBRE!J352)</f>
        <v>13</v>
      </c>
      <c r="K352" s="464"/>
      <c r="L352" s="288">
        <f>SUM(ENERO:DICIEMBRE!L352)</f>
        <v>0</v>
      </c>
      <c r="M352" s="288">
        <f>SUM(ENERO:DICIEMBRE!M352)</f>
        <v>0</v>
      </c>
      <c r="N352" s="288">
        <f>SUM(ENERO:DICIEMBRE!N352)</f>
        <v>0</v>
      </c>
      <c r="O352" s="288">
        <f>SUM(ENERO:DICIEMBRE!O352)</f>
        <v>17</v>
      </c>
      <c r="P352" s="288">
        <f>SUM(ENERO:DICIEMBRE!P352)</f>
        <v>0</v>
      </c>
      <c r="Q352" s="288">
        <f>SUM(ENERO:DICIEMBRE!Q352)</f>
        <v>0</v>
      </c>
      <c r="R352" s="288">
        <f>SUM(ENERO:DICIEMBRE!R352)</f>
        <v>0</v>
      </c>
    </row>
    <row r="353" spans="1:28" x14ac:dyDescent="0.15">
      <c r="A353" s="188" t="s">
        <v>472</v>
      </c>
      <c r="B353" s="189" t="s">
        <v>473</v>
      </c>
      <c r="C353" s="288">
        <f>SUM(ENERO:DICIEMBRE!C353)</f>
        <v>130</v>
      </c>
      <c r="D353" s="288">
        <f>SUM(ENERO:DICIEMBRE!D353)</f>
        <v>112</v>
      </c>
      <c r="E353" s="288">
        <f>SUM(ENERO:DICIEMBRE!E353)</f>
        <v>71</v>
      </c>
      <c r="F353" s="288">
        <f>SUM(ENERO:DICIEMBRE!F353)</f>
        <v>41</v>
      </c>
      <c r="G353" s="288">
        <f>SUM(ENERO:DICIEMBRE!G353)</f>
        <v>3</v>
      </c>
      <c r="H353" s="288">
        <f>SUM(ENERO:DICIEMBRE!H353)</f>
        <v>12</v>
      </c>
      <c r="I353" s="288">
        <f>SUM(ENERO:DICIEMBRE!I353)</f>
        <v>3</v>
      </c>
      <c r="J353" s="288">
        <f>SUM(ENERO:DICIEMBRE!J353)</f>
        <v>0</v>
      </c>
      <c r="K353" s="288">
        <f>SUM(ENERO:DICIEMBRE!K353)</f>
        <v>27</v>
      </c>
      <c r="L353" s="288">
        <f>SUM(ENERO:DICIEMBRE!L353)</f>
        <v>0</v>
      </c>
      <c r="M353" s="288">
        <f>SUM(ENERO:DICIEMBRE!M353)</f>
        <v>0</v>
      </c>
      <c r="N353" s="288">
        <f>SUM(ENERO:DICIEMBRE!N353)</f>
        <v>0</v>
      </c>
      <c r="O353" s="288">
        <f>SUM(ENERO:DICIEMBRE!O353)</f>
        <v>0</v>
      </c>
      <c r="P353" s="288">
        <f>SUM(ENERO:DICIEMBRE!P353)</f>
        <v>0</v>
      </c>
      <c r="Q353" s="288">
        <f>SUM(ENERO:DICIEMBRE!Q353)</f>
        <v>0</v>
      </c>
      <c r="R353" s="288">
        <f>SUM(ENERO:DICIEMBRE!R353)</f>
        <v>0</v>
      </c>
    </row>
    <row r="354" spans="1:28" x14ac:dyDescent="0.15">
      <c r="A354" s="188" t="s">
        <v>474</v>
      </c>
      <c r="B354" s="189" t="s">
        <v>475</v>
      </c>
      <c r="C354" s="288">
        <f>SUM(ENERO:DICIEMBRE!C354)</f>
        <v>643</v>
      </c>
      <c r="D354" s="288">
        <f>SUM(ENERO:DICIEMBRE!D354)</f>
        <v>541</v>
      </c>
      <c r="E354" s="288">
        <f>SUM(ENERO:DICIEMBRE!E354)</f>
        <v>377</v>
      </c>
      <c r="F354" s="288">
        <f>SUM(ENERO:DICIEMBRE!F354)</f>
        <v>164</v>
      </c>
      <c r="G354" s="288">
        <f>SUM(ENERO:DICIEMBRE!G354)</f>
        <v>15</v>
      </c>
      <c r="H354" s="288">
        <f>SUM(ENERO:DICIEMBRE!H354)</f>
        <v>49</v>
      </c>
      <c r="I354" s="288">
        <f>SUM(ENERO:DICIEMBRE!I354)</f>
        <v>33</v>
      </c>
      <c r="J354" s="288">
        <f>SUM(ENERO:DICIEMBRE!J354)</f>
        <v>5</v>
      </c>
      <c r="K354" s="288">
        <f>SUM(ENERO:DICIEMBRE!K354)</f>
        <v>2</v>
      </c>
      <c r="L354" s="288">
        <f>SUM(ENERO:DICIEMBRE!L354)</f>
        <v>0</v>
      </c>
      <c r="M354" s="288">
        <f>SUM(ENERO:DICIEMBRE!M354)</f>
        <v>28</v>
      </c>
      <c r="N354" s="288">
        <f>SUM(ENERO:DICIEMBRE!N354)</f>
        <v>0</v>
      </c>
      <c r="O354" s="288">
        <f>SUM(ENERO:DICIEMBRE!O354)</f>
        <v>0</v>
      </c>
      <c r="P354" s="288">
        <f>SUM(ENERO:DICIEMBRE!P354)</f>
        <v>0</v>
      </c>
      <c r="Q354" s="288">
        <f>SUM(ENERO:DICIEMBRE!Q354)</f>
        <v>0</v>
      </c>
      <c r="R354" s="288">
        <f>SUM(ENERO:DICIEMBRE!R354)</f>
        <v>0</v>
      </c>
    </row>
    <row r="355" spans="1:28" x14ac:dyDescent="0.15">
      <c r="A355" s="188" t="s">
        <v>476</v>
      </c>
      <c r="B355" s="189" t="s">
        <v>477</v>
      </c>
      <c r="C355" s="288">
        <f>SUM(ENERO:DICIEMBRE!C355)</f>
        <v>115</v>
      </c>
      <c r="D355" s="288">
        <f>SUM(ENERO:DICIEMBRE!D355)</f>
        <v>106</v>
      </c>
      <c r="E355" s="288">
        <f>SUM(ENERO:DICIEMBRE!E355)</f>
        <v>101</v>
      </c>
      <c r="F355" s="288">
        <f>SUM(ENERO:DICIEMBRE!F355)</f>
        <v>5</v>
      </c>
      <c r="G355" s="288">
        <f>SUM(ENERO:DICIEMBRE!G355)</f>
        <v>0</v>
      </c>
      <c r="H355" s="288">
        <f>SUM(ENERO:DICIEMBRE!H355)</f>
        <v>8</v>
      </c>
      <c r="I355" s="288">
        <f>SUM(ENERO:DICIEMBRE!I355)</f>
        <v>1</v>
      </c>
      <c r="J355" s="288">
        <f>SUM(ENERO:DICIEMBRE!J355)</f>
        <v>0</v>
      </c>
      <c r="K355" s="288">
        <f>SUM(ENERO:DICIEMBRE!K355)</f>
        <v>9</v>
      </c>
      <c r="L355" s="288">
        <f>SUM(ENERO:DICIEMBRE!L355)</f>
        <v>0</v>
      </c>
      <c r="M355" s="288">
        <f>SUM(ENERO:DICIEMBRE!M355)</f>
        <v>0</v>
      </c>
      <c r="N355" s="288">
        <f>SUM(ENERO:DICIEMBRE!N355)</f>
        <v>0</v>
      </c>
      <c r="O355" s="288">
        <f>SUM(ENERO:DICIEMBRE!O355)</f>
        <v>0</v>
      </c>
      <c r="P355" s="288">
        <f>SUM(ENERO:DICIEMBRE!P355)</f>
        <v>0</v>
      </c>
      <c r="Q355" s="288">
        <f>SUM(ENERO:DICIEMBRE!Q355)</f>
        <v>0</v>
      </c>
      <c r="R355" s="288">
        <f>SUM(ENERO:DICIEMBRE!R355)</f>
        <v>0</v>
      </c>
    </row>
    <row r="356" spans="1:28" x14ac:dyDescent="0.15">
      <c r="A356" s="188" t="s">
        <v>478</v>
      </c>
      <c r="B356" s="189" t="s">
        <v>479</v>
      </c>
      <c r="C356" s="288">
        <f>SUM(ENERO:DICIEMBRE!C356)</f>
        <v>584</v>
      </c>
      <c r="D356" s="288">
        <f>SUM(ENERO:DICIEMBRE!D356)</f>
        <v>500</v>
      </c>
      <c r="E356" s="288">
        <f>SUM(ENERO:DICIEMBRE!E356)</f>
        <v>321</v>
      </c>
      <c r="F356" s="288">
        <f>SUM(ENERO:DICIEMBRE!F356)</f>
        <v>179</v>
      </c>
      <c r="G356" s="288">
        <f>SUM(ENERO:DICIEMBRE!G356)</f>
        <v>23</v>
      </c>
      <c r="H356" s="288">
        <f>SUM(ENERO:DICIEMBRE!H356)</f>
        <v>33</v>
      </c>
      <c r="I356" s="288">
        <f>SUM(ENERO:DICIEMBRE!I356)</f>
        <v>26</v>
      </c>
      <c r="J356" s="288">
        <f>SUM(ENERO:DICIEMBRE!J356)</f>
        <v>2</v>
      </c>
      <c r="K356" s="288">
        <f>SUM(ENERO:DICIEMBRE!K356)</f>
        <v>17</v>
      </c>
      <c r="L356" s="288">
        <f>SUM(ENERO:DICIEMBRE!L356)</f>
        <v>0</v>
      </c>
      <c r="M356" s="288">
        <f>SUM(ENERO:DICIEMBRE!M356)</f>
        <v>0</v>
      </c>
      <c r="N356" s="288">
        <f>SUM(ENERO:DICIEMBRE!N356)</f>
        <v>0</v>
      </c>
      <c r="O356" s="288">
        <f>SUM(ENERO:DICIEMBRE!O356)</f>
        <v>0</v>
      </c>
      <c r="P356" s="288">
        <f>SUM(ENERO:DICIEMBRE!P356)</f>
        <v>0</v>
      </c>
      <c r="Q356" s="288">
        <f>SUM(ENERO:DICIEMBRE!Q356)</f>
        <v>0</v>
      </c>
      <c r="R356" s="288">
        <f>SUM(ENERO:DICIEMBRE!R356)</f>
        <v>0</v>
      </c>
    </row>
    <row r="357" spans="1:28" x14ac:dyDescent="0.15">
      <c r="A357" s="190" t="s">
        <v>480</v>
      </c>
      <c r="B357" s="189" t="s">
        <v>481</v>
      </c>
      <c r="C357" s="288">
        <f>SUM(ENERO:DICIEMBRE!C357)</f>
        <v>1013</v>
      </c>
      <c r="D357" s="288">
        <f>SUM(ENERO:DICIEMBRE!D357)</f>
        <v>963</v>
      </c>
      <c r="E357" s="288">
        <f>SUM(ENERO:DICIEMBRE!E357)</f>
        <v>332</v>
      </c>
      <c r="F357" s="288">
        <f>SUM(ENERO:DICIEMBRE!F357)</f>
        <v>631</v>
      </c>
      <c r="G357" s="288">
        <f>SUM(ENERO:DICIEMBRE!G357)</f>
        <v>50</v>
      </c>
      <c r="H357" s="288">
        <f>SUM(ENERO:DICIEMBRE!H357)</f>
        <v>0</v>
      </c>
      <c r="I357" s="288">
        <f>SUM(ENERO:DICIEMBRE!I357)</f>
        <v>0</v>
      </c>
      <c r="J357" s="288">
        <f>SUM(ENERO:DICIEMBRE!J357)</f>
        <v>0</v>
      </c>
      <c r="K357" s="464"/>
      <c r="L357" s="288">
        <f>SUM(ENERO:DICIEMBRE!L357)</f>
        <v>0</v>
      </c>
      <c r="M357" s="288">
        <f>SUM(ENERO:DICIEMBRE!M357)</f>
        <v>0</v>
      </c>
      <c r="N357" s="288">
        <f>SUM(ENERO:DICIEMBRE!N357)</f>
        <v>0</v>
      </c>
      <c r="O357" s="288">
        <f>SUM(ENERO:DICIEMBRE!O357)</f>
        <v>0</v>
      </c>
      <c r="P357" s="288">
        <f>SUM(ENERO:DICIEMBRE!P357)</f>
        <v>0</v>
      </c>
      <c r="Q357" s="288">
        <f>SUM(ENERO:DICIEMBRE!Q357)</f>
        <v>0</v>
      </c>
      <c r="R357" s="288">
        <f>SUM(ENERO:DICIEMBRE!R357)</f>
        <v>0</v>
      </c>
    </row>
    <row r="358" spans="1:28" x14ac:dyDescent="0.15">
      <c r="A358" s="191"/>
      <c r="B358" s="76" t="s">
        <v>184</v>
      </c>
      <c r="C358" s="288">
        <f>SUM(ENERO:DICIEMBRE!C358)</f>
        <v>1013</v>
      </c>
      <c r="D358" s="288">
        <f>SUM(ENERO:DICIEMBRE!D358)</f>
        <v>963</v>
      </c>
      <c r="E358" s="288">
        <f>SUM(ENERO:DICIEMBRE!E358)</f>
        <v>332</v>
      </c>
      <c r="F358" s="288">
        <f>SUM(ENERO:DICIEMBRE!F358)</f>
        <v>631</v>
      </c>
      <c r="G358" s="288">
        <f>SUM(ENERO:DICIEMBRE!G358)</f>
        <v>50</v>
      </c>
      <c r="H358" s="288">
        <f>SUM(ENERO:DICIEMBRE!H358)</f>
        <v>0</v>
      </c>
      <c r="I358" s="288">
        <f>SUM(ENERO:DICIEMBRE!I358)</f>
        <v>0</v>
      </c>
      <c r="J358" s="288">
        <f>SUM(ENERO:DICIEMBRE!J358)</f>
        <v>0</v>
      </c>
      <c r="K358" s="464"/>
      <c r="L358" s="288">
        <f>SUM(ENERO:DICIEMBRE!L358)</f>
        <v>0</v>
      </c>
      <c r="M358" s="288">
        <f>SUM(ENERO:DICIEMBRE!M358)</f>
        <v>0</v>
      </c>
      <c r="N358" s="288">
        <f>SUM(ENERO:DICIEMBRE!N358)</f>
        <v>0</v>
      </c>
      <c r="O358" s="288">
        <f>SUM(ENERO:DICIEMBRE!O358)</f>
        <v>0</v>
      </c>
      <c r="P358" s="288">
        <f>SUM(ENERO:DICIEMBRE!P358)</f>
        <v>0</v>
      </c>
      <c r="Q358" s="288">
        <f>SUM(ENERO:DICIEMBRE!Q358)</f>
        <v>0</v>
      </c>
      <c r="R358" s="288">
        <f>SUM(ENERO:DICIEMBRE!R358)</f>
        <v>0</v>
      </c>
    </row>
    <row r="359" spans="1:28" x14ac:dyDescent="0.15">
      <c r="A359" s="191"/>
      <c r="B359" s="76" t="s">
        <v>185</v>
      </c>
      <c r="C359" s="288">
        <f>SUM(ENERO:DICIEMBRE!C359)</f>
        <v>0</v>
      </c>
      <c r="D359" s="288">
        <f>SUM(ENERO:DICIEMBRE!D359)</f>
        <v>0</v>
      </c>
      <c r="E359" s="288">
        <f>SUM(ENERO:DICIEMBRE!E359)</f>
        <v>0</v>
      </c>
      <c r="F359" s="288">
        <f>SUM(ENERO:DICIEMBRE!F359)</f>
        <v>0</v>
      </c>
      <c r="G359" s="288">
        <f>SUM(ENERO:DICIEMBRE!G359)</f>
        <v>0</v>
      </c>
      <c r="H359" s="288">
        <f>SUM(ENERO:DICIEMBRE!H359)</f>
        <v>0</v>
      </c>
      <c r="I359" s="288">
        <f>SUM(ENERO:DICIEMBRE!I359)</f>
        <v>0</v>
      </c>
      <c r="J359" s="288">
        <f>SUM(ENERO:DICIEMBRE!J359)</f>
        <v>0</v>
      </c>
      <c r="K359" s="464"/>
      <c r="L359" s="288">
        <f>SUM(ENERO:DICIEMBRE!L359)</f>
        <v>0</v>
      </c>
      <c r="M359" s="288">
        <f>SUM(ENERO:DICIEMBRE!M359)</f>
        <v>0</v>
      </c>
      <c r="N359" s="288">
        <f>SUM(ENERO:DICIEMBRE!N359)</f>
        <v>0</v>
      </c>
      <c r="O359" s="288">
        <f>SUM(ENERO:DICIEMBRE!O359)</f>
        <v>0</v>
      </c>
      <c r="P359" s="288">
        <f>SUM(ENERO:DICIEMBRE!P359)</f>
        <v>0</v>
      </c>
      <c r="Q359" s="288">
        <f>SUM(ENERO:DICIEMBRE!Q359)</f>
        <v>0</v>
      </c>
      <c r="R359" s="288">
        <f>SUM(ENERO:DICIEMBRE!R359)</f>
        <v>0</v>
      </c>
    </row>
    <row r="360" spans="1:28" x14ac:dyDescent="0.15">
      <c r="A360" s="191"/>
      <c r="B360" s="76" t="s">
        <v>186</v>
      </c>
      <c r="C360" s="288">
        <f>SUM(ENERO:DICIEMBRE!C360)</f>
        <v>0</v>
      </c>
      <c r="D360" s="288">
        <f>SUM(ENERO:DICIEMBRE!D360)</f>
        <v>0</v>
      </c>
      <c r="E360" s="288">
        <f>SUM(ENERO:DICIEMBRE!E360)</f>
        <v>0</v>
      </c>
      <c r="F360" s="288">
        <f>SUM(ENERO:DICIEMBRE!F360)</f>
        <v>0</v>
      </c>
      <c r="G360" s="288">
        <f>SUM(ENERO:DICIEMBRE!G360)</f>
        <v>0</v>
      </c>
      <c r="H360" s="288">
        <f>SUM(ENERO:DICIEMBRE!H360)</f>
        <v>0</v>
      </c>
      <c r="I360" s="288">
        <f>SUM(ENERO:DICIEMBRE!I360)</f>
        <v>0</v>
      </c>
      <c r="J360" s="288">
        <f>SUM(ENERO:DICIEMBRE!J360)</f>
        <v>0</v>
      </c>
      <c r="K360" s="464"/>
      <c r="L360" s="288">
        <f>SUM(ENERO:DICIEMBRE!L360)</f>
        <v>0</v>
      </c>
      <c r="M360" s="288">
        <f>SUM(ENERO:DICIEMBRE!M360)</f>
        <v>0</v>
      </c>
      <c r="N360" s="288">
        <f>SUM(ENERO:DICIEMBRE!N360)</f>
        <v>0</v>
      </c>
      <c r="O360" s="288">
        <f>SUM(ENERO:DICIEMBRE!O360)</f>
        <v>0</v>
      </c>
      <c r="P360" s="288">
        <f>SUM(ENERO:DICIEMBRE!P360)</f>
        <v>0</v>
      </c>
      <c r="Q360" s="288">
        <f>SUM(ENERO:DICIEMBRE!Q360)</f>
        <v>0</v>
      </c>
      <c r="R360" s="288">
        <f>SUM(ENERO:DICIEMBRE!R360)</f>
        <v>0</v>
      </c>
    </row>
    <row r="361" spans="1:28" x14ac:dyDescent="0.15">
      <c r="A361" s="188" t="s">
        <v>482</v>
      </c>
      <c r="B361" s="189" t="s">
        <v>483</v>
      </c>
      <c r="C361" s="288">
        <f>SUM(ENERO:DICIEMBRE!C361)</f>
        <v>911</v>
      </c>
      <c r="D361" s="288">
        <f>SUM(ENERO:DICIEMBRE!D361)</f>
        <v>798</v>
      </c>
      <c r="E361" s="288">
        <f>SUM(ENERO:DICIEMBRE!E361)</f>
        <v>705</v>
      </c>
      <c r="F361" s="288">
        <f>SUM(ENERO:DICIEMBRE!F361)</f>
        <v>93</v>
      </c>
      <c r="G361" s="288">
        <f>SUM(ENERO:DICIEMBRE!G361)</f>
        <v>21</v>
      </c>
      <c r="H361" s="288">
        <f>SUM(ENERO:DICIEMBRE!H361)</f>
        <v>83</v>
      </c>
      <c r="I361" s="288">
        <f>SUM(ENERO:DICIEMBRE!I361)</f>
        <v>8</v>
      </c>
      <c r="J361" s="288">
        <f>SUM(ENERO:DICIEMBRE!J361)</f>
        <v>1</v>
      </c>
      <c r="K361" s="288">
        <f>SUM(ENERO:DICIEMBRE!K361)</f>
        <v>57</v>
      </c>
      <c r="L361" s="288">
        <f>SUM(ENERO:DICIEMBRE!L361)</f>
        <v>0</v>
      </c>
      <c r="M361" s="288">
        <f>SUM(ENERO:DICIEMBRE!M361)</f>
        <v>7</v>
      </c>
      <c r="N361" s="288">
        <f>SUM(ENERO:DICIEMBRE!N361)</f>
        <v>0</v>
      </c>
      <c r="O361" s="288">
        <f>SUM(ENERO:DICIEMBRE!O361)</f>
        <v>0</v>
      </c>
      <c r="P361" s="288">
        <f>SUM(ENERO:DICIEMBRE!P361)</f>
        <v>0</v>
      </c>
      <c r="Q361" s="288">
        <f>SUM(ENERO:DICIEMBRE!Q361)</f>
        <v>0</v>
      </c>
      <c r="R361" s="288">
        <f>SUM(ENERO:DICIEMBRE!R361)</f>
        <v>0</v>
      </c>
    </row>
    <row r="362" spans="1:28" x14ac:dyDescent="0.15">
      <c r="A362" s="188" t="s">
        <v>484</v>
      </c>
      <c r="B362" s="189" t="s">
        <v>485</v>
      </c>
      <c r="C362" s="288">
        <f>SUM(ENERO:DICIEMBRE!C362)</f>
        <v>846</v>
      </c>
      <c r="D362" s="288">
        <f>SUM(ENERO:DICIEMBRE!D362)</f>
        <v>493</v>
      </c>
      <c r="E362" s="288">
        <f>SUM(ENERO:DICIEMBRE!E362)</f>
        <v>489</v>
      </c>
      <c r="F362" s="288">
        <f>SUM(ENERO:DICIEMBRE!F362)</f>
        <v>4</v>
      </c>
      <c r="G362" s="288">
        <f>SUM(ENERO:DICIEMBRE!G362)</f>
        <v>1</v>
      </c>
      <c r="H362" s="288">
        <f>SUM(ENERO:DICIEMBRE!H362)</f>
        <v>351</v>
      </c>
      <c r="I362" s="288">
        <f>SUM(ENERO:DICIEMBRE!I362)</f>
        <v>1</v>
      </c>
      <c r="J362" s="288">
        <f>SUM(ENERO:DICIEMBRE!J362)</f>
        <v>0</v>
      </c>
      <c r="K362" s="288">
        <f>SUM(ENERO:DICIEMBRE!K362)</f>
        <v>825</v>
      </c>
      <c r="L362" s="288">
        <f>SUM(ENERO:DICIEMBRE!L362)</f>
        <v>0</v>
      </c>
      <c r="M362" s="288">
        <f>SUM(ENERO:DICIEMBRE!M362)</f>
        <v>0</v>
      </c>
      <c r="N362" s="288">
        <f>SUM(ENERO:DICIEMBRE!N362)</f>
        <v>0</v>
      </c>
      <c r="O362" s="288">
        <f>SUM(ENERO:DICIEMBRE!O362)</f>
        <v>0</v>
      </c>
      <c r="P362" s="288">
        <f>SUM(ENERO:DICIEMBRE!P362)</f>
        <v>0</v>
      </c>
      <c r="Q362" s="288">
        <f>SUM(ENERO:DICIEMBRE!Q362)</f>
        <v>0</v>
      </c>
      <c r="R362" s="288">
        <f>SUM(ENERO:DICIEMBRE!R362)</f>
        <v>0</v>
      </c>
    </row>
    <row r="363" spans="1:28" x14ac:dyDescent="0.15">
      <c r="A363" s="192" t="s">
        <v>484</v>
      </c>
      <c r="B363" s="193" t="s">
        <v>486</v>
      </c>
      <c r="C363" s="288">
        <f>SUM(ENERO:DICIEMBRE!C363)</f>
        <v>108</v>
      </c>
      <c r="D363" s="288">
        <f>SUM(ENERO:DICIEMBRE!D363)</f>
        <v>85</v>
      </c>
      <c r="E363" s="288">
        <f>SUM(ENERO:DICIEMBRE!E363)</f>
        <v>84</v>
      </c>
      <c r="F363" s="288">
        <f>SUM(ENERO:DICIEMBRE!F363)</f>
        <v>1</v>
      </c>
      <c r="G363" s="288">
        <f>SUM(ENERO:DICIEMBRE!G363)</f>
        <v>1</v>
      </c>
      <c r="H363" s="288">
        <f>SUM(ENERO:DICIEMBRE!H363)</f>
        <v>22</v>
      </c>
      <c r="I363" s="288">
        <f>SUM(ENERO:DICIEMBRE!I363)</f>
        <v>0</v>
      </c>
      <c r="J363" s="288">
        <f>SUM(ENERO:DICIEMBRE!J363)</f>
        <v>0</v>
      </c>
      <c r="K363" s="471"/>
      <c r="L363" s="288">
        <f>SUM(ENERO:DICIEMBRE!L363)</f>
        <v>0</v>
      </c>
      <c r="M363" s="288">
        <f>SUM(ENERO:DICIEMBRE!M363)</f>
        <v>0</v>
      </c>
      <c r="N363" s="288">
        <f>SUM(ENERO:DICIEMBRE!N363)</f>
        <v>0</v>
      </c>
      <c r="O363" s="288">
        <f>SUM(ENERO:DICIEMBRE!O363)</f>
        <v>0</v>
      </c>
      <c r="P363" s="288">
        <f>SUM(ENERO:DICIEMBRE!P363)</f>
        <v>0</v>
      </c>
      <c r="Q363" s="288">
        <f>SUM(ENERO:DICIEMBRE!Q363)</f>
        <v>0</v>
      </c>
      <c r="R363" s="288">
        <f>SUM(ENERO:DICIEMBRE!R363)</f>
        <v>0</v>
      </c>
    </row>
    <row r="364" spans="1:28" s="3" customFormat="1" x14ac:dyDescent="0.15">
      <c r="A364" s="639" t="s">
        <v>487</v>
      </c>
      <c r="B364" s="639"/>
      <c r="C364" s="456">
        <f>SUM(C344:C357)+C361+C362+C363</f>
        <v>9499</v>
      </c>
      <c r="D364" s="456">
        <f t="shared" ref="D364:J364" si="9">SUM(D344:D357)+D361+D362+D363</f>
        <v>7885</v>
      </c>
      <c r="E364" s="456">
        <f t="shared" si="9"/>
        <v>6179</v>
      </c>
      <c r="F364" s="456">
        <f t="shared" si="9"/>
        <v>1706</v>
      </c>
      <c r="G364" s="456">
        <f t="shared" si="9"/>
        <v>209</v>
      </c>
      <c r="H364" s="456">
        <f t="shared" si="9"/>
        <v>1182</v>
      </c>
      <c r="I364" s="456">
        <f t="shared" si="9"/>
        <v>190</v>
      </c>
      <c r="J364" s="456">
        <f t="shared" si="9"/>
        <v>33</v>
      </c>
      <c r="K364" s="456">
        <f>SUM(K345:K351)+K361+K362+K353+K354+K355+K356</f>
        <v>2312</v>
      </c>
      <c r="L364" s="456">
        <f t="shared" ref="L364:R364" si="10">SUM(L344:L357)+L361+L362+L363</f>
        <v>1</v>
      </c>
      <c r="M364" s="456">
        <f t="shared" si="10"/>
        <v>52</v>
      </c>
      <c r="N364" s="456">
        <f t="shared" si="10"/>
        <v>0</v>
      </c>
      <c r="O364" s="456">
        <f t="shared" si="10"/>
        <v>47</v>
      </c>
      <c r="P364" s="456">
        <f t="shared" si="10"/>
        <v>0</v>
      </c>
      <c r="Q364" s="456">
        <f t="shared" si="10"/>
        <v>0</v>
      </c>
      <c r="R364" s="456">
        <f t="shared" si="10"/>
        <v>0</v>
      </c>
    </row>
    <row r="365" spans="1:28" ht="11.25" x14ac:dyDescent="0.15">
      <c r="A365" s="689" t="s">
        <v>488</v>
      </c>
      <c r="B365" s="689"/>
      <c r="C365" s="689"/>
      <c r="D365" s="689"/>
      <c r="E365" s="689"/>
      <c r="F365" s="689"/>
    </row>
    <row r="366" spans="1:28" ht="42" x14ac:dyDescent="0.15">
      <c r="A366" s="690" t="s">
        <v>489</v>
      </c>
      <c r="B366" s="691"/>
      <c r="C366" s="595" t="s">
        <v>410</v>
      </c>
      <c r="D366" s="595" t="s">
        <v>490</v>
      </c>
      <c r="E366" s="656" t="s">
        <v>491</v>
      </c>
      <c r="F366" s="656" t="s">
        <v>492</v>
      </c>
      <c r="G366" s="460" t="s">
        <v>493</v>
      </c>
      <c r="H366" s="460" t="s">
        <v>494</v>
      </c>
      <c r="I366" s="460" t="s">
        <v>495</v>
      </c>
      <c r="J366" s="472" t="s">
        <v>495</v>
      </c>
    </row>
    <row r="367" spans="1:28" x14ac:dyDescent="0.15">
      <c r="A367" s="692"/>
      <c r="B367" s="693"/>
      <c r="C367" s="680"/>
      <c r="D367" s="680"/>
      <c r="E367" s="658"/>
      <c r="F367" s="658"/>
      <c r="G367" s="473" t="s">
        <v>491</v>
      </c>
      <c r="H367" s="473" t="s">
        <v>492</v>
      </c>
      <c r="I367" s="473" t="s">
        <v>491</v>
      </c>
      <c r="J367" s="474" t="s">
        <v>492</v>
      </c>
    </row>
    <row r="368" spans="1:28" x14ac:dyDescent="0.15">
      <c r="A368" s="683" t="s">
        <v>496</v>
      </c>
      <c r="B368" s="684"/>
      <c r="C368" s="475">
        <f>SUM(E368,F368)</f>
        <v>2675</v>
      </c>
      <c r="D368" s="288">
        <f>SUM(ENERO:DICIEMBRE!D368)</f>
        <v>1462</v>
      </c>
      <c r="E368" s="288">
        <f>SUM(ENERO:DICIEMBRE!E368)</f>
        <v>211</v>
      </c>
      <c r="F368" s="288">
        <f>SUM(ENERO:DICIEMBRE!F368)</f>
        <v>2464</v>
      </c>
      <c r="G368" s="288">
        <f>SUM(ENERO:DICIEMBRE!G368)</f>
        <v>0</v>
      </c>
      <c r="H368" s="288">
        <f>SUM(ENERO:DICIEMBRE!H368)</f>
        <v>0</v>
      </c>
      <c r="I368" s="288">
        <f>SUM(ENERO:DICIEMBRE!I368)</f>
        <v>0</v>
      </c>
      <c r="J368" s="288">
        <f>SUM(ENERO:DICIEMBRE!J368)</f>
        <v>0</v>
      </c>
      <c r="K368" s="165" t="str">
        <f>AA368</f>
        <v/>
      </c>
      <c r="AA368" s="194" t="str">
        <f>IF(C368&lt;D368,"Beneficiarios MAI no puede ser mayor al TOTAL","")</f>
        <v/>
      </c>
      <c r="AB368" s="194">
        <f>IF(C368&lt;D368,1,0)</f>
        <v>0</v>
      </c>
    </row>
    <row r="369" spans="1:28" x14ac:dyDescent="0.15">
      <c r="A369" s="685" t="s">
        <v>497</v>
      </c>
      <c r="B369" s="686"/>
      <c r="C369" s="480">
        <f>SUM(E369,F369)</f>
        <v>1962</v>
      </c>
      <c r="D369" s="288">
        <f>SUM(ENERO:DICIEMBRE!D369)</f>
        <v>1398</v>
      </c>
      <c r="E369" s="288">
        <f>SUM(ENERO:DICIEMBRE!E369)</f>
        <v>295</v>
      </c>
      <c r="F369" s="288">
        <f>SUM(ENERO:DICIEMBRE!F369)</f>
        <v>1667</v>
      </c>
      <c r="G369" s="288">
        <f>SUM(ENERO:DICIEMBRE!G369)</f>
        <v>0</v>
      </c>
      <c r="H369" s="288">
        <f>SUM(ENERO:DICIEMBRE!H369)</f>
        <v>0</v>
      </c>
      <c r="I369" s="288">
        <f>SUM(ENERO:DICIEMBRE!I369)</f>
        <v>0</v>
      </c>
      <c r="J369" s="288">
        <f>SUM(ENERO:DICIEMBRE!J369)</f>
        <v>0</v>
      </c>
      <c r="K369" s="165" t="str">
        <f>AA369</f>
        <v/>
      </c>
      <c r="AA369" s="194" t="str">
        <f>IF(C369&lt;D369,"Beneficiarios MAI no puede ser mayor al TOTAL","")</f>
        <v/>
      </c>
      <c r="AB369" s="194">
        <f>IF(C369&lt;D369,1,0)</f>
        <v>0</v>
      </c>
    </row>
    <row r="370" spans="1:28" x14ac:dyDescent="0.15">
      <c r="A370" s="687" t="s">
        <v>498</v>
      </c>
      <c r="B370" s="195" t="s">
        <v>499</v>
      </c>
      <c r="C370" s="475">
        <f>SUM(E370,F370)</f>
        <v>2530</v>
      </c>
      <c r="D370" s="288">
        <f>SUM(ENERO:DICIEMBRE!D370)</f>
        <v>2299</v>
      </c>
      <c r="E370" s="288">
        <f>SUM(ENERO:DICIEMBRE!E370)</f>
        <v>176</v>
      </c>
      <c r="F370" s="288">
        <f>SUM(ENERO:DICIEMBRE!F370)</f>
        <v>2354</v>
      </c>
      <c r="G370" s="288">
        <f>SUM(ENERO:DICIEMBRE!G370)</f>
        <v>0</v>
      </c>
      <c r="H370" s="288">
        <f>SUM(ENERO:DICIEMBRE!H370)</f>
        <v>0</v>
      </c>
      <c r="I370" s="288">
        <f>SUM(ENERO:DICIEMBRE!I370)</f>
        <v>0</v>
      </c>
      <c r="J370" s="288">
        <f>SUM(ENERO:DICIEMBRE!J370)</f>
        <v>0</v>
      </c>
      <c r="K370" s="165" t="str">
        <f>AA370</f>
        <v/>
      </c>
      <c r="AA370" s="194" t="str">
        <f>IF(C370&lt;D370,"Beneficiarios MAI no puede ser mayor al TOTAL","")</f>
        <v/>
      </c>
      <c r="AB370" s="194">
        <f>IF(C370&lt;D370,1,0)</f>
        <v>0</v>
      </c>
    </row>
    <row r="371" spans="1:28" x14ac:dyDescent="0.15">
      <c r="A371" s="688"/>
      <c r="B371" s="196" t="s">
        <v>500</v>
      </c>
      <c r="C371" s="484">
        <f>SUM(E371,F371)</f>
        <v>20</v>
      </c>
      <c r="D371" s="288">
        <f>SUM(ENERO:DICIEMBRE!D371)</f>
        <v>19</v>
      </c>
      <c r="E371" s="288">
        <f>SUM(ENERO:DICIEMBRE!E371)</f>
        <v>3</v>
      </c>
      <c r="F371" s="288">
        <f>SUM(ENERO:DICIEMBRE!F371)</f>
        <v>17</v>
      </c>
      <c r="G371" s="288">
        <f>SUM(ENERO:DICIEMBRE!G371)</f>
        <v>0</v>
      </c>
      <c r="H371" s="288">
        <f>SUM(ENERO:DICIEMBRE!H371)</f>
        <v>0</v>
      </c>
      <c r="I371" s="288">
        <f>SUM(ENERO:DICIEMBRE!I371)</f>
        <v>0</v>
      </c>
      <c r="J371" s="288">
        <f>SUM(ENERO:DICIEMBRE!J371)</f>
        <v>0</v>
      </c>
      <c r="K371" s="165" t="str">
        <f>AA371</f>
        <v/>
      </c>
      <c r="AA371" s="194" t="str">
        <f>IF(C371&lt;D371,"Beneficiarios MAI no puede ser mayor al TOTAL","")</f>
        <v/>
      </c>
      <c r="AB371" s="194">
        <f>IF(C371&lt;D371,1,0)</f>
        <v>0</v>
      </c>
    </row>
    <row r="372" spans="1:28" ht="11.25" x14ac:dyDescent="0.15">
      <c r="A372" s="689" t="s">
        <v>501</v>
      </c>
      <c r="B372" s="689"/>
      <c r="C372" s="197"/>
      <c r="D372" s="197"/>
      <c r="E372" s="2"/>
      <c r="F372" s="2"/>
      <c r="G372" s="371"/>
      <c r="H372" s="371"/>
      <c r="I372" s="371"/>
      <c r="J372" s="371"/>
      <c r="K372" s="371"/>
      <c r="L372" s="371"/>
      <c r="M372" s="371"/>
      <c r="N372" s="371"/>
      <c r="O372" s="371"/>
      <c r="P372" s="371"/>
      <c r="Q372" s="371"/>
      <c r="R372" s="371"/>
      <c r="S372" s="371"/>
      <c r="T372" s="371"/>
      <c r="U372" s="116"/>
    </row>
    <row r="373" spans="1:28" x14ac:dyDescent="0.15">
      <c r="A373" s="615" t="s">
        <v>502</v>
      </c>
      <c r="B373" s="616"/>
      <c r="C373" s="595" t="s">
        <v>6</v>
      </c>
      <c r="D373" s="673" t="s">
        <v>7</v>
      </c>
      <c r="E373" s="371"/>
      <c r="F373" s="371"/>
      <c r="G373" s="371"/>
      <c r="H373" s="371"/>
      <c r="I373" s="371"/>
      <c r="J373" s="371"/>
      <c r="K373" s="371"/>
      <c r="L373" s="371"/>
      <c r="M373" s="371"/>
      <c r="N373" s="371"/>
      <c r="O373" s="371"/>
      <c r="P373" s="116"/>
    </row>
    <row r="374" spans="1:28" x14ac:dyDescent="0.15">
      <c r="A374" s="617"/>
      <c r="B374" s="618"/>
      <c r="C374" s="680"/>
      <c r="D374" s="674"/>
      <c r="E374" s="371"/>
      <c r="F374" s="371"/>
      <c r="G374" s="371"/>
      <c r="H374" s="371"/>
      <c r="I374" s="371"/>
      <c r="J374" s="371"/>
      <c r="K374" s="371"/>
      <c r="L374" s="371"/>
      <c r="M374" s="371"/>
      <c r="N374" s="371"/>
      <c r="O374" s="371"/>
      <c r="P374" s="116"/>
    </row>
    <row r="375" spans="1:28" x14ac:dyDescent="0.15">
      <c r="A375" s="675" t="s">
        <v>503</v>
      </c>
      <c r="B375" s="676"/>
      <c r="C375" s="288">
        <f>SUM(ENERO:DICIEMBRE!C375)</f>
        <v>49</v>
      </c>
      <c r="D375" s="288">
        <f>SUM(ENERO:DICIEMBRE!D375)</f>
        <v>48</v>
      </c>
      <c r="E375" s="371"/>
      <c r="F375" s="371"/>
      <c r="G375" s="371"/>
      <c r="H375" s="371"/>
      <c r="I375" s="371"/>
      <c r="J375" s="371"/>
      <c r="K375" s="371"/>
      <c r="L375" s="371"/>
      <c r="M375" s="371"/>
      <c r="N375" s="371"/>
      <c r="O375" s="371"/>
      <c r="P375" s="116"/>
    </row>
    <row r="376" spans="1:28" x14ac:dyDescent="0.15">
      <c r="A376" s="677" t="s">
        <v>504</v>
      </c>
      <c r="B376" s="677"/>
      <c r="C376" s="288">
        <f>SUM(ENERO:DICIEMBRE!C376)</f>
        <v>29</v>
      </c>
      <c r="D376" s="288">
        <f>SUM(ENERO:DICIEMBRE!D376)</f>
        <v>29</v>
      </c>
      <c r="E376" s="371"/>
      <c r="F376" s="371"/>
      <c r="G376" s="371"/>
      <c r="H376" s="371"/>
      <c r="I376" s="371"/>
      <c r="J376" s="371"/>
      <c r="K376" s="371"/>
      <c r="L376" s="371"/>
      <c r="M376" s="371"/>
      <c r="N376" s="371"/>
      <c r="O376" s="371"/>
      <c r="P376" s="116"/>
    </row>
    <row r="377" spans="1:28" ht="11.25" x14ac:dyDescent="0.15">
      <c r="A377" s="678" t="s">
        <v>505</v>
      </c>
      <c r="B377" s="678"/>
      <c r="C377" s="198"/>
      <c r="D377" s="492"/>
      <c r="E377" s="492"/>
      <c r="F377" s="371"/>
      <c r="G377" s="371"/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116"/>
    </row>
    <row r="378" spans="1:28" x14ac:dyDescent="0.15">
      <c r="A378" s="679" t="s">
        <v>433</v>
      </c>
      <c r="B378" s="679"/>
      <c r="C378" s="595" t="s">
        <v>410</v>
      </c>
      <c r="D378" s="681" t="s">
        <v>434</v>
      </c>
      <c r="E378" s="682"/>
      <c r="F378" s="682"/>
      <c r="G378" s="682"/>
      <c r="H378" s="651" t="s">
        <v>412</v>
      </c>
      <c r="I378" s="652"/>
      <c r="J378" s="653"/>
      <c r="K378" s="654" t="s">
        <v>413</v>
      </c>
      <c r="L378" s="655"/>
      <c r="M378" s="655"/>
      <c r="N378" s="656" t="s">
        <v>414</v>
      </c>
      <c r="O378" s="659" t="s">
        <v>415</v>
      </c>
      <c r="P378" s="660"/>
      <c r="Q378" s="661" t="s">
        <v>416</v>
      </c>
    </row>
    <row r="379" spans="1:28" s="63" customFormat="1" x14ac:dyDescent="0.15">
      <c r="A379" s="679"/>
      <c r="B379" s="679"/>
      <c r="C379" s="596"/>
      <c r="D379" s="664" t="s">
        <v>418</v>
      </c>
      <c r="E379" s="666" t="s">
        <v>419</v>
      </c>
      <c r="F379" s="666"/>
      <c r="G379" s="667" t="s">
        <v>449</v>
      </c>
      <c r="H379" s="669" t="s">
        <v>421</v>
      </c>
      <c r="I379" s="671" t="s">
        <v>422</v>
      </c>
      <c r="J379" s="644" t="s">
        <v>423</v>
      </c>
      <c r="K379" s="646" t="s">
        <v>506</v>
      </c>
      <c r="L379" s="647" t="s">
        <v>425</v>
      </c>
      <c r="M379" s="648" t="s">
        <v>426</v>
      </c>
      <c r="N379" s="657"/>
      <c r="O379" s="649" t="s">
        <v>427</v>
      </c>
      <c r="P379" s="650" t="s">
        <v>428</v>
      </c>
      <c r="Q379" s="662"/>
    </row>
    <row r="380" spans="1:28" s="63" customFormat="1" x14ac:dyDescent="0.15">
      <c r="A380" s="679"/>
      <c r="B380" s="679"/>
      <c r="C380" s="680"/>
      <c r="D380" s="665"/>
      <c r="E380" s="152" t="s">
        <v>429</v>
      </c>
      <c r="F380" s="134" t="s">
        <v>430</v>
      </c>
      <c r="G380" s="668"/>
      <c r="H380" s="670"/>
      <c r="I380" s="672"/>
      <c r="J380" s="645"/>
      <c r="K380" s="646"/>
      <c r="L380" s="647"/>
      <c r="M380" s="648"/>
      <c r="N380" s="658"/>
      <c r="O380" s="649"/>
      <c r="P380" s="650"/>
      <c r="Q380" s="663"/>
    </row>
    <row r="381" spans="1:28" x14ac:dyDescent="0.15">
      <c r="A381" s="624" t="s">
        <v>507</v>
      </c>
      <c r="B381" s="199" t="s">
        <v>508</v>
      </c>
      <c r="C381" s="288">
        <f>SUM(ENERO:DICIEMBRE!C381)</f>
        <v>197</v>
      </c>
      <c r="D381" s="288">
        <f>SUM(ENERO:DICIEMBRE!D381)</f>
        <v>197</v>
      </c>
      <c r="E381" s="288">
        <f>SUM(ENERO:DICIEMBRE!E381)</f>
        <v>197</v>
      </c>
      <c r="F381" s="288">
        <f>SUM(ENERO:DICIEMBRE!F381)</f>
        <v>0</v>
      </c>
      <c r="G381" s="288">
        <f>SUM(ENERO:DICIEMBRE!G381)</f>
        <v>0</v>
      </c>
      <c r="H381" s="288">
        <f>SUM(ENERO:DICIEMBRE!H381)</f>
        <v>90</v>
      </c>
      <c r="I381" s="288">
        <f>SUM(ENERO:DICIEMBRE!I381)</f>
        <v>106</v>
      </c>
      <c r="J381" s="288">
        <f>SUM(ENERO:DICIEMBRE!J381)</f>
        <v>1</v>
      </c>
      <c r="K381" s="288">
        <f>SUM(ENERO:DICIEMBRE!K381)</f>
        <v>0</v>
      </c>
      <c r="L381" s="288">
        <f>SUM(ENERO:DICIEMBRE!L381)</f>
        <v>0</v>
      </c>
      <c r="M381" s="288">
        <f>SUM(ENERO:DICIEMBRE!M381)</f>
        <v>0</v>
      </c>
      <c r="N381" s="288">
        <f>SUM(ENERO:DICIEMBRE!N381)</f>
        <v>0</v>
      </c>
      <c r="O381" s="288">
        <f>SUM(ENERO:DICIEMBRE!O381)</f>
        <v>0</v>
      </c>
      <c r="P381" s="288">
        <f>SUM(ENERO:DICIEMBRE!P381)</f>
        <v>8</v>
      </c>
      <c r="Q381" s="288">
        <f>SUM(ENERO:DICIEMBRE!Q381)</f>
        <v>0</v>
      </c>
    </row>
    <row r="382" spans="1:28" x14ac:dyDescent="0.15">
      <c r="A382" s="638"/>
      <c r="B382" s="200" t="s">
        <v>509</v>
      </c>
      <c r="C382" s="288">
        <f>SUM(ENERO:DICIEMBRE!C382)</f>
        <v>33</v>
      </c>
      <c r="D382" s="288">
        <f>SUM(ENERO:DICIEMBRE!D382)</f>
        <v>33</v>
      </c>
      <c r="E382" s="288">
        <f>SUM(ENERO:DICIEMBRE!E382)</f>
        <v>33</v>
      </c>
      <c r="F382" s="288">
        <f>SUM(ENERO:DICIEMBRE!F382)</f>
        <v>0</v>
      </c>
      <c r="G382" s="288">
        <f>SUM(ENERO:DICIEMBRE!G382)</f>
        <v>0</v>
      </c>
      <c r="H382" s="288">
        <f>SUM(ENERO:DICIEMBRE!H382)</f>
        <v>0</v>
      </c>
      <c r="I382" s="288">
        <f>SUM(ENERO:DICIEMBRE!I382)</f>
        <v>33</v>
      </c>
      <c r="J382" s="288">
        <f>SUM(ENERO:DICIEMBRE!J382)</f>
        <v>0</v>
      </c>
      <c r="K382" s="288">
        <f>SUM(ENERO:DICIEMBRE!K382)</f>
        <v>0</v>
      </c>
      <c r="L382" s="288">
        <f>SUM(ENERO:DICIEMBRE!L382)</f>
        <v>0</v>
      </c>
      <c r="M382" s="288">
        <f>SUM(ENERO:DICIEMBRE!M382)</f>
        <v>0</v>
      </c>
      <c r="N382" s="288">
        <f>SUM(ENERO:DICIEMBRE!N382)</f>
        <v>0</v>
      </c>
      <c r="O382" s="288">
        <f>SUM(ENERO:DICIEMBRE!O382)</f>
        <v>0</v>
      </c>
      <c r="P382" s="288">
        <f>SUM(ENERO:DICIEMBRE!P382)</f>
        <v>0</v>
      </c>
      <c r="Q382" s="288">
        <f>SUM(ENERO:DICIEMBRE!Q382)</f>
        <v>0</v>
      </c>
    </row>
    <row r="383" spans="1:28" x14ac:dyDescent="0.15">
      <c r="A383" s="625"/>
      <c r="B383" s="201" t="s">
        <v>410</v>
      </c>
      <c r="C383" s="288">
        <f>SUM(ENERO:DICIEMBRE!C383)</f>
        <v>230</v>
      </c>
      <c r="D383" s="288">
        <f>SUM(ENERO:DICIEMBRE!D383)</f>
        <v>230</v>
      </c>
      <c r="E383" s="496">
        <f t="shared" ref="E383:Q383" si="11">SUM(E381:E382)</f>
        <v>230</v>
      </c>
      <c r="F383" s="497">
        <f t="shared" si="11"/>
        <v>0</v>
      </c>
      <c r="G383" s="498">
        <f t="shared" si="11"/>
        <v>0</v>
      </c>
      <c r="H383" s="496">
        <f t="shared" si="11"/>
        <v>90</v>
      </c>
      <c r="I383" s="499">
        <f t="shared" si="11"/>
        <v>139</v>
      </c>
      <c r="J383" s="497">
        <f t="shared" si="11"/>
        <v>1</v>
      </c>
      <c r="K383" s="496">
        <f t="shared" si="11"/>
        <v>0</v>
      </c>
      <c r="L383" s="499">
        <f t="shared" si="11"/>
        <v>0</v>
      </c>
      <c r="M383" s="497">
        <f t="shared" si="11"/>
        <v>0</v>
      </c>
      <c r="N383" s="497">
        <f t="shared" si="11"/>
        <v>0</v>
      </c>
      <c r="O383" s="496">
        <f t="shared" si="11"/>
        <v>0</v>
      </c>
      <c r="P383" s="497">
        <f t="shared" si="11"/>
        <v>8</v>
      </c>
      <c r="Q383" s="495">
        <f t="shared" si="11"/>
        <v>0</v>
      </c>
    </row>
    <row r="384" spans="1:28" x14ac:dyDescent="0.15">
      <c r="A384" s="624" t="s">
        <v>510</v>
      </c>
      <c r="B384" s="203" t="s">
        <v>508</v>
      </c>
      <c r="C384" s="288">
        <f>SUM(ENERO:DICIEMBRE!C384)</f>
        <v>9674</v>
      </c>
      <c r="D384" s="288">
        <f>SUM(ENERO:DICIEMBRE!D384)</f>
        <v>9639</v>
      </c>
      <c r="E384" s="288">
        <f>SUM(ENERO:DICIEMBRE!E384)</f>
        <v>9631</v>
      </c>
      <c r="F384" s="288">
        <f>SUM(ENERO:DICIEMBRE!F384)</f>
        <v>8</v>
      </c>
      <c r="G384" s="288">
        <f>SUM(ENERO:DICIEMBRE!G384)</f>
        <v>35</v>
      </c>
      <c r="H384" s="288">
        <f>SUM(ENERO:DICIEMBRE!H384)</f>
        <v>261</v>
      </c>
      <c r="I384" s="288">
        <f>SUM(ENERO:DICIEMBRE!I384)</f>
        <v>9413</v>
      </c>
      <c r="J384" s="288">
        <f>SUM(ENERO:DICIEMBRE!J384)</f>
        <v>0</v>
      </c>
      <c r="K384" s="288">
        <f>SUM(ENERO:DICIEMBRE!K384)</f>
        <v>0</v>
      </c>
      <c r="L384" s="288">
        <f>SUM(ENERO:DICIEMBRE!L384)</f>
        <v>0</v>
      </c>
      <c r="M384" s="288">
        <f>SUM(ENERO:DICIEMBRE!M384)</f>
        <v>0</v>
      </c>
      <c r="N384" s="288">
        <f>SUM(ENERO:DICIEMBRE!N384)</f>
        <v>0</v>
      </c>
      <c r="O384" s="288">
        <f>SUM(ENERO:DICIEMBRE!O384)</f>
        <v>0</v>
      </c>
      <c r="P384" s="288">
        <f>SUM(ENERO:DICIEMBRE!P384)</f>
        <v>208</v>
      </c>
      <c r="Q384" s="288">
        <f>SUM(ENERO:DICIEMBRE!Q384)</f>
        <v>0</v>
      </c>
    </row>
    <row r="385" spans="1:17" x14ac:dyDescent="0.15">
      <c r="A385" s="638"/>
      <c r="B385" s="204" t="s">
        <v>509</v>
      </c>
      <c r="C385" s="288">
        <f>SUM(ENERO:DICIEMBRE!C385)</f>
        <v>3480</v>
      </c>
      <c r="D385" s="288">
        <f>SUM(ENERO:DICIEMBRE!D385)</f>
        <v>3477</v>
      </c>
      <c r="E385" s="288">
        <f>SUM(ENERO:DICIEMBRE!E385)</f>
        <v>3477</v>
      </c>
      <c r="F385" s="288">
        <f>SUM(ENERO:DICIEMBRE!F385)</f>
        <v>0</v>
      </c>
      <c r="G385" s="288">
        <f>SUM(ENERO:DICIEMBRE!G385)</f>
        <v>3</v>
      </c>
      <c r="H385" s="288">
        <f>SUM(ENERO:DICIEMBRE!H385)</f>
        <v>0</v>
      </c>
      <c r="I385" s="288">
        <f>SUM(ENERO:DICIEMBRE!I385)</f>
        <v>3480</v>
      </c>
      <c r="J385" s="288">
        <f>SUM(ENERO:DICIEMBRE!J385)</f>
        <v>0</v>
      </c>
      <c r="K385" s="288">
        <f>SUM(ENERO:DICIEMBRE!K385)</f>
        <v>0</v>
      </c>
      <c r="L385" s="288">
        <f>SUM(ENERO:DICIEMBRE!L385)</f>
        <v>0</v>
      </c>
      <c r="M385" s="288">
        <f>SUM(ENERO:DICIEMBRE!M385)</f>
        <v>0</v>
      </c>
      <c r="N385" s="288">
        <f>SUM(ENERO:DICIEMBRE!N385)</f>
        <v>0</v>
      </c>
      <c r="O385" s="288">
        <f>SUM(ENERO:DICIEMBRE!O385)</f>
        <v>0</v>
      </c>
      <c r="P385" s="288">
        <f>SUM(ENERO:DICIEMBRE!P385)</f>
        <v>0</v>
      </c>
      <c r="Q385" s="288">
        <f>SUM(ENERO:DICIEMBRE!Q385)</f>
        <v>0</v>
      </c>
    </row>
    <row r="386" spans="1:17" x14ac:dyDescent="0.15">
      <c r="A386" s="625"/>
      <c r="B386" s="201" t="s">
        <v>410</v>
      </c>
      <c r="C386" s="288">
        <f>SUM(ENERO:DICIEMBRE!C386)</f>
        <v>13154</v>
      </c>
      <c r="D386" s="288">
        <f>SUM(ENERO:DICIEMBRE!D386)</f>
        <v>13116</v>
      </c>
      <c r="E386" s="498">
        <f t="shared" ref="E386:Q386" si="12">SUM(E384:E385)</f>
        <v>13108</v>
      </c>
      <c r="F386" s="498">
        <f t="shared" si="12"/>
        <v>8</v>
      </c>
      <c r="G386" s="498">
        <f t="shared" si="12"/>
        <v>38</v>
      </c>
      <c r="H386" s="498">
        <f t="shared" si="12"/>
        <v>261</v>
      </c>
      <c r="I386" s="498">
        <f t="shared" si="12"/>
        <v>12893</v>
      </c>
      <c r="J386" s="498">
        <f t="shared" si="12"/>
        <v>0</v>
      </c>
      <c r="K386" s="498">
        <f t="shared" si="12"/>
        <v>0</v>
      </c>
      <c r="L386" s="498">
        <f t="shared" si="12"/>
        <v>0</v>
      </c>
      <c r="M386" s="498">
        <f t="shared" si="12"/>
        <v>0</v>
      </c>
      <c r="N386" s="498">
        <f t="shared" si="12"/>
        <v>0</v>
      </c>
      <c r="O386" s="498">
        <f t="shared" si="12"/>
        <v>0</v>
      </c>
      <c r="P386" s="498">
        <f t="shared" si="12"/>
        <v>208</v>
      </c>
      <c r="Q386" s="495">
        <f t="shared" si="12"/>
        <v>0</v>
      </c>
    </row>
    <row r="387" spans="1:17" x14ac:dyDescent="0.15">
      <c r="A387" s="624" t="s">
        <v>511</v>
      </c>
      <c r="B387" s="203" t="s">
        <v>508</v>
      </c>
      <c r="C387" s="288">
        <f>SUM(ENERO:DICIEMBRE!C387)</f>
        <v>4229</v>
      </c>
      <c r="D387" s="288">
        <f>SUM(ENERO:DICIEMBRE!D387)</f>
        <v>3899</v>
      </c>
      <c r="E387" s="288">
        <f>SUM(ENERO:DICIEMBRE!E387)</f>
        <v>3897</v>
      </c>
      <c r="F387" s="288">
        <f>SUM(ENERO:DICIEMBRE!F387)</f>
        <v>2</v>
      </c>
      <c r="G387" s="288">
        <f>SUM(ENERO:DICIEMBRE!G387)</f>
        <v>330</v>
      </c>
      <c r="H387" s="288">
        <f>SUM(ENERO:DICIEMBRE!H387)</f>
        <v>17</v>
      </c>
      <c r="I387" s="288">
        <f>SUM(ENERO:DICIEMBRE!I387)</f>
        <v>4200</v>
      </c>
      <c r="J387" s="288">
        <f>SUM(ENERO:DICIEMBRE!J387)</f>
        <v>12</v>
      </c>
      <c r="K387" s="288">
        <f>SUM(ENERO:DICIEMBRE!K387)</f>
        <v>0</v>
      </c>
      <c r="L387" s="288">
        <f>SUM(ENERO:DICIEMBRE!L387)</f>
        <v>0</v>
      </c>
      <c r="M387" s="288">
        <f>SUM(ENERO:DICIEMBRE!M387)</f>
        <v>0</v>
      </c>
      <c r="N387" s="288">
        <f>SUM(ENERO:DICIEMBRE!N387)</f>
        <v>0</v>
      </c>
      <c r="O387" s="288">
        <f>SUM(ENERO:DICIEMBRE!O387)</f>
        <v>0</v>
      </c>
      <c r="P387" s="288">
        <f>SUM(ENERO:DICIEMBRE!P387)</f>
        <v>0</v>
      </c>
      <c r="Q387" s="288">
        <f>SUM(ENERO:DICIEMBRE!Q387)</f>
        <v>0</v>
      </c>
    </row>
    <row r="388" spans="1:17" x14ac:dyDescent="0.15">
      <c r="A388" s="638"/>
      <c r="B388" s="200" t="s">
        <v>509</v>
      </c>
      <c r="C388" s="288">
        <f>SUM(ENERO:DICIEMBRE!C388)</f>
        <v>110</v>
      </c>
      <c r="D388" s="288">
        <f>SUM(ENERO:DICIEMBRE!D388)</f>
        <v>98</v>
      </c>
      <c r="E388" s="288">
        <f>SUM(ENERO:DICIEMBRE!E388)</f>
        <v>98</v>
      </c>
      <c r="F388" s="288">
        <f>SUM(ENERO:DICIEMBRE!F388)</f>
        <v>0</v>
      </c>
      <c r="G388" s="288">
        <f>SUM(ENERO:DICIEMBRE!G388)</f>
        <v>12</v>
      </c>
      <c r="H388" s="288">
        <f>SUM(ENERO:DICIEMBRE!H388)</f>
        <v>15</v>
      </c>
      <c r="I388" s="288">
        <f>SUM(ENERO:DICIEMBRE!I388)</f>
        <v>95</v>
      </c>
      <c r="J388" s="288">
        <f>SUM(ENERO:DICIEMBRE!J388)</f>
        <v>0</v>
      </c>
      <c r="K388" s="288">
        <f>SUM(ENERO:DICIEMBRE!K388)</f>
        <v>0</v>
      </c>
      <c r="L388" s="288">
        <f>SUM(ENERO:DICIEMBRE!L388)</f>
        <v>0</v>
      </c>
      <c r="M388" s="288">
        <f>SUM(ENERO:DICIEMBRE!M388)</f>
        <v>0</v>
      </c>
      <c r="N388" s="288">
        <f>SUM(ENERO:DICIEMBRE!N388)</f>
        <v>0</v>
      </c>
      <c r="O388" s="288">
        <f>SUM(ENERO:DICIEMBRE!O388)</f>
        <v>0</v>
      </c>
      <c r="P388" s="288">
        <f>SUM(ENERO:DICIEMBRE!P388)</f>
        <v>0</v>
      </c>
      <c r="Q388" s="288">
        <f>SUM(ENERO:DICIEMBRE!Q388)</f>
        <v>0</v>
      </c>
    </row>
    <row r="389" spans="1:17" x14ac:dyDescent="0.15">
      <c r="A389" s="625"/>
      <c r="B389" s="201" t="s">
        <v>410</v>
      </c>
      <c r="C389" s="288">
        <f>SUM(ENERO:DICIEMBRE!C389)</f>
        <v>4339</v>
      </c>
      <c r="D389" s="288">
        <f>SUM(ENERO:DICIEMBRE!D389)</f>
        <v>3997</v>
      </c>
      <c r="E389" s="498">
        <f t="shared" ref="E389:Q389" si="13">SUM(E387:E388)</f>
        <v>3995</v>
      </c>
      <c r="F389" s="498">
        <f t="shared" si="13"/>
        <v>2</v>
      </c>
      <c r="G389" s="498">
        <f t="shared" si="13"/>
        <v>342</v>
      </c>
      <c r="H389" s="498">
        <f t="shared" si="13"/>
        <v>32</v>
      </c>
      <c r="I389" s="498">
        <f t="shared" si="13"/>
        <v>4295</v>
      </c>
      <c r="J389" s="498">
        <f t="shared" si="13"/>
        <v>12</v>
      </c>
      <c r="K389" s="498">
        <f t="shared" si="13"/>
        <v>0</v>
      </c>
      <c r="L389" s="498">
        <f t="shared" si="13"/>
        <v>0</v>
      </c>
      <c r="M389" s="498">
        <f t="shared" si="13"/>
        <v>0</v>
      </c>
      <c r="N389" s="498">
        <f t="shared" si="13"/>
        <v>0</v>
      </c>
      <c r="O389" s="498">
        <f t="shared" si="13"/>
        <v>0</v>
      </c>
      <c r="P389" s="498">
        <f t="shared" si="13"/>
        <v>0</v>
      </c>
      <c r="Q389" s="495">
        <f t="shared" si="13"/>
        <v>0</v>
      </c>
    </row>
    <row r="390" spans="1:17" ht="21" x14ac:dyDescent="0.15">
      <c r="A390" s="235" t="s">
        <v>512</v>
      </c>
      <c r="B390" s="205" t="s">
        <v>508</v>
      </c>
      <c r="C390" s="288">
        <f>SUM(ENERO:DICIEMBRE!C390)</f>
        <v>17</v>
      </c>
      <c r="D390" s="288">
        <f>SUM(ENERO:DICIEMBRE!D390)</f>
        <v>17</v>
      </c>
      <c r="E390" s="288">
        <f>SUM(ENERO:DICIEMBRE!E390)</f>
        <v>17</v>
      </c>
      <c r="F390" s="288">
        <f>SUM(ENERO:DICIEMBRE!F390)</f>
        <v>0</v>
      </c>
      <c r="G390" s="288">
        <f>SUM(ENERO:DICIEMBRE!G390)</f>
        <v>0</v>
      </c>
      <c r="H390" s="288">
        <f>SUM(ENERO:DICIEMBRE!H390)</f>
        <v>0</v>
      </c>
      <c r="I390" s="288">
        <f>SUM(ENERO:DICIEMBRE!I390)</f>
        <v>17</v>
      </c>
      <c r="J390" s="288">
        <f>SUM(ENERO:DICIEMBRE!J390)</f>
        <v>0</v>
      </c>
      <c r="K390" s="288">
        <f>SUM(ENERO:DICIEMBRE!K390)</f>
        <v>0</v>
      </c>
      <c r="L390" s="288">
        <f>SUM(ENERO:DICIEMBRE!L390)</f>
        <v>0</v>
      </c>
      <c r="M390" s="288">
        <f>SUM(ENERO:DICIEMBRE!M390)</f>
        <v>0</v>
      </c>
      <c r="N390" s="288">
        <f>SUM(ENERO:DICIEMBRE!N390)</f>
        <v>0</v>
      </c>
      <c r="O390" s="288">
        <f>SUM(ENERO:DICIEMBRE!O390)</f>
        <v>0</v>
      </c>
      <c r="P390" s="288">
        <f>SUM(ENERO:DICIEMBRE!P390)</f>
        <v>0</v>
      </c>
      <c r="Q390" s="288">
        <f>SUM(ENERO:DICIEMBRE!Q390)</f>
        <v>0</v>
      </c>
    </row>
    <row r="391" spans="1:17" x14ac:dyDescent="0.15">
      <c r="A391" s="206" t="s">
        <v>513</v>
      </c>
      <c r="B391" s="204" t="s">
        <v>508</v>
      </c>
      <c r="C391" s="288">
        <f>SUM(ENERO:DICIEMBRE!C391)</f>
        <v>14</v>
      </c>
      <c r="D391" s="288">
        <f>SUM(ENERO:DICIEMBRE!D391)</f>
        <v>14</v>
      </c>
      <c r="E391" s="288">
        <f>SUM(ENERO:DICIEMBRE!E391)</f>
        <v>14</v>
      </c>
      <c r="F391" s="288">
        <f>SUM(ENERO:DICIEMBRE!F391)</f>
        <v>0</v>
      </c>
      <c r="G391" s="288">
        <f>SUM(ENERO:DICIEMBRE!G391)</f>
        <v>0</v>
      </c>
      <c r="H391" s="288">
        <f>SUM(ENERO:DICIEMBRE!H391)</f>
        <v>0</v>
      </c>
      <c r="I391" s="288">
        <f>SUM(ENERO:DICIEMBRE!I391)</f>
        <v>14</v>
      </c>
      <c r="J391" s="288">
        <f>SUM(ENERO:DICIEMBRE!J391)</f>
        <v>0</v>
      </c>
      <c r="K391" s="288">
        <f>SUM(ENERO:DICIEMBRE!K391)</f>
        <v>0</v>
      </c>
      <c r="L391" s="288">
        <f>SUM(ENERO:DICIEMBRE!L391)</f>
        <v>0</v>
      </c>
      <c r="M391" s="288">
        <f>SUM(ENERO:DICIEMBRE!M391)</f>
        <v>0</v>
      </c>
      <c r="N391" s="288">
        <f>SUM(ENERO:DICIEMBRE!N391)</f>
        <v>0</v>
      </c>
      <c r="O391" s="288">
        <f>SUM(ENERO:DICIEMBRE!O391)</f>
        <v>0</v>
      </c>
      <c r="P391" s="288">
        <f>SUM(ENERO:DICIEMBRE!P391)</f>
        <v>0</v>
      </c>
      <c r="Q391" s="288">
        <f>SUM(ENERO:DICIEMBRE!Q391)</f>
        <v>0</v>
      </c>
    </row>
    <row r="392" spans="1:17" x14ac:dyDescent="0.15">
      <c r="A392" s="624" t="s">
        <v>514</v>
      </c>
      <c r="B392" s="207" t="s">
        <v>508</v>
      </c>
      <c r="C392" s="288">
        <f>SUM(ENERO:DICIEMBRE!C392)</f>
        <v>303619</v>
      </c>
      <c r="D392" s="288">
        <f>SUM(ENERO:DICIEMBRE!D392)</f>
        <v>293619</v>
      </c>
      <c r="E392" s="288">
        <f>SUM(ENERO:DICIEMBRE!E392)</f>
        <v>293619</v>
      </c>
      <c r="F392" s="288">
        <f>SUM(ENERO:DICIEMBRE!F392)</f>
        <v>0</v>
      </c>
      <c r="G392" s="288">
        <f>SUM(ENERO:DICIEMBRE!G392)</f>
        <v>10000</v>
      </c>
      <c r="H392" s="288">
        <f>SUM(ENERO:DICIEMBRE!H392)</f>
        <v>277882</v>
      </c>
      <c r="I392" s="288">
        <f>SUM(ENERO:DICIEMBRE!I392)</f>
        <v>14865</v>
      </c>
      <c r="J392" s="288">
        <f>SUM(ENERO:DICIEMBRE!J392)</f>
        <v>10872</v>
      </c>
      <c r="K392" s="288">
        <f>SUM(ENERO:DICIEMBRE!K392)</f>
        <v>0</v>
      </c>
      <c r="L392" s="288">
        <f>SUM(ENERO:DICIEMBRE!L392)</f>
        <v>0</v>
      </c>
      <c r="M392" s="288">
        <f>SUM(ENERO:DICIEMBRE!M392)</f>
        <v>0</v>
      </c>
      <c r="N392" s="288">
        <f>SUM(ENERO:DICIEMBRE!N392)</f>
        <v>0</v>
      </c>
      <c r="O392" s="288">
        <f>SUM(ENERO:DICIEMBRE!O392)</f>
        <v>0</v>
      </c>
      <c r="P392" s="288">
        <f>SUM(ENERO:DICIEMBRE!P392)</f>
        <v>12</v>
      </c>
      <c r="Q392" s="288">
        <f>SUM(ENERO:DICIEMBRE!Q392)</f>
        <v>0</v>
      </c>
    </row>
    <row r="393" spans="1:17" x14ac:dyDescent="0.15">
      <c r="A393" s="638"/>
      <c r="B393" s="200" t="s">
        <v>509</v>
      </c>
      <c r="C393" s="288">
        <f>SUM(ENERO:DICIEMBRE!C393)</f>
        <v>42385</v>
      </c>
      <c r="D393" s="288">
        <f>SUM(ENERO:DICIEMBRE!D393)</f>
        <v>42330</v>
      </c>
      <c r="E393" s="288">
        <f>SUM(ENERO:DICIEMBRE!E393)</f>
        <v>42330</v>
      </c>
      <c r="F393" s="288">
        <f>SUM(ENERO:DICIEMBRE!F393)</f>
        <v>0</v>
      </c>
      <c r="G393" s="288">
        <f>SUM(ENERO:DICIEMBRE!G393)</f>
        <v>55</v>
      </c>
      <c r="H393" s="288">
        <f>SUM(ENERO:DICIEMBRE!H393)</f>
        <v>36415</v>
      </c>
      <c r="I393" s="288">
        <f>SUM(ENERO:DICIEMBRE!I393)</f>
        <v>71</v>
      </c>
      <c r="J393" s="288">
        <f>SUM(ENERO:DICIEMBRE!J393)</f>
        <v>5899</v>
      </c>
      <c r="K393" s="288">
        <f>SUM(ENERO:DICIEMBRE!K393)</f>
        <v>0</v>
      </c>
      <c r="L393" s="288">
        <f>SUM(ENERO:DICIEMBRE!L393)</f>
        <v>0</v>
      </c>
      <c r="M393" s="288">
        <f>SUM(ENERO:DICIEMBRE!M393)</f>
        <v>0</v>
      </c>
      <c r="N393" s="288">
        <f>SUM(ENERO:DICIEMBRE!N393)</f>
        <v>0</v>
      </c>
      <c r="O393" s="288">
        <f>SUM(ENERO:DICIEMBRE!O393)</f>
        <v>0</v>
      </c>
      <c r="P393" s="288">
        <f>SUM(ENERO:DICIEMBRE!P393)</f>
        <v>0</v>
      </c>
      <c r="Q393" s="288">
        <f>SUM(ENERO:DICIEMBRE!Q393)</f>
        <v>0</v>
      </c>
    </row>
    <row r="394" spans="1:17" x14ac:dyDescent="0.15">
      <c r="A394" s="625"/>
      <c r="B394" s="201" t="s">
        <v>410</v>
      </c>
      <c r="C394" s="288">
        <f>SUM(ENERO:DICIEMBRE!C394)</f>
        <v>346004</v>
      </c>
      <c r="D394" s="288">
        <f>SUM(ENERO:DICIEMBRE!D394)</f>
        <v>335949</v>
      </c>
      <c r="E394" s="496">
        <f t="shared" ref="E394:Q394" si="14">SUM(E392:E393)</f>
        <v>335949</v>
      </c>
      <c r="F394" s="497">
        <f t="shared" si="14"/>
        <v>0</v>
      </c>
      <c r="G394" s="498">
        <f t="shared" si="14"/>
        <v>10055</v>
      </c>
      <c r="H394" s="496">
        <f t="shared" si="14"/>
        <v>314297</v>
      </c>
      <c r="I394" s="499">
        <f t="shared" si="14"/>
        <v>14936</v>
      </c>
      <c r="J394" s="497">
        <f t="shared" si="14"/>
        <v>16771</v>
      </c>
      <c r="K394" s="496">
        <f t="shared" si="14"/>
        <v>0</v>
      </c>
      <c r="L394" s="499">
        <f t="shared" si="14"/>
        <v>0</v>
      </c>
      <c r="M394" s="497">
        <f t="shared" si="14"/>
        <v>0</v>
      </c>
      <c r="N394" s="497">
        <f>SUM(N392:N393)</f>
        <v>0</v>
      </c>
      <c r="O394" s="496">
        <f t="shared" si="14"/>
        <v>0</v>
      </c>
      <c r="P394" s="497">
        <f t="shared" si="14"/>
        <v>12</v>
      </c>
      <c r="Q394" s="495">
        <f t="shared" si="14"/>
        <v>0</v>
      </c>
    </row>
    <row r="395" spans="1:17" x14ac:dyDescent="0.15">
      <c r="A395" s="638" t="s">
        <v>515</v>
      </c>
      <c r="B395" s="207" t="s">
        <v>508</v>
      </c>
      <c r="C395" s="288">
        <f>SUM(ENERO:DICIEMBRE!C395)</f>
        <v>3886</v>
      </c>
      <c r="D395" s="288">
        <f>SUM(ENERO:DICIEMBRE!D395)</f>
        <v>3831</v>
      </c>
      <c r="E395" s="288">
        <f>SUM(ENERO:DICIEMBRE!E395)</f>
        <v>3830</v>
      </c>
      <c r="F395" s="288">
        <f>SUM(ENERO:DICIEMBRE!F395)</f>
        <v>1</v>
      </c>
      <c r="G395" s="288">
        <f>SUM(ENERO:DICIEMBRE!G395)</f>
        <v>55</v>
      </c>
      <c r="H395" s="288">
        <f>SUM(ENERO:DICIEMBRE!H395)</f>
        <v>2063</v>
      </c>
      <c r="I395" s="288">
        <f>SUM(ENERO:DICIEMBRE!I395)</f>
        <v>1801</v>
      </c>
      <c r="J395" s="288">
        <f>SUM(ENERO:DICIEMBRE!J395)</f>
        <v>22</v>
      </c>
      <c r="K395" s="288">
        <f>SUM(ENERO:DICIEMBRE!K395)</f>
        <v>0</v>
      </c>
      <c r="L395" s="288">
        <f>SUM(ENERO:DICIEMBRE!L395)</f>
        <v>0</v>
      </c>
      <c r="M395" s="288">
        <f>SUM(ENERO:DICIEMBRE!M395)</f>
        <v>0</v>
      </c>
      <c r="N395" s="288">
        <f>SUM(ENERO:DICIEMBRE!N395)</f>
        <v>0</v>
      </c>
      <c r="O395" s="288">
        <f>SUM(ENERO:DICIEMBRE!O395)</f>
        <v>0</v>
      </c>
      <c r="P395" s="288">
        <f>SUM(ENERO:DICIEMBRE!P395)</f>
        <v>9</v>
      </c>
      <c r="Q395" s="288">
        <f>SUM(ENERO:DICIEMBRE!Q395)</f>
        <v>0</v>
      </c>
    </row>
    <row r="396" spans="1:17" x14ac:dyDescent="0.15">
      <c r="A396" s="638"/>
      <c r="B396" s="200" t="s">
        <v>509</v>
      </c>
      <c r="C396" s="288">
        <f>SUM(ENERO:DICIEMBRE!C396)</f>
        <v>291</v>
      </c>
      <c r="D396" s="288">
        <f>SUM(ENERO:DICIEMBRE!D396)</f>
        <v>289</v>
      </c>
      <c r="E396" s="288">
        <f>SUM(ENERO:DICIEMBRE!E396)</f>
        <v>289</v>
      </c>
      <c r="F396" s="288">
        <f>SUM(ENERO:DICIEMBRE!F396)</f>
        <v>0</v>
      </c>
      <c r="G396" s="288">
        <f>SUM(ENERO:DICIEMBRE!G396)</f>
        <v>2</v>
      </c>
      <c r="H396" s="288">
        <f>SUM(ENERO:DICIEMBRE!H396)</f>
        <v>17</v>
      </c>
      <c r="I396" s="288">
        <f>SUM(ENERO:DICIEMBRE!I396)</f>
        <v>92</v>
      </c>
      <c r="J396" s="288">
        <f>SUM(ENERO:DICIEMBRE!J396)</f>
        <v>182</v>
      </c>
      <c r="K396" s="288">
        <f>SUM(ENERO:DICIEMBRE!K396)</f>
        <v>0</v>
      </c>
      <c r="L396" s="288">
        <f>SUM(ENERO:DICIEMBRE!L396)</f>
        <v>0</v>
      </c>
      <c r="M396" s="288">
        <f>SUM(ENERO:DICIEMBRE!M396)</f>
        <v>0</v>
      </c>
      <c r="N396" s="288">
        <f>SUM(ENERO:DICIEMBRE!N396)</f>
        <v>0</v>
      </c>
      <c r="O396" s="288">
        <f>SUM(ENERO:DICIEMBRE!O396)</f>
        <v>0</v>
      </c>
      <c r="P396" s="288">
        <f>SUM(ENERO:DICIEMBRE!P396)</f>
        <v>0</v>
      </c>
      <c r="Q396" s="288">
        <f>SUM(ENERO:DICIEMBRE!Q396)</f>
        <v>0</v>
      </c>
    </row>
    <row r="397" spans="1:17" x14ac:dyDescent="0.15">
      <c r="A397" s="638"/>
      <c r="B397" s="201" t="s">
        <v>410</v>
      </c>
      <c r="C397" s="288">
        <f>SUM(ENERO:DICIEMBRE!C397)</f>
        <v>4177</v>
      </c>
      <c r="D397" s="288">
        <f>SUM(ENERO:DICIEMBRE!D397)</f>
        <v>4120</v>
      </c>
      <c r="E397" s="496">
        <f t="shared" ref="E397:Q397" si="15">SUM(E395:E396)</f>
        <v>4119</v>
      </c>
      <c r="F397" s="497">
        <f t="shared" si="15"/>
        <v>1</v>
      </c>
      <c r="G397" s="498">
        <f t="shared" si="15"/>
        <v>57</v>
      </c>
      <c r="H397" s="496">
        <f t="shared" si="15"/>
        <v>2080</v>
      </c>
      <c r="I397" s="499">
        <f t="shared" si="15"/>
        <v>1893</v>
      </c>
      <c r="J397" s="497">
        <f t="shared" si="15"/>
        <v>204</v>
      </c>
      <c r="K397" s="496">
        <f t="shared" si="15"/>
        <v>0</v>
      </c>
      <c r="L397" s="499">
        <f t="shared" si="15"/>
        <v>0</v>
      </c>
      <c r="M397" s="497">
        <f t="shared" si="15"/>
        <v>0</v>
      </c>
      <c r="N397" s="497">
        <f t="shared" si="15"/>
        <v>0</v>
      </c>
      <c r="O397" s="496">
        <f t="shared" si="15"/>
        <v>0</v>
      </c>
      <c r="P397" s="497">
        <f t="shared" si="15"/>
        <v>9</v>
      </c>
      <c r="Q397" s="495">
        <f t="shared" si="15"/>
        <v>0</v>
      </c>
    </row>
    <row r="398" spans="1:17" x14ac:dyDescent="0.15">
      <c r="A398" s="624" t="s">
        <v>516</v>
      </c>
      <c r="B398" s="203" t="s">
        <v>508</v>
      </c>
      <c r="C398" s="288">
        <f>SUM(ENERO:DICIEMBRE!C398)</f>
        <v>2557</v>
      </c>
      <c r="D398" s="288">
        <f>SUM(ENERO:DICIEMBRE!D398)</f>
        <v>2457</v>
      </c>
      <c r="E398" s="288">
        <f>SUM(ENERO:DICIEMBRE!E398)</f>
        <v>2451</v>
      </c>
      <c r="F398" s="288">
        <f>SUM(ENERO:DICIEMBRE!F398)</f>
        <v>6</v>
      </c>
      <c r="G398" s="288">
        <f>SUM(ENERO:DICIEMBRE!G398)</f>
        <v>100</v>
      </c>
      <c r="H398" s="288">
        <f>SUM(ENERO:DICIEMBRE!H398)</f>
        <v>1723</v>
      </c>
      <c r="I398" s="288">
        <f>SUM(ENERO:DICIEMBRE!I398)</f>
        <v>399</v>
      </c>
      <c r="J398" s="288">
        <f>SUM(ENERO:DICIEMBRE!J398)</f>
        <v>435</v>
      </c>
      <c r="K398" s="288">
        <f>SUM(ENERO:DICIEMBRE!K398)</f>
        <v>0</v>
      </c>
      <c r="L398" s="288">
        <f>SUM(ENERO:DICIEMBRE!L398)</f>
        <v>0</v>
      </c>
      <c r="M398" s="288">
        <f>SUM(ENERO:DICIEMBRE!M398)</f>
        <v>0</v>
      </c>
      <c r="N398" s="288">
        <f>SUM(ENERO:DICIEMBRE!N398)</f>
        <v>0</v>
      </c>
      <c r="O398" s="288">
        <f>SUM(ENERO:DICIEMBRE!O398)</f>
        <v>0</v>
      </c>
      <c r="P398" s="288">
        <f>SUM(ENERO:DICIEMBRE!P398)</f>
        <v>0</v>
      </c>
      <c r="Q398" s="288">
        <f>SUM(ENERO:DICIEMBRE!Q398)</f>
        <v>0</v>
      </c>
    </row>
    <row r="399" spans="1:17" x14ac:dyDescent="0.15">
      <c r="A399" s="638"/>
      <c r="B399" s="200" t="s">
        <v>509</v>
      </c>
      <c r="C399" s="288">
        <f>SUM(ENERO:DICIEMBRE!C399)</f>
        <v>2504</v>
      </c>
      <c r="D399" s="288">
        <f>SUM(ENERO:DICIEMBRE!D399)</f>
        <v>1771</v>
      </c>
      <c r="E399" s="288">
        <f>SUM(ENERO:DICIEMBRE!E399)</f>
        <v>1771</v>
      </c>
      <c r="F399" s="288">
        <f>SUM(ENERO:DICIEMBRE!F399)</f>
        <v>0</v>
      </c>
      <c r="G399" s="288">
        <f>SUM(ENERO:DICIEMBRE!G399)</f>
        <v>733</v>
      </c>
      <c r="H399" s="288">
        <f>SUM(ENERO:DICIEMBRE!H399)</f>
        <v>1433</v>
      </c>
      <c r="I399" s="288">
        <f>SUM(ENERO:DICIEMBRE!I399)</f>
        <v>96</v>
      </c>
      <c r="J399" s="288">
        <f>SUM(ENERO:DICIEMBRE!J399)</f>
        <v>975</v>
      </c>
      <c r="K399" s="288">
        <f>SUM(ENERO:DICIEMBRE!K399)</f>
        <v>0</v>
      </c>
      <c r="L399" s="288">
        <f>SUM(ENERO:DICIEMBRE!L399)</f>
        <v>0</v>
      </c>
      <c r="M399" s="288">
        <f>SUM(ENERO:DICIEMBRE!M399)</f>
        <v>0</v>
      </c>
      <c r="N399" s="288">
        <f>SUM(ENERO:DICIEMBRE!N399)</f>
        <v>0</v>
      </c>
      <c r="O399" s="288">
        <f>SUM(ENERO:DICIEMBRE!O399)</f>
        <v>0</v>
      </c>
      <c r="P399" s="288">
        <f>SUM(ENERO:DICIEMBRE!P399)</f>
        <v>0</v>
      </c>
      <c r="Q399" s="288">
        <f>SUM(ENERO:DICIEMBRE!Q399)</f>
        <v>0</v>
      </c>
    </row>
    <row r="400" spans="1:17" x14ac:dyDescent="0.15">
      <c r="A400" s="625"/>
      <c r="B400" s="201" t="s">
        <v>410</v>
      </c>
      <c r="C400" s="288">
        <f>SUM(ENERO:DICIEMBRE!C400)</f>
        <v>5061</v>
      </c>
      <c r="D400" s="288">
        <f>SUM(ENERO:DICIEMBRE!D400)</f>
        <v>4228</v>
      </c>
      <c r="E400" s="498">
        <f t="shared" ref="E400:Q400" si="16">SUM(E398:E399)</f>
        <v>4222</v>
      </c>
      <c r="F400" s="498">
        <f t="shared" si="16"/>
        <v>6</v>
      </c>
      <c r="G400" s="498">
        <f t="shared" si="16"/>
        <v>833</v>
      </c>
      <c r="H400" s="498">
        <f>SUM(H398:H399)</f>
        <v>3156</v>
      </c>
      <c r="I400" s="498">
        <f t="shared" si="16"/>
        <v>495</v>
      </c>
      <c r="J400" s="498">
        <f t="shared" si="16"/>
        <v>1410</v>
      </c>
      <c r="K400" s="498">
        <f t="shared" si="16"/>
        <v>0</v>
      </c>
      <c r="L400" s="498">
        <f t="shared" si="16"/>
        <v>0</v>
      </c>
      <c r="M400" s="498">
        <f t="shared" si="16"/>
        <v>0</v>
      </c>
      <c r="N400" s="498">
        <f t="shared" si="16"/>
        <v>0</v>
      </c>
      <c r="O400" s="498">
        <f t="shared" si="16"/>
        <v>0</v>
      </c>
      <c r="P400" s="498">
        <f t="shared" si="16"/>
        <v>0</v>
      </c>
      <c r="Q400" s="495">
        <f t="shared" si="16"/>
        <v>0</v>
      </c>
    </row>
    <row r="401" spans="1:19" x14ac:dyDescent="0.15">
      <c r="A401" s="615" t="s">
        <v>517</v>
      </c>
      <c r="B401" s="205" t="s">
        <v>518</v>
      </c>
      <c r="C401" s="288">
        <f>SUM(ENERO:DICIEMBRE!C401)</f>
        <v>11182</v>
      </c>
      <c r="D401" s="288">
        <f>SUM(ENERO:DICIEMBRE!D401)</f>
        <v>8399</v>
      </c>
      <c r="E401" s="288">
        <f>SUM(ENERO:DICIEMBRE!E401)</f>
        <v>8377</v>
      </c>
      <c r="F401" s="288">
        <f>SUM(ENERO:DICIEMBRE!F401)</f>
        <v>22</v>
      </c>
      <c r="G401" s="288">
        <f>SUM(ENERO:DICIEMBRE!G401)</f>
        <v>2783</v>
      </c>
      <c r="H401" s="288">
        <f>SUM(ENERO:DICIEMBRE!H401)</f>
        <v>10100</v>
      </c>
      <c r="I401" s="288">
        <f>SUM(ENERO:DICIEMBRE!I401)</f>
        <v>478</v>
      </c>
      <c r="J401" s="288">
        <f>SUM(ENERO:DICIEMBRE!J401)</f>
        <v>604</v>
      </c>
      <c r="K401" s="288">
        <f>SUM(ENERO:DICIEMBRE!K401)</f>
        <v>0</v>
      </c>
      <c r="L401" s="288">
        <f>SUM(ENERO:DICIEMBRE!L401)</f>
        <v>0</v>
      </c>
      <c r="M401" s="288">
        <f>SUM(ENERO:DICIEMBRE!M401)</f>
        <v>0</v>
      </c>
      <c r="N401" s="288">
        <f>SUM(ENERO:DICIEMBRE!N401)</f>
        <v>0</v>
      </c>
      <c r="O401" s="288">
        <f>SUM(ENERO:DICIEMBRE!O401)</f>
        <v>0</v>
      </c>
      <c r="P401" s="288">
        <f>SUM(ENERO:DICIEMBRE!P401)</f>
        <v>31</v>
      </c>
      <c r="Q401" s="288">
        <f>SUM(ENERO:DICIEMBRE!Q401)</f>
        <v>0</v>
      </c>
    </row>
    <row r="402" spans="1:19" x14ac:dyDescent="0.15">
      <c r="A402" s="637"/>
      <c r="B402" s="208" t="s">
        <v>509</v>
      </c>
      <c r="C402" s="288">
        <f>SUM(ENERO:DICIEMBRE!C402)</f>
        <v>0</v>
      </c>
      <c r="D402" s="288">
        <f>SUM(ENERO:DICIEMBRE!D402)</f>
        <v>0</v>
      </c>
      <c r="E402" s="288">
        <f>SUM(ENERO:DICIEMBRE!E402)</f>
        <v>0</v>
      </c>
      <c r="F402" s="288">
        <f>SUM(ENERO:DICIEMBRE!F402)</f>
        <v>0</v>
      </c>
      <c r="G402" s="288">
        <f>SUM(ENERO:DICIEMBRE!G402)</f>
        <v>0</v>
      </c>
      <c r="H402" s="288">
        <f>SUM(ENERO:DICIEMBRE!H402)</f>
        <v>0</v>
      </c>
      <c r="I402" s="288">
        <f>SUM(ENERO:DICIEMBRE!I402)</f>
        <v>0</v>
      </c>
      <c r="J402" s="288">
        <f>SUM(ENERO:DICIEMBRE!J402)</f>
        <v>0</v>
      </c>
      <c r="K402" s="288">
        <f>SUM(ENERO:DICIEMBRE!K402)</f>
        <v>0</v>
      </c>
      <c r="L402" s="288">
        <f>SUM(ENERO:DICIEMBRE!L402)</f>
        <v>0</v>
      </c>
      <c r="M402" s="288">
        <f>SUM(ENERO:DICIEMBRE!M402)</f>
        <v>0</v>
      </c>
      <c r="N402" s="288">
        <f>SUM(ENERO:DICIEMBRE!N402)</f>
        <v>0</v>
      </c>
      <c r="O402" s="288">
        <f>SUM(ENERO:DICIEMBRE!O402)</f>
        <v>0</v>
      </c>
      <c r="P402" s="288">
        <f>SUM(ENERO:DICIEMBRE!P402)</f>
        <v>0</v>
      </c>
      <c r="Q402" s="288">
        <f>SUM(ENERO:DICIEMBRE!Q402)</f>
        <v>0</v>
      </c>
    </row>
    <row r="403" spans="1:19" x14ac:dyDescent="0.15">
      <c r="A403" s="617"/>
      <c r="B403" s="201" t="s">
        <v>410</v>
      </c>
      <c r="C403" s="288">
        <f>SUM(ENERO:DICIEMBRE!C403)</f>
        <v>11182</v>
      </c>
      <c r="D403" s="288">
        <f>SUM(ENERO:DICIEMBRE!D403)</f>
        <v>8399</v>
      </c>
      <c r="E403" s="498">
        <f t="shared" ref="E403:Q403" si="17">SUM(E401:E402)</f>
        <v>8377</v>
      </c>
      <c r="F403" s="498">
        <f t="shared" si="17"/>
        <v>22</v>
      </c>
      <c r="G403" s="498">
        <f t="shared" si="17"/>
        <v>2783</v>
      </c>
      <c r="H403" s="498">
        <f t="shared" si="17"/>
        <v>10100</v>
      </c>
      <c r="I403" s="498">
        <f t="shared" si="17"/>
        <v>478</v>
      </c>
      <c r="J403" s="498">
        <f t="shared" si="17"/>
        <v>604</v>
      </c>
      <c r="K403" s="498">
        <f t="shared" si="17"/>
        <v>0</v>
      </c>
      <c r="L403" s="498">
        <f t="shared" si="17"/>
        <v>0</v>
      </c>
      <c r="M403" s="498">
        <f t="shared" si="17"/>
        <v>0</v>
      </c>
      <c r="N403" s="498">
        <f t="shared" si="17"/>
        <v>0</v>
      </c>
      <c r="O403" s="498">
        <f t="shared" si="17"/>
        <v>0</v>
      </c>
      <c r="P403" s="498">
        <f t="shared" si="17"/>
        <v>31</v>
      </c>
      <c r="Q403" s="495">
        <f t="shared" si="17"/>
        <v>0</v>
      </c>
    </row>
    <row r="404" spans="1:19" x14ac:dyDescent="0.15">
      <c r="A404" s="624" t="s">
        <v>519</v>
      </c>
      <c r="B404" s="207" t="s">
        <v>508</v>
      </c>
      <c r="C404" s="288">
        <f>SUM(ENERO:DICIEMBRE!C404)</f>
        <v>1594</v>
      </c>
      <c r="D404" s="288">
        <f>SUM(ENERO:DICIEMBRE!D404)</f>
        <v>1594</v>
      </c>
      <c r="E404" s="288">
        <f>SUM(ENERO:DICIEMBRE!E404)</f>
        <v>1594</v>
      </c>
      <c r="F404" s="288">
        <f>SUM(ENERO:DICIEMBRE!F404)</f>
        <v>0</v>
      </c>
      <c r="G404" s="288">
        <f>SUM(ENERO:DICIEMBRE!G404)</f>
        <v>0</v>
      </c>
      <c r="H404" s="288">
        <f>SUM(ENERO:DICIEMBRE!H404)</f>
        <v>22</v>
      </c>
      <c r="I404" s="288">
        <f>SUM(ENERO:DICIEMBRE!I404)</f>
        <v>1423</v>
      </c>
      <c r="J404" s="288">
        <f>SUM(ENERO:DICIEMBRE!J404)</f>
        <v>149</v>
      </c>
      <c r="K404" s="288">
        <f>SUM(ENERO:DICIEMBRE!K404)</f>
        <v>0</v>
      </c>
      <c r="L404" s="288">
        <f>SUM(ENERO:DICIEMBRE!L404)</f>
        <v>0</v>
      </c>
      <c r="M404" s="288">
        <f>SUM(ENERO:DICIEMBRE!M404)</f>
        <v>0</v>
      </c>
      <c r="N404" s="288">
        <f>SUM(ENERO:DICIEMBRE!N404)</f>
        <v>0</v>
      </c>
      <c r="O404" s="288">
        <f>SUM(ENERO:DICIEMBRE!O404)</f>
        <v>0</v>
      </c>
      <c r="P404" s="288">
        <f>SUM(ENERO:DICIEMBRE!P404)</f>
        <v>0</v>
      </c>
      <c r="Q404" s="288">
        <f>SUM(ENERO:DICIEMBRE!Q404)</f>
        <v>0</v>
      </c>
    </row>
    <row r="405" spans="1:19" x14ac:dyDescent="0.15">
      <c r="A405" s="638"/>
      <c r="B405" s="200" t="s">
        <v>509</v>
      </c>
      <c r="C405" s="288">
        <f>SUM(ENERO:DICIEMBRE!C405)</f>
        <v>1269</v>
      </c>
      <c r="D405" s="288">
        <f>SUM(ENERO:DICIEMBRE!D405)</f>
        <v>1267</v>
      </c>
      <c r="E405" s="288">
        <f>SUM(ENERO:DICIEMBRE!E405)</f>
        <v>1267</v>
      </c>
      <c r="F405" s="288">
        <f>SUM(ENERO:DICIEMBRE!F405)</f>
        <v>0</v>
      </c>
      <c r="G405" s="288">
        <f>SUM(ENERO:DICIEMBRE!G405)</f>
        <v>2</v>
      </c>
      <c r="H405" s="288">
        <f>SUM(ENERO:DICIEMBRE!H405)</f>
        <v>3</v>
      </c>
      <c r="I405" s="288">
        <f>SUM(ENERO:DICIEMBRE!I405)</f>
        <v>1266</v>
      </c>
      <c r="J405" s="288">
        <f>SUM(ENERO:DICIEMBRE!J405)</f>
        <v>0</v>
      </c>
      <c r="K405" s="288">
        <f>SUM(ENERO:DICIEMBRE!K405)</f>
        <v>0</v>
      </c>
      <c r="L405" s="288">
        <f>SUM(ENERO:DICIEMBRE!L405)</f>
        <v>0</v>
      </c>
      <c r="M405" s="288">
        <f>SUM(ENERO:DICIEMBRE!M405)</f>
        <v>0</v>
      </c>
      <c r="N405" s="288">
        <f>SUM(ENERO:DICIEMBRE!N405)</f>
        <v>0</v>
      </c>
      <c r="O405" s="288">
        <f>SUM(ENERO:DICIEMBRE!O405)</f>
        <v>0</v>
      </c>
      <c r="P405" s="288">
        <f>SUM(ENERO:DICIEMBRE!P405)</f>
        <v>0</v>
      </c>
      <c r="Q405" s="288">
        <f>SUM(ENERO:DICIEMBRE!Q405)</f>
        <v>0</v>
      </c>
    </row>
    <row r="406" spans="1:19" x14ac:dyDescent="0.15">
      <c r="A406" s="625"/>
      <c r="B406" s="201" t="s">
        <v>410</v>
      </c>
      <c r="C406" s="288">
        <f>SUM(ENERO:DICIEMBRE!C406)</f>
        <v>2863</v>
      </c>
      <c r="D406" s="288">
        <f>SUM(ENERO:DICIEMBRE!D406)</f>
        <v>2861</v>
      </c>
      <c r="E406" s="496">
        <f t="shared" ref="E406:Q406" si="18">SUM(E404:E405)</f>
        <v>2861</v>
      </c>
      <c r="F406" s="497">
        <f t="shared" si="18"/>
        <v>0</v>
      </c>
      <c r="G406" s="498">
        <f t="shared" si="18"/>
        <v>2</v>
      </c>
      <c r="H406" s="496">
        <f t="shared" si="18"/>
        <v>25</v>
      </c>
      <c r="I406" s="499">
        <f t="shared" si="18"/>
        <v>2689</v>
      </c>
      <c r="J406" s="497">
        <f t="shared" si="18"/>
        <v>149</v>
      </c>
      <c r="K406" s="496">
        <f t="shared" si="18"/>
        <v>0</v>
      </c>
      <c r="L406" s="499">
        <f t="shared" si="18"/>
        <v>0</v>
      </c>
      <c r="M406" s="497">
        <f t="shared" si="18"/>
        <v>0</v>
      </c>
      <c r="N406" s="497">
        <f t="shared" si="18"/>
        <v>0</v>
      </c>
      <c r="O406" s="496">
        <f t="shared" si="18"/>
        <v>0</v>
      </c>
      <c r="P406" s="497">
        <f t="shared" si="18"/>
        <v>0</v>
      </c>
      <c r="Q406" s="495">
        <f t="shared" si="18"/>
        <v>0</v>
      </c>
    </row>
    <row r="407" spans="1:19" ht="21" x14ac:dyDescent="0.15">
      <c r="A407" s="209" t="s">
        <v>520</v>
      </c>
      <c r="B407" s="200" t="s">
        <v>509</v>
      </c>
      <c r="C407" s="288">
        <f>SUM(ENERO:DICIEMBRE!C407)</f>
        <v>95915</v>
      </c>
      <c r="D407" s="288">
        <f>SUM(ENERO:DICIEMBRE!D407)</f>
        <v>95915</v>
      </c>
      <c r="E407" s="288">
        <f>SUM(ENERO:DICIEMBRE!E407)</f>
        <v>95915</v>
      </c>
      <c r="F407" s="288">
        <f>SUM(ENERO:DICIEMBRE!F407)</f>
        <v>0</v>
      </c>
      <c r="G407" s="288">
        <f>SUM(ENERO:DICIEMBRE!G407)</f>
        <v>0</v>
      </c>
      <c r="H407" s="288">
        <f>SUM(ENERO:DICIEMBRE!H407)</f>
        <v>75146</v>
      </c>
      <c r="I407" s="288">
        <f>SUM(ENERO:DICIEMBRE!I407)</f>
        <v>20769</v>
      </c>
      <c r="J407" s="288">
        <f>SUM(ENERO:DICIEMBRE!J407)</f>
        <v>0</v>
      </c>
      <c r="K407" s="288">
        <f>SUM(ENERO:DICIEMBRE!K407)</f>
        <v>0</v>
      </c>
      <c r="L407" s="288">
        <f>SUM(ENERO:DICIEMBRE!L407)</f>
        <v>0</v>
      </c>
      <c r="M407" s="288">
        <f>SUM(ENERO:DICIEMBRE!M407)</f>
        <v>0</v>
      </c>
      <c r="N407" s="288">
        <f>SUM(ENERO:DICIEMBRE!N407)</f>
        <v>0</v>
      </c>
      <c r="O407" s="288">
        <f>SUM(ENERO:DICIEMBRE!O407)</f>
        <v>0</v>
      </c>
      <c r="P407" s="288">
        <f>SUM(ENERO:DICIEMBRE!P407)</f>
        <v>0</v>
      </c>
      <c r="Q407" s="288">
        <f>SUM(ENERO:DICIEMBRE!Q407)</f>
        <v>0</v>
      </c>
    </row>
    <row r="408" spans="1:19" x14ac:dyDescent="0.15">
      <c r="A408" s="639" t="s">
        <v>521</v>
      </c>
      <c r="B408" s="210" t="s">
        <v>508</v>
      </c>
      <c r="C408" s="211">
        <f>D408+G408</f>
        <v>320495</v>
      </c>
      <c r="D408" s="507">
        <f>+D381+D390+D392+D395+D401+D404</f>
        <v>307657</v>
      </c>
      <c r="E408" s="507">
        <f>+E381+E390+E392+E395+E401+E404</f>
        <v>307634</v>
      </c>
      <c r="F408" s="507">
        <f>+F381+F390+F392+F395+F401+F404</f>
        <v>23</v>
      </c>
      <c r="G408" s="507">
        <f>+G381+G390+G392+G395+G401+G404</f>
        <v>12838</v>
      </c>
      <c r="H408" s="507">
        <f t="shared" ref="H408:Q408" si="19">+H381+H390+H392+H395+H401+H404</f>
        <v>290157</v>
      </c>
      <c r="I408" s="507">
        <f t="shared" si="19"/>
        <v>18690</v>
      </c>
      <c r="J408" s="507">
        <f t="shared" si="19"/>
        <v>11648</v>
      </c>
      <c r="K408" s="507">
        <f t="shared" si="19"/>
        <v>0</v>
      </c>
      <c r="L408" s="507">
        <f t="shared" si="19"/>
        <v>0</v>
      </c>
      <c r="M408" s="507">
        <f t="shared" si="19"/>
        <v>0</v>
      </c>
      <c r="N408" s="507">
        <f t="shared" si="19"/>
        <v>0</v>
      </c>
      <c r="O408" s="507">
        <f t="shared" si="19"/>
        <v>0</v>
      </c>
      <c r="P408" s="507">
        <f t="shared" si="19"/>
        <v>60</v>
      </c>
      <c r="Q408" s="512">
        <f t="shared" si="19"/>
        <v>0</v>
      </c>
    </row>
    <row r="409" spans="1:19" x14ac:dyDescent="0.15">
      <c r="A409" s="639"/>
      <c r="B409" s="212" t="s">
        <v>509</v>
      </c>
      <c r="C409" s="213">
        <f>D409+G409</f>
        <v>146001</v>
      </c>
      <c r="D409" s="505">
        <f>+D382+D385+D388+D391+D393+D396+D399+D405+D407</f>
        <v>145194</v>
      </c>
      <c r="E409" s="505">
        <f>+E382+E385+E388+E391+E393+E396+E399+E405+E407</f>
        <v>145194</v>
      </c>
      <c r="F409" s="505">
        <f>+F382+F385+F388+F391+F393+F396+F399+F405+F407</f>
        <v>0</v>
      </c>
      <c r="G409" s="505">
        <f>+G382+G385+G388+G391+G393+G396+G399+G405+G407</f>
        <v>807</v>
      </c>
      <c r="H409" s="505">
        <f t="shared" ref="H409:Q409" si="20">+H382+H385+H388+H391+H393+H396+H399+H405+H407</f>
        <v>113029</v>
      </c>
      <c r="I409" s="505">
        <f t="shared" si="20"/>
        <v>25916</v>
      </c>
      <c r="J409" s="505">
        <f t="shared" si="20"/>
        <v>7056</v>
      </c>
      <c r="K409" s="505">
        <f t="shared" si="20"/>
        <v>0</v>
      </c>
      <c r="L409" s="505">
        <f t="shared" si="20"/>
        <v>0</v>
      </c>
      <c r="M409" s="505">
        <f t="shared" si="20"/>
        <v>0</v>
      </c>
      <c r="N409" s="505">
        <f t="shared" si="20"/>
        <v>0</v>
      </c>
      <c r="O409" s="505">
        <f t="shared" si="20"/>
        <v>0</v>
      </c>
      <c r="P409" s="505">
        <f t="shared" si="20"/>
        <v>0</v>
      </c>
      <c r="Q409" s="493">
        <f t="shared" si="20"/>
        <v>0</v>
      </c>
    </row>
    <row r="410" spans="1:19" x14ac:dyDescent="0.15">
      <c r="A410" s="639"/>
      <c r="B410" s="214" t="s">
        <v>522</v>
      </c>
      <c r="C410" s="202">
        <f>SUM(C408:C409)</f>
        <v>466496</v>
      </c>
      <c r="D410" s="495">
        <f>SUM(D408:D409)</f>
        <v>452851</v>
      </c>
      <c r="E410" s="496">
        <f>SUM(E408:E409)</f>
        <v>452828</v>
      </c>
      <c r="F410" s="497">
        <f>SUM(F408:F409)</f>
        <v>23</v>
      </c>
      <c r="G410" s="498">
        <f>SUM(G408:G409)</f>
        <v>13645</v>
      </c>
      <c r="H410" s="498">
        <f t="shared" ref="H410:Q410" si="21">SUM(H408:H409)</f>
        <v>403186</v>
      </c>
      <c r="I410" s="498">
        <f t="shared" si="21"/>
        <v>44606</v>
      </c>
      <c r="J410" s="498">
        <f t="shared" si="21"/>
        <v>18704</v>
      </c>
      <c r="K410" s="498">
        <f t="shared" si="21"/>
        <v>0</v>
      </c>
      <c r="L410" s="498">
        <f t="shared" si="21"/>
        <v>0</v>
      </c>
      <c r="M410" s="498">
        <f t="shared" si="21"/>
        <v>0</v>
      </c>
      <c r="N410" s="498">
        <f>SUM(N408:N409)</f>
        <v>0</v>
      </c>
      <c r="O410" s="498">
        <f t="shared" si="21"/>
        <v>0</v>
      </c>
      <c r="P410" s="498">
        <f t="shared" si="21"/>
        <v>60</v>
      </c>
      <c r="Q410" s="495">
        <f t="shared" si="21"/>
        <v>0</v>
      </c>
    </row>
    <row r="411" spans="1:19" ht="11.25" x14ac:dyDescent="0.15">
      <c r="A411" s="215" t="s">
        <v>523</v>
      </c>
      <c r="B411" s="216"/>
      <c r="E411" s="179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P411" s="513"/>
      <c r="Q411" s="513"/>
      <c r="R411" s="513"/>
      <c r="S411" s="217"/>
    </row>
    <row r="412" spans="1:19" ht="31.5" x14ac:dyDescent="0.15">
      <c r="A412" s="640" t="s">
        <v>524</v>
      </c>
      <c r="B412" s="641"/>
      <c r="C412" s="218" t="s">
        <v>410</v>
      </c>
      <c r="D412" s="219" t="s">
        <v>7</v>
      </c>
      <c r="E412" s="39" t="s">
        <v>8</v>
      </c>
      <c r="F412" s="217"/>
      <c r="G412" s="217"/>
      <c r="H412" s="217"/>
      <c r="I412" s="217"/>
      <c r="J412" s="217"/>
      <c r="K412" s="217"/>
      <c r="L412" s="217"/>
      <c r="M412" s="513"/>
      <c r="N412" s="513"/>
      <c r="O412" s="513"/>
    </row>
    <row r="413" spans="1:19" ht="12.75" x14ac:dyDescent="0.2">
      <c r="A413" s="642" t="s">
        <v>525</v>
      </c>
      <c r="B413" s="643"/>
      <c r="C413" s="288">
        <f>SUM(ENERO:DICIEMBRE!C413)</f>
        <v>2325</v>
      </c>
      <c r="D413" s="288">
        <f>SUM(ENERO:DICIEMBRE!D413)</f>
        <v>2325</v>
      </c>
      <c r="E413" s="220"/>
      <c r="F413" s="217"/>
      <c r="G413" s="217"/>
      <c r="H413" s="217"/>
      <c r="I413" s="217"/>
      <c r="J413" s="217"/>
      <c r="K413" s="217"/>
      <c r="L413" s="217"/>
      <c r="M413" s="513"/>
      <c r="N413" s="513"/>
      <c r="O413" s="513"/>
    </row>
    <row r="414" spans="1:19" x14ac:dyDescent="0.15">
      <c r="A414" s="628" t="s">
        <v>526</v>
      </c>
      <c r="B414" s="629"/>
      <c r="C414" s="288">
        <f>SUM(ENERO:DICIEMBRE!C414)</f>
        <v>291</v>
      </c>
      <c r="D414" s="288">
        <f>SUM(ENERO:DICIEMBRE!D414)</f>
        <v>220</v>
      </c>
      <c r="E414" s="288">
        <f>SUM(ENERO:DICIEMBRE!E414)</f>
        <v>7348000</v>
      </c>
      <c r="F414" s="217"/>
      <c r="G414" s="217"/>
      <c r="H414" s="217"/>
      <c r="I414" s="217"/>
      <c r="J414" s="217"/>
      <c r="K414" s="217"/>
      <c r="L414" s="217"/>
      <c r="M414" s="513"/>
      <c r="N414" s="513"/>
      <c r="O414" s="513"/>
    </row>
    <row r="415" spans="1:19" x14ac:dyDescent="0.15">
      <c r="A415" s="628" t="s">
        <v>527</v>
      </c>
      <c r="B415" s="629"/>
      <c r="C415" s="288">
        <f>SUM(ENERO:DICIEMBRE!C415)</f>
        <v>965</v>
      </c>
      <c r="D415" s="288">
        <f>SUM(ENERO:DICIEMBRE!D415)</f>
        <v>387</v>
      </c>
      <c r="E415" s="20"/>
      <c r="F415" s="217"/>
      <c r="G415" s="217"/>
      <c r="H415" s="217"/>
      <c r="I415" s="217"/>
      <c r="J415" s="217"/>
      <c r="K415" s="217"/>
      <c r="L415" s="217"/>
      <c r="M415" s="513"/>
      <c r="N415" s="513"/>
      <c r="O415" s="513"/>
    </row>
    <row r="416" spans="1:19" x14ac:dyDescent="0.15">
      <c r="A416" s="628" t="s">
        <v>528</v>
      </c>
      <c r="B416" s="629"/>
      <c r="C416" s="288">
        <f>SUM(ENERO:DICIEMBRE!C416)</f>
        <v>16088</v>
      </c>
      <c r="D416" s="288">
        <f>SUM(ENERO:DICIEMBRE!D416)</f>
        <v>15943</v>
      </c>
      <c r="E416" s="288">
        <f>SUM(ENERO:DICIEMBRE!E416)</f>
        <v>12594970</v>
      </c>
      <c r="F416" s="217"/>
      <c r="G416" s="217"/>
      <c r="H416" s="217"/>
      <c r="I416" s="217"/>
      <c r="J416" s="217"/>
      <c r="K416" s="217"/>
      <c r="L416" s="217"/>
      <c r="M416" s="513"/>
      <c r="N416" s="513"/>
      <c r="O416" s="513"/>
    </row>
    <row r="417" spans="1:23" x14ac:dyDescent="0.15">
      <c r="A417" s="628" t="s">
        <v>529</v>
      </c>
      <c r="B417" s="629"/>
      <c r="C417" s="288">
        <f>SUM(ENERO:DICIEMBRE!C417)</f>
        <v>0</v>
      </c>
      <c r="D417" s="288">
        <f>SUM(ENERO:DICIEMBRE!D417)</f>
        <v>0</v>
      </c>
      <c r="E417" s="20"/>
      <c r="F417" s="217"/>
      <c r="G417" s="217"/>
      <c r="H417" s="217"/>
      <c r="I417" s="217"/>
      <c r="J417" s="217"/>
      <c r="K417" s="217"/>
      <c r="L417" s="217"/>
      <c r="M417" s="513"/>
      <c r="N417" s="513"/>
      <c r="O417" s="513"/>
    </row>
    <row r="418" spans="1:23" x14ac:dyDescent="0.15">
      <c r="A418" s="628" t="s">
        <v>530</v>
      </c>
      <c r="B418" s="629"/>
      <c r="C418" s="288">
        <f>SUM(ENERO:DICIEMBRE!C418)</f>
        <v>6290</v>
      </c>
      <c r="D418" s="288">
        <f>SUM(ENERO:DICIEMBRE!D418)</f>
        <v>6290</v>
      </c>
      <c r="E418" s="288">
        <f>SUM(ENERO:DICIEMBRE!E418)</f>
        <v>112842600</v>
      </c>
      <c r="F418" s="217"/>
      <c r="G418" s="217"/>
      <c r="H418" s="217"/>
      <c r="I418" s="217"/>
      <c r="J418" s="217"/>
      <c r="K418" s="217"/>
      <c r="L418" s="217"/>
      <c r="M418" s="513"/>
      <c r="N418" s="513"/>
      <c r="O418" s="513"/>
    </row>
    <row r="419" spans="1:23" x14ac:dyDescent="0.15">
      <c r="A419" s="628" t="s">
        <v>531</v>
      </c>
      <c r="B419" s="629"/>
      <c r="C419" s="288">
        <f>SUM(ENERO:DICIEMBRE!C419)</f>
        <v>687</v>
      </c>
      <c r="D419" s="288">
        <f>SUM(ENERO:DICIEMBRE!D419)</f>
        <v>640</v>
      </c>
      <c r="E419" s="288">
        <f>SUM(ENERO:DICIEMBRE!E419)</f>
        <v>26374400</v>
      </c>
      <c r="F419" s="217"/>
      <c r="G419" s="217"/>
      <c r="H419" s="217"/>
      <c r="I419" s="217"/>
      <c r="J419" s="217"/>
      <c r="K419" s="217"/>
      <c r="L419" s="217"/>
      <c r="M419" s="513"/>
      <c r="N419" s="513"/>
      <c r="O419" s="513"/>
    </row>
    <row r="420" spans="1:23" x14ac:dyDescent="0.15">
      <c r="A420" s="628" t="s">
        <v>532</v>
      </c>
      <c r="B420" s="629"/>
      <c r="C420" s="288">
        <f>SUM(ENERO:DICIEMBRE!C420)</f>
        <v>0</v>
      </c>
      <c r="D420" s="288">
        <f>SUM(ENERO:DICIEMBRE!D420)</f>
        <v>0</v>
      </c>
      <c r="E420" s="288">
        <f>SUM(ENERO:DICIEMBRE!E420)</f>
        <v>0</v>
      </c>
      <c r="F420" s="221"/>
      <c r="G420" s="221"/>
      <c r="H420" s="221"/>
      <c r="I420" s="221"/>
      <c r="J420" s="221"/>
      <c r="K420" s="221"/>
      <c r="L420" s="221"/>
      <c r="M420" s="221"/>
      <c r="N420" s="221"/>
      <c r="O420" s="221"/>
    </row>
    <row r="421" spans="1:23" x14ac:dyDescent="0.15">
      <c r="A421" s="628" t="s">
        <v>533</v>
      </c>
      <c r="B421" s="629"/>
      <c r="C421" s="288">
        <f>SUM(ENERO:DICIEMBRE!C421)</f>
        <v>121436</v>
      </c>
      <c r="D421" s="288">
        <f>SUM(ENERO:DICIEMBRE!D421)</f>
        <v>121436</v>
      </c>
      <c r="E421" s="288">
        <f>SUM(ENERO:DICIEMBRE!E421)</f>
        <v>290232040</v>
      </c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</row>
    <row r="422" spans="1:23" ht="12.75" x14ac:dyDescent="0.2">
      <c r="A422" s="628" t="s">
        <v>534</v>
      </c>
      <c r="B422" s="629"/>
      <c r="C422" s="288">
        <f>SUM(ENERO:DICIEMBRE!C422)</f>
        <v>199</v>
      </c>
      <c r="D422" s="288">
        <f>SUM(ENERO:DICIEMBRE!D422)</f>
        <v>199</v>
      </c>
      <c r="E422" s="223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</row>
    <row r="423" spans="1:23" x14ac:dyDescent="0.15">
      <c r="A423" s="630" t="s">
        <v>535</v>
      </c>
      <c r="B423" s="631"/>
      <c r="C423" s="517">
        <f>SUM(C413:C422)</f>
        <v>148281</v>
      </c>
      <c r="D423" s="518">
        <f>SUM(D413:D422)</f>
        <v>147440</v>
      </c>
      <c r="E423" s="519">
        <f>SUM(E413:E422)</f>
        <v>449392010</v>
      </c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</row>
    <row r="424" spans="1:23" s="225" customFormat="1" ht="11.25" x14ac:dyDescent="0.15">
      <c r="A424" s="215" t="s">
        <v>536</v>
      </c>
      <c r="B424" s="224"/>
      <c r="F424" s="5"/>
      <c r="N424" s="226"/>
      <c r="O424" s="226"/>
      <c r="P424" s="226"/>
      <c r="Q424" s="226"/>
      <c r="R424" s="226"/>
      <c r="S424" s="226"/>
      <c r="T424" s="227"/>
      <c r="U424" s="226"/>
      <c r="V424" s="226"/>
      <c r="W424" s="226"/>
    </row>
    <row r="425" spans="1:23" x14ac:dyDescent="0.15">
      <c r="A425" s="632" t="s">
        <v>537</v>
      </c>
      <c r="B425" s="633"/>
      <c r="C425" s="218" t="s">
        <v>410</v>
      </c>
      <c r="N425" s="227"/>
      <c r="O425" s="227"/>
      <c r="P425" s="227"/>
      <c r="Q425" s="227"/>
      <c r="R425" s="227"/>
      <c r="S425" s="227"/>
      <c r="T425" s="227"/>
      <c r="U425" s="227"/>
      <c r="V425" s="227"/>
      <c r="W425" s="227"/>
    </row>
    <row r="426" spans="1:23" x14ac:dyDescent="0.15">
      <c r="A426" s="634" t="s">
        <v>538</v>
      </c>
      <c r="B426" s="635"/>
      <c r="C426" s="288">
        <f>SUM(ENERO:DICIEMBRE!C426)</f>
        <v>114746</v>
      </c>
      <c r="D426" s="179"/>
      <c r="E426" s="151"/>
      <c r="H426" s="224"/>
      <c r="I426" s="224"/>
      <c r="J426" s="224"/>
      <c r="K426" s="224"/>
      <c r="L426" s="224"/>
      <c r="M426" s="224"/>
      <c r="N426" s="229"/>
      <c r="O426" s="229"/>
      <c r="P426" s="226"/>
      <c r="Q426" s="227"/>
      <c r="R426" s="227"/>
      <c r="S426" s="227"/>
      <c r="T426" s="227"/>
      <c r="U426" s="227"/>
      <c r="V426" s="227"/>
      <c r="W426" s="227"/>
    </row>
    <row r="427" spans="1:23" ht="11.25" x14ac:dyDescent="0.15">
      <c r="A427" s="230" t="s">
        <v>539</v>
      </c>
      <c r="B427" s="231"/>
      <c r="C427" s="232"/>
      <c r="D427" s="492"/>
      <c r="E427" s="492"/>
      <c r="F427" s="492"/>
      <c r="G427" s="217"/>
      <c r="H427" s="217"/>
      <c r="I427" s="217"/>
      <c r="J427" s="217"/>
      <c r="K427" s="217"/>
      <c r="L427" s="217"/>
      <c r="M427" s="217"/>
      <c r="N427" s="222"/>
      <c r="O427" s="222"/>
      <c r="P427" s="227"/>
      <c r="Q427" s="227"/>
      <c r="R427" s="227"/>
      <c r="S427" s="227"/>
      <c r="T427" s="227"/>
      <c r="U427" s="227"/>
      <c r="V427" s="227"/>
      <c r="W427" s="227"/>
    </row>
    <row r="428" spans="1:23" x14ac:dyDescent="0.15">
      <c r="A428" s="233"/>
      <c r="B428" s="234"/>
      <c r="C428" s="520" t="s">
        <v>410</v>
      </c>
      <c r="D428" s="492"/>
      <c r="E428" s="492"/>
      <c r="F428" s="492"/>
      <c r="G428" s="217"/>
      <c r="H428" s="217"/>
      <c r="I428" s="217"/>
      <c r="J428" s="217"/>
      <c r="K428" s="217"/>
      <c r="L428" s="217"/>
      <c r="M428" s="217"/>
      <c r="N428" s="217"/>
      <c r="O428" s="217"/>
    </row>
    <row r="429" spans="1:23" x14ac:dyDescent="0.15">
      <c r="A429" s="636" t="s">
        <v>540</v>
      </c>
      <c r="B429" s="207" t="s">
        <v>541</v>
      </c>
      <c r="C429" s="288">
        <f>SUM(ENERO:DICIEMBRE!C429)</f>
        <v>0</v>
      </c>
      <c r="D429" s="522"/>
      <c r="E429" s="492"/>
      <c r="F429" s="492"/>
      <c r="G429" s="217"/>
      <c r="H429" s="217"/>
      <c r="I429" s="217"/>
      <c r="J429" s="217"/>
      <c r="K429" s="217"/>
      <c r="L429" s="217"/>
      <c r="M429" s="217"/>
      <c r="N429" s="217"/>
      <c r="O429" s="217"/>
    </row>
    <row r="430" spans="1:23" x14ac:dyDescent="0.15">
      <c r="A430" s="636"/>
      <c r="B430" s="208" t="s">
        <v>542</v>
      </c>
      <c r="C430" s="288">
        <f>SUM(ENERO:DICIEMBRE!C430)</f>
        <v>25321</v>
      </c>
      <c r="D430" s="522"/>
      <c r="E430" s="492"/>
      <c r="F430" s="492"/>
      <c r="G430" s="217"/>
      <c r="H430" s="217"/>
      <c r="I430" s="217"/>
      <c r="J430" s="217"/>
      <c r="K430" s="217"/>
      <c r="L430" s="217"/>
      <c r="M430" s="217"/>
      <c r="N430" s="217"/>
      <c r="O430" s="217"/>
    </row>
    <row r="431" spans="1:23" x14ac:dyDescent="0.15">
      <c r="A431" s="613" t="s">
        <v>543</v>
      </c>
      <c r="B431" s="614"/>
      <c r="C431" s="288">
        <f>SUM(ENERO:DICIEMBRE!C431)</f>
        <v>288123</v>
      </c>
      <c r="D431" s="522"/>
      <c r="E431" s="492"/>
      <c r="F431" s="492"/>
      <c r="G431" s="217"/>
      <c r="H431" s="217"/>
      <c r="I431" s="217"/>
      <c r="J431" s="217"/>
      <c r="K431" s="217"/>
      <c r="L431" s="217"/>
      <c r="M431" s="217"/>
      <c r="N431" s="217"/>
      <c r="O431" s="217"/>
    </row>
    <row r="432" spans="1:23" s="149" customFormat="1" ht="11.25" x14ac:dyDescent="0.15">
      <c r="A432" s="174" t="s">
        <v>544</v>
      </c>
      <c r="B432" s="148"/>
    </row>
    <row r="433" spans="1:28" x14ac:dyDescent="0.15">
      <c r="A433" s="615" t="s">
        <v>545</v>
      </c>
      <c r="B433" s="616"/>
      <c r="C433" s="619" t="s">
        <v>105</v>
      </c>
      <c r="D433" s="621" t="s">
        <v>546</v>
      </c>
      <c r="E433" s="622"/>
      <c r="F433" s="622"/>
      <c r="G433" s="622"/>
      <c r="H433" s="622"/>
      <c r="I433" s="623"/>
      <c r="J433" s="624" t="s">
        <v>419</v>
      </c>
    </row>
    <row r="434" spans="1:28" x14ac:dyDescent="0.15">
      <c r="A434" s="617"/>
      <c r="B434" s="618"/>
      <c r="C434" s="620"/>
      <c r="D434" s="236" t="s">
        <v>547</v>
      </c>
      <c r="E434" s="237" t="s">
        <v>548</v>
      </c>
      <c r="F434" s="238" t="s">
        <v>549</v>
      </c>
      <c r="G434" s="238" t="s">
        <v>550</v>
      </c>
      <c r="H434" s="238" t="s">
        <v>551</v>
      </c>
      <c r="I434" s="239" t="s">
        <v>552</v>
      </c>
      <c r="J434" s="625"/>
    </row>
    <row r="435" spans="1:28" x14ac:dyDescent="0.15">
      <c r="A435" s="626" t="s">
        <v>553</v>
      </c>
      <c r="B435" s="627"/>
      <c r="C435" s="240">
        <f>SUM(D435:I435)</f>
        <v>0</v>
      </c>
      <c r="D435" s="288">
        <f>SUM(ENERO:DICIEMBRE!D435)</f>
        <v>0</v>
      </c>
      <c r="E435" s="288">
        <f>SUM(ENERO:DICIEMBRE!E435)</f>
        <v>0</v>
      </c>
      <c r="F435" s="288">
        <f>SUM(ENERO:DICIEMBRE!F435)</f>
        <v>0</v>
      </c>
      <c r="G435" s="288">
        <f>SUM(ENERO:DICIEMBRE!G435)</f>
        <v>0</v>
      </c>
      <c r="H435" s="288">
        <f>SUM(ENERO:DICIEMBRE!H435)</f>
        <v>0</v>
      </c>
      <c r="I435" s="288">
        <f>SUM(ENERO:DICIEMBRE!I435)</f>
        <v>0</v>
      </c>
      <c r="J435" s="288">
        <f>SUM(ENERO:DICIEMBRE!J435)</f>
        <v>0</v>
      </c>
      <c r="K435" s="168" t="str">
        <f>AA435</f>
        <v/>
      </c>
      <c r="L435" s="217"/>
      <c r="M435" s="217"/>
      <c r="N435" s="217"/>
      <c r="O435" s="217"/>
      <c r="P435" s="513"/>
      <c r="Q435" s="513"/>
      <c r="R435" s="513"/>
      <c r="AA435" s="194" t="str">
        <f>IF(J435&gt;C435,"Error: Las actividades totales son menores que las realizadas en beneficiarios","")</f>
        <v/>
      </c>
      <c r="AB435" s="194">
        <f>IF(J435&gt;C435,1,0)</f>
        <v>0</v>
      </c>
    </row>
    <row r="436" spans="1:28" x14ac:dyDescent="0.15">
      <c r="A436" s="600" t="s">
        <v>554</v>
      </c>
      <c r="B436" s="601"/>
      <c r="C436" s="245">
        <f>SUM(D436:I436)</f>
        <v>0</v>
      </c>
      <c r="D436" s="288">
        <f>SUM(ENERO:DICIEMBRE!D436)</f>
        <v>0</v>
      </c>
      <c r="E436" s="288">
        <f>SUM(ENERO:DICIEMBRE!E436)</f>
        <v>0</v>
      </c>
      <c r="F436" s="288">
        <f>SUM(ENERO:DICIEMBRE!F436)</f>
        <v>0</v>
      </c>
      <c r="G436" s="288">
        <f>SUM(ENERO:DICIEMBRE!G436)</f>
        <v>0</v>
      </c>
      <c r="H436" s="288">
        <f>SUM(ENERO:DICIEMBRE!H436)</f>
        <v>0</v>
      </c>
      <c r="I436" s="288">
        <f>SUM(ENERO:DICIEMBRE!I436)</f>
        <v>0</v>
      </c>
      <c r="J436" s="288">
        <f>SUM(ENERO:DICIEMBRE!J436)</f>
        <v>0</v>
      </c>
      <c r="K436" s="168" t="str">
        <f>AA436</f>
        <v/>
      </c>
      <c r="AA436" s="194" t="str">
        <f>IF(J436&gt;C436,"Error: Las actividades totales son menores que las realizadas en beneficiarios","")</f>
        <v/>
      </c>
      <c r="AB436" s="194">
        <f>IF(J436&gt;C436,1,0)</f>
        <v>0</v>
      </c>
    </row>
    <row r="437" spans="1:28" x14ac:dyDescent="0.15">
      <c r="A437" s="602" t="s">
        <v>555</v>
      </c>
      <c r="B437" s="603"/>
      <c r="C437" s="250">
        <f>SUM(D437:E437)</f>
        <v>0</v>
      </c>
      <c r="D437" s="288">
        <f>SUM(ENERO:DICIEMBRE!D437)</f>
        <v>0</v>
      </c>
      <c r="E437" s="288">
        <f>SUM(ENERO:DICIEMBRE!E437)</f>
        <v>0</v>
      </c>
      <c r="F437" s="253"/>
      <c r="G437" s="253"/>
      <c r="H437" s="253"/>
      <c r="I437" s="254"/>
      <c r="J437" s="288">
        <f>SUM(ENERO:DICIEMBRE!J437)</f>
        <v>0</v>
      </c>
      <c r="K437" s="168" t="str">
        <f>AA437</f>
        <v/>
      </c>
      <c r="AA437" s="194" t="str">
        <f>IF(J437&gt;C437,"Error: Las actividades totales son menores que las realizadas en beneficiarios","")</f>
        <v/>
      </c>
      <c r="AB437" s="194">
        <f>IF(J437&gt;C437,1,0)</f>
        <v>0</v>
      </c>
    </row>
    <row r="438" spans="1:28" ht="11.25" x14ac:dyDescent="0.15">
      <c r="A438" s="174" t="s">
        <v>556</v>
      </c>
      <c r="B438" s="256"/>
      <c r="C438" s="525"/>
      <c r="D438" s="525"/>
      <c r="E438" s="525"/>
      <c r="F438" s="525"/>
      <c r="G438" s="525"/>
      <c r="H438" s="525"/>
      <c r="I438" s="525"/>
      <c r="J438" s="525"/>
      <c r="K438" s="525"/>
    </row>
    <row r="439" spans="1:28" ht="31.5" x14ac:dyDescent="0.15">
      <c r="A439" s="604" t="s">
        <v>557</v>
      </c>
      <c r="B439" s="605"/>
      <c r="C439" s="257" t="s">
        <v>410</v>
      </c>
      <c r="D439" s="235" t="s">
        <v>558</v>
      </c>
      <c r="E439" s="258" t="s">
        <v>559</v>
      </c>
      <c r="L439" s="5" t="s">
        <v>560</v>
      </c>
    </row>
    <row r="440" spans="1:28" x14ac:dyDescent="0.15">
      <c r="A440" s="606" t="s">
        <v>561</v>
      </c>
      <c r="B440" s="259" t="s">
        <v>562</v>
      </c>
      <c r="C440" s="288">
        <f>SUM(ENERO:DICIEMBRE!C440)</f>
        <v>3414</v>
      </c>
      <c r="D440" s="288">
        <f>SUM(ENERO:DICIEMBRE!D440)</f>
        <v>3325</v>
      </c>
      <c r="E440" s="288">
        <f>SUM(ENERO:DICIEMBRE!E440)</f>
        <v>0</v>
      </c>
      <c r="F440" s="151" t="str">
        <f>AA440</f>
        <v/>
      </c>
      <c r="AA440" s="194" t="str">
        <f>IF(D440&gt;C440,"Error: Las actividades totales son menores que las realizadas en beneficiarios","")</f>
        <v/>
      </c>
      <c r="AB440" s="194">
        <f>IF(D440&gt;C440,1,0)</f>
        <v>0</v>
      </c>
    </row>
    <row r="441" spans="1:28" x14ac:dyDescent="0.15">
      <c r="A441" s="607"/>
      <c r="B441" s="262" t="s">
        <v>563</v>
      </c>
      <c r="C441" s="288">
        <f>SUM(ENERO:DICIEMBRE!C441)</f>
        <v>0</v>
      </c>
      <c r="D441" s="288">
        <f>SUM(ENERO:DICIEMBRE!D441)</f>
        <v>0</v>
      </c>
      <c r="E441" s="288">
        <f>SUM(ENERO:DICIEMBRE!E441)</f>
        <v>0</v>
      </c>
      <c r="F441" s="151" t="str">
        <f>AA441</f>
        <v/>
      </c>
      <c r="AA441" s="194" t="str">
        <f>IF(D441&gt;C441,"Error: Las actividades totales son menores que las realizadas en beneficiarios","")</f>
        <v/>
      </c>
      <c r="AB441" s="194">
        <f>IF(D441&gt;C441,1,0)</f>
        <v>0</v>
      </c>
    </row>
    <row r="442" spans="1:28" x14ac:dyDescent="0.15">
      <c r="A442" s="608"/>
      <c r="B442" s="265" t="s">
        <v>564</v>
      </c>
      <c r="C442" s="288">
        <f>SUM(ENERO:DICIEMBRE!C442)</f>
        <v>0</v>
      </c>
      <c r="D442" s="288">
        <f>SUM(ENERO:DICIEMBRE!D442)</f>
        <v>0</v>
      </c>
      <c r="E442" s="288">
        <f>SUM(ENERO:DICIEMBRE!E442)</f>
        <v>0</v>
      </c>
      <c r="F442" s="151" t="str">
        <f>AA442</f>
        <v/>
      </c>
      <c r="AA442" s="194" t="str">
        <f>IF(D442&gt;C442,"Error: Las actividades totales son menores que las realizadas en beneficiarios","")</f>
        <v/>
      </c>
      <c r="AB442" s="194">
        <f>IF(D442&gt;C442,1,0)</f>
        <v>0</v>
      </c>
    </row>
    <row r="443" spans="1:28" ht="11.25" x14ac:dyDescent="0.15">
      <c r="A443" s="268" t="s">
        <v>565</v>
      </c>
      <c r="B443" s="269"/>
      <c r="C443" s="270"/>
      <c r="D443" s="271"/>
      <c r="E443" s="271"/>
    </row>
    <row r="444" spans="1:28" x14ac:dyDescent="0.15">
      <c r="A444" s="609" t="s">
        <v>566</v>
      </c>
      <c r="B444" s="610"/>
      <c r="C444" s="272" t="s">
        <v>105</v>
      </c>
    </row>
    <row r="445" spans="1:28" x14ac:dyDescent="0.15">
      <c r="A445" s="611" t="s">
        <v>567</v>
      </c>
      <c r="B445" s="612"/>
      <c r="C445" s="288">
        <f>SUM(ENERO:DICIEMBRE!C445)</f>
        <v>0</v>
      </c>
    </row>
    <row r="446" spans="1:28" x14ac:dyDescent="0.15">
      <c r="A446" s="589" t="s">
        <v>568</v>
      </c>
      <c r="B446" s="590"/>
      <c r="C446" s="288">
        <f>SUM(ENERO:DICIEMBRE!C446)</f>
        <v>0</v>
      </c>
    </row>
    <row r="449" spans="1:13" ht="12.75" x14ac:dyDescent="0.2">
      <c r="A449" s="273" t="s">
        <v>569</v>
      </c>
      <c r="B449" s="274"/>
    </row>
    <row r="450" spans="1:13" ht="42" x14ac:dyDescent="0.15">
      <c r="A450" s="591" t="s">
        <v>489</v>
      </c>
      <c r="B450" s="592"/>
      <c r="C450" s="595" t="s">
        <v>410</v>
      </c>
      <c r="D450" s="595" t="s">
        <v>490</v>
      </c>
      <c r="E450" s="597" t="s">
        <v>570</v>
      </c>
      <c r="F450" s="598"/>
      <c r="G450" s="597" t="s">
        <v>571</v>
      </c>
      <c r="H450" s="599"/>
      <c r="I450" s="598"/>
      <c r="J450" s="460" t="s">
        <v>493</v>
      </c>
      <c r="K450" s="460" t="s">
        <v>494</v>
      </c>
      <c r="L450" s="460" t="s">
        <v>495</v>
      </c>
      <c r="M450" s="472" t="s">
        <v>495</v>
      </c>
    </row>
    <row r="451" spans="1:13" ht="42" x14ac:dyDescent="0.15">
      <c r="A451" s="593"/>
      <c r="B451" s="594"/>
      <c r="C451" s="596"/>
      <c r="D451" s="596"/>
      <c r="E451" s="275" t="s">
        <v>572</v>
      </c>
      <c r="F451" s="275" t="s">
        <v>573</v>
      </c>
      <c r="G451" s="528" t="s">
        <v>574</v>
      </c>
      <c r="H451" s="528" t="s">
        <v>575</v>
      </c>
      <c r="I451" s="529" t="s">
        <v>576</v>
      </c>
      <c r="J451" s="275" t="s">
        <v>572</v>
      </c>
      <c r="K451" s="275" t="s">
        <v>573</v>
      </c>
      <c r="L451" s="275" t="s">
        <v>572</v>
      </c>
      <c r="M451" s="275" t="s">
        <v>573</v>
      </c>
    </row>
    <row r="452" spans="1:13" ht="11.25" x14ac:dyDescent="0.15">
      <c r="A452" s="587" t="s">
        <v>194</v>
      </c>
      <c r="B452" s="588" t="s">
        <v>194</v>
      </c>
      <c r="C452" s="530">
        <f>SUM(E452:F452)</f>
        <v>6</v>
      </c>
      <c r="D452" s="288">
        <f>SUM(ENERO:DICIEMBRE!D452)</f>
        <v>6</v>
      </c>
      <c r="E452" s="288">
        <f>SUM(ENERO:DICIEMBRE!E452)</f>
        <v>0</v>
      </c>
      <c r="F452" s="288">
        <f>SUM(ENERO:DICIEMBRE!F452)</f>
        <v>6</v>
      </c>
      <c r="G452" s="288">
        <f>SUM(ENERO:DICIEMBRE!G452)</f>
        <v>3</v>
      </c>
      <c r="H452" s="288">
        <f>SUM(ENERO:DICIEMBRE!H452)</f>
        <v>3</v>
      </c>
      <c r="I452" s="288">
        <f>SUM(ENERO:DICIEMBRE!I452)</f>
        <v>0</v>
      </c>
      <c r="J452" s="288">
        <f>SUM(ENERO:DICIEMBRE!J452)</f>
        <v>0</v>
      </c>
      <c r="K452" s="288">
        <f>SUM(ENERO:DICIEMBRE!K452)</f>
        <v>0</v>
      </c>
      <c r="L452" s="288">
        <f>SUM(ENERO:DICIEMBRE!L452)</f>
        <v>0</v>
      </c>
      <c r="M452" s="288">
        <f>SUM(ENERO:DICIEMBRE!M452)</f>
        <v>0</v>
      </c>
    </row>
    <row r="453" spans="1:13" ht="11.25" x14ac:dyDescent="0.15">
      <c r="A453" s="587" t="s">
        <v>196</v>
      </c>
      <c r="B453" s="588" t="s">
        <v>196</v>
      </c>
      <c r="C453" s="530">
        <f>SUM(E453:F453)</f>
        <v>0</v>
      </c>
      <c r="D453" s="288">
        <f>SUM(ENERO:DICIEMBRE!D453)</f>
        <v>0</v>
      </c>
      <c r="E453" s="288">
        <f>SUM(ENERO:DICIEMBRE!E453)</f>
        <v>0</v>
      </c>
      <c r="F453" s="288">
        <f>SUM(ENERO:DICIEMBRE!F453)</f>
        <v>0</v>
      </c>
      <c r="G453" s="288">
        <f>SUM(ENERO:DICIEMBRE!G453)</f>
        <v>0</v>
      </c>
      <c r="H453" s="288">
        <f>SUM(ENERO:DICIEMBRE!H453)</f>
        <v>0</v>
      </c>
      <c r="I453" s="288">
        <f>SUM(ENERO:DICIEMBRE!I453)</f>
        <v>0</v>
      </c>
      <c r="J453" s="288">
        <f>SUM(ENERO:DICIEMBRE!J453)</f>
        <v>0</v>
      </c>
      <c r="K453" s="288">
        <f>SUM(ENERO:DICIEMBRE!K453)</f>
        <v>0</v>
      </c>
      <c r="L453" s="288">
        <f>SUM(ENERO:DICIEMBRE!L453)</f>
        <v>0</v>
      </c>
      <c r="M453" s="288">
        <f>SUM(ENERO:DICIEMBRE!M453)</f>
        <v>0</v>
      </c>
    </row>
    <row r="454" spans="1:13" ht="11.25" x14ac:dyDescent="0.15">
      <c r="A454" s="587" t="s">
        <v>200</v>
      </c>
      <c r="B454" s="588"/>
      <c r="C454" s="530">
        <f>SUM(E454:F454)</f>
        <v>0</v>
      </c>
      <c r="D454" s="288">
        <f>SUM(ENERO:DICIEMBRE!D454)</f>
        <v>0</v>
      </c>
      <c r="E454" s="288">
        <f>SUM(ENERO:DICIEMBRE!E454)</f>
        <v>0</v>
      </c>
      <c r="F454" s="288">
        <f>SUM(ENERO:DICIEMBRE!F454)</f>
        <v>0</v>
      </c>
      <c r="G454" s="288">
        <f>SUM(ENERO:DICIEMBRE!G454)</f>
        <v>0</v>
      </c>
      <c r="H454" s="288">
        <f>SUM(ENERO:DICIEMBRE!H454)</f>
        <v>0</v>
      </c>
      <c r="I454" s="288">
        <f>SUM(ENERO:DICIEMBRE!I454)</f>
        <v>0</v>
      </c>
      <c r="J454" s="288">
        <f>SUM(ENERO:DICIEMBRE!J454)</f>
        <v>0</v>
      </c>
      <c r="K454" s="288">
        <f>SUM(ENERO:DICIEMBRE!K454)</f>
        <v>0</v>
      </c>
      <c r="L454" s="288">
        <f>SUM(ENERO:DICIEMBRE!L454)</f>
        <v>0</v>
      </c>
      <c r="M454" s="288">
        <f>SUM(ENERO:DICIEMBRE!M454)</f>
        <v>0</v>
      </c>
    </row>
    <row r="455" spans="1:13" ht="11.25" x14ac:dyDescent="0.15">
      <c r="A455" s="587" t="s">
        <v>206</v>
      </c>
      <c r="B455" s="588"/>
      <c r="C455" s="530">
        <f>SUM(E455:F455)</f>
        <v>0</v>
      </c>
      <c r="D455" s="288">
        <f>SUM(ENERO:DICIEMBRE!D455)</f>
        <v>0</v>
      </c>
      <c r="E455" s="288">
        <f>SUM(ENERO:DICIEMBRE!E455)</f>
        <v>0</v>
      </c>
      <c r="F455" s="288">
        <f>SUM(ENERO:DICIEMBRE!F455)</f>
        <v>0</v>
      </c>
      <c r="G455" s="288">
        <f>SUM(ENERO:DICIEMBRE!G455)</f>
        <v>0</v>
      </c>
      <c r="H455" s="288">
        <f>SUM(ENERO:DICIEMBRE!H455)</f>
        <v>0</v>
      </c>
      <c r="I455" s="288">
        <f>SUM(ENERO:DICIEMBRE!I455)</f>
        <v>0</v>
      </c>
      <c r="J455" s="288">
        <f>SUM(ENERO:DICIEMBRE!J455)</f>
        <v>0</v>
      </c>
      <c r="K455" s="288">
        <f>SUM(ENERO:DICIEMBRE!K455)</f>
        <v>0</v>
      </c>
      <c r="L455" s="288">
        <f>SUM(ENERO:DICIEMBRE!L455)</f>
        <v>0</v>
      </c>
      <c r="M455" s="288">
        <f>SUM(ENERO:DICIEMBRE!M455)</f>
        <v>0</v>
      </c>
    </row>
    <row r="456" spans="1:13" ht="11.25" x14ac:dyDescent="0.15">
      <c r="A456" s="587" t="s">
        <v>226</v>
      </c>
      <c r="B456" s="588"/>
      <c r="C456" s="530">
        <f>SUM(E456:F456)</f>
        <v>0</v>
      </c>
      <c r="D456" s="288">
        <f>SUM(ENERO:DICIEMBRE!D456)</f>
        <v>0</v>
      </c>
      <c r="E456" s="288">
        <f>SUM(ENERO:DICIEMBRE!E456)</f>
        <v>0</v>
      </c>
      <c r="F456" s="288">
        <f>SUM(ENERO:DICIEMBRE!F456)</f>
        <v>0</v>
      </c>
      <c r="G456" s="288">
        <f>SUM(ENERO:DICIEMBRE!G456)</f>
        <v>0</v>
      </c>
      <c r="H456" s="288">
        <f>SUM(ENERO:DICIEMBRE!H456)</f>
        <v>0</v>
      </c>
      <c r="I456" s="288">
        <f>SUM(ENERO:DICIEMBRE!I456)</f>
        <v>0</v>
      </c>
      <c r="J456" s="288">
        <f>SUM(ENERO:DICIEMBRE!J456)</f>
        <v>0</v>
      </c>
      <c r="K456" s="288">
        <f>SUM(ENERO:DICIEMBRE!K456)</f>
        <v>0</v>
      </c>
      <c r="L456" s="288">
        <f>SUM(ENERO:DICIEMBRE!L456)</f>
        <v>0</v>
      </c>
      <c r="M456" s="288">
        <f>SUM(ENERO:DICIEMBRE!M456)</f>
        <v>0</v>
      </c>
    </row>
    <row r="457" spans="1:13" ht="11.25" x14ac:dyDescent="0.15">
      <c r="A457" s="276"/>
      <c r="B457" s="277" t="s">
        <v>577</v>
      </c>
      <c r="C457" s="530">
        <f t="shared" ref="C457:I457" si="22">SUM(C452:C456)</f>
        <v>6</v>
      </c>
      <c r="D457" s="530">
        <f t="shared" si="22"/>
        <v>6</v>
      </c>
      <c r="E457" s="530">
        <f t="shared" si="22"/>
        <v>0</v>
      </c>
      <c r="F457" s="530">
        <f t="shared" si="22"/>
        <v>6</v>
      </c>
      <c r="G457" s="530">
        <f t="shared" si="22"/>
        <v>3</v>
      </c>
      <c r="H457" s="530">
        <f t="shared" si="22"/>
        <v>3</v>
      </c>
      <c r="I457" s="530">
        <f t="shared" si="22"/>
        <v>0</v>
      </c>
      <c r="J457" s="530">
        <f>SUM(J452:J456)</f>
        <v>0</v>
      </c>
      <c r="K457" s="530">
        <f t="shared" ref="K457" si="23">SUM(K452:K456)</f>
        <v>0</v>
      </c>
      <c r="L457" s="530">
        <f>SUM(L452:L456)</f>
        <v>0</v>
      </c>
      <c r="M457" s="530">
        <f t="shared" ref="M457" si="24">SUM(M452:M456)</f>
        <v>0</v>
      </c>
    </row>
    <row r="458" spans="1:13" ht="11.25" x14ac:dyDescent="0.15">
      <c r="A458" s="577" t="s">
        <v>578</v>
      </c>
      <c r="B458" s="578"/>
      <c r="C458" s="530">
        <f>SUM(E458:F458)</f>
        <v>0</v>
      </c>
      <c r="D458" s="288">
        <f>SUM(ENERO:DICIEMBRE!D458)</f>
        <v>0</v>
      </c>
      <c r="E458" s="288">
        <f>SUM(ENERO:DICIEMBRE!E458)</f>
        <v>0</v>
      </c>
      <c r="F458" s="288">
        <f>SUM(ENERO:DICIEMBRE!F458)</f>
        <v>0</v>
      </c>
      <c r="G458" s="288">
        <f>SUM(ENERO:DICIEMBRE!G458)</f>
        <v>0</v>
      </c>
      <c r="H458" s="288">
        <f>SUM(ENERO:DICIEMBRE!H458)</f>
        <v>0</v>
      </c>
      <c r="I458" s="288">
        <f>SUM(ENERO:DICIEMBRE!I458)</f>
        <v>0</v>
      </c>
      <c r="J458" s="288">
        <f>SUM(ENERO:DICIEMBRE!J458)</f>
        <v>0</v>
      </c>
      <c r="K458" s="288">
        <f>SUM(ENERO:DICIEMBRE!K458)</f>
        <v>0</v>
      </c>
      <c r="L458" s="288">
        <f>SUM(ENERO:DICIEMBRE!L458)</f>
        <v>0</v>
      </c>
      <c r="M458" s="288">
        <f>SUM(ENERO:DICIEMBRE!M458)</f>
        <v>0</v>
      </c>
    </row>
    <row r="459" spans="1:13" ht="11.25" x14ac:dyDescent="0.15">
      <c r="A459" s="577" t="s">
        <v>579</v>
      </c>
      <c r="B459" s="578"/>
      <c r="C459" s="530">
        <f>SUM(E459:F459)</f>
        <v>0</v>
      </c>
      <c r="D459" s="288">
        <f>SUM(ENERO:DICIEMBRE!D459)</f>
        <v>0</v>
      </c>
      <c r="E459" s="288">
        <f>SUM(ENERO:DICIEMBRE!E459)</f>
        <v>0</v>
      </c>
      <c r="F459" s="288">
        <f>SUM(ENERO:DICIEMBRE!F459)</f>
        <v>0</v>
      </c>
      <c r="G459" s="288">
        <f>SUM(ENERO:DICIEMBRE!G459)</f>
        <v>0</v>
      </c>
      <c r="H459" s="288">
        <f>SUM(ENERO:DICIEMBRE!H459)</f>
        <v>0</v>
      </c>
      <c r="I459" s="288">
        <f>SUM(ENERO:DICIEMBRE!I459)</f>
        <v>0</v>
      </c>
      <c r="J459" s="288">
        <f>SUM(ENERO:DICIEMBRE!J459)</f>
        <v>0</v>
      </c>
      <c r="K459" s="288">
        <f>SUM(ENERO:DICIEMBRE!K459)</f>
        <v>0</v>
      </c>
      <c r="L459" s="288">
        <f>SUM(ENERO:DICIEMBRE!L459)</f>
        <v>0</v>
      </c>
      <c r="M459" s="288">
        <f>SUM(ENERO:DICIEMBRE!M459)</f>
        <v>0</v>
      </c>
    </row>
    <row r="460" spans="1:13" ht="11.25" x14ac:dyDescent="0.15">
      <c r="A460" s="577" t="s">
        <v>580</v>
      </c>
      <c r="B460" s="578"/>
      <c r="C460" s="530">
        <f>SUM(E460:F460)</f>
        <v>0</v>
      </c>
      <c r="D460" s="288">
        <f>SUM(ENERO:DICIEMBRE!D460)</f>
        <v>0</v>
      </c>
      <c r="E460" s="288">
        <f>SUM(ENERO:DICIEMBRE!E460)</f>
        <v>0</v>
      </c>
      <c r="F460" s="288">
        <f>SUM(ENERO:DICIEMBRE!F460)</f>
        <v>0</v>
      </c>
      <c r="G460" s="288">
        <f>SUM(ENERO:DICIEMBRE!G460)</f>
        <v>0</v>
      </c>
      <c r="H460" s="288">
        <f>SUM(ENERO:DICIEMBRE!H460)</f>
        <v>0</v>
      </c>
      <c r="I460" s="288">
        <f>SUM(ENERO:DICIEMBRE!I460)</f>
        <v>0</v>
      </c>
      <c r="J460" s="288">
        <f>SUM(ENERO:DICIEMBRE!J460)</f>
        <v>0</v>
      </c>
      <c r="K460" s="288">
        <f>SUM(ENERO:DICIEMBRE!K460)</f>
        <v>0</v>
      </c>
      <c r="L460" s="288">
        <f>SUM(ENERO:DICIEMBRE!L460)</f>
        <v>0</v>
      </c>
      <c r="M460" s="288">
        <f>SUM(ENERO:DICIEMBRE!M460)</f>
        <v>0</v>
      </c>
    </row>
    <row r="461" spans="1:13" ht="11.25" x14ac:dyDescent="0.15">
      <c r="A461" s="585" t="s">
        <v>581</v>
      </c>
      <c r="B461" s="586"/>
      <c r="C461" s="530">
        <f t="shared" ref="C461:M461" si="25">SUM(C458:C460)</f>
        <v>0</v>
      </c>
      <c r="D461" s="530">
        <f t="shared" si="25"/>
        <v>0</v>
      </c>
      <c r="E461" s="530">
        <f t="shared" si="25"/>
        <v>0</v>
      </c>
      <c r="F461" s="530">
        <f t="shared" si="25"/>
        <v>0</v>
      </c>
      <c r="G461" s="530">
        <f t="shared" si="25"/>
        <v>0</v>
      </c>
      <c r="H461" s="530">
        <f t="shared" si="25"/>
        <v>0</v>
      </c>
      <c r="I461" s="530">
        <f t="shared" si="25"/>
        <v>0</v>
      </c>
      <c r="J461" s="530">
        <f t="shared" si="25"/>
        <v>0</v>
      </c>
      <c r="K461" s="530">
        <f t="shared" si="25"/>
        <v>0</v>
      </c>
      <c r="L461" s="530">
        <f t="shared" si="25"/>
        <v>0</v>
      </c>
      <c r="M461" s="530">
        <f t="shared" si="25"/>
        <v>0</v>
      </c>
    </row>
    <row r="462" spans="1:13" ht="11.25" x14ac:dyDescent="0.15">
      <c r="A462" s="577" t="s">
        <v>582</v>
      </c>
      <c r="B462" s="578"/>
      <c r="C462" s="530">
        <f t="shared" ref="C462" si="26">SUM(E462:F462)</f>
        <v>0</v>
      </c>
      <c r="D462" s="288">
        <f>SUM(ENERO:DICIEMBRE!D462)</f>
        <v>0</v>
      </c>
      <c r="E462" s="288">
        <f>SUM(ENERO:DICIEMBRE!E462)</f>
        <v>0</v>
      </c>
      <c r="F462" s="288">
        <f>SUM(ENERO:DICIEMBRE!F462)</f>
        <v>0</v>
      </c>
      <c r="G462" s="288">
        <f>SUM(ENERO:DICIEMBRE!G462)</f>
        <v>0</v>
      </c>
      <c r="H462" s="288">
        <f>SUM(ENERO:DICIEMBRE!H462)</f>
        <v>0</v>
      </c>
      <c r="I462" s="288">
        <f>SUM(ENERO:DICIEMBRE!I462)</f>
        <v>0</v>
      </c>
      <c r="J462" s="288">
        <f>SUM(ENERO:DICIEMBRE!J462)</f>
        <v>0</v>
      </c>
      <c r="K462" s="288">
        <f>SUM(ENERO:DICIEMBRE!K462)</f>
        <v>0</v>
      </c>
      <c r="L462" s="288">
        <f>SUM(ENERO:DICIEMBRE!L462)</f>
        <v>0</v>
      </c>
      <c r="M462" s="288">
        <f>SUM(ENERO:DICIEMBRE!M462)</f>
        <v>0</v>
      </c>
    </row>
    <row r="463" spans="1:13" ht="11.25" x14ac:dyDescent="0.15">
      <c r="A463" s="577" t="s">
        <v>583</v>
      </c>
      <c r="B463" s="578"/>
      <c r="C463" s="530">
        <f>SUM(E463:F463)</f>
        <v>0</v>
      </c>
      <c r="D463" s="288">
        <f>SUM(ENERO:DICIEMBRE!D463)</f>
        <v>0</v>
      </c>
      <c r="E463" s="288">
        <f>SUM(ENERO:DICIEMBRE!E463)</f>
        <v>0</v>
      </c>
      <c r="F463" s="288">
        <f>SUM(ENERO:DICIEMBRE!F463)</f>
        <v>0</v>
      </c>
      <c r="G463" s="288">
        <f>SUM(ENERO:DICIEMBRE!G463)</f>
        <v>0</v>
      </c>
      <c r="H463" s="288">
        <f>SUM(ENERO:DICIEMBRE!H463)</f>
        <v>0</v>
      </c>
      <c r="I463" s="288">
        <f>SUM(ENERO:DICIEMBRE!I463)</f>
        <v>0</v>
      </c>
      <c r="J463" s="288">
        <f>SUM(ENERO:DICIEMBRE!J463)</f>
        <v>0</v>
      </c>
      <c r="K463" s="288">
        <f>SUM(ENERO:DICIEMBRE!K463)</f>
        <v>0</v>
      </c>
      <c r="L463" s="288">
        <f>SUM(ENERO:DICIEMBRE!L463)</f>
        <v>0</v>
      </c>
      <c r="M463" s="288">
        <f>SUM(ENERO:DICIEMBRE!M463)</f>
        <v>0</v>
      </c>
    </row>
    <row r="464" spans="1:13" ht="11.25" x14ac:dyDescent="0.15">
      <c r="A464" s="577" t="s">
        <v>584</v>
      </c>
      <c r="B464" s="578"/>
      <c r="C464" s="530">
        <f>SUM(E464:F464)</f>
        <v>0</v>
      </c>
      <c r="D464" s="288">
        <f>SUM(ENERO:DICIEMBRE!D464)</f>
        <v>0</v>
      </c>
      <c r="E464" s="288">
        <f>SUM(ENERO:DICIEMBRE!E464)</f>
        <v>0</v>
      </c>
      <c r="F464" s="288">
        <f>SUM(ENERO:DICIEMBRE!F464)</f>
        <v>0</v>
      </c>
      <c r="G464" s="288">
        <f>SUM(ENERO:DICIEMBRE!G464)</f>
        <v>0</v>
      </c>
      <c r="H464" s="288">
        <f>SUM(ENERO:DICIEMBRE!H464)</f>
        <v>0</v>
      </c>
      <c r="I464" s="288">
        <f>SUM(ENERO:DICIEMBRE!I464)</f>
        <v>0</v>
      </c>
      <c r="J464" s="288">
        <f>SUM(ENERO:DICIEMBRE!J464)</f>
        <v>0</v>
      </c>
      <c r="K464" s="288">
        <f>SUM(ENERO:DICIEMBRE!K464)</f>
        <v>0</v>
      </c>
      <c r="L464" s="288">
        <f>SUM(ENERO:DICIEMBRE!L464)</f>
        <v>0</v>
      </c>
      <c r="M464" s="288">
        <f>SUM(ENERO:DICIEMBRE!M464)</f>
        <v>0</v>
      </c>
    </row>
    <row r="465" spans="1:13" ht="11.25" x14ac:dyDescent="0.15">
      <c r="A465" s="276"/>
      <c r="B465" s="278" t="s">
        <v>585</v>
      </c>
      <c r="C465" s="530">
        <f t="shared" ref="C465:M465" si="27">SUM(C462:C464)</f>
        <v>0</v>
      </c>
      <c r="D465" s="530">
        <f t="shared" si="27"/>
        <v>0</v>
      </c>
      <c r="E465" s="530">
        <f t="shared" si="27"/>
        <v>0</v>
      </c>
      <c r="F465" s="530">
        <f t="shared" si="27"/>
        <v>0</v>
      </c>
      <c r="G465" s="530">
        <f t="shared" si="27"/>
        <v>0</v>
      </c>
      <c r="H465" s="530">
        <f t="shared" si="27"/>
        <v>0</v>
      </c>
      <c r="I465" s="530">
        <f t="shared" si="27"/>
        <v>0</v>
      </c>
      <c r="J465" s="530">
        <f t="shared" si="27"/>
        <v>0</v>
      </c>
      <c r="K465" s="530">
        <f t="shared" si="27"/>
        <v>0</v>
      </c>
      <c r="L465" s="530">
        <f t="shared" si="27"/>
        <v>0</v>
      </c>
      <c r="M465" s="530">
        <f t="shared" si="27"/>
        <v>0</v>
      </c>
    </row>
    <row r="466" spans="1:13" ht="11.25" x14ac:dyDescent="0.15">
      <c r="A466" s="577" t="s">
        <v>586</v>
      </c>
      <c r="B466" s="578"/>
      <c r="C466" s="530">
        <f>SUM(E466:F466)</f>
        <v>0</v>
      </c>
      <c r="D466" s="288">
        <f>SUM(ENERO:DICIEMBRE!D466)</f>
        <v>0</v>
      </c>
      <c r="E466" s="288">
        <f>SUM(ENERO:DICIEMBRE!E466)</f>
        <v>0</v>
      </c>
      <c r="F466" s="288">
        <f>SUM(ENERO:DICIEMBRE!F466)</f>
        <v>0</v>
      </c>
      <c r="G466" s="288">
        <f>SUM(ENERO:DICIEMBRE!G466)</f>
        <v>0</v>
      </c>
      <c r="H466" s="288">
        <f>SUM(ENERO:DICIEMBRE!H466)</f>
        <v>0</v>
      </c>
      <c r="I466" s="288">
        <f>SUM(ENERO:DICIEMBRE!I466)</f>
        <v>0</v>
      </c>
      <c r="J466" s="288">
        <f>SUM(ENERO:DICIEMBRE!J466)</f>
        <v>0</v>
      </c>
      <c r="K466" s="288">
        <f>SUM(ENERO:DICIEMBRE!K466)</f>
        <v>0</v>
      </c>
      <c r="L466" s="288">
        <f>SUM(ENERO:DICIEMBRE!L466)</f>
        <v>0</v>
      </c>
      <c r="M466" s="288">
        <f>SUM(ENERO:DICIEMBRE!M466)</f>
        <v>0</v>
      </c>
    </row>
    <row r="467" spans="1:13" ht="11.25" x14ac:dyDescent="0.15">
      <c r="A467" s="579" t="s">
        <v>587</v>
      </c>
      <c r="B467" s="580"/>
      <c r="C467" s="530">
        <f>SUM(E467:F467)</f>
        <v>2</v>
      </c>
      <c r="D467" s="288">
        <f>SUM(ENERO:DICIEMBRE!D467)</f>
        <v>2</v>
      </c>
      <c r="E467" s="288">
        <f>SUM(ENERO:DICIEMBRE!E467)</f>
        <v>0</v>
      </c>
      <c r="F467" s="288">
        <f>SUM(ENERO:DICIEMBRE!F467)</f>
        <v>2</v>
      </c>
      <c r="G467" s="288">
        <f>SUM(ENERO:DICIEMBRE!G467)</f>
        <v>2</v>
      </c>
      <c r="H467" s="288">
        <f>SUM(ENERO:DICIEMBRE!H467)</f>
        <v>0</v>
      </c>
      <c r="I467" s="288">
        <f>SUM(ENERO:DICIEMBRE!I467)</f>
        <v>0</v>
      </c>
      <c r="J467" s="288">
        <f>SUM(ENERO:DICIEMBRE!J467)</f>
        <v>0</v>
      </c>
      <c r="K467" s="288">
        <f>SUM(ENERO:DICIEMBRE!K467)</f>
        <v>0</v>
      </c>
      <c r="L467" s="288">
        <f>SUM(ENERO:DICIEMBRE!L467)</f>
        <v>0</v>
      </c>
      <c r="M467" s="288">
        <f>SUM(ENERO:DICIEMBRE!M467)</f>
        <v>0</v>
      </c>
    </row>
    <row r="468" spans="1:13" ht="11.25" x14ac:dyDescent="0.15">
      <c r="A468" s="577" t="s">
        <v>588</v>
      </c>
      <c r="B468" s="578"/>
      <c r="C468" s="530">
        <f>SUM(E468:F468)</f>
        <v>0</v>
      </c>
      <c r="D468" s="288">
        <f>SUM(ENERO:DICIEMBRE!D468)</f>
        <v>0</v>
      </c>
      <c r="E468" s="288">
        <f>SUM(ENERO:DICIEMBRE!E468)</f>
        <v>0</v>
      </c>
      <c r="F468" s="288">
        <f>SUM(ENERO:DICIEMBRE!F468)</f>
        <v>0</v>
      </c>
      <c r="G468" s="288">
        <f>SUM(ENERO:DICIEMBRE!G468)</f>
        <v>0</v>
      </c>
      <c r="H468" s="288">
        <f>SUM(ENERO:DICIEMBRE!H468)</f>
        <v>0</v>
      </c>
      <c r="I468" s="288">
        <f>SUM(ENERO:DICIEMBRE!I468)</f>
        <v>0</v>
      </c>
      <c r="J468" s="288">
        <f>SUM(ENERO:DICIEMBRE!J468)</f>
        <v>0</v>
      </c>
      <c r="K468" s="288">
        <f>SUM(ENERO:DICIEMBRE!K468)</f>
        <v>0</v>
      </c>
      <c r="L468" s="288">
        <f>SUM(ENERO:DICIEMBRE!L468)</f>
        <v>0</v>
      </c>
      <c r="M468" s="288">
        <f>SUM(ENERO:DICIEMBRE!M468)</f>
        <v>0</v>
      </c>
    </row>
    <row r="469" spans="1:13" ht="11.25" x14ac:dyDescent="0.15">
      <c r="A469" s="276"/>
      <c r="B469" s="278" t="s">
        <v>589</v>
      </c>
      <c r="C469" s="530">
        <f>SUM(C466:C468)</f>
        <v>2</v>
      </c>
      <c r="D469" s="530">
        <f t="shared" ref="D469:F469" si="28">SUM(D466:D468)</f>
        <v>2</v>
      </c>
      <c r="E469" s="530">
        <f t="shared" si="28"/>
        <v>0</v>
      </c>
      <c r="F469" s="530">
        <f t="shared" si="28"/>
        <v>2</v>
      </c>
      <c r="G469" s="530">
        <f>SUM(G466:G468)</f>
        <v>2</v>
      </c>
      <c r="H469" s="530">
        <f>SUM(H466:H468)</f>
        <v>0</v>
      </c>
      <c r="I469" s="530">
        <f>SUM(I466:I468)</f>
        <v>0</v>
      </c>
      <c r="J469" s="530">
        <f t="shared" ref="J469:M469" si="29">SUM(J466:J468)</f>
        <v>0</v>
      </c>
      <c r="K469" s="530">
        <f t="shared" si="29"/>
        <v>0</v>
      </c>
      <c r="L469" s="530">
        <f t="shared" si="29"/>
        <v>0</v>
      </c>
      <c r="M469" s="530">
        <f t="shared" si="29"/>
        <v>0</v>
      </c>
    </row>
    <row r="470" spans="1:13" ht="11.25" x14ac:dyDescent="0.15">
      <c r="A470" s="583" t="s">
        <v>590</v>
      </c>
      <c r="B470" s="584" t="s">
        <v>47</v>
      </c>
      <c r="C470" s="530">
        <f t="shared" ref="C470:C477" si="30">SUM(E470:F470)</f>
        <v>6</v>
      </c>
      <c r="D470" s="288">
        <f>SUM(ENERO:DICIEMBRE!D470)</f>
        <v>6</v>
      </c>
      <c r="E470" s="288">
        <f>SUM(ENERO:DICIEMBRE!E470)</f>
        <v>0</v>
      </c>
      <c r="F470" s="288">
        <f>SUM(ENERO:DICIEMBRE!F470)</f>
        <v>6</v>
      </c>
      <c r="G470" s="288">
        <f>SUM(ENERO:DICIEMBRE!G470)</f>
        <v>3</v>
      </c>
      <c r="H470" s="288">
        <f>SUM(ENERO:DICIEMBRE!H470)</f>
        <v>3</v>
      </c>
      <c r="I470" s="288">
        <f>SUM(ENERO:DICIEMBRE!I470)</f>
        <v>0</v>
      </c>
      <c r="J470" s="288">
        <f>SUM(ENERO:DICIEMBRE!J470)</f>
        <v>0</v>
      </c>
      <c r="K470" s="288">
        <f>SUM(ENERO:DICIEMBRE!K470)</f>
        <v>0</v>
      </c>
      <c r="L470" s="288">
        <f>SUM(ENERO:DICIEMBRE!L470)</f>
        <v>0</v>
      </c>
      <c r="M470" s="288">
        <f>SUM(ENERO:DICIEMBRE!M470)</f>
        <v>0</v>
      </c>
    </row>
    <row r="471" spans="1:13" ht="11.25" x14ac:dyDescent="0.15">
      <c r="A471" s="583" t="s">
        <v>591</v>
      </c>
      <c r="B471" s="584" t="s">
        <v>591</v>
      </c>
      <c r="C471" s="530">
        <f t="shared" si="30"/>
        <v>0</v>
      </c>
      <c r="D471" s="288">
        <f>SUM(ENERO:DICIEMBRE!D471)</f>
        <v>0</v>
      </c>
      <c r="E471" s="288">
        <f>SUM(ENERO:DICIEMBRE!E471)</f>
        <v>0</v>
      </c>
      <c r="F471" s="288">
        <f>SUM(ENERO:DICIEMBRE!F471)</f>
        <v>0</v>
      </c>
      <c r="G471" s="288">
        <f>SUM(ENERO:DICIEMBRE!G471)</f>
        <v>0</v>
      </c>
      <c r="H471" s="288">
        <f>SUM(ENERO:DICIEMBRE!H471)</f>
        <v>0</v>
      </c>
      <c r="I471" s="288">
        <f>SUM(ENERO:DICIEMBRE!I471)</f>
        <v>0</v>
      </c>
      <c r="J471" s="288">
        <f>SUM(ENERO:DICIEMBRE!J471)</f>
        <v>0</v>
      </c>
      <c r="K471" s="288">
        <f>SUM(ENERO:DICIEMBRE!K471)</f>
        <v>0</v>
      </c>
      <c r="L471" s="288">
        <f>SUM(ENERO:DICIEMBRE!L471)</f>
        <v>0</v>
      </c>
      <c r="M471" s="288">
        <f>SUM(ENERO:DICIEMBRE!M471)</f>
        <v>0</v>
      </c>
    </row>
    <row r="472" spans="1:13" ht="11.25" x14ac:dyDescent="0.15">
      <c r="A472" s="583" t="s">
        <v>592</v>
      </c>
      <c r="B472" s="584" t="s">
        <v>592</v>
      </c>
      <c r="C472" s="530">
        <f t="shared" si="30"/>
        <v>6</v>
      </c>
      <c r="D472" s="288">
        <f>SUM(ENERO:DICIEMBRE!D472)</f>
        <v>6</v>
      </c>
      <c r="E472" s="288">
        <f>SUM(ENERO:DICIEMBRE!E472)</f>
        <v>0</v>
      </c>
      <c r="F472" s="288">
        <f>SUM(ENERO:DICIEMBRE!F472)</f>
        <v>6</v>
      </c>
      <c r="G472" s="288">
        <f>SUM(ENERO:DICIEMBRE!G472)</f>
        <v>3</v>
      </c>
      <c r="H472" s="288">
        <f>SUM(ENERO:DICIEMBRE!H472)</f>
        <v>3</v>
      </c>
      <c r="I472" s="288">
        <f>SUM(ENERO:DICIEMBRE!I472)</f>
        <v>0</v>
      </c>
      <c r="J472" s="288">
        <f>SUM(ENERO:DICIEMBRE!J472)</f>
        <v>0</v>
      </c>
      <c r="K472" s="288">
        <f>SUM(ENERO:DICIEMBRE!K472)</f>
        <v>0</v>
      </c>
      <c r="L472" s="288">
        <f>SUM(ENERO:DICIEMBRE!L472)</f>
        <v>0</v>
      </c>
      <c r="M472" s="288">
        <f>SUM(ENERO:DICIEMBRE!M472)</f>
        <v>0</v>
      </c>
    </row>
    <row r="473" spans="1:13" ht="11.25" x14ac:dyDescent="0.15">
      <c r="A473" s="581" t="s">
        <v>50</v>
      </c>
      <c r="B473" s="582"/>
      <c r="C473" s="530">
        <f t="shared" si="30"/>
        <v>59</v>
      </c>
      <c r="D473" s="288">
        <f>SUM(ENERO:DICIEMBRE!D473)</f>
        <v>59</v>
      </c>
      <c r="E473" s="288">
        <f>SUM(ENERO:DICIEMBRE!E473)</f>
        <v>0</v>
      </c>
      <c r="F473" s="288">
        <f>SUM(ENERO:DICIEMBRE!F473)</f>
        <v>59</v>
      </c>
      <c r="G473" s="288">
        <f>SUM(ENERO:DICIEMBRE!G473)</f>
        <v>27</v>
      </c>
      <c r="H473" s="288">
        <f>SUM(ENERO:DICIEMBRE!H473)</f>
        <v>32</v>
      </c>
      <c r="I473" s="288">
        <f>SUM(ENERO:DICIEMBRE!I473)</f>
        <v>0</v>
      </c>
      <c r="J473" s="288">
        <f>SUM(ENERO:DICIEMBRE!J473)</f>
        <v>0</v>
      </c>
      <c r="K473" s="288">
        <f>SUM(ENERO:DICIEMBRE!K473)</f>
        <v>0</v>
      </c>
      <c r="L473" s="288">
        <f>SUM(ENERO:DICIEMBRE!L473)</f>
        <v>0</v>
      </c>
      <c r="M473" s="288">
        <f>SUM(ENERO:DICIEMBRE!M473)</f>
        <v>0</v>
      </c>
    </row>
    <row r="474" spans="1:13" x14ac:dyDescent="0.15">
      <c r="A474" s="581" t="s">
        <v>90</v>
      </c>
      <c r="B474" s="582" t="s">
        <v>90</v>
      </c>
      <c r="C474" s="530">
        <f t="shared" si="30"/>
        <v>0</v>
      </c>
      <c r="D474" s="288">
        <f>SUM(ENERO:DICIEMBRE!D474)</f>
        <v>0</v>
      </c>
      <c r="E474" s="288">
        <f>SUM(ENERO:DICIEMBRE!E474)</f>
        <v>0</v>
      </c>
      <c r="F474" s="288">
        <f>SUM(ENERO:DICIEMBRE!F474)</f>
        <v>0</v>
      </c>
      <c r="G474" s="288">
        <f>SUM(ENERO:DICIEMBRE!G474)</f>
        <v>0</v>
      </c>
      <c r="H474" s="288">
        <f>SUM(ENERO:DICIEMBRE!H474)</f>
        <v>0</v>
      </c>
      <c r="I474" s="288">
        <f>SUM(ENERO:DICIEMBRE!I474)</f>
        <v>0</v>
      </c>
      <c r="J474" s="288">
        <f>SUM(ENERO:DICIEMBRE!J474)</f>
        <v>0</v>
      </c>
      <c r="K474" s="288">
        <f>SUM(ENERO:DICIEMBRE!K474)</f>
        <v>0</v>
      </c>
      <c r="L474" s="288">
        <f>SUM(ENERO:DICIEMBRE!L474)</f>
        <v>0</v>
      </c>
      <c r="M474" s="288">
        <f>SUM(ENERO:DICIEMBRE!M474)</f>
        <v>0</v>
      </c>
    </row>
    <row r="475" spans="1:13" ht="11.25" x14ac:dyDescent="0.15">
      <c r="A475" s="577" t="s">
        <v>72</v>
      </c>
      <c r="B475" s="578"/>
      <c r="C475" s="530">
        <f t="shared" si="30"/>
        <v>6</v>
      </c>
      <c r="D475" s="288">
        <f>SUM(ENERO:DICIEMBRE!D475)</f>
        <v>6</v>
      </c>
      <c r="E475" s="288">
        <f>SUM(ENERO:DICIEMBRE!E475)</f>
        <v>0</v>
      </c>
      <c r="F475" s="288">
        <f>SUM(ENERO:DICIEMBRE!F475)</f>
        <v>6</v>
      </c>
      <c r="G475" s="288">
        <f>SUM(ENERO:DICIEMBRE!G475)</f>
        <v>3</v>
      </c>
      <c r="H475" s="288">
        <f>SUM(ENERO:DICIEMBRE!H475)</f>
        <v>3</v>
      </c>
      <c r="I475" s="288">
        <f>SUM(ENERO:DICIEMBRE!I475)</f>
        <v>0</v>
      </c>
      <c r="J475" s="288">
        <f>SUM(ENERO:DICIEMBRE!J475)</f>
        <v>0</v>
      </c>
      <c r="K475" s="288">
        <f>SUM(ENERO:DICIEMBRE!K475)</f>
        <v>0</v>
      </c>
      <c r="L475" s="288">
        <f>SUM(ENERO:DICIEMBRE!L475)</f>
        <v>0</v>
      </c>
      <c r="M475" s="288">
        <f>SUM(ENERO:DICIEMBRE!M475)</f>
        <v>0</v>
      </c>
    </row>
    <row r="476" spans="1:13" x14ac:dyDescent="0.15">
      <c r="A476" s="581" t="s">
        <v>593</v>
      </c>
      <c r="B476" s="582" t="s">
        <v>593</v>
      </c>
      <c r="C476" s="530">
        <f t="shared" si="30"/>
        <v>0</v>
      </c>
      <c r="D476" s="288">
        <f>SUM(ENERO:DICIEMBRE!D476)</f>
        <v>0</v>
      </c>
      <c r="E476" s="288">
        <f>SUM(ENERO:DICIEMBRE!E476)</f>
        <v>0</v>
      </c>
      <c r="F476" s="288">
        <f>SUM(ENERO:DICIEMBRE!F476)</f>
        <v>0</v>
      </c>
      <c r="G476" s="288">
        <f>SUM(ENERO:DICIEMBRE!G476)</f>
        <v>0</v>
      </c>
      <c r="H476" s="288">
        <f>SUM(ENERO:DICIEMBRE!H476)</f>
        <v>0</v>
      </c>
      <c r="I476" s="288">
        <f>SUM(ENERO:DICIEMBRE!I476)</f>
        <v>0</v>
      </c>
      <c r="J476" s="288">
        <f>SUM(ENERO:DICIEMBRE!J476)</f>
        <v>0</v>
      </c>
      <c r="K476" s="288">
        <f>SUM(ENERO:DICIEMBRE!K476)</f>
        <v>0</v>
      </c>
      <c r="L476" s="288">
        <f>SUM(ENERO:DICIEMBRE!L476)</f>
        <v>0</v>
      </c>
      <c r="M476" s="288">
        <f>SUM(ENERO:DICIEMBRE!M476)</f>
        <v>0</v>
      </c>
    </row>
    <row r="477" spans="1:13" x14ac:dyDescent="0.15">
      <c r="A477" s="581" t="s">
        <v>68</v>
      </c>
      <c r="B477" s="582" t="s">
        <v>68</v>
      </c>
      <c r="C477" s="530">
        <f t="shared" si="30"/>
        <v>0</v>
      </c>
      <c r="D477" s="288">
        <f>SUM(ENERO:DICIEMBRE!D477)</f>
        <v>0</v>
      </c>
      <c r="E477" s="288">
        <f>SUM(ENERO:DICIEMBRE!E477)</f>
        <v>0</v>
      </c>
      <c r="F477" s="288">
        <f>SUM(ENERO:DICIEMBRE!F477)</f>
        <v>0</v>
      </c>
      <c r="G477" s="288">
        <f>SUM(ENERO:DICIEMBRE!G477)</f>
        <v>0</v>
      </c>
      <c r="H477" s="288">
        <f>SUM(ENERO:DICIEMBRE!H477)</f>
        <v>0</v>
      </c>
      <c r="I477" s="288">
        <f>SUM(ENERO:DICIEMBRE!I477)</f>
        <v>0</v>
      </c>
      <c r="J477" s="288">
        <f>SUM(ENERO:DICIEMBRE!J477)</f>
        <v>0</v>
      </c>
      <c r="K477" s="288">
        <f>SUM(ENERO:DICIEMBRE!K477)</f>
        <v>0</v>
      </c>
      <c r="L477" s="288">
        <f>SUM(ENERO:DICIEMBRE!L477)</f>
        <v>0</v>
      </c>
      <c r="M477" s="288">
        <f>SUM(ENERO:DICIEMBRE!M477)</f>
        <v>0</v>
      </c>
    </row>
    <row r="478" spans="1:13" ht="11.25" x14ac:dyDescent="0.15">
      <c r="A478" s="279"/>
      <c r="B478" s="278" t="s">
        <v>594</v>
      </c>
      <c r="C478" s="530">
        <f>SUM(C470:C477)</f>
        <v>77</v>
      </c>
      <c r="D478" s="530">
        <f>SUM(D470:D477)</f>
        <v>77</v>
      </c>
      <c r="E478" s="530">
        <f t="shared" ref="E478:M478" si="31">SUM(E470:E477)</f>
        <v>0</v>
      </c>
      <c r="F478" s="530">
        <f t="shared" si="31"/>
        <v>77</v>
      </c>
      <c r="G478" s="530">
        <f t="shared" si="31"/>
        <v>36</v>
      </c>
      <c r="H478" s="530">
        <f t="shared" si="31"/>
        <v>41</v>
      </c>
      <c r="I478" s="530">
        <f t="shared" si="31"/>
        <v>0</v>
      </c>
      <c r="J478" s="530">
        <f t="shared" si="31"/>
        <v>0</v>
      </c>
      <c r="K478" s="530">
        <f t="shared" si="31"/>
        <v>0</v>
      </c>
      <c r="L478" s="530">
        <f t="shared" si="31"/>
        <v>0</v>
      </c>
      <c r="M478" s="530">
        <f t="shared" si="31"/>
        <v>0</v>
      </c>
    </row>
    <row r="479" spans="1:13" ht="11.25" x14ac:dyDescent="0.15">
      <c r="A479" s="579" t="s">
        <v>595</v>
      </c>
      <c r="B479" s="580"/>
      <c r="C479" s="530">
        <f t="shared" ref="C479:C484" si="32">SUM(E479:F479)</f>
        <v>0</v>
      </c>
      <c r="D479" s="288">
        <f>SUM(ENERO:DICIEMBRE!D479)</f>
        <v>0</v>
      </c>
      <c r="E479" s="288">
        <f>SUM(ENERO:DICIEMBRE!E479)</f>
        <v>0</v>
      </c>
      <c r="F479" s="288">
        <f>SUM(ENERO:DICIEMBRE!F479)</f>
        <v>0</v>
      </c>
      <c r="G479" s="288">
        <f>SUM(ENERO:DICIEMBRE!G479)</f>
        <v>0</v>
      </c>
      <c r="H479" s="288">
        <f>SUM(ENERO:DICIEMBRE!H479)</f>
        <v>0</v>
      </c>
      <c r="I479" s="288">
        <f>SUM(ENERO:DICIEMBRE!I479)</f>
        <v>0</v>
      </c>
      <c r="J479" s="288">
        <f>SUM(ENERO:DICIEMBRE!J479)</f>
        <v>0</v>
      </c>
      <c r="K479" s="288">
        <f>SUM(ENERO:DICIEMBRE!K479)</f>
        <v>0</v>
      </c>
      <c r="L479" s="288">
        <f>SUM(ENERO:DICIEMBRE!L479)</f>
        <v>0</v>
      </c>
      <c r="M479" s="288">
        <f>SUM(ENERO:DICIEMBRE!M479)</f>
        <v>0</v>
      </c>
    </row>
    <row r="480" spans="1:13" ht="11.25" x14ac:dyDescent="0.15">
      <c r="A480" s="579" t="s">
        <v>596</v>
      </c>
      <c r="B480" s="580"/>
      <c r="C480" s="530">
        <f t="shared" si="32"/>
        <v>0</v>
      </c>
      <c r="D480" s="288">
        <f>SUM(ENERO:DICIEMBRE!D480)</f>
        <v>0</v>
      </c>
      <c r="E480" s="288">
        <f>SUM(ENERO:DICIEMBRE!E480)</f>
        <v>0</v>
      </c>
      <c r="F480" s="288">
        <f>SUM(ENERO:DICIEMBRE!F480)</f>
        <v>0</v>
      </c>
      <c r="G480" s="288">
        <f>SUM(ENERO:DICIEMBRE!G480)</f>
        <v>0</v>
      </c>
      <c r="H480" s="288">
        <f>SUM(ENERO:DICIEMBRE!H480)</f>
        <v>0</v>
      </c>
      <c r="I480" s="288">
        <f>SUM(ENERO:DICIEMBRE!I480)</f>
        <v>0</v>
      </c>
      <c r="J480" s="288">
        <f>SUM(ENERO:DICIEMBRE!J480)</f>
        <v>0</v>
      </c>
      <c r="K480" s="288">
        <f>SUM(ENERO:DICIEMBRE!K480)</f>
        <v>0</v>
      </c>
      <c r="L480" s="288">
        <f>SUM(ENERO:DICIEMBRE!L480)</f>
        <v>0</v>
      </c>
      <c r="M480" s="288">
        <f>SUM(ENERO:DICIEMBRE!M480)</f>
        <v>0</v>
      </c>
    </row>
    <row r="481" spans="1:13" ht="11.25" x14ac:dyDescent="0.15">
      <c r="A481" s="579" t="s">
        <v>597</v>
      </c>
      <c r="B481" s="580"/>
      <c r="C481" s="530">
        <f t="shared" si="32"/>
        <v>0</v>
      </c>
      <c r="D481" s="288">
        <f>SUM(ENERO:DICIEMBRE!D481)</f>
        <v>0</v>
      </c>
      <c r="E481" s="288">
        <f>SUM(ENERO:DICIEMBRE!E481)</f>
        <v>0</v>
      </c>
      <c r="F481" s="288">
        <f>SUM(ENERO:DICIEMBRE!F481)</f>
        <v>0</v>
      </c>
      <c r="G481" s="288">
        <f>SUM(ENERO:DICIEMBRE!G481)</f>
        <v>0</v>
      </c>
      <c r="H481" s="288">
        <f>SUM(ENERO:DICIEMBRE!H481)</f>
        <v>0</v>
      </c>
      <c r="I481" s="288">
        <f>SUM(ENERO:DICIEMBRE!I481)</f>
        <v>0</v>
      </c>
      <c r="J481" s="288">
        <f>SUM(ENERO:DICIEMBRE!J481)</f>
        <v>0</v>
      </c>
      <c r="K481" s="288">
        <f>SUM(ENERO:DICIEMBRE!K481)</f>
        <v>0</v>
      </c>
      <c r="L481" s="288">
        <f>SUM(ENERO:DICIEMBRE!L481)</f>
        <v>0</v>
      </c>
      <c r="M481" s="288">
        <f>SUM(ENERO:DICIEMBRE!M481)</f>
        <v>0</v>
      </c>
    </row>
    <row r="482" spans="1:13" ht="11.25" x14ac:dyDescent="0.15">
      <c r="A482" s="577" t="s">
        <v>598</v>
      </c>
      <c r="B482" s="578"/>
      <c r="C482" s="530">
        <f t="shared" si="32"/>
        <v>1</v>
      </c>
      <c r="D482" s="288">
        <f>SUM(ENERO:DICIEMBRE!D482)</f>
        <v>1</v>
      </c>
      <c r="E482" s="288">
        <f>SUM(ENERO:DICIEMBRE!E482)</f>
        <v>0</v>
      </c>
      <c r="F482" s="288">
        <f>SUM(ENERO:DICIEMBRE!F482)</f>
        <v>1</v>
      </c>
      <c r="G482" s="288">
        <f>SUM(ENERO:DICIEMBRE!G482)</f>
        <v>0</v>
      </c>
      <c r="H482" s="288">
        <f>SUM(ENERO:DICIEMBRE!H482)</f>
        <v>1</v>
      </c>
      <c r="I482" s="288">
        <f>SUM(ENERO:DICIEMBRE!I482)</f>
        <v>0</v>
      </c>
      <c r="J482" s="288">
        <f>SUM(ENERO:DICIEMBRE!J482)</f>
        <v>0</v>
      </c>
      <c r="K482" s="288">
        <f>SUM(ENERO:DICIEMBRE!K482)</f>
        <v>0</v>
      </c>
      <c r="L482" s="288">
        <f>SUM(ENERO:DICIEMBRE!L482)</f>
        <v>0</v>
      </c>
      <c r="M482" s="288">
        <f>SUM(ENERO:DICIEMBRE!M482)</f>
        <v>0</v>
      </c>
    </row>
    <row r="483" spans="1:13" ht="11.25" x14ac:dyDescent="0.15">
      <c r="A483" s="577" t="s">
        <v>599</v>
      </c>
      <c r="B483" s="578"/>
      <c r="C483" s="530">
        <f t="shared" si="32"/>
        <v>1</v>
      </c>
      <c r="D483" s="288">
        <f>SUM(ENERO:DICIEMBRE!D483)</f>
        <v>1</v>
      </c>
      <c r="E483" s="288">
        <f>SUM(ENERO:DICIEMBRE!E483)</f>
        <v>0</v>
      </c>
      <c r="F483" s="288">
        <f>SUM(ENERO:DICIEMBRE!F483)</f>
        <v>1</v>
      </c>
      <c r="G483" s="288">
        <f>SUM(ENERO:DICIEMBRE!G483)</f>
        <v>0</v>
      </c>
      <c r="H483" s="288">
        <f>SUM(ENERO:DICIEMBRE!H483)</f>
        <v>1</v>
      </c>
      <c r="I483" s="288">
        <f>SUM(ENERO:DICIEMBRE!I483)</f>
        <v>0</v>
      </c>
      <c r="J483" s="288">
        <f>SUM(ENERO:DICIEMBRE!J483)</f>
        <v>0</v>
      </c>
      <c r="K483" s="288">
        <f>SUM(ENERO:DICIEMBRE!K483)</f>
        <v>0</v>
      </c>
      <c r="L483" s="288">
        <f>SUM(ENERO:DICIEMBRE!L483)</f>
        <v>0</v>
      </c>
      <c r="M483" s="288">
        <f>SUM(ENERO:DICIEMBRE!M483)</f>
        <v>0</v>
      </c>
    </row>
    <row r="484" spans="1:13" ht="11.25" x14ac:dyDescent="0.15">
      <c r="A484" s="577" t="s">
        <v>600</v>
      </c>
      <c r="B484" s="578"/>
      <c r="C484" s="530">
        <f t="shared" si="32"/>
        <v>0</v>
      </c>
      <c r="D484" s="288">
        <f>SUM(ENERO:DICIEMBRE!D484)</f>
        <v>0</v>
      </c>
      <c r="E484" s="288">
        <f>SUM(ENERO:DICIEMBRE!E484)</f>
        <v>0</v>
      </c>
      <c r="F484" s="288">
        <f>SUM(ENERO:DICIEMBRE!F484)</f>
        <v>0</v>
      </c>
      <c r="G484" s="288">
        <f>SUM(ENERO:DICIEMBRE!G484)</f>
        <v>0</v>
      </c>
      <c r="H484" s="288">
        <f>SUM(ENERO:DICIEMBRE!H484)</f>
        <v>0</v>
      </c>
      <c r="I484" s="288">
        <f>SUM(ENERO:DICIEMBRE!I484)</f>
        <v>0</v>
      </c>
      <c r="J484" s="288">
        <f>SUM(ENERO:DICIEMBRE!J484)</f>
        <v>0</v>
      </c>
      <c r="K484" s="288">
        <f>SUM(ENERO:DICIEMBRE!K484)</f>
        <v>0</v>
      </c>
      <c r="L484" s="288">
        <f>SUM(ENERO:DICIEMBRE!L484)</f>
        <v>0</v>
      </c>
      <c r="M484" s="288">
        <f>SUM(ENERO:DICIEMBRE!M484)</f>
        <v>0</v>
      </c>
    </row>
    <row r="485" spans="1:13" ht="11.25" x14ac:dyDescent="0.15">
      <c r="A485" s="279"/>
      <c r="B485" s="278" t="s">
        <v>445</v>
      </c>
      <c r="C485" s="530">
        <f>SUM(C479:C484)</f>
        <v>2</v>
      </c>
      <c r="D485" s="530">
        <f>SUM(D479:D484)</f>
        <v>2</v>
      </c>
      <c r="E485" s="530">
        <f t="shared" ref="E485:M485" si="33">SUM(E479:E484)</f>
        <v>0</v>
      </c>
      <c r="F485" s="530">
        <f t="shared" si="33"/>
        <v>2</v>
      </c>
      <c r="G485" s="530">
        <f t="shared" si="33"/>
        <v>0</v>
      </c>
      <c r="H485" s="530">
        <f t="shared" si="33"/>
        <v>2</v>
      </c>
      <c r="I485" s="530">
        <f t="shared" si="33"/>
        <v>0</v>
      </c>
      <c r="J485" s="530">
        <f t="shared" si="33"/>
        <v>0</v>
      </c>
      <c r="K485" s="530">
        <f t="shared" si="33"/>
        <v>0</v>
      </c>
      <c r="L485" s="530">
        <f t="shared" si="33"/>
        <v>0</v>
      </c>
      <c r="M485" s="530">
        <f t="shared" si="33"/>
        <v>0</v>
      </c>
    </row>
    <row r="486" spans="1:13" x14ac:dyDescent="0.15">
      <c r="A486" s="577" t="s">
        <v>353</v>
      </c>
      <c r="B486" s="578" t="s">
        <v>353</v>
      </c>
      <c r="C486" s="530">
        <f>SUM(E486:F486)</f>
        <v>1</v>
      </c>
      <c r="D486" s="288">
        <f>SUM(ENERO:DICIEMBRE!D486)</f>
        <v>1</v>
      </c>
      <c r="E486" s="288">
        <f>SUM(ENERO:DICIEMBRE!E486)</f>
        <v>0</v>
      </c>
      <c r="F486" s="288">
        <f>SUM(ENERO:DICIEMBRE!F486)</f>
        <v>1</v>
      </c>
      <c r="G486" s="288">
        <f>SUM(ENERO:DICIEMBRE!G486)</f>
        <v>1</v>
      </c>
      <c r="H486" s="288">
        <f>SUM(ENERO:DICIEMBRE!H486)</f>
        <v>0</v>
      </c>
      <c r="I486" s="288">
        <f>SUM(ENERO:DICIEMBRE!I486)</f>
        <v>0</v>
      </c>
      <c r="J486" s="288">
        <f>SUM(ENERO:DICIEMBRE!J486)</f>
        <v>0</v>
      </c>
      <c r="K486" s="288">
        <f>SUM(ENERO:DICIEMBRE!K486)</f>
        <v>0</v>
      </c>
      <c r="L486" s="288">
        <f>SUM(ENERO:DICIEMBRE!L486)</f>
        <v>0</v>
      </c>
      <c r="M486" s="288">
        <f>SUM(ENERO:DICIEMBRE!M486)</f>
        <v>0</v>
      </c>
    </row>
    <row r="487" spans="1:13" x14ac:dyDescent="0.15">
      <c r="A487" s="577" t="s">
        <v>355</v>
      </c>
      <c r="B487" s="578" t="s">
        <v>355</v>
      </c>
      <c r="C487" s="530">
        <f>SUM(E487:F487)</f>
        <v>0</v>
      </c>
      <c r="D487" s="288">
        <f>SUM(ENERO:DICIEMBRE!D487)</f>
        <v>0</v>
      </c>
      <c r="E487" s="288">
        <f>SUM(ENERO:DICIEMBRE!E487)</f>
        <v>0</v>
      </c>
      <c r="F487" s="288">
        <f>SUM(ENERO:DICIEMBRE!F487)</f>
        <v>0</v>
      </c>
      <c r="G487" s="288">
        <f>SUM(ENERO:DICIEMBRE!G487)</f>
        <v>0</v>
      </c>
      <c r="H487" s="288">
        <f>SUM(ENERO:DICIEMBRE!H487)</f>
        <v>0</v>
      </c>
      <c r="I487" s="288">
        <f>SUM(ENERO:DICIEMBRE!I487)</f>
        <v>0</v>
      </c>
      <c r="J487" s="288">
        <f>SUM(ENERO:DICIEMBRE!J487)</f>
        <v>0</v>
      </c>
      <c r="K487" s="288">
        <f>SUM(ENERO:DICIEMBRE!K487)</f>
        <v>0</v>
      </c>
      <c r="L487" s="288">
        <f>SUM(ENERO:DICIEMBRE!L487)</f>
        <v>0</v>
      </c>
      <c r="M487" s="288">
        <f>SUM(ENERO:DICIEMBRE!M487)</f>
        <v>0</v>
      </c>
    </row>
    <row r="488" spans="1:13" ht="11.25" x14ac:dyDescent="0.15">
      <c r="A488" s="577" t="s">
        <v>601</v>
      </c>
      <c r="B488" s="578"/>
      <c r="C488" s="530">
        <f>SUM(E488:F488)</f>
        <v>0</v>
      </c>
      <c r="D488" s="288">
        <f>SUM(ENERO:DICIEMBRE!D488)</f>
        <v>0</v>
      </c>
      <c r="E488" s="288">
        <f>SUM(ENERO:DICIEMBRE!E488)</f>
        <v>0</v>
      </c>
      <c r="F488" s="288">
        <f>SUM(ENERO:DICIEMBRE!F488)</f>
        <v>0</v>
      </c>
      <c r="G488" s="288">
        <f>SUM(ENERO:DICIEMBRE!G488)</f>
        <v>0</v>
      </c>
      <c r="H488" s="288">
        <f>SUM(ENERO:DICIEMBRE!H488)</f>
        <v>0</v>
      </c>
      <c r="I488" s="288">
        <f>SUM(ENERO:DICIEMBRE!I488)</f>
        <v>0</v>
      </c>
      <c r="J488" s="288">
        <f>SUM(ENERO:DICIEMBRE!J488)</f>
        <v>0</v>
      </c>
      <c r="K488" s="288">
        <f>SUM(ENERO:DICIEMBRE!K488)</f>
        <v>0</v>
      </c>
      <c r="L488" s="288">
        <f>SUM(ENERO:DICIEMBRE!L488)</f>
        <v>0</v>
      </c>
      <c r="M488" s="288">
        <f>SUM(ENERO:DICIEMBRE!M488)</f>
        <v>0</v>
      </c>
    </row>
    <row r="489" spans="1:13" ht="11.25" x14ac:dyDescent="0.15">
      <c r="A489" s="577" t="s">
        <v>184</v>
      </c>
      <c r="B489" s="578"/>
      <c r="C489" s="530">
        <f t="shared" ref="C489:C490" si="34">SUM(E489:F489)</f>
        <v>0</v>
      </c>
      <c r="D489" s="288">
        <f>SUM(ENERO:DICIEMBRE!D489)</f>
        <v>0</v>
      </c>
      <c r="E489" s="288">
        <f>SUM(ENERO:DICIEMBRE!E489)</f>
        <v>0</v>
      </c>
      <c r="F489" s="288">
        <f>SUM(ENERO:DICIEMBRE!F489)</f>
        <v>0</v>
      </c>
      <c r="G489" s="288">
        <f>SUM(ENERO:DICIEMBRE!G489)</f>
        <v>0</v>
      </c>
      <c r="H489" s="288">
        <f>SUM(ENERO:DICIEMBRE!H489)</f>
        <v>0</v>
      </c>
      <c r="I489" s="288">
        <f>SUM(ENERO:DICIEMBRE!I489)</f>
        <v>0</v>
      </c>
      <c r="J489" s="288">
        <f>SUM(ENERO:DICIEMBRE!J489)</f>
        <v>0</v>
      </c>
      <c r="K489" s="288">
        <f>SUM(ENERO:DICIEMBRE!K489)</f>
        <v>0</v>
      </c>
      <c r="L489" s="288">
        <f>SUM(ENERO:DICIEMBRE!L489)</f>
        <v>0</v>
      </c>
      <c r="M489" s="288">
        <f>SUM(ENERO:DICIEMBRE!M489)</f>
        <v>0</v>
      </c>
    </row>
    <row r="490" spans="1:13" ht="11.25" x14ac:dyDescent="0.15">
      <c r="A490" s="577" t="s">
        <v>185</v>
      </c>
      <c r="B490" s="578"/>
      <c r="C490" s="530">
        <f t="shared" si="34"/>
        <v>0</v>
      </c>
      <c r="D490" s="288">
        <f>SUM(ENERO:DICIEMBRE!D490)</f>
        <v>0</v>
      </c>
      <c r="E490" s="288">
        <f>SUM(ENERO:DICIEMBRE!E490)</f>
        <v>0</v>
      </c>
      <c r="F490" s="288">
        <f>SUM(ENERO:DICIEMBRE!F490)</f>
        <v>0</v>
      </c>
      <c r="G490" s="288">
        <f>SUM(ENERO:DICIEMBRE!G490)</f>
        <v>0</v>
      </c>
      <c r="H490" s="288">
        <f>SUM(ENERO:DICIEMBRE!H490)</f>
        <v>0</v>
      </c>
      <c r="I490" s="288">
        <f>SUM(ENERO:DICIEMBRE!I490)</f>
        <v>0</v>
      </c>
      <c r="J490" s="288">
        <f>SUM(ENERO:DICIEMBRE!J490)</f>
        <v>0</v>
      </c>
      <c r="K490" s="288">
        <f>SUM(ENERO:DICIEMBRE!K490)</f>
        <v>0</v>
      </c>
      <c r="L490" s="288">
        <f>SUM(ENERO:DICIEMBRE!L490)</f>
        <v>0</v>
      </c>
      <c r="M490" s="288">
        <f>SUM(ENERO:DICIEMBRE!M490)</f>
        <v>0</v>
      </c>
    </row>
    <row r="491" spans="1:13" ht="11.25" x14ac:dyDescent="0.15">
      <c r="A491" s="280"/>
      <c r="B491" s="281" t="s">
        <v>602</v>
      </c>
      <c r="C491" s="530">
        <f>SUM(C486:C490)</f>
        <v>1</v>
      </c>
      <c r="D491" s="530">
        <f>SUM(D486:D490)</f>
        <v>1</v>
      </c>
      <c r="E491" s="530">
        <f t="shared" ref="E491:M491" si="35">SUM(E486:E490)</f>
        <v>0</v>
      </c>
      <c r="F491" s="530">
        <f t="shared" si="35"/>
        <v>1</v>
      </c>
      <c r="G491" s="530">
        <f t="shared" si="35"/>
        <v>1</v>
      </c>
      <c r="H491" s="530">
        <f t="shared" si="35"/>
        <v>0</v>
      </c>
      <c r="I491" s="530">
        <f t="shared" si="35"/>
        <v>0</v>
      </c>
      <c r="J491" s="530">
        <f t="shared" si="35"/>
        <v>0</v>
      </c>
      <c r="K491" s="530">
        <f t="shared" si="35"/>
        <v>0</v>
      </c>
      <c r="L491" s="530">
        <f t="shared" si="35"/>
        <v>0</v>
      </c>
      <c r="M491" s="530">
        <f t="shared" si="35"/>
        <v>0</v>
      </c>
    </row>
    <row r="492" spans="1:13" ht="11.25" x14ac:dyDescent="0.15">
      <c r="A492" s="282"/>
      <c r="B492" s="281" t="s">
        <v>410</v>
      </c>
      <c r="C492" s="283">
        <f t="shared" ref="C492:M492" si="36">SUM(C457+C461+C465+C469+C478+C485+C491)</f>
        <v>88</v>
      </c>
      <c r="D492" s="283">
        <f t="shared" si="36"/>
        <v>88</v>
      </c>
      <c r="E492" s="283">
        <f t="shared" si="36"/>
        <v>0</v>
      </c>
      <c r="F492" s="283">
        <f t="shared" si="36"/>
        <v>88</v>
      </c>
      <c r="G492" s="283">
        <f t="shared" si="36"/>
        <v>42</v>
      </c>
      <c r="H492" s="283">
        <f t="shared" si="36"/>
        <v>46</v>
      </c>
      <c r="I492" s="283">
        <f t="shared" si="36"/>
        <v>0</v>
      </c>
      <c r="J492" s="283">
        <f t="shared" si="36"/>
        <v>0</v>
      </c>
      <c r="K492" s="283">
        <f t="shared" si="36"/>
        <v>0</v>
      </c>
      <c r="L492" s="283">
        <f t="shared" si="36"/>
        <v>0</v>
      </c>
      <c r="M492" s="283">
        <f t="shared" si="36"/>
        <v>0</v>
      </c>
    </row>
  </sheetData>
  <mergeCells count="209">
    <mergeCell ref="A97:E97"/>
    <mergeCell ref="A125:B125"/>
    <mergeCell ref="A221:B221"/>
    <mergeCell ref="A231:B231"/>
    <mergeCell ref="A237:B237"/>
    <mergeCell ref="A244:B244"/>
    <mergeCell ref="A8:C8"/>
    <mergeCell ref="A72:B72"/>
    <mergeCell ref="A73:B73"/>
    <mergeCell ref="A79:A82"/>
    <mergeCell ref="A86:B86"/>
    <mergeCell ref="A90:A93"/>
    <mergeCell ref="Q284:Q286"/>
    <mergeCell ref="R284:R286"/>
    <mergeCell ref="D285:D286"/>
    <mergeCell ref="E285:F285"/>
    <mergeCell ref="G285:G286"/>
    <mergeCell ref="H285:H286"/>
    <mergeCell ref="I285:I286"/>
    <mergeCell ref="J285:J286"/>
    <mergeCell ref="A256:B256"/>
    <mergeCell ref="A284:B286"/>
    <mergeCell ref="C284:C286"/>
    <mergeCell ref="D284:G284"/>
    <mergeCell ref="H284:J284"/>
    <mergeCell ref="K284:M284"/>
    <mergeCell ref="K285:K286"/>
    <mergeCell ref="L285:L286"/>
    <mergeCell ref="M285:M286"/>
    <mergeCell ref="A310:B310"/>
    <mergeCell ref="A311:B311"/>
    <mergeCell ref="A313:B315"/>
    <mergeCell ref="C313:C315"/>
    <mergeCell ref="D313:G313"/>
    <mergeCell ref="H313:J313"/>
    <mergeCell ref="O285:O286"/>
    <mergeCell ref="P285:P286"/>
    <mergeCell ref="A287:B287"/>
    <mergeCell ref="A293:A296"/>
    <mergeCell ref="A300:B300"/>
    <mergeCell ref="A304:A307"/>
    <mergeCell ref="N284:N286"/>
    <mergeCell ref="O284:P284"/>
    <mergeCell ref="O314:O315"/>
    <mergeCell ref="P314:P315"/>
    <mergeCell ref="K313:M313"/>
    <mergeCell ref="N313:N315"/>
    <mergeCell ref="O313:P313"/>
    <mergeCell ref="Q313:Q315"/>
    <mergeCell ref="D314:D315"/>
    <mergeCell ref="E314:F314"/>
    <mergeCell ref="G314:G315"/>
    <mergeCell ref="H314:H315"/>
    <mergeCell ref="I314:I315"/>
    <mergeCell ref="J314:J315"/>
    <mergeCell ref="A319:B319"/>
    <mergeCell ref="A321:B321"/>
    <mergeCell ref="A323:B323"/>
    <mergeCell ref="A324:B324"/>
    <mergeCell ref="A325:B325"/>
    <mergeCell ref="A326:B326"/>
    <mergeCell ref="K314:K315"/>
    <mergeCell ref="L314:L315"/>
    <mergeCell ref="M314:M315"/>
    <mergeCell ref="A318:B318"/>
    <mergeCell ref="O328:P328"/>
    <mergeCell ref="Q328:Q330"/>
    <mergeCell ref="D329:D330"/>
    <mergeCell ref="E329:F329"/>
    <mergeCell ref="G329:G330"/>
    <mergeCell ref="H329:H330"/>
    <mergeCell ref="I329:I330"/>
    <mergeCell ref="J329:J330"/>
    <mergeCell ref="K329:K330"/>
    <mergeCell ref="L329:L330"/>
    <mergeCell ref="D328:G328"/>
    <mergeCell ref="H328:J328"/>
    <mergeCell ref="K328:M328"/>
    <mergeCell ref="N328:N330"/>
    <mergeCell ref="M329:M330"/>
    <mergeCell ref="O329:O330"/>
    <mergeCell ref="P329:P330"/>
    <mergeCell ref="A339:B339"/>
    <mergeCell ref="A340:B340"/>
    <mergeCell ref="A341:B343"/>
    <mergeCell ref="C341:C343"/>
    <mergeCell ref="D341:D343"/>
    <mergeCell ref="E341:J341"/>
    <mergeCell ref="K341:K343"/>
    <mergeCell ref="L341:N342"/>
    <mergeCell ref="A328:B330"/>
    <mergeCell ref="C328:C330"/>
    <mergeCell ref="A365:F365"/>
    <mergeCell ref="A366:B367"/>
    <mergeCell ref="C366:C367"/>
    <mergeCell ref="D366:D367"/>
    <mergeCell ref="E366:E367"/>
    <mergeCell ref="F366:F367"/>
    <mergeCell ref="O341:O343"/>
    <mergeCell ref="P341:Q342"/>
    <mergeCell ref="R341:R343"/>
    <mergeCell ref="E342:G342"/>
    <mergeCell ref="H342:J342"/>
    <mergeCell ref="A364:B364"/>
    <mergeCell ref="D373:D374"/>
    <mergeCell ref="A375:B375"/>
    <mergeCell ref="A376:B376"/>
    <mergeCell ref="A377:B377"/>
    <mergeCell ref="A378:B380"/>
    <mergeCell ref="C378:C380"/>
    <mergeCell ref="D378:G378"/>
    <mergeCell ref="A368:B368"/>
    <mergeCell ref="A369:B369"/>
    <mergeCell ref="A370:A371"/>
    <mergeCell ref="A372:B372"/>
    <mergeCell ref="A373:B374"/>
    <mergeCell ref="C373:C374"/>
    <mergeCell ref="M379:M380"/>
    <mergeCell ref="O379:O380"/>
    <mergeCell ref="P379:P380"/>
    <mergeCell ref="H378:J378"/>
    <mergeCell ref="K378:M378"/>
    <mergeCell ref="N378:N380"/>
    <mergeCell ref="O378:P378"/>
    <mergeCell ref="Q378:Q380"/>
    <mergeCell ref="D379:D380"/>
    <mergeCell ref="E379:F379"/>
    <mergeCell ref="G379:G380"/>
    <mergeCell ref="H379:H380"/>
    <mergeCell ref="I379:I380"/>
    <mergeCell ref="A381:A383"/>
    <mergeCell ref="A384:A386"/>
    <mergeCell ref="A387:A389"/>
    <mergeCell ref="A392:A394"/>
    <mergeCell ref="A395:A397"/>
    <mergeCell ref="A398:A400"/>
    <mergeCell ref="J379:J380"/>
    <mergeCell ref="K379:K380"/>
    <mergeCell ref="L379:L380"/>
    <mergeCell ref="A415:B415"/>
    <mergeCell ref="A416:B416"/>
    <mergeCell ref="A417:B417"/>
    <mergeCell ref="A418:B418"/>
    <mergeCell ref="A419:B419"/>
    <mergeCell ref="A420:B420"/>
    <mergeCell ref="A401:A403"/>
    <mergeCell ref="A404:A406"/>
    <mergeCell ref="A408:A410"/>
    <mergeCell ref="A412:B412"/>
    <mergeCell ref="A413:B413"/>
    <mergeCell ref="A414:B414"/>
    <mergeCell ref="A431:B431"/>
    <mergeCell ref="A433:B434"/>
    <mergeCell ref="C433:C434"/>
    <mergeCell ref="D433:I433"/>
    <mergeCell ref="J433:J434"/>
    <mergeCell ref="A435:B435"/>
    <mergeCell ref="A421:B421"/>
    <mergeCell ref="A422:B422"/>
    <mergeCell ref="A423:B423"/>
    <mergeCell ref="A425:B425"/>
    <mergeCell ref="A426:B426"/>
    <mergeCell ref="A429:A430"/>
    <mergeCell ref="A446:B446"/>
    <mergeCell ref="A450:B451"/>
    <mergeCell ref="C450:C451"/>
    <mergeCell ref="D450:D451"/>
    <mergeCell ref="E450:F450"/>
    <mergeCell ref="G450:I450"/>
    <mergeCell ref="A436:B436"/>
    <mergeCell ref="A437:B437"/>
    <mergeCell ref="A439:B439"/>
    <mergeCell ref="A440:A442"/>
    <mergeCell ref="A444:B444"/>
    <mergeCell ref="A445:B445"/>
    <mergeCell ref="A459:B459"/>
    <mergeCell ref="A460:B460"/>
    <mergeCell ref="A461:B461"/>
    <mergeCell ref="A462:B462"/>
    <mergeCell ref="A463:B463"/>
    <mergeCell ref="A464:B464"/>
    <mergeCell ref="A452:B452"/>
    <mergeCell ref="A453:B453"/>
    <mergeCell ref="A454:B454"/>
    <mergeCell ref="A455:B455"/>
    <mergeCell ref="A456:B456"/>
    <mergeCell ref="A458:B458"/>
    <mergeCell ref="A473:B473"/>
    <mergeCell ref="A474:B474"/>
    <mergeCell ref="A475:B475"/>
    <mergeCell ref="A476:B476"/>
    <mergeCell ref="A477:B477"/>
    <mergeCell ref="A479:B479"/>
    <mergeCell ref="A466:B466"/>
    <mergeCell ref="A467:B467"/>
    <mergeCell ref="A468:B468"/>
    <mergeCell ref="A470:B470"/>
    <mergeCell ref="A471:B471"/>
    <mergeCell ref="A472:B472"/>
    <mergeCell ref="A487:B487"/>
    <mergeCell ref="A488:B488"/>
    <mergeCell ref="A489:B489"/>
    <mergeCell ref="A490:B490"/>
    <mergeCell ref="A480:B480"/>
    <mergeCell ref="A481:B481"/>
    <mergeCell ref="A482:B482"/>
    <mergeCell ref="A483:B483"/>
    <mergeCell ref="A484:B484"/>
    <mergeCell ref="A486:B486"/>
  </mergeCells>
  <dataValidations count="1">
    <dataValidation allowBlank="1" showInputMessage="1" showErrorMessage="1" errorTitle="ERROR" error="Por favor ingrese solo Números." sqref="A1:XFD1048576" xr:uid="{00000000-0002-0000-0000-000000000000}"/>
  </dataValidation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492"/>
  <sheetViews>
    <sheetView topLeftCell="E331" workbookViewId="0">
      <selection activeCell="K341" sqref="K341:K343"/>
    </sheetView>
  </sheetViews>
  <sheetFormatPr baseColWidth="10" defaultColWidth="11.42578125" defaultRowHeight="10.5" x14ac:dyDescent="0.15"/>
  <cols>
    <col min="1" max="1" width="18" style="5" customWidth="1"/>
    <col min="2" max="2" width="86.42578125" style="4" customWidth="1"/>
    <col min="3" max="3" width="21.85546875" style="5" customWidth="1"/>
    <col min="4" max="4" width="19" style="5" customWidth="1"/>
    <col min="5" max="5" width="18.5703125" style="5" customWidth="1"/>
    <col min="6" max="6" width="18.42578125" style="5" customWidth="1"/>
    <col min="7" max="7" width="16.85546875" style="5" customWidth="1"/>
    <col min="8" max="13" width="15.7109375" style="5" customWidth="1"/>
    <col min="14" max="16" width="12.7109375" style="5" customWidth="1"/>
    <col min="17" max="17" width="13.7109375" style="5" customWidth="1"/>
    <col min="18" max="18" width="18.5703125" style="5" customWidth="1"/>
    <col min="19" max="24" width="11.42578125" style="5"/>
    <col min="25" max="25" width="11.42578125" style="5" customWidth="1"/>
    <col min="26" max="26" width="5.28515625" style="5" customWidth="1"/>
    <col min="27" max="27" width="13.5703125" style="5" hidden="1" customWidth="1"/>
    <col min="28" max="28" width="11.42578125" style="5" hidden="1" customWidth="1"/>
    <col min="29" max="35" width="11.42578125" style="5" customWidth="1"/>
    <col min="36" max="16384" width="11.42578125" style="5"/>
  </cols>
  <sheetData>
    <row r="1" spans="1:14" s="3" customFormat="1" ht="15" customHeight="1" x14ac:dyDescent="0.15">
      <c r="A1" s="1" t="s">
        <v>0</v>
      </c>
      <c r="B1" s="2"/>
    </row>
    <row r="2" spans="1:14" s="3" customFormat="1" ht="15" customHeight="1" x14ac:dyDescent="0.15">
      <c r="A2" s="1" t="str">
        <f>CONCATENATE("COMUNA: ",[10]NOMBRE!B2," - ","( ",[10]NOMBRE!C2,[10]NOMBRE!D2,[10]NOMBRE!E2,[10]NOMBRE!F2,[10]NOMBRE!G2," )")</f>
        <v>COMUNA: LINARES - ( 07401 )</v>
      </c>
      <c r="B2" s="2"/>
    </row>
    <row r="3" spans="1:14" ht="15" customHeight="1" x14ac:dyDescent="0.15">
      <c r="A3" s="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</row>
    <row r="4" spans="1:14" ht="15" customHeight="1" x14ac:dyDescent="0.15">
      <c r="A4" s="1" t="str">
        <f>CONCATENATE("MES: ",[10]NOMBRE!B6," - ","( ",[10]NOMBRE!C6,[10]NOMBRE!D6," )")</f>
        <v>MES: SEPTIEMBRE - ( 09 )</v>
      </c>
    </row>
    <row r="5" spans="1:14" s="3" customFormat="1" ht="15" customHeight="1" x14ac:dyDescent="0.15">
      <c r="A5" s="1" t="str">
        <f>CONCATENATE("AÑO: ",[10]NOMBRE!B7)</f>
        <v>AÑO: 2021</v>
      </c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</row>
    <row r="6" spans="1:14" s="3" customFormat="1" ht="14.25" customHeight="1" x14ac:dyDescent="0.2">
      <c r="A6" s="1"/>
      <c r="B6" s="6"/>
      <c r="C6" s="8"/>
      <c r="D6" s="8" t="s">
        <v>1</v>
      </c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s="12" customFormat="1" ht="14.25" customHeight="1" x14ac:dyDescent="0.15">
      <c r="A7" s="9" t="s">
        <v>2</v>
      </c>
      <c r="B7" s="10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4" s="3" customFormat="1" ht="15.95" customHeight="1" x14ac:dyDescent="0.15">
      <c r="A8" s="762" t="s">
        <v>3</v>
      </c>
      <c r="B8" s="762"/>
      <c r="C8" s="762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4" s="3" customFormat="1" ht="35.1" customHeight="1" x14ac:dyDescent="0.15">
      <c r="A9" s="13" t="s">
        <v>4</v>
      </c>
      <c r="B9" s="13" t="s">
        <v>5</v>
      </c>
      <c r="C9" s="14" t="s">
        <v>6</v>
      </c>
      <c r="D9" s="14" t="s">
        <v>7</v>
      </c>
      <c r="E9" s="14" t="s">
        <v>8</v>
      </c>
      <c r="F9" s="7"/>
      <c r="G9" s="533">
        <f>+E70+E73+E86+E102+H124+E159+E164+E201+E220+E230+E236+E243+E277+E280</f>
        <v>1435138225</v>
      </c>
      <c r="H9" s="7"/>
      <c r="I9" s="7"/>
      <c r="J9" s="7"/>
      <c r="K9" s="7"/>
      <c r="L9" s="7"/>
      <c r="M9" s="7"/>
      <c r="N9" s="7"/>
    </row>
    <row r="10" spans="1:14" s="3" customFormat="1" ht="20.100000000000001" customHeight="1" x14ac:dyDescent="0.15">
      <c r="A10" s="15"/>
      <c r="B10" s="16" t="s">
        <v>9</v>
      </c>
      <c r="C10" s="284">
        <f>SUM(C11:C23)</f>
        <v>9933</v>
      </c>
      <c r="D10" s="285">
        <f>SUM(D11:D23)</f>
        <v>9691</v>
      </c>
      <c r="E10" s="17">
        <f>SUM(E11:E23)</f>
        <v>100621190</v>
      </c>
      <c r="F10" s="7"/>
      <c r="G10" s="7"/>
      <c r="H10" s="7"/>
      <c r="I10" s="7"/>
      <c r="J10" s="7"/>
      <c r="K10" s="7"/>
      <c r="L10" s="7"/>
      <c r="M10" s="7"/>
      <c r="N10" s="7"/>
    </row>
    <row r="11" spans="1:14" s="3" customFormat="1" ht="15" customHeight="1" x14ac:dyDescent="0.15">
      <c r="A11" s="286" t="s">
        <v>10</v>
      </c>
      <c r="B11" s="287" t="s">
        <v>11</v>
      </c>
      <c r="C11" s="288">
        <f>[10]B!C5</f>
        <v>0</v>
      </c>
      <c r="D11" s="289">
        <f>[10]B!E5</f>
        <v>0</v>
      </c>
      <c r="E11" s="18">
        <f>[10]B!AL5</f>
        <v>0</v>
      </c>
      <c r="F11" s="7"/>
      <c r="G11" s="7"/>
      <c r="H11" s="7"/>
      <c r="I11" s="7"/>
      <c r="J11" s="7"/>
      <c r="K11" s="7"/>
      <c r="L11" s="7"/>
      <c r="M11" s="7"/>
      <c r="N11" s="7"/>
    </row>
    <row r="12" spans="1:14" s="3" customFormat="1" ht="15" customHeight="1" x14ac:dyDescent="0.15">
      <c r="A12" s="290" t="s">
        <v>12</v>
      </c>
      <c r="B12" s="291" t="s">
        <v>13</v>
      </c>
      <c r="C12" s="288">
        <f>[10]B!C6</f>
        <v>0</v>
      </c>
      <c r="D12" s="289">
        <f>[10]B!E6</f>
        <v>0</v>
      </c>
      <c r="E12" s="18">
        <f>[10]B!AL6</f>
        <v>0</v>
      </c>
      <c r="F12" s="7"/>
      <c r="G12" s="7"/>
      <c r="H12" s="7"/>
      <c r="I12" s="7"/>
      <c r="J12" s="7"/>
      <c r="K12" s="7"/>
      <c r="L12" s="7"/>
      <c r="M12" s="7"/>
      <c r="N12" s="7"/>
    </row>
    <row r="13" spans="1:14" s="3" customFormat="1" ht="15" customHeight="1" x14ac:dyDescent="0.15">
      <c r="A13" s="290" t="s">
        <v>14</v>
      </c>
      <c r="B13" s="291" t="s">
        <v>15</v>
      </c>
      <c r="C13" s="288">
        <f>[10]B!C7</f>
        <v>3635</v>
      </c>
      <c r="D13" s="289">
        <f>[10]B!E7</f>
        <v>3456</v>
      </c>
      <c r="E13" s="18">
        <f>[10]B!AL7</f>
        <v>46414080</v>
      </c>
      <c r="F13" s="7"/>
      <c r="G13" s="7"/>
      <c r="H13" s="7"/>
      <c r="I13" s="7"/>
      <c r="J13" s="7"/>
      <c r="K13" s="7"/>
      <c r="L13" s="7"/>
      <c r="M13" s="7"/>
      <c r="N13" s="7"/>
    </row>
    <row r="14" spans="1:14" s="3" customFormat="1" ht="15" customHeight="1" x14ac:dyDescent="0.15">
      <c r="A14" s="290" t="s">
        <v>16</v>
      </c>
      <c r="B14" s="291" t="s">
        <v>17</v>
      </c>
      <c r="C14" s="288">
        <f>[10]B!C8</f>
        <v>0</v>
      </c>
      <c r="D14" s="289">
        <f>[10]B!E8</f>
        <v>0</v>
      </c>
      <c r="E14" s="18">
        <f>[10]B!AL8</f>
        <v>0</v>
      </c>
      <c r="F14" s="7"/>
      <c r="G14" s="7"/>
      <c r="H14" s="7"/>
      <c r="I14" s="7"/>
      <c r="J14" s="7"/>
      <c r="K14" s="7"/>
      <c r="L14" s="7"/>
      <c r="M14" s="7"/>
      <c r="N14" s="7"/>
    </row>
    <row r="15" spans="1:14" s="3" customFormat="1" ht="15" customHeight="1" x14ac:dyDescent="0.15">
      <c r="A15" s="290" t="s">
        <v>18</v>
      </c>
      <c r="B15" s="291" t="s">
        <v>19</v>
      </c>
      <c r="C15" s="288">
        <f>[10]B!C9</f>
        <v>0</v>
      </c>
      <c r="D15" s="289">
        <f>[10]B!E9</f>
        <v>0</v>
      </c>
      <c r="E15" s="18">
        <f>[10]B!AL9</f>
        <v>0</v>
      </c>
      <c r="F15" s="7"/>
      <c r="G15" s="7"/>
      <c r="H15" s="7"/>
      <c r="I15" s="7"/>
      <c r="J15" s="7"/>
      <c r="K15" s="7"/>
      <c r="L15" s="7"/>
      <c r="M15" s="7"/>
      <c r="N15" s="7"/>
    </row>
    <row r="16" spans="1:14" s="3" customFormat="1" ht="15" customHeight="1" x14ac:dyDescent="0.15">
      <c r="A16" s="290" t="s">
        <v>20</v>
      </c>
      <c r="B16" s="291" t="s">
        <v>21</v>
      </c>
      <c r="C16" s="288">
        <f>[10]B!C10</f>
        <v>0</v>
      </c>
      <c r="D16" s="289">
        <f>[10]B!E10</f>
        <v>0</v>
      </c>
      <c r="E16" s="18">
        <f>[10]B!AL10</f>
        <v>0</v>
      </c>
      <c r="F16" s="7"/>
      <c r="G16" s="7"/>
      <c r="H16" s="7"/>
      <c r="I16" s="7"/>
      <c r="J16" s="7"/>
      <c r="K16" s="7"/>
      <c r="L16" s="7"/>
      <c r="M16" s="7"/>
      <c r="N16" s="7"/>
    </row>
    <row r="17" spans="1:14" s="3" customFormat="1" ht="15" customHeight="1" x14ac:dyDescent="0.15">
      <c r="A17" s="290" t="s">
        <v>22</v>
      </c>
      <c r="B17" s="291" t="s">
        <v>23</v>
      </c>
      <c r="C17" s="288">
        <f>[10]B!C11</f>
        <v>222</v>
      </c>
      <c r="D17" s="289">
        <f>[10]B!E11</f>
        <v>159</v>
      </c>
      <c r="E17" s="18">
        <f>[10]B!AL11</f>
        <v>2677560</v>
      </c>
      <c r="F17" s="7"/>
      <c r="G17" s="7"/>
      <c r="H17" s="7"/>
      <c r="I17" s="7"/>
      <c r="J17" s="7"/>
      <c r="K17" s="7"/>
      <c r="L17" s="7"/>
      <c r="M17" s="7"/>
      <c r="N17" s="7"/>
    </row>
    <row r="18" spans="1:14" s="3" customFormat="1" ht="24" customHeight="1" x14ac:dyDescent="0.15">
      <c r="A18" s="290" t="s">
        <v>24</v>
      </c>
      <c r="B18" s="291" t="s">
        <v>25</v>
      </c>
      <c r="C18" s="288">
        <f>[10]B!C12</f>
        <v>0</v>
      </c>
      <c r="D18" s="289">
        <f>[10]B!E12</f>
        <v>0</v>
      </c>
      <c r="E18" s="18">
        <f>[10]B!AL12</f>
        <v>0</v>
      </c>
      <c r="F18" s="7"/>
      <c r="G18" s="7"/>
      <c r="H18" s="7"/>
      <c r="I18" s="7"/>
      <c r="J18" s="7"/>
      <c r="K18" s="7"/>
      <c r="L18" s="7"/>
      <c r="M18" s="7"/>
      <c r="N18" s="7"/>
    </row>
    <row r="19" spans="1:14" s="3" customFormat="1" ht="24" customHeight="1" x14ac:dyDescent="0.15">
      <c r="A19" s="290" t="s">
        <v>26</v>
      </c>
      <c r="B19" s="291" t="s">
        <v>27</v>
      </c>
      <c r="C19" s="288">
        <f>[10]B!C13</f>
        <v>0</v>
      </c>
      <c r="D19" s="289">
        <f>[10]B!E13</f>
        <v>0</v>
      </c>
      <c r="E19" s="18">
        <f>[10]B!AL13</f>
        <v>0</v>
      </c>
      <c r="F19" s="7"/>
      <c r="G19" s="7"/>
      <c r="H19" s="7"/>
      <c r="I19" s="7"/>
      <c r="J19" s="7"/>
      <c r="K19" s="7"/>
      <c r="L19" s="7"/>
      <c r="M19" s="7"/>
      <c r="N19" s="7"/>
    </row>
    <row r="20" spans="1:14" s="3" customFormat="1" ht="24" customHeight="1" x14ac:dyDescent="0.15">
      <c r="A20" s="290" t="s">
        <v>28</v>
      </c>
      <c r="B20" s="291" t="s">
        <v>29</v>
      </c>
      <c r="C20" s="288">
        <f>[10]B!C14</f>
        <v>0</v>
      </c>
      <c r="D20" s="289">
        <f>[10]B!E14</f>
        <v>0</v>
      </c>
      <c r="E20" s="18">
        <f>[10]B!AL14</f>
        <v>0</v>
      </c>
      <c r="F20" s="7"/>
      <c r="G20" s="7"/>
      <c r="H20" s="7"/>
      <c r="I20" s="7"/>
      <c r="J20" s="7"/>
      <c r="K20" s="7"/>
      <c r="L20" s="7"/>
      <c r="M20" s="7"/>
      <c r="N20" s="7"/>
    </row>
    <row r="21" spans="1:14" s="3" customFormat="1" ht="24" customHeight="1" x14ac:dyDescent="0.15">
      <c r="A21" s="290" t="s">
        <v>30</v>
      </c>
      <c r="B21" s="291" t="s">
        <v>31</v>
      </c>
      <c r="C21" s="288">
        <f>[10]B!C15</f>
        <v>2010</v>
      </c>
      <c r="D21" s="289">
        <f>[10]B!E15</f>
        <v>2010</v>
      </c>
      <c r="E21" s="18">
        <f>[10]B!AL15</f>
        <v>13627800</v>
      </c>
      <c r="F21" s="7"/>
      <c r="G21" s="7"/>
      <c r="H21" s="7"/>
      <c r="I21" s="7"/>
      <c r="J21" s="7"/>
      <c r="K21" s="7"/>
      <c r="L21" s="7"/>
      <c r="M21" s="7"/>
      <c r="N21" s="7"/>
    </row>
    <row r="22" spans="1:14" s="3" customFormat="1" ht="24" customHeight="1" x14ac:dyDescent="0.15">
      <c r="A22" s="290" t="s">
        <v>32</v>
      </c>
      <c r="B22" s="292" t="s">
        <v>33</v>
      </c>
      <c r="C22" s="288">
        <f>[10]B!C16</f>
        <v>1623</v>
      </c>
      <c r="D22" s="289">
        <f>[10]B!E16</f>
        <v>1623</v>
      </c>
      <c r="E22" s="18">
        <f>[10]B!AL16</f>
        <v>13227450</v>
      </c>
      <c r="F22" s="7"/>
      <c r="G22" s="7"/>
      <c r="H22" s="7"/>
      <c r="I22" s="7"/>
      <c r="J22" s="7"/>
      <c r="K22" s="7"/>
      <c r="L22" s="7"/>
      <c r="M22" s="7"/>
      <c r="N22" s="7"/>
    </row>
    <row r="23" spans="1:14" s="3" customFormat="1" ht="24" customHeight="1" x14ac:dyDescent="0.15">
      <c r="A23" s="290" t="s">
        <v>34</v>
      </c>
      <c r="B23" s="291" t="s">
        <v>35</v>
      </c>
      <c r="C23" s="288">
        <f>[10]B!C17</f>
        <v>2443</v>
      </c>
      <c r="D23" s="289">
        <f>[10]B!E17</f>
        <v>2443</v>
      </c>
      <c r="E23" s="18">
        <f>[10]B!AL17</f>
        <v>24674300</v>
      </c>
      <c r="F23" s="7"/>
      <c r="G23" s="7"/>
      <c r="H23" s="7"/>
      <c r="I23" s="7"/>
      <c r="J23" s="7"/>
      <c r="K23" s="7"/>
      <c r="L23" s="7"/>
      <c r="M23" s="7"/>
      <c r="N23" s="7"/>
    </row>
    <row r="24" spans="1:14" s="3" customFormat="1" ht="24" customHeight="1" x14ac:dyDescent="0.15">
      <c r="A24" s="293" t="s">
        <v>36</v>
      </c>
      <c r="B24" s="294" t="s">
        <v>37</v>
      </c>
      <c r="C24" s="288">
        <f>[10]B!C18</f>
        <v>7</v>
      </c>
      <c r="D24" s="289">
        <f>[10]B!E18</f>
        <v>7</v>
      </c>
      <c r="E24" s="18">
        <f>[10]B!AL18</f>
        <v>106050</v>
      </c>
      <c r="F24" s="7"/>
      <c r="G24" s="7"/>
      <c r="H24" s="7"/>
      <c r="I24" s="7"/>
      <c r="J24" s="7"/>
      <c r="K24" s="7"/>
      <c r="L24" s="7"/>
      <c r="M24" s="7"/>
      <c r="N24" s="7"/>
    </row>
    <row r="25" spans="1:14" s="3" customFormat="1" ht="15" customHeight="1" x14ac:dyDescent="0.15">
      <c r="A25" s="290" t="s">
        <v>38</v>
      </c>
      <c r="B25" s="291" t="s">
        <v>39</v>
      </c>
      <c r="C25" s="288">
        <f>[10]B!C1080</f>
        <v>0</v>
      </c>
      <c r="D25" s="289">
        <f>[10]B!E1080</f>
        <v>0</v>
      </c>
      <c r="E25" s="18">
        <f>[10]B!AL1080</f>
        <v>0</v>
      </c>
      <c r="F25" s="7"/>
      <c r="G25" s="7"/>
      <c r="H25" s="7"/>
      <c r="I25" s="7"/>
      <c r="J25" s="7"/>
      <c r="K25" s="7"/>
      <c r="L25" s="7"/>
      <c r="M25" s="7"/>
      <c r="N25" s="7"/>
    </row>
    <row r="26" spans="1:14" s="3" customFormat="1" ht="21.75" customHeight="1" x14ac:dyDescent="0.15">
      <c r="A26" s="295"/>
      <c r="B26" s="296" t="s">
        <v>40</v>
      </c>
      <c r="C26" s="297">
        <f>SUM(C27:C32)</f>
        <v>593</v>
      </c>
      <c r="D26" s="300"/>
      <c r="E26" s="20"/>
      <c r="F26" s="7"/>
      <c r="G26" s="7"/>
      <c r="H26" s="7"/>
      <c r="I26" s="7"/>
      <c r="J26" s="7"/>
      <c r="K26" s="7"/>
      <c r="L26" s="7"/>
      <c r="M26" s="7"/>
      <c r="N26" s="7"/>
    </row>
    <row r="27" spans="1:14" s="3" customFormat="1" ht="15" customHeight="1" x14ac:dyDescent="0.15">
      <c r="A27" s="290" t="s">
        <v>41</v>
      </c>
      <c r="B27" s="291" t="s">
        <v>42</v>
      </c>
      <c r="C27" s="299">
        <f>[10]B!C20</f>
        <v>0</v>
      </c>
      <c r="D27" s="300"/>
      <c r="E27" s="20"/>
      <c r="F27" s="7"/>
      <c r="G27" s="7"/>
      <c r="H27" s="7"/>
      <c r="I27" s="7"/>
      <c r="J27" s="7"/>
      <c r="K27" s="7"/>
      <c r="L27" s="7"/>
      <c r="M27" s="7"/>
      <c r="N27" s="7"/>
    </row>
    <row r="28" spans="1:14" s="3" customFormat="1" ht="15" customHeight="1" x14ac:dyDescent="0.15">
      <c r="A28" s="301"/>
      <c r="B28" s="291" t="s">
        <v>43</v>
      </c>
      <c r="C28" s="299">
        <f>[10]B!C21</f>
        <v>0</v>
      </c>
      <c r="D28" s="300"/>
      <c r="E28" s="20"/>
      <c r="F28" s="7"/>
      <c r="G28" s="7"/>
      <c r="H28" s="7"/>
      <c r="I28" s="7"/>
      <c r="J28" s="7"/>
      <c r="K28" s="7"/>
      <c r="L28" s="7"/>
      <c r="M28" s="7"/>
      <c r="N28" s="7"/>
    </row>
    <row r="29" spans="1:14" s="3" customFormat="1" ht="15" customHeight="1" x14ac:dyDescent="0.15">
      <c r="A29" s="290"/>
      <c r="B29" s="291" t="s">
        <v>44</v>
      </c>
      <c r="C29" s="299">
        <f>[10]B!C22</f>
        <v>0</v>
      </c>
      <c r="D29" s="300"/>
      <c r="E29" s="20"/>
      <c r="F29" s="7"/>
      <c r="G29" s="7"/>
      <c r="H29" s="7"/>
      <c r="I29" s="7"/>
      <c r="J29" s="7"/>
      <c r="K29" s="7"/>
      <c r="L29" s="7"/>
      <c r="M29" s="7"/>
      <c r="N29" s="7"/>
    </row>
    <row r="30" spans="1:14" s="3" customFormat="1" ht="15" customHeight="1" x14ac:dyDescent="0.15">
      <c r="A30" s="302"/>
      <c r="B30" s="291" t="s">
        <v>45</v>
      </c>
      <c r="C30" s="299">
        <f>[10]B!C23</f>
        <v>0</v>
      </c>
      <c r="D30" s="300"/>
      <c r="E30" s="20"/>
      <c r="F30" s="7"/>
      <c r="G30" s="7"/>
      <c r="H30" s="7"/>
      <c r="I30" s="7"/>
      <c r="J30" s="7"/>
      <c r="K30" s="7"/>
      <c r="L30" s="7"/>
      <c r="M30" s="7"/>
      <c r="N30" s="7"/>
    </row>
    <row r="31" spans="1:14" s="3" customFormat="1" ht="15" customHeight="1" x14ac:dyDescent="0.15">
      <c r="A31" s="302"/>
      <c r="B31" s="291" t="s">
        <v>46</v>
      </c>
      <c r="C31" s="299">
        <f>[10]B!C24</f>
        <v>593</v>
      </c>
      <c r="D31" s="300"/>
      <c r="E31" s="20"/>
      <c r="F31" s="7"/>
      <c r="G31" s="7"/>
      <c r="H31" s="7"/>
      <c r="I31" s="7"/>
      <c r="J31" s="7"/>
      <c r="K31" s="7"/>
      <c r="L31" s="7"/>
      <c r="M31" s="7"/>
      <c r="N31" s="7"/>
    </row>
    <row r="32" spans="1:14" s="3" customFormat="1" ht="15" customHeight="1" x14ac:dyDescent="0.15">
      <c r="A32" s="303">
        <v>101308</v>
      </c>
      <c r="B32" s="291" t="s">
        <v>47</v>
      </c>
      <c r="C32" s="299">
        <f>[10]B!C25</f>
        <v>0</v>
      </c>
      <c r="D32" s="300"/>
      <c r="E32" s="20"/>
      <c r="F32" s="7"/>
      <c r="G32" s="7"/>
      <c r="H32" s="7"/>
      <c r="I32" s="7"/>
      <c r="J32" s="7"/>
      <c r="K32" s="7"/>
      <c r="L32" s="7"/>
      <c r="M32" s="7"/>
      <c r="N32" s="7"/>
    </row>
    <row r="33" spans="1:14" s="3" customFormat="1" ht="20.100000000000001" customHeight="1" x14ac:dyDescent="0.15">
      <c r="A33" s="21"/>
      <c r="B33" s="22" t="s">
        <v>48</v>
      </c>
      <c r="C33" s="304">
        <f>SUM(C34:C44)</f>
        <v>7413</v>
      </c>
      <c r="D33" s="305">
        <f t="shared" ref="D33:E33" si="0">SUM(D34:D44)</f>
        <v>7379</v>
      </c>
      <c r="E33" s="305">
        <f t="shared" si="0"/>
        <v>12405530</v>
      </c>
      <c r="F33" s="7"/>
      <c r="G33" s="7"/>
      <c r="H33" s="7"/>
      <c r="I33" s="7"/>
      <c r="J33" s="7"/>
      <c r="K33" s="7"/>
      <c r="L33" s="7"/>
      <c r="M33" s="7"/>
      <c r="N33" s="7"/>
    </row>
    <row r="34" spans="1:14" s="3" customFormat="1" ht="15" customHeight="1" x14ac:dyDescent="0.15">
      <c r="A34" s="286" t="s">
        <v>49</v>
      </c>
      <c r="B34" s="287" t="s">
        <v>50</v>
      </c>
      <c r="C34" s="306">
        <f>[10]B!$C$29</f>
        <v>2090</v>
      </c>
      <c r="D34" s="306">
        <f>[10]B!$E$29</f>
        <v>2086</v>
      </c>
      <c r="E34" s="23">
        <f>[10]B!$AL$29</f>
        <v>2753520</v>
      </c>
      <c r="F34" s="7"/>
      <c r="G34" s="7"/>
      <c r="H34" s="7"/>
      <c r="I34" s="7"/>
      <c r="J34" s="7"/>
      <c r="K34" s="7"/>
      <c r="L34" s="7"/>
      <c r="M34" s="7"/>
      <c r="N34" s="7"/>
    </row>
    <row r="35" spans="1:14" s="3" customFormat="1" ht="15" customHeight="1" x14ac:dyDescent="0.15">
      <c r="A35" s="290" t="s">
        <v>51</v>
      </c>
      <c r="B35" s="291" t="s">
        <v>52</v>
      </c>
      <c r="C35" s="299">
        <f>[10]B!$C$30</f>
        <v>0</v>
      </c>
      <c r="D35" s="299">
        <f>[10]B!$E$30</f>
        <v>0</v>
      </c>
      <c r="E35" s="24">
        <f>[10]B!$AL$30</f>
        <v>0</v>
      </c>
      <c r="F35" s="7"/>
      <c r="G35" s="7"/>
      <c r="H35" s="7"/>
      <c r="I35" s="7"/>
      <c r="J35" s="7"/>
      <c r="K35" s="7"/>
      <c r="L35" s="7"/>
      <c r="M35" s="7"/>
      <c r="N35" s="7"/>
    </row>
    <row r="36" spans="1:14" s="3" customFormat="1" ht="15" customHeight="1" x14ac:dyDescent="0.15">
      <c r="A36" s="290" t="s">
        <v>53</v>
      </c>
      <c r="B36" s="291" t="s">
        <v>54</v>
      </c>
      <c r="C36" s="299">
        <f>[10]B!$C$31</f>
        <v>0</v>
      </c>
      <c r="D36" s="299">
        <f>[10]B!$E$31</f>
        <v>0</v>
      </c>
      <c r="E36" s="24">
        <f>[10]B!$AL$31</f>
        <v>0</v>
      </c>
      <c r="F36" s="7"/>
      <c r="G36" s="7"/>
      <c r="H36" s="7"/>
      <c r="I36" s="7"/>
      <c r="J36" s="7"/>
      <c r="K36" s="7"/>
      <c r="L36" s="7"/>
      <c r="M36" s="7"/>
      <c r="N36" s="7"/>
    </row>
    <row r="37" spans="1:14" s="3" customFormat="1" ht="15" customHeight="1" x14ac:dyDescent="0.15">
      <c r="A37" s="290" t="s">
        <v>55</v>
      </c>
      <c r="B37" s="291" t="s">
        <v>56</v>
      </c>
      <c r="C37" s="299">
        <f>[10]B!$C$32</f>
        <v>215</v>
      </c>
      <c r="D37" s="299">
        <f>[10]B!$E$32</f>
        <v>215</v>
      </c>
      <c r="E37" s="24">
        <f>[10]B!$AL$32</f>
        <v>387000</v>
      </c>
      <c r="F37" s="7"/>
      <c r="G37" s="7"/>
      <c r="H37" s="7"/>
      <c r="I37" s="7"/>
      <c r="J37" s="7"/>
      <c r="K37" s="7"/>
      <c r="L37" s="7"/>
      <c r="M37" s="7"/>
      <c r="N37" s="7"/>
    </row>
    <row r="38" spans="1:14" s="3" customFormat="1" ht="15" customHeight="1" x14ac:dyDescent="0.15">
      <c r="A38" s="290" t="s">
        <v>57</v>
      </c>
      <c r="B38" s="291" t="s">
        <v>58</v>
      </c>
      <c r="C38" s="299">
        <f>[10]B!$C$33</f>
        <v>4259</v>
      </c>
      <c r="D38" s="299">
        <f>[10]B!$E$33</f>
        <v>4259</v>
      </c>
      <c r="E38" s="24">
        <f>[10]B!$AL$33</f>
        <v>6175550</v>
      </c>
      <c r="F38" s="7"/>
      <c r="G38" s="7"/>
      <c r="H38" s="7"/>
      <c r="I38" s="7"/>
      <c r="J38" s="7"/>
      <c r="K38" s="7"/>
      <c r="L38" s="7"/>
      <c r="M38" s="7"/>
      <c r="N38" s="7"/>
    </row>
    <row r="39" spans="1:14" s="3" customFormat="1" ht="15" customHeight="1" x14ac:dyDescent="0.15">
      <c r="A39" s="290" t="s">
        <v>59</v>
      </c>
      <c r="B39" s="291" t="s">
        <v>60</v>
      </c>
      <c r="C39" s="299">
        <f>[10]B!$C$34</f>
        <v>258</v>
      </c>
      <c r="D39" s="299">
        <f>[10]B!$E$34</f>
        <v>258</v>
      </c>
      <c r="E39" s="24">
        <f>[10]B!$AL$34</f>
        <v>340560</v>
      </c>
      <c r="F39" s="7"/>
      <c r="G39" s="7"/>
      <c r="H39" s="7"/>
      <c r="I39" s="7"/>
      <c r="J39" s="7"/>
      <c r="K39" s="7"/>
      <c r="L39" s="7"/>
      <c r="M39" s="7"/>
      <c r="N39" s="7"/>
    </row>
    <row r="40" spans="1:14" s="3" customFormat="1" ht="15" customHeight="1" x14ac:dyDescent="0.15">
      <c r="A40" s="290" t="s">
        <v>61</v>
      </c>
      <c r="B40" s="291" t="s">
        <v>62</v>
      </c>
      <c r="C40" s="299">
        <f>[10]B!$C$1076</f>
        <v>227</v>
      </c>
      <c r="D40" s="299">
        <f>[10]B!$E$1076</f>
        <v>227</v>
      </c>
      <c r="E40" s="24">
        <f>[10]B!$AL$1076</f>
        <v>733210</v>
      </c>
      <c r="F40" s="7"/>
      <c r="G40" s="7"/>
      <c r="H40" s="7"/>
      <c r="I40" s="7"/>
      <c r="J40" s="7"/>
      <c r="K40" s="7"/>
      <c r="L40" s="7"/>
      <c r="M40" s="7"/>
      <c r="N40" s="7"/>
    </row>
    <row r="41" spans="1:14" s="3" customFormat="1" ht="15" customHeight="1" x14ac:dyDescent="0.15">
      <c r="A41" s="290" t="s">
        <v>63</v>
      </c>
      <c r="B41" s="291" t="s">
        <v>64</v>
      </c>
      <c r="C41" s="299">
        <f>[10]B!$C$1077</f>
        <v>147</v>
      </c>
      <c r="D41" s="299">
        <f>[10]B!$E$1077</f>
        <v>147</v>
      </c>
      <c r="E41" s="24">
        <f>[10]B!$AL$1077</f>
        <v>474810</v>
      </c>
      <c r="F41" s="7"/>
      <c r="G41" s="7"/>
      <c r="H41" s="7"/>
      <c r="I41" s="7"/>
      <c r="J41" s="7"/>
      <c r="K41" s="7"/>
      <c r="L41" s="7"/>
      <c r="M41" s="7"/>
      <c r="N41" s="7"/>
    </row>
    <row r="42" spans="1:14" s="3" customFormat="1" ht="15" customHeight="1" x14ac:dyDescent="0.15">
      <c r="A42" s="290" t="s">
        <v>65</v>
      </c>
      <c r="B42" s="291" t="s">
        <v>66</v>
      </c>
      <c r="C42" s="299">
        <f>[10]B!$C$1078</f>
        <v>0</v>
      </c>
      <c r="D42" s="299">
        <f>[10]B!$E$1078</f>
        <v>0</v>
      </c>
      <c r="E42" s="24">
        <f>[10]B!$AL$1078</f>
        <v>0</v>
      </c>
      <c r="F42" s="7"/>
      <c r="G42" s="7"/>
      <c r="H42" s="7"/>
      <c r="I42" s="7"/>
      <c r="J42" s="7"/>
      <c r="K42" s="7"/>
      <c r="L42" s="7"/>
      <c r="M42" s="7"/>
      <c r="N42" s="7"/>
    </row>
    <row r="43" spans="1:14" s="3" customFormat="1" ht="15" customHeight="1" x14ac:dyDescent="0.15">
      <c r="A43" s="290" t="s">
        <v>67</v>
      </c>
      <c r="B43" s="291" t="s">
        <v>68</v>
      </c>
      <c r="C43" s="299">
        <f>[10]B!$C$1079</f>
        <v>0</v>
      </c>
      <c r="D43" s="299">
        <f>[10]B!$E$1079</f>
        <v>0</v>
      </c>
      <c r="E43" s="24">
        <f>[10]B!$AL$1079</f>
        <v>0</v>
      </c>
      <c r="F43" s="7"/>
      <c r="G43" s="7"/>
      <c r="H43" s="7"/>
      <c r="I43" s="7"/>
      <c r="J43" s="7"/>
      <c r="K43" s="7"/>
      <c r="L43" s="7"/>
      <c r="M43" s="7"/>
      <c r="N43" s="7"/>
    </row>
    <row r="44" spans="1:14" s="3" customFormat="1" ht="15" customHeight="1" x14ac:dyDescent="0.15">
      <c r="A44" s="290" t="s">
        <v>69</v>
      </c>
      <c r="B44" s="291" t="s">
        <v>70</v>
      </c>
      <c r="C44" s="299">
        <f>[10]B!$C$1075</f>
        <v>217</v>
      </c>
      <c r="D44" s="299">
        <f>[10]B!$E$1075</f>
        <v>187</v>
      </c>
      <c r="E44" s="24">
        <f>[10]B!$AL$1075</f>
        <v>1540880</v>
      </c>
      <c r="F44" s="7"/>
      <c r="G44" s="7"/>
      <c r="H44" s="7"/>
      <c r="I44" s="7"/>
      <c r="J44" s="7"/>
      <c r="K44" s="7"/>
      <c r="L44" s="7"/>
      <c r="M44" s="7"/>
      <c r="N44" s="7"/>
    </row>
    <row r="45" spans="1:14" s="3" customFormat="1" ht="15" customHeight="1" x14ac:dyDescent="0.15">
      <c r="A45" s="295"/>
      <c r="B45" s="296" t="s">
        <v>40</v>
      </c>
      <c r="C45" s="307">
        <f>SUM(C46:C50)</f>
        <v>393</v>
      </c>
      <c r="D45" s="308"/>
      <c r="E45" s="27"/>
      <c r="F45" s="7"/>
      <c r="G45" s="7"/>
      <c r="H45" s="7"/>
      <c r="I45" s="7"/>
      <c r="J45" s="7"/>
      <c r="K45" s="7"/>
      <c r="L45" s="7"/>
      <c r="M45" s="7"/>
      <c r="N45" s="7"/>
    </row>
    <row r="46" spans="1:14" s="3" customFormat="1" ht="15" customHeight="1" x14ac:dyDescent="0.15">
      <c r="A46" s="26"/>
      <c r="B46" s="291" t="s">
        <v>71</v>
      </c>
      <c r="C46" s="299">
        <f>[10]B!$C$36</f>
        <v>141</v>
      </c>
      <c r="D46" s="308"/>
      <c r="E46" s="27"/>
      <c r="F46" s="7"/>
      <c r="G46" s="7"/>
      <c r="H46" s="7"/>
      <c r="I46" s="7"/>
      <c r="J46" s="7"/>
      <c r="K46" s="7"/>
      <c r="L46" s="7"/>
      <c r="M46" s="7"/>
      <c r="N46" s="7"/>
    </row>
    <row r="47" spans="1:14" s="3" customFormat="1" ht="15" customHeight="1" x14ac:dyDescent="0.15">
      <c r="A47" s="26"/>
      <c r="B47" s="291" t="s">
        <v>72</v>
      </c>
      <c r="C47" s="299">
        <f>[10]B!$C$37</f>
        <v>252</v>
      </c>
      <c r="D47" s="308"/>
      <c r="E47" s="27"/>
      <c r="F47" s="7"/>
      <c r="G47" s="7"/>
      <c r="H47" s="7"/>
      <c r="I47" s="7"/>
      <c r="J47" s="7"/>
      <c r="K47" s="7"/>
      <c r="L47" s="7"/>
      <c r="M47" s="7"/>
      <c r="N47" s="7"/>
    </row>
    <row r="48" spans="1:14" s="3" customFormat="1" ht="15" customHeight="1" x14ac:dyDescent="0.15">
      <c r="A48" s="26"/>
      <c r="B48" s="291" t="s">
        <v>73</v>
      </c>
      <c r="C48" s="299">
        <f>[10]B!$C$38</f>
        <v>0</v>
      </c>
      <c r="D48" s="308"/>
      <c r="E48" s="27"/>
      <c r="F48" s="7"/>
      <c r="G48" s="7"/>
      <c r="H48" s="7"/>
      <c r="I48" s="7"/>
      <c r="J48" s="7"/>
      <c r="K48" s="7"/>
      <c r="L48" s="7"/>
      <c r="M48" s="7"/>
      <c r="N48" s="7"/>
    </row>
    <row r="49" spans="1:14" s="3" customFormat="1" ht="15" customHeight="1" x14ac:dyDescent="0.15">
      <c r="A49" s="26"/>
      <c r="B49" s="291" t="s">
        <v>74</v>
      </c>
      <c r="C49" s="299">
        <f>[10]B!$C$39</f>
        <v>0</v>
      </c>
      <c r="D49" s="308"/>
      <c r="E49" s="27"/>
      <c r="F49" s="7"/>
      <c r="G49" s="7"/>
      <c r="H49" s="7"/>
      <c r="I49" s="7"/>
      <c r="J49" s="7"/>
      <c r="K49" s="7"/>
      <c r="L49" s="7"/>
      <c r="M49" s="7"/>
      <c r="N49" s="7"/>
    </row>
    <row r="50" spans="1:14" s="3" customFormat="1" ht="15" customHeight="1" x14ac:dyDescent="0.15">
      <c r="A50" s="28"/>
      <c r="B50" s="309" t="s">
        <v>75</v>
      </c>
      <c r="C50" s="310">
        <f>[10]B!$C$40</f>
        <v>0</v>
      </c>
      <c r="D50" s="308"/>
      <c r="E50" s="27"/>
      <c r="F50" s="7"/>
      <c r="G50" s="7"/>
      <c r="H50" s="7"/>
      <c r="I50" s="7"/>
      <c r="J50" s="7"/>
      <c r="K50" s="7"/>
      <c r="L50" s="7"/>
      <c r="M50" s="7"/>
      <c r="N50" s="7"/>
    </row>
    <row r="51" spans="1:14" s="3" customFormat="1" ht="20.100000000000001" customHeight="1" x14ac:dyDescent="0.15">
      <c r="A51" s="21"/>
      <c r="B51" s="22" t="s">
        <v>76</v>
      </c>
      <c r="C51" s="304">
        <f>SUM(C52:C53)</f>
        <v>0</v>
      </c>
      <c r="D51" s="305">
        <f>SUM(D52:D53)</f>
        <v>0</v>
      </c>
      <c r="E51" s="29">
        <f>SUM(E52:E53)</f>
        <v>0</v>
      </c>
      <c r="F51" s="7"/>
      <c r="G51" s="7"/>
      <c r="H51" s="7"/>
      <c r="I51" s="7"/>
      <c r="J51" s="7"/>
      <c r="K51" s="7"/>
      <c r="L51" s="7"/>
      <c r="M51" s="7"/>
      <c r="N51" s="7"/>
    </row>
    <row r="52" spans="1:14" s="3" customFormat="1" ht="15" customHeight="1" x14ac:dyDescent="0.15">
      <c r="A52" s="286" t="s">
        <v>77</v>
      </c>
      <c r="B52" s="287" t="s">
        <v>78</v>
      </c>
      <c r="C52" s="311">
        <f>[10]B!$C$1081</f>
        <v>0</v>
      </c>
      <c r="D52" s="311">
        <f>[10]B!$E$1081</f>
        <v>0</v>
      </c>
      <c r="E52" s="30">
        <f>[10]B!$AL$1081</f>
        <v>0</v>
      </c>
      <c r="F52" s="7"/>
      <c r="G52" s="7"/>
      <c r="H52" s="7"/>
      <c r="I52" s="7"/>
      <c r="J52" s="7"/>
      <c r="K52" s="7"/>
      <c r="L52" s="7"/>
      <c r="M52" s="7"/>
      <c r="N52" s="7"/>
    </row>
    <row r="53" spans="1:14" s="3" customFormat="1" ht="15" customHeight="1" x14ac:dyDescent="0.15">
      <c r="A53" s="290" t="s">
        <v>79</v>
      </c>
      <c r="B53" s="291" t="s">
        <v>80</v>
      </c>
      <c r="C53" s="312">
        <f>[10]B!$C$1082</f>
        <v>0</v>
      </c>
      <c r="D53" s="312">
        <f>[10]B!$E$1082</f>
        <v>0</v>
      </c>
      <c r="E53" s="31">
        <f>[10]B!$AL$1082</f>
        <v>0</v>
      </c>
      <c r="F53" s="7"/>
      <c r="G53" s="7"/>
      <c r="H53" s="7"/>
      <c r="I53" s="7"/>
      <c r="J53" s="7"/>
      <c r="K53" s="7"/>
      <c r="L53" s="7"/>
      <c r="M53" s="7"/>
      <c r="N53" s="7"/>
    </row>
    <row r="54" spans="1:14" s="3" customFormat="1" ht="15" customHeight="1" x14ac:dyDescent="0.15">
      <c r="A54" s="295"/>
      <c r="B54" s="313" t="s">
        <v>81</v>
      </c>
      <c r="C54" s="314">
        <f>C55</f>
        <v>0</v>
      </c>
      <c r="D54" s="308"/>
      <c r="E54" s="27"/>
      <c r="F54" s="7"/>
      <c r="G54" s="7"/>
      <c r="H54" s="7"/>
      <c r="I54" s="7"/>
      <c r="J54" s="7"/>
      <c r="K54" s="7"/>
      <c r="L54" s="7"/>
      <c r="M54" s="7"/>
      <c r="N54" s="7"/>
    </row>
    <row r="55" spans="1:14" s="3" customFormat="1" ht="24" customHeight="1" x14ac:dyDescent="0.15">
      <c r="A55" s="290" t="s">
        <v>82</v>
      </c>
      <c r="B55" s="309" t="s">
        <v>83</v>
      </c>
      <c r="C55" s="310">
        <f>[10]B!$C$1054</f>
        <v>0</v>
      </c>
      <c r="D55" s="308"/>
      <c r="E55" s="27"/>
      <c r="F55" s="7"/>
      <c r="G55" s="7"/>
      <c r="H55" s="7"/>
      <c r="I55" s="7"/>
      <c r="J55" s="7"/>
      <c r="K55" s="7"/>
      <c r="L55" s="7"/>
      <c r="M55" s="7"/>
      <c r="N55" s="7"/>
    </row>
    <row r="56" spans="1:14" s="3" customFormat="1" ht="20.100000000000001" customHeight="1" x14ac:dyDescent="0.15">
      <c r="A56" s="33"/>
      <c r="B56" s="22" t="s">
        <v>84</v>
      </c>
      <c r="C56" s="304">
        <f>SUM(C57:C60)</f>
        <v>971</v>
      </c>
      <c r="D56" s="305">
        <f>SUM(D57:D60)</f>
        <v>971</v>
      </c>
      <c r="E56" s="29">
        <f>SUM(E57:E60)</f>
        <v>1793580</v>
      </c>
      <c r="F56" s="7"/>
      <c r="G56" s="7"/>
      <c r="H56" s="7"/>
      <c r="I56" s="7"/>
      <c r="J56" s="7"/>
      <c r="K56" s="7"/>
      <c r="L56" s="7"/>
      <c r="M56" s="7"/>
      <c r="N56" s="7"/>
    </row>
    <row r="57" spans="1:14" s="3" customFormat="1" ht="15" customHeight="1" x14ac:dyDescent="0.15">
      <c r="A57" s="286" t="s">
        <v>85</v>
      </c>
      <c r="B57" s="287" t="s">
        <v>86</v>
      </c>
      <c r="C57" s="311">
        <f>[10]B!$C$44</f>
        <v>37</v>
      </c>
      <c r="D57" s="311">
        <f>[10]B!$E$44</f>
        <v>37</v>
      </c>
      <c r="E57" s="30">
        <f>[10]B!$AL$44</f>
        <v>160580</v>
      </c>
      <c r="F57" s="7"/>
      <c r="G57" s="7"/>
      <c r="H57" s="7"/>
      <c r="I57" s="7"/>
      <c r="J57" s="7"/>
      <c r="K57" s="7"/>
      <c r="L57" s="7"/>
      <c r="M57" s="7"/>
      <c r="N57" s="7"/>
    </row>
    <row r="58" spans="1:14" s="3" customFormat="1" ht="15" customHeight="1" x14ac:dyDescent="0.15">
      <c r="A58" s="290" t="s">
        <v>87</v>
      </c>
      <c r="B58" s="291" t="s">
        <v>88</v>
      </c>
      <c r="C58" s="312">
        <f>[10]B!$C$45</f>
        <v>573</v>
      </c>
      <c r="D58" s="312">
        <f>[10]B!$E$45</f>
        <v>573</v>
      </c>
      <c r="E58" s="31">
        <f>[10]B!$AL$45</f>
        <v>1369470</v>
      </c>
      <c r="F58" s="7"/>
      <c r="G58" s="7"/>
      <c r="H58" s="7"/>
      <c r="I58" s="7"/>
      <c r="J58" s="7"/>
      <c r="K58" s="7"/>
      <c r="L58" s="7"/>
      <c r="M58" s="7"/>
      <c r="N58" s="7"/>
    </row>
    <row r="59" spans="1:14" s="3" customFormat="1" ht="15" customHeight="1" x14ac:dyDescent="0.15">
      <c r="A59" s="290" t="s">
        <v>89</v>
      </c>
      <c r="B59" s="291" t="s">
        <v>90</v>
      </c>
      <c r="C59" s="312">
        <f>[10]B!$C$46</f>
        <v>0</v>
      </c>
      <c r="D59" s="312">
        <f>[10]B!$E$46</f>
        <v>0</v>
      </c>
      <c r="E59" s="31">
        <f>[10]B!$AL$46</f>
        <v>0</v>
      </c>
      <c r="F59" s="7"/>
      <c r="G59" s="7"/>
      <c r="H59" s="7"/>
      <c r="I59" s="7"/>
      <c r="J59" s="7"/>
      <c r="K59" s="7"/>
      <c r="L59" s="7"/>
      <c r="M59" s="7"/>
      <c r="N59" s="7"/>
    </row>
    <row r="60" spans="1:14" s="3" customFormat="1" ht="15" customHeight="1" x14ac:dyDescent="0.15">
      <c r="A60" s="290" t="s">
        <v>91</v>
      </c>
      <c r="B60" s="291" t="s">
        <v>92</v>
      </c>
      <c r="C60" s="312">
        <f>[10]B!$C$47</f>
        <v>361</v>
      </c>
      <c r="D60" s="312">
        <f>[10]B!$E$47</f>
        <v>361</v>
      </c>
      <c r="E60" s="31">
        <f>[10]B!$AL$47</f>
        <v>263530</v>
      </c>
      <c r="F60" s="7"/>
      <c r="G60" s="7"/>
      <c r="H60" s="7"/>
      <c r="I60" s="7"/>
      <c r="J60" s="7"/>
      <c r="K60" s="7"/>
      <c r="L60" s="7"/>
      <c r="M60" s="7"/>
      <c r="N60" s="7"/>
    </row>
    <row r="61" spans="1:14" s="3" customFormat="1" ht="15" customHeight="1" x14ac:dyDescent="0.15">
      <c r="A61" s="315"/>
      <c r="B61" s="313" t="s">
        <v>93</v>
      </c>
      <c r="C61" s="316">
        <f>C62</f>
        <v>0</v>
      </c>
      <c r="D61" s="308"/>
      <c r="E61" s="27"/>
      <c r="F61" s="7"/>
      <c r="G61" s="7"/>
      <c r="H61" s="7"/>
      <c r="I61" s="7"/>
      <c r="J61" s="7"/>
      <c r="K61" s="7"/>
      <c r="L61" s="7"/>
      <c r="M61" s="7"/>
      <c r="N61" s="7"/>
    </row>
    <row r="62" spans="1:14" s="3" customFormat="1" ht="15" customHeight="1" x14ac:dyDescent="0.15">
      <c r="A62" s="303"/>
      <c r="B62" s="309" t="s">
        <v>94</v>
      </c>
      <c r="C62" s="317">
        <f>[10]B!$C$49</f>
        <v>0</v>
      </c>
      <c r="D62" s="308"/>
      <c r="E62" s="27"/>
      <c r="F62" s="7"/>
      <c r="G62" s="7"/>
      <c r="H62" s="7"/>
      <c r="I62" s="7"/>
      <c r="J62" s="7"/>
      <c r="K62" s="7"/>
      <c r="L62" s="7"/>
      <c r="M62" s="7"/>
      <c r="N62" s="7"/>
    </row>
    <row r="63" spans="1:14" s="3" customFormat="1" ht="20.100000000000001" customHeight="1" x14ac:dyDescent="0.15">
      <c r="A63" s="33"/>
      <c r="B63" s="22" t="s">
        <v>95</v>
      </c>
      <c r="C63" s="304">
        <f>SUM(C64:C66)</f>
        <v>1308</v>
      </c>
      <c r="D63" s="305">
        <f>SUM(D64:D66)</f>
        <v>1308</v>
      </c>
      <c r="E63" s="29">
        <f>SUM(E64:E66)</f>
        <v>2288680</v>
      </c>
      <c r="F63" s="7"/>
      <c r="G63" s="7"/>
      <c r="H63" s="7"/>
      <c r="I63" s="7"/>
      <c r="J63" s="7"/>
      <c r="K63" s="7"/>
      <c r="L63" s="7"/>
      <c r="M63" s="7"/>
      <c r="N63" s="7"/>
    </row>
    <row r="64" spans="1:14" s="3" customFormat="1" ht="15" customHeight="1" x14ac:dyDescent="0.15">
      <c r="A64" s="286" t="s">
        <v>96</v>
      </c>
      <c r="B64" s="287" t="s">
        <v>97</v>
      </c>
      <c r="C64" s="311">
        <f>[10]B!$C$53</f>
        <v>829</v>
      </c>
      <c r="D64" s="311">
        <f>[10]B!$E$53</f>
        <v>829</v>
      </c>
      <c r="E64" s="30">
        <f>[10]B!$AL$53</f>
        <v>1716030</v>
      </c>
      <c r="F64" s="7"/>
      <c r="G64" s="7"/>
      <c r="H64" s="7"/>
      <c r="I64" s="7"/>
      <c r="J64" s="7"/>
      <c r="K64" s="7"/>
      <c r="L64" s="7"/>
      <c r="M64" s="7"/>
      <c r="N64" s="7"/>
    </row>
    <row r="65" spans="1:14" s="3" customFormat="1" ht="15" customHeight="1" x14ac:dyDescent="0.15">
      <c r="A65" s="290" t="s">
        <v>98</v>
      </c>
      <c r="B65" s="291" t="s">
        <v>99</v>
      </c>
      <c r="C65" s="312">
        <f>[10]B!$C$54</f>
        <v>3</v>
      </c>
      <c r="D65" s="312">
        <f>[10]B!$E$54</f>
        <v>3</v>
      </c>
      <c r="E65" s="31">
        <f>[10]B!$AL$54</f>
        <v>6210</v>
      </c>
      <c r="F65" s="7"/>
      <c r="G65" s="7"/>
      <c r="H65" s="7"/>
      <c r="I65" s="7"/>
      <c r="J65" s="7"/>
      <c r="K65" s="7"/>
      <c r="L65" s="7"/>
      <c r="M65" s="7"/>
      <c r="N65" s="7"/>
    </row>
    <row r="66" spans="1:14" s="3" customFormat="1" ht="15" customHeight="1" x14ac:dyDescent="0.15">
      <c r="A66" s="290" t="s">
        <v>100</v>
      </c>
      <c r="B66" s="291" t="s">
        <v>101</v>
      </c>
      <c r="C66" s="312">
        <f>[10]B!$C$55</f>
        <v>476</v>
      </c>
      <c r="D66" s="312">
        <f>[10]B!$E$55</f>
        <v>476</v>
      </c>
      <c r="E66" s="31">
        <f>[10]B!$AL$55</f>
        <v>566440</v>
      </c>
      <c r="F66" s="7"/>
      <c r="G66" s="7"/>
      <c r="H66" s="7"/>
      <c r="I66" s="7"/>
      <c r="J66" s="7"/>
      <c r="K66" s="7"/>
      <c r="L66" s="7"/>
      <c r="M66" s="7"/>
      <c r="N66" s="7"/>
    </row>
    <row r="67" spans="1:14" s="3" customFormat="1" ht="15" customHeight="1" x14ac:dyDescent="0.15">
      <c r="A67" s="295"/>
      <c r="B67" s="296" t="s">
        <v>102</v>
      </c>
      <c r="C67" s="318">
        <f>SUM(C68:C69)</f>
        <v>0</v>
      </c>
      <c r="D67" s="308"/>
      <c r="E67" s="27"/>
      <c r="F67" s="7"/>
      <c r="G67" s="7"/>
      <c r="H67" s="7"/>
      <c r="I67" s="7"/>
      <c r="J67" s="7"/>
      <c r="K67" s="7"/>
      <c r="L67" s="7"/>
      <c r="M67" s="7"/>
      <c r="N67" s="7"/>
    </row>
    <row r="68" spans="1:14" s="3" customFormat="1" ht="15" customHeight="1" x14ac:dyDescent="0.15">
      <c r="A68" s="26"/>
      <c r="B68" s="291" t="s">
        <v>103</v>
      </c>
      <c r="C68" s="312">
        <f xml:space="preserve"> [10]B!$C$57</f>
        <v>0</v>
      </c>
      <c r="D68" s="308"/>
      <c r="E68" s="35"/>
      <c r="F68" s="7"/>
      <c r="G68" s="7"/>
      <c r="H68" s="7"/>
      <c r="I68" s="7"/>
      <c r="J68" s="7"/>
      <c r="K68" s="7"/>
      <c r="L68" s="7"/>
      <c r="M68" s="7"/>
      <c r="N68" s="7"/>
    </row>
    <row r="69" spans="1:14" s="3" customFormat="1" ht="15" customHeight="1" x14ac:dyDescent="0.15">
      <c r="A69" s="28"/>
      <c r="B69" s="309" t="s">
        <v>104</v>
      </c>
      <c r="C69" s="317">
        <f>[10]B!$C$58</f>
        <v>0</v>
      </c>
      <c r="D69" s="319"/>
      <c r="E69" s="36"/>
      <c r="F69" s="7"/>
      <c r="G69" s="7"/>
      <c r="H69" s="7"/>
      <c r="I69" s="7"/>
      <c r="J69" s="7"/>
      <c r="K69" s="7"/>
      <c r="L69" s="7"/>
      <c r="M69" s="7"/>
      <c r="N69" s="7"/>
    </row>
    <row r="70" spans="1:14" s="3" customFormat="1" ht="15" customHeight="1" x14ac:dyDescent="0.15">
      <c r="A70" s="37"/>
      <c r="B70" s="13" t="s">
        <v>105</v>
      </c>
      <c r="C70" s="304">
        <f>C10+C33+C51+C56+C63+C25+C26+C45+C54+C61+C67</f>
        <v>20611</v>
      </c>
      <c r="D70" s="304">
        <f>D10+D33+D51+D56+D63+D25</f>
        <v>19349</v>
      </c>
      <c r="E70" s="38">
        <f>E10+E33+E51+E56+E63+E25</f>
        <v>117108980</v>
      </c>
      <c r="F70" s="7"/>
      <c r="G70" s="7"/>
      <c r="H70" s="7"/>
      <c r="I70" s="7"/>
      <c r="J70" s="7"/>
      <c r="K70" s="7"/>
      <c r="L70" s="7"/>
      <c r="M70" s="7"/>
      <c r="N70" s="7"/>
    </row>
    <row r="71" spans="1:14" ht="24.95" customHeight="1" x14ac:dyDescent="0.15">
      <c r="A71" s="12" t="s">
        <v>106</v>
      </c>
    </row>
    <row r="72" spans="1:14" ht="35.1" customHeight="1" x14ac:dyDescent="0.15">
      <c r="A72" s="690" t="s">
        <v>107</v>
      </c>
      <c r="B72" s="753"/>
      <c r="C72" s="39" t="s">
        <v>6</v>
      </c>
      <c r="D72" s="39" t="s">
        <v>7</v>
      </c>
      <c r="E72" s="39" t="s">
        <v>8</v>
      </c>
    </row>
    <row r="73" spans="1:14" s="41" customFormat="1" ht="15" customHeight="1" x14ac:dyDescent="0.25">
      <c r="A73" s="748" t="s">
        <v>108</v>
      </c>
      <c r="B73" s="763"/>
      <c r="C73" s="304">
        <f>SUM(C74:C79,C83:C85)</f>
        <v>122856</v>
      </c>
      <c r="D73" s="320">
        <f>SUM(D74:D78,D79,D83:D85)</f>
        <v>121167</v>
      </c>
      <c r="E73" s="40">
        <f>SUM(E74:E78,E79,E83:E85)</f>
        <v>782355310</v>
      </c>
    </row>
    <row r="74" spans="1:14" ht="15" customHeight="1" x14ac:dyDescent="0.15">
      <c r="A74" s="42" t="s">
        <v>109</v>
      </c>
      <c r="B74" s="43" t="s">
        <v>110</v>
      </c>
      <c r="C74" s="311">
        <f>[10]B!$C$218</f>
        <v>42576</v>
      </c>
      <c r="D74" s="311">
        <f>[10]B!$E$218</f>
        <v>41704</v>
      </c>
      <c r="E74" s="44">
        <f>[10]B!$AL$218</f>
        <v>56265650</v>
      </c>
    </row>
    <row r="75" spans="1:14" ht="15" customHeight="1" x14ac:dyDescent="0.15">
      <c r="A75" s="555" t="s">
        <v>111</v>
      </c>
      <c r="B75" s="45" t="s">
        <v>112</v>
      </c>
      <c r="C75" s="312">
        <f>[10]B!C283</f>
        <v>43558</v>
      </c>
      <c r="D75" s="321">
        <f>[10]B!$E$283</f>
        <v>43021</v>
      </c>
      <c r="E75" s="46">
        <f>[10]B!$AL$283</f>
        <v>73092910</v>
      </c>
    </row>
    <row r="76" spans="1:14" ht="15" customHeight="1" x14ac:dyDescent="0.15">
      <c r="A76" s="555" t="s">
        <v>113</v>
      </c>
      <c r="B76" s="45" t="s">
        <v>114</v>
      </c>
      <c r="C76" s="312">
        <f>[10]B!$C$327</f>
        <v>2853</v>
      </c>
      <c r="D76" s="312">
        <f>[10]B!$E$327</f>
        <v>2830</v>
      </c>
      <c r="E76" s="46">
        <f>[10]B!$AL$327</f>
        <v>12692420</v>
      </c>
    </row>
    <row r="77" spans="1:14" ht="15" customHeight="1" x14ac:dyDescent="0.15">
      <c r="A77" s="555" t="s">
        <v>115</v>
      </c>
      <c r="B77" s="45" t="s">
        <v>116</v>
      </c>
      <c r="C77" s="312">
        <f>[10]B!$C$338</f>
        <v>0</v>
      </c>
      <c r="D77" s="312">
        <f>[10]B!$E$338</f>
        <v>0</v>
      </c>
      <c r="E77" s="46">
        <f>[10]B!$AL$338</f>
        <v>0</v>
      </c>
    </row>
    <row r="78" spans="1:14" ht="15" customHeight="1" x14ac:dyDescent="0.15">
      <c r="A78" s="555" t="s">
        <v>117</v>
      </c>
      <c r="B78" s="47" t="s">
        <v>118</v>
      </c>
      <c r="C78" s="322">
        <f>[10]B!$C$413</f>
        <v>3186</v>
      </c>
      <c r="D78" s="322">
        <f>[10]B!$E$413</f>
        <v>3147</v>
      </c>
      <c r="E78" s="48">
        <f>[10]B!$AL$413</f>
        <v>17860270</v>
      </c>
    </row>
    <row r="79" spans="1:14" ht="15" customHeight="1" x14ac:dyDescent="0.15">
      <c r="A79" s="764" t="s">
        <v>119</v>
      </c>
      <c r="B79" s="50" t="s">
        <v>120</v>
      </c>
      <c r="C79" s="323">
        <f>SUM(C80:C82)</f>
        <v>26011</v>
      </c>
      <c r="D79" s="323">
        <f>SUM(D80:D82)</f>
        <v>25863</v>
      </c>
      <c r="E79" s="51">
        <f>SUM(E80:E82)</f>
        <v>615259170</v>
      </c>
    </row>
    <row r="80" spans="1:14" ht="15" customHeight="1" x14ac:dyDescent="0.15">
      <c r="A80" s="764"/>
      <c r="B80" s="52" t="s">
        <v>121</v>
      </c>
      <c r="C80" s="321">
        <f>[10]B!$C$464</f>
        <v>3368</v>
      </c>
      <c r="D80" s="321">
        <f>[10]B!$E$464</f>
        <v>3325</v>
      </c>
      <c r="E80" s="53">
        <f>[10]B!$AL$464</f>
        <v>12317270</v>
      </c>
    </row>
    <row r="81" spans="1:5" ht="15" customHeight="1" x14ac:dyDescent="0.15">
      <c r="A81" s="764"/>
      <c r="B81" s="54" t="s">
        <v>122</v>
      </c>
      <c r="C81" s="312">
        <f>[10]B!$C$483</f>
        <v>8</v>
      </c>
      <c r="D81" s="321">
        <f>[10]B!$E$483</f>
        <v>8</v>
      </c>
      <c r="E81" s="46">
        <f>[10]B!$AL$483</f>
        <v>28480</v>
      </c>
    </row>
    <row r="82" spans="1:5" ht="15" customHeight="1" x14ac:dyDescent="0.15">
      <c r="A82" s="764"/>
      <c r="B82" s="54" t="s">
        <v>123</v>
      </c>
      <c r="C82" s="312">
        <f>[10]B!$C$511</f>
        <v>22635</v>
      </c>
      <c r="D82" s="312">
        <f>[10]B!$E$511</f>
        <v>22530</v>
      </c>
      <c r="E82" s="46">
        <f>[10]B!$AL$511</f>
        <v>602913420</v>
      </c>
    </row>
    <row r="83" spans="1:5" ht="15" customHeight="1" x14ac:dyDescent="0.15">
      <c r="A83" s="555" t="s">
        <v>124</v>
      </c>
      <c r="B83" s="45" t="s">
        <v>125</v>
      </c>
      <c r="C83" s="312">
        <f>[10]B!$C$521</f>
        <v>410</v>
      </c>
      <c r="D83" s="312">
        <f>[10]B!$E$521</f>
        <v>389</v>
      </c>
      <c r="E83" s="46">
        <f>[10]B!$AL$521</f>
        <v>793560</v>
      </c>
    </row>
    <row r="84" spans="1:5" s="56" customFormat="1" ht="15" customHeight="1" x14ac:dyDescent="0.15">
      <c r="A84" s="555" t="s">
        <v>126</v>
      </c>
      <c r="B84" s="45" t="s">
        <v>127</v>
      </c>
      <c r="C84" s="324">
        <f>[10]B!$C$575</f>
        <v>1984</v>
      </c>
      <c r="D84" s="312">
        <f>[10]B!$E$575</f>
        <v>1951</v>
      </c>
      <c r="E84" s="55">
        <f>[10]B!$AL$575</f>
        <v>2550160</v>
      </c>
    </row>
    <row r="85" spans="1:5" ht="15" customHeight="1" x14ac:dyDescent="0.15">
      <c r="A85" s="555" t="s">
        <v>128</v>
      </c>
      <c r="B85" s="45" t="s">
        <v>129</v>
      </c>
      <c r="C85" s="312">
        <f>[10]B!$C$607</f>
        <v>2278</v>
      </c>
      <c r="D85" s="312">
        <f>[10]B!$E$607</f>
        <v>2262</v>
      </c>
      <c r="E85" s="46">
        <f>[10]B!$AL$607</f>
        <v>3841170</v>
      </c>
    </row>
    <row r="86" spans="1:5" s="3" customFormat="1" ht="15" customHeight="1" x14ac:dyDescent="0.15">
      <c r="A86" s="748" t="s">
        <v>130</v>
      </c>
      <c r="B86" s="749"/>
      <c r="C86" s="323">
        <f>+C87+C88+C89+C90+C94+C95</f>
        <v>2033</v>
      </c>
      <c r="D86" s="323">
        <f>+D87+D88+D89+D90+D94</f>
        <v>2027</v>
      </c>
      <c r="E86" s="51">
        <f>+E87+E88+E89+E90+E94</f>
        <v>42043680</v>
      </c>
    </row>
    <row r="87" spans="1:5" ht="15" customHeight="1" x14ac:dyDescent="0.15">
      <c r="A87" s="57" t="s">
        <v>131</v>
      </c>
      <c r="B87" s="58" t="s">
        <v>132</v>
      </c>
      <c r="C87" s="321">
        <f>[10]B!$C$669</f>
        <v>684</v>
      </c>
      <c r="D87" s="312">
        <f>[10]B!$E$669</f>
        <v>682</v>
      </c>
      <c r="E87" s="53">
        <f>[10]B!$AL$669</f>
        <v>6119350</v>
      </c>
    </row>
    <row r="88" spans="1:5" ht="15" customHeight="1" x14ac:dyDescent="0.15">
      <c r="A88" s="555" t="s">
        <v>133</v>
      </c>
      <c r="B88" s="45" t="s">
        <v>134</v>
      </c>
      <c r="C88" s="312">
        <f>[10]B!$C$692</f>
        <v>1</v>
      </c>
      <c r="D88" s="312">
        <f>[10]B!$E$692</f>
        <v>1</v>
      </c>
      <c r="E88" s="46">
        <f>[10]B!$AL$692</f>
        <v>27810</v>
      </c>
    </row>
    <row r="89" spans="1:5" ht="15" customHeight="1" x14ac:dyDescent="0.15">
      <c r="A89" s="555" t="s">
        <v>135</v>
      </c>
      <c r="B89" s="45" t="s">
        <v>136</v>
      </c>
      <c r="C89" s="312">
        <f>[10]B!$C$722</f>
        <v>282</v>
      </c>
      <c r="D89" s="312">
        <f>[10]B!$E$722</f>
        <v>282</v>
      </c>
      <c r="E89" s="46">
        <f>[10]B!$AL$722</f>
        <v>16738940</v>
      </c>
    </row>
    <row r="90" spans="1:5" ht="15" customHeight="1" x14ac:dyDescent="0.15">
      <c r="A90" s="764" t="s">
        <v>113</v>
      </c>
      <c r="B90" s="45" t="s">
        <v>137</v>
      </c>
      <c r="C90" s="312">
        <f>SUM(C91:C93)</f>
        <v>1062</v>
      </c>
      <c r="D90" s="312">
        <f>SUM(D91:D93)</f>
        <v>1062</v>
      </c>
      <c r="E90" s="46">
        <f>SUM(E91:E93)</f>
        <v>19157580</v>
      </c>
    </row>
    <row r="91" spans="1:5" ht="15" customHeight="1" x14ac:dyDescent="0.15">
      <c r="A91" s="764"/>
      <c r="B91" s="54" t="s">
        <v>138</v>
      </c>
      <c r="C91" s="312">
        <f>[10]B!$C$746-[10]B!C724-[10]B!C725</f>
        <v>967</v>
      </c>
      <c r="D91" s="312">
        <f>[10]B!$E$746-[10]B!E724-[10]B!E725</f>
        <v>967</v>
      </c>
      <c r="E91" s="46">
        <f>[10]B!$AL$746-[10]B!$AL$676724-[10]B!$AL$725</f>
        <v>17044780</v>
      </c>
    </row>
    <row r="92" spans="1:5" ht="15" customHeight="1" x14ac:dyDescent="0.15">
      <c r="A92" s="764"/>
      <c r="B92" s="54" t="s">
        <v>139</v>
      </c>
      <c r="C92" s="312">
        <f>[10]B!$C$724</f>
        <v>0</v>
      </c>
      <c r="D92" s="312">
        <f>[10]B!$E$724</f>
        <v>0</v>
      </c>
      <c r="E92" s="46">
        <f>[10]B!$AL$724</f>
        <v>0</v>
      </c>
    </row>
    <row r="93" spans="1:5" ht="15" customHeight="1" x14ac:dyDescent="0.15">
      <c r="A93" s="764"/>
      <c r="B93" s="54" t="s">
        <v>140</v>
      </c>
      <c r="C93" s="312">
        <f>[10]B!$C$725</f>
        <v>95</v>
      </c>
      <c r="D93" s="312">
        <f>[10]B!$E$725</f>
        <v>95</v>
      </c>
      <c r="E93" s="46">
        <f>[10]B!$AL$725</f>
        <v>2112800</v>
      </c>
    </row>
    <row r="94" spans="1:5" ht="15" customHeight="1" x14ac:dyDescent="0.15">
      <c r="A94" s="555" t="s">
        <v>115</v>
      </c>
      <c r="B94" s="45" t="s">
        <v>141</v>
      </c>
      <c r="C94" s="312">
        <f>[10]B!$C$779</f>
        <v>0</v>
      </c>
      <c r="D94" s="312">
        <f>[10]B!$E$779</f>
        <v>0</v>
      </c>
      <c r="E94" s="46">
        <f>[10]B!$AL$779</f>
        <v>0</v>
      </c>
    </row>
    <row r="95" spans="1:5" s="60" customFormat="1" ht="15" customHeight="1" x14ac:dyDescent="0.15">
      <c r="A95" s="555"/>
      <c r="B95" s="45" t="s">
        <v>142</v>
      </c>
      <c r="C95" s="312">
        <f>[10]B!$C$837</f>
        <v>4</v>
      </c>
      <c r="D95" s="59"/>
      <c r="E95" s="59"/>
    </row>
    <row r="96" spans="1:5" s="3" customFormat="1" ht="15" customHeight="1" x14ac:dyDescent="0.15">
      <c r="A96" s="61"/>
      <c r="B96" s="61" t="s">
        <v>143</v>
      </c>
      <c r="C96" s="325">
        <f>[10]B!$C$1051</f>
        <v>0</v>
      </c>
      <c r="D96" s="326">
        <f>[10]B!$E$1051</f>
        <v>0</v>
      </c>
      <c r="E96" s="62">
        <f>[10]B!$AL$1051</f>
        <v>0</v>
      </c>
    </row>
    <row r="97" spans="1:8" s="63" customFormat="1" ht="24.95" customHeight="1" x14ac:dyDescent="0.15">
      <c r="A97" s="752" t="s">
        <v>144</v>
      </c>
      <c r="B97" s="752"/>
      <c r="C97" s="752"/>
      <c r="D97" s="752"/>
      <c r="E97" s="752"/>
    </row>
    <row r="98" spans="1:8" s="63" customFormat="1" ht="35.1" customHeight="1" x14ac:dyDescent="0.15">
      <c r="A98" s="13" t="s">
        <v>145</v>
      </c>
      <c r="B98" s="535" t="s">
        <v>5</v>
      </c>
      <c r="C98" s="39" t="s">
        <v>6</v>
      </c>
      <c r="D98" s="39" t="s">
        <v>7</v>
      </c>
      <c r="E98" s="39" t="s">
        <v>8</v>
      </c>
    </row>
    <row r="99" spans="1:8" s="63" customFormat="1" ht="15" customHeight="1" x14ac:dyDescent="0.15">
      <c r="A99" s="286" t="s">
        <v>146</v>
      </c>
      <c r="B99" s="43" t="s">
        <v>147</v>
      </c>
      <c r="C99" s="327">
        <f>[10]B!C844+[10]B!C851+[10]B!C855+[10]B!C862+[10]B!C871+[10]B!C875+[10]B!C879+[10]B!C883+[10]B!C894+[10]B!C897+[10]B!C905+[10]B!C911+[10]B!C921+[10]B!C926+[10]B!C891</f>
        <v>0</v>
      </c>
      <c r="D99" s="327">
        <f>[10]B!E844+[10]B!E851+[10]B!E855+[10]B!E862+[10]B!E871+[10]B!E875+[10]B!E879+[10]B!E883+[10]B!E894+[10]B!E897+[10]B!E905+[10]B!E911+[10]B!E921+[10]B!E926+[10]B!E891</f>
        <v>0</v>
      </c>
      <c r="E99" s="327">
        <f>[10]B!AL844+[10]B!AL851+[10]B!AL855+[10]B!AL862+[10]B!AL871+[10]B!AL875+[10]B!AL879+[10]B!AL883+[10]B!AL894+[10]B!AL897+[10]B!AL905+[10]B!AL911+[10]B!AL921+[10]B!AL926+[10]B!AL891</f>
        <v>0</v>
      </c>
    </row>
    <row r="100" spans="1:8" s="63" customFormat="1" ht="15" customHeight="1" x14ac:dyDescent="0.15">
      <c r="A100" s="290">
        <v>2001</v>
      </c>
      <c r="B100" s="45" t="s">
        <v>148</v>
      </c>
      <c r="C100" s="312">
        <f>SUM([10]B!C2370,[10]B!C2416:C2418)</f>
        <v>1243</v>
      </c>
      <c r="D100" s="312">
        <f>SUM([10]B!E2370,[10]B!E2416:E2418)</f>
        <v>481</v>
      </c>
      <c r="E100" s="46">
        <f>[10]B!AL2370+[10]B!AL2416+[10]B!AL2417+[10]B!AL2418</f>
        <v>11623110</v>
      </c>
    </row>
    <row r="101" spans="1:8" s="63" customFormat="1" ht="15" customHeight="1" x14ac:dyDescent="0.15">
      <c r="A101" s="303" t="s">
        <v>149</v>
      </c>
      <c r="B101" s="65" t="s">
        <v>150</v>
      </c>
      <c r="C101" s="317">
        <f>[10]B!C2684</f>
        <v>12</v>
      </c>
      <c r="D101" s="317">
        <f>[10]B!E2684</f>
        <v>12</v>
      </c>
      <c r="E101" s="48">
        <f>[10]B!AL2684</f>
        <v>979020</v>
      </c>
    </row>
    <row r="102" spans="1:8" s="63" customFormat="1" ht="15" customHeight="1" x14ac:dyDescent="0.15">
      <c r="A102" s="37"/>
      <c r="B102" s="66" t="s">
        <v>151</v>
      </c>
      <c r="C102" s="328">
        <f>SUM(C99:C101)</f>
        <v>1255</v>
      </c>
      <c r="D102" s="328">
        <f>SUM(D99:D101)</f>
        <v>493</v>
      </c>
      <c r="E102" s="67">
        <f>SUM(E99:E101)</f>
        <v>12602130</v>
      </c>
    </row>
    <row r="103" spans="1:8" s="71" customFormat="1" ht="24.95" customHeight="1" x14ac:dyDescent="0.15">
      <c r="A103" s="68" t="s">
        <v>152</v>
      </c>
      <c r="B103" s="69"/>
      <c r="C103" s="68"/>
      <c r="D103" s="68"/>
      <c r="E103" s="68"/>
      <c r="F103" s="70"/>
      <c r="G103" s="70"/>
    </row>
    <row r="104" spans="1:8" s="63" customFormat="1" ht="33.75" customHeight="1" x14ac:dyDescent="0.15">
      <c r="A104" s="72" t="s">
        <v>4</v>
      </c>
      <c r="B104" s="72" t="s">
        <v>5</v>
      </c>
      <c r="C104" s="39" t="s">
        <v>6</v>
      </c>
      <c r="D104" s="39" t="s">
        <v>7</v>
      </c>
      <c r="E104" s="39" t="s">
        <v>153</v>
      </c>
      <c r="F104" s="39" t="s">
        <v>154</v>
      </c>
      <c r="G104" s="39" t="s">
        <v>155</v>
      </c>
      <c r="H104" s="39" t="s">
        <v>8</v>
      </c>
    </row>
    <row r="105" spans="1:8" s="63" customFormat="1" ht="15" customHeight="1" x14ac:dyDescent="0.15">
      <c r="A105" s="286" t="s">
        <v>156</v>
      </c>
      <c r="B105" s="43" t="s">
        <v>157</v>
      </c>
      <c r="C105" s="311">
        <f>[10]B!$C$1216</f>
        <v>6</v>
      </c>
      <c r="D105" s="311">
        <f>[10]B!$I$1216</f>
        <v>1</v>
      </c>
      <c r="E105" s="311">
        <f>[10]B!$I$1216</f>
        <v>1</v>
      </c>
      <c r="F105" s="311">
        <f>[10]B!$L$1216</f>
        <v>0</v>
      </c>
      <c r="G105" s="73"/>
      <c r="H105" s="44">
        <f>[10]B!$AL$1216</f>
        <v>178400</v>
      </c>
    </row>
    <row r="106" spans="1:8" s="63" customFormat="1" ht="15" customHeight="1" x14ac:dyDescent="0.15">
      <c r="A106" s="290" t="s">
        <v>158</v>
      </c>
      <c r="B106" s="45" t="s">
        <v>159</v>
      </c>
      <c r="C106" s="312">
        <f>[10]B!C1352</f>
        <v>86</v>
      </c>
      <c r="D106" s="312">
        <f>[10]B!I1352</f>
        <v>62</v>
      </c>
      <c r="E106" s="312">
        <f>[10]B!I1352</f>
        <v>62</v>
      </c>
      <c r="F106" s="312">
        <f>[10]B!L1352</f>
        <v>1</v>
      </c>
      <c r="G106" s="74"/>
      <c r="H106" s="46">
        <f>[10]B!$AL$1352</f>
        <v>28476815</v>
      </c>
    </row>
    <row r="107" spans="1:8" s="63" customFormat="1" ht="15" customHeight="1" x14ac:dyDescent="0.15">
      <c r="A107" s="290" t="s">
        <v>160</v>
      </c>
      <c r="B107" s="45" t="s">
        <v>161</v>
      </c>
      <c r="C107" s="312">
        <f>[10]B!C1502</f>
        <v>51</v>
      </c>
      <c r="D107" s="312">
        <f>[10]B!I1502</f>
        <v>40</v>
      </c>
      <c r="E107" s="312">
        <f>[10]B!I1502</f>
        <v>40</v>
      </c>
      <c r="F107" s="312">
        <f>[10]B!L1502</f>
        <v>3</v>
      </c>
      <c r="G107" s="74"/>
      <c r="H107" s="46">
        <f>[10]B!$AL$1502</f>
        <v>4169325</v>
      </c>
    </row>
    <row r="108" spans="1:8" s="63" customFormat="1" ht="15" customHeight="1" x14ac:dyDescent="0.15">
      <c r="A108" s="290" t="s">
        <v>162</v>
      </c>
      <c r="B108" s="45" t="s">
        <v>163</v>
      </c>
      <c r="C108" s="312">
        <f>[10]B!C1566</f>
        <v>7</v>
      </c>
      <c r="D108" s="312">
        <f>[10]B!I1566</f>
        <v>7</v>
      </c>
      <c r="E108" s="312">
        <f>[10]B!I1566</f>
        <v>7</v>
      </c>
      <c r="F108" s="312">
        <f>[10]B!L1566</f>
        <v>0</v>
      </c>
      <c r="G108" s="74"/>
      <c r="H108" s="46">
        <f>[10]B!AL1566</f>
        <v>885370</v>
      </c>
    </row>
    <row r="109" spans="1:8" s="63" customFormat="1" ht="15" customHeight="1" x14ac:dyDescent="0.15">
      <c r="A109" s="290" t="s">
        <v>164</v>
      </c>
      <c r="B109" s="45" t="s">
        <v>165</v>
      </c>
      <c r="C109" s="312">
        <f>[10]B!$C$1635</f>
        <v>48</v>
      </c>
      <c r="D109" s="312">
        <f>[10]B!$I$1635</f>
        <v>34</v>
      </c>
      <c r="E109" s="312">
        <f>[10]B!$I$1635</f>
        <v>34</v>
      </c>
      <c r="F109" s="312">
        <f>[10]B!$L$1635</f>
        <v>12</v>
      </c>
      <c r="G109" s="74"/>
      <c r="H109" s="46">
        <f>[10]B!$AL$1635</f>
        <v>3327955</v>
      </c>
    </row>
    <row r="110" spans="1:8" s="63" customFormat="1" ht="15" customHeight="1" x14ac:dyDescent="0.15">
      <c r="A110" s="290" t="s">
        <v>166</v>
      </c>
      <c r="B110" s="45" t="s">
        <v>167</v>
      </c>
      <c r="C110" s="312">
        <f>[10]B!$C$1680</f>
        <v>32</v>
      </c>
      <c r="D110" s="312">
        <f>[10]B!$I$1680</f>
        <v>26</v>
      </c>
      <c r="E110" s="312">
        <f>[10]B!$I$1680</f>
        <v>26</v>
      </c>
      <c r="F110" s="312">
        <f>[10]B!$L$1680</f>
        <v>5</v>
      </c>
      <c r="G110" s="74"/>
      <c r="H110" s="46">
        <f>[10]B!$AL$1680</f>
        <v>1702910</v>
      </c>
    </row>
    <row r="111" spans="1:8" s="63" customFormat="1" ht="15" customHeight="1" x14ac:dyDescent="0.15">
      <c r="A111" s="290" t="s">
        <v>168</v>
      </c>
      <c r="B111" s="45" t="s">
        <v>169</v>
      </c>
      <c r="C111" s="312">
        <f>[10]B!$C$1914</f>
        <v>2</v>
      </c>
      <c r="D111" s="312">
        <f>[10]B!$I$1914</f>
        <v>1</v>
      </c>
      <c r="E111" s="312">
        <f>[10]B!$I$1914</f>
        <v>1</v>
      </c>
      <c r="F111" s="312">
        <f>[10]B!$L$1914</f>
        <v>1</v>
      </c>
      <c r="G111" s="74"/>
      <c r="H111" s="46">
        <f>[10]B!$AL$1914</f>
        <v>2258740</v>
      </c>
    </row>
    <row r="112" spans="1:8" s="63" customFormat="1" ht="15" customHeight="1" x14ac:dyDescent="0.15">
      <c r="A112" s="290" t="s">
        <v>170</v>
      </c>
      <c r="B112" s="45" t="s">
        <v>171</v>
      </c>
      <c r="C112" s="312">
        <f>[10]B!$C$1983</f>
        <v>7</v>
      </c>
      <c r="D112" s="312">
        <f>[10]B!$I$1983</f>
        <v>4</v>
      </c>
      <c r="E112" s="312">
        <f>[10]B!$I$1983</f>
        <v>4</v>
      </c>
      <c r="F112" s="312">
        <f>[10]B!$L$1983</f>
        <v>3</v>
      </c>
      <c r="G112" s="74"/>
      <c r="H112" s="46">
        <f>[10]B!$AL$1983</f>
        <v>1283605</v>
      </c>
    </row>
    <row r="113" spans="1:12" s="63" customFormat="1" ht="15" customHeight="1" x14ac:dyDescent="0.15">
      <c r="A113" s="290" t="s">
        <v>172</v>
      </c>
      <c r="B113" s="45" t="s">
        <v>173</v>
      </c>
      <c r="C113" s="312">
        <f>[10]B!$C$2176</f>
        <v>233</v>
      </c>
      <c r="D113" s="312">
        <f>[10]B!$I$2176</f>
        <v>139</v>
      </c>
      <c r="E113" s="312">
        <f>[10]B!$I$2176</f>
        <v>139</v>
      </c>
      <c r="F113" s="312">
        <f>[10]B!$L$2176</f>
        <v>39</v>
      </c>
      <c r="G113" s="74"/>
      <c r="H113" s="46">
        <f>[10]B!$AL$2176</f>
        <v>49238965</v>
      </c>
    </row>
    <row r="114" spans="1:12" s="63" customFormat="1" ht="15" customHeight="1" x14ac:dyDescent="0.15">
      <c r="A114" s="290" t="s">
        <v>174</v>
      </c>
      <c r="B114" s="45" t="s">
        <v>175</v>
      </c>
      <c r="C114" s="312">
        <f>[10]B!C2218</f>
        <v>12</v>
      </c>
      <c r="D114" s="312">
        <f>[10]B!I2218</f>
        <v>5</v>
      </c>
      <c r="E114" s="312">
        <f>[10]B!I2218</f>
        <v>5</v>
      </c>
      <c r="F114" s="312">
        <f>[10]B!L2218</f>
        <v>1</v>
      </c>
      <c r="G114" s="74"/>
      <c r="H114" s="46">
        <f>[10]B!AL2218</f>
        <v>662845</v>
      </c>
    </row>
    <row r="115" spans="1:12" s="63" customFormat="1" ht="15" customHeight="1" x14ac:dyDescent="0.15">
      <c r="A115" s="290" t="s">
        <v>176</v>
      </c>
      <c r="B115" s="45" t="s">
        <v>177</v>
      </c>
      <c r="C115" s="312">
        <f>[10]B!$C$2342</f>
        <v>70</v>
      </c>
      <c r="D115" s="312">
        <f>[10]B!I2342</f>
        <v>43</v>
      </c>
      <c r="E115" s="312">
        <f>[10]B!I2342</f>
        <v>43</v>
      </c>
      <c r="F115" s="312">
        <f>[10]B!L2342</f>
        <v>2</v>
      </c>
      <c r="G115" s="74"/>
      <c r="H115" s="46">
        <f>[10]B!AL2342</f>
        <v>11088640</v>
      </c>
    </row>
    <row r="116" spans="1:12" s="63" customFormat="1" ht="15" customHeight="1" x14ac:dyDescent="0.15">
      <c r="A116" s="290" t="s">
        <v>178</v>
      </c>
      <c r="B116" s="45" t="s">
        <v>179</v>
      </c>
      <c r="C116" s="312">
        <f>[10]B!$C$2377</f>
        <v>15</v>
      </c>
      <c r="D116" s="312">
        <f>[10]B!I2377</f>
        <v>11</v>
      </c>
      <c r="E116" s="312">
        <f>[10]B!I2377</f>
        <v>11</v>
      </c>
      <c r="F116" s="312">
        <f>[10]B!L2377</f>
        <v>0</v>
      </c>
      <c r="G116" s="74"/>
      <c r="H116" s="46">
        <f>[10]B!$AL$2377</f>
        <v>2376770</v>
      </c>
    </row>
    <row r="117" spans="1:12" s="63" customFormat="1" ht="15" customHeight="1" x14ac:dyDescent="0.15">
      <c r="A117" s="290" t="s">
        <v>180</v>
      </c>
      <c r="B117" s="45" t="s">
        <v>181</v>
      </c>
      <c r="C117" s="312">
        <f>[10]B!$C$2414</f>
        <v>75</v>
      </c>
      <c r="D117" s="312">
        <f>[10]B!$I$2414</f>
        <v>32</v>
      </c>
      <c r="E117" s="312">
        <f>[10]B!$I$2414</f>
        <v>32</v>
      </c>
      <c r="F117" s="312">
        <f>[10]B!$L$2414</f>
        <v>4</v>
      </c>
      <c r="G117" s="74"/>
      <c r="H117" s="46">
        <f>[10]B!$AL$2414</f>
        <v>6209485</v>
      </c>
    </row>
    <row r="118" spans="1:12" s="75" customFormat="1" ht="15" customHeight="1" x14ac:dyDescent="0.15">
      <c r="A118" s="290" t="s">
        <v>182</v>
      </c>
      <c r="B118" s="45" t="s">
        <v>183</v>
      </c>
      <c r="C118" s="312">
        <f>SUM(C119:C121)</f>
        <v>96</v>
      </c>
      <c r="D118" s="312">
        <f t="shared" ref="D118:F118" si="1">SUM(D119:D121)</f>
        <v>38</v>
      </c>
      <c r="E118" s="312">
        <f t="shared" si="1"/>
        <v>38</v>
      </c>
      <c r="F118" s="312">
        <f t="shared" si="1"/>
        <v>0</v>
      </c>
      <c r="G118" s="74"/>
      <c r="H118" s="46">
        <f>SUM(H119:H121)</f>
        <v>5850860</v>
      </c>
    </row>
    <row r="119" spans="1:12" s="75" customFormat="1" ht="15" customHeight="1" x14ac:dyDescent="0.15">
      <c r="A119" s="290"/>
      <c r="B119" s="76" t="s">
        <v>184</v>
      </c>
      <c r="C119" s="312">
        <f>[10]B!C2420</f>
        <v>96</v>
      </c>
      <c r="D119" s="312">
        <f>[10]B!$I$2420</f>
        <v>38</v>
      </c>
      <c r="E119" s="312">
        <f>[10]B!$I$2420</f>
        <v>38</v>
      </c>
      <c r="F119" s="312">
        <f>[10]B!$L$2420</f>
        <v>0</v>
      </c>
      <c r="G119" s="74"/>
      <c r="H119" s="46">
        <f>[10]B!$AL$2420</f>
        <v>5850860</v>
      </c>
    </row>
    <row r="120" spans="1:12" s="75" customFormat="1" ht="15" customHeight="1" x14ac:dyDescent="0.15">
      <c r="A120" s="290"/>
      <c r="B120" s="76" t="s">
        <v>185</v>
      </c>
      <c r="C120" s="312">
        <f>[10]B!C2421</f>
        <v>0</v>
      </c>
      <c r="D120" s="312">
        <f>[10]B!$I$2421</f>
        <v>0</v>
      </c>
      <c r="E120" s="312">
        <f>[10]B!$I$2421</f>
        <v>0</v>
      </c>
      <c r="F120" s="312">
        <f>[10]B!$L$2421</f>
        <v>0</v>
      </c>
      <c r="G120" s="74"/>
      <c r="H120" s="46">
        <f>[10]B!$AL$2421</f>
        <v>0</v>
      </c>
    </row>
    <row r="121" spans="1:12" s="75" customFormat="1" ht="15" customHeight="1" x14ac:dyDescent="0.15">
      <c r="A121" s="290"/>
      <c r="B121" s="76" t="s">
        <v>186</v>
      </c>
      <c r="C121" s="312">
        <f>SUM([10]B!C2422:C2426)</f>
        <v>0</v>
      </c>
      <c r="D121" s="312">
        <f>SUM([10]B!I2422:I2426)</f>
        <v>0</v>
      </c>
      <c r="E121" s="312">
        <f>SUM([10]B!I2422:I2426)</f>
        <v>0</v>
      </c>
      <c r="F121" s="312">
        <f>SUM([10]B!L2422:L2426)</f>
        <v>0</v>
      </c>
      <c r="G121" s="74"/>
      <c r="H121" s="46">
        <f>SUM([10]B!AL2422:AL2426)</f>
        <v>0</v>
      </c>
    </row>
    <row r="122" spans="1:12" s="63" customFormat="1" ht="15" customHeight="1" x14ac:dyDescent="0.15">
      <c r="A122" s="290" t="s">
        <v>187</v>
      </c>
      <c r="B122" s="45" t="s">
        <v>188</v>
      </c>
      <c r="C122" s="312">
        <f>[10]B!$C$2660</f>
        <v>82</v>
      </c>
      <c r="D122" s="312">
        <f>[10]B!$I$2660</f>
        <v>64</v>
      </c>
      <c r="E122" s="312">
        <f>[10]B!$I$2660</f>
        <v>64</v>
      </c>
      <c r="F122" s="312">
        <f>[10]B!$L$2660</f>
        <v>5</v>
      </c>
      <c r="G122" s="74"/>
      <c r="H122" s="46">
        <f>[10]B!$AL$2660</f>
        <v>24481330</v>
      </c>
    </row>
    <row r="123" spans="1:12" s="63" customFormat="1" ht="15" customHeight="1" x14ac:dyDescent="0.15">
      <c r="A123" s="303">
        <v>2106</v>
      </c>
      <c r="B123" s="65" t="s">
        <v>189</v>
      </c>
      <c r="C123" s="317">
        <f>[10]B!$C2672</f>
        <v>11</v>
      </c>
      <c r="D123" s="317">
        <f>[10]B!$I2672</f>
        <v>8</v>
      </c>
      <c r="E123" s="74"/>
      <c r="F123" s="74"/>
      <c r="G123" s="317">
        <f>[10]B!C2672</f>
        <v>11</v>
      </c>
      <c r="H123" s="317">
        <f>+([10]B!$AL2672)*0.75</f>
        <v>386340</v>
      </c>
    </row>
    <row r="124" spans="1:12" s="63" customFormat="1" ht="15" customHeight="1" x14ac:dyDescent="0.15">
      <c r="A124" s="329"/>
      <c r="B124" s="66" t="s">
        <v>190</v>
      </c>
      <c r="C124" s="323">
        <f>SUM(C105:C118)+C122+C123</f>
        <v>833</v>
      </c>
      <c r="D124" s="323">
        <f>SUM(D105:D118)+D122+D123</f>
        <v>515</v>
      </c>
      <c r="E124" s="323">
        <f>SUM(E105:E118)+E122+E123</f>
        <v>507</v>
      </c>
      <c r="F124" s="323">
        <f>SUM(F105:F118)+F122+F123</f>
        <v>76</v>
      </c>
      <c r="G124" s="317">
        <f>SUM(G123)</f>
        <v>11</v>
      </c>
      <c r="H124" s="51">
        <f>SUM(H105:H118)+H122+H123</f>
        <v>142578355</v>
      </c>
    </row>
    <row r="125" spans="1:12" s="12" customFormat="1" ht="24.95" customHeight="1" x14ac:dyDescent="0.15">
      <c r="A125" s="759" t="s">
        <v>191</v>
      </c>
      <c r="B125" s="752"/>
      <c r="C125" s="330"/>
      <c r="D125" s="330"/>
      <c r="E125" s="77"/>
      <c r="F125" s="11"/>
      <c r="G125" s="11"/>
      <c r="H125" s="11"/>
      <c r="I125" s="11"/>
      <c r="J125" s="11"/>
      <c r="K125" s="11"/>
      <c r="L125" s="11"/>
    </row>
    <row r="126" spans="1:12" s="3" customFormat="1" ht="35.1" customHeight="1" x14ac:dyDescent="0.15">
      <c r="A126" s="13" t="s">
        <v>4</v>
      </c>
      <c r="B126" s="13" t="s">
        <v>5</v>
      </c>
      <c r="C126" s="39" t="s">
        <v>6</v>
      </c>
      <c r="D126" s="39" t="s">
        <v>7</v>
      </c>
      <c r="E126" s="39" t="s">
        <v>8</v>
      </c>
      <c r="F126" s="7"/>
      <c r="G126" s="7"/>
      <c r="H126" s="7"/>
      <c r="I126" s="7"/>
      <c r="J126" s="7"/>
      <c r="K126" s="7"/>
      <c r="L126" s="7"/>
    </row>
    <row r="127" spans="1:12" s="3" customFormat="1" ht="20.100000000000001" customHeight="1" x14ac:dyDescent="0.15">
      <c r="A127" s="13"/>
      <c r="B127" s="331" t="s">
        <v>192</v>
      </c>
      <c r="C127" s="304"/>
      <c r="D127" s="304"/>
      <c r="E127" s="40"/>
      <c r="F127" s="7"/>
      <c r="G127" s="7"/>
      <c r="H127" s="7"/>
      <c r="I127" s="7"/>
      <c r="J127" s="7"/>
      <c r="K127" s="7"/>
      <c r="L127" s="7"/>
    </row>
    <row r="128" spans="1:12" s="3" customFormat="1" ht="24" customHeight="1" x14ac:dyDescent="0.15">
      <c r="A128" s="286" t="s">
        <v>193</v>
      </c>
      <c r="B128" s="43" t="s">
        <v>194</v>
      </c>
      <c r="C128" s="332">
        <f>[10]B!$C$116</f>
        <v>3745</v>
      </c>
      <c r="D128" s="332">
        <f>[10]B!$E$116</f>
        <v>3485</v>
      </c>
      <c r="E128" s="78">
        <f>[10]B!$AL$116</f>
        <v>137413550</v>
      </c>
      <c r="F128" s="7"/>
      <c r="G128" s="7"/>
      <c r="H128" s="7"/>
      <c r="I128" s="7"/>
      <c r="J128" s="7"/>
      <c r="K128" s="7"/>
      <c r="L128" s="7"/>
    </row>
    <row r="129" spans="1:12" s="3" customFormat="1" ht="24" customHeight="1" x14ac:dyDescent="0.15">
      <c r="A129" s="290" t="s">
        <v>195</v>
      </c>
      <c r="B129" s="45" t="s">
        <v>196</v>
      </c>
      <c r="C129" s="333">
        <f>[10]B!$C$117</f>
        <v>0</v>
      </c>
      <c r="D129" s="333">
        <f>[10]B!$E$117</f>
        <v>0</v>
      </c>
      <c r="E129" s="79">
        <f>[10]B!$AL$117</f>
        <v>0</v>
      </c>
      <c r="F129" s="7"/>
      <c r="G129" s="7"/>
      <c r="H129" s="7"/>
      <c r="I129" s="7"/>
      <c r="J129" s="7"/>
      <c r="K129" s="7"/>
      <c r="L129" s="7"/>
    </row>
    <row r="130" spans="1:12" s="3" customFormat="1" ht="24" customHeight="1" x14ac:dyDescent="0.15">
      <c r="A130" s="290" t="s">
        <v>197</v>
      </c>
      <c r="B130" s="45" t="s">
        <v>198</v>
      </c>
      <c r="C130" s="333">
        <f>[10]B!$C$118</f>
        <v>0</v>
      </c>
      <c r="D130" s="333">
        <f>[10]B!$E$118</f>
        <v>0</v>
      </c>
      <c r="E130" s="79">
        <f>[10]B!$AL$118</f>
        <v>0</v>
      </c>
      <c r="F130" s="7"/>
      <c r="G130" s="7"/>
      <c r="H130" s="7"/>
      <c r="I130" s="7"/>
      <c r="J130" s="7"/>
      <c r="K130" s="7"/>
      <c r="L130" s="7"/>
    </row>
    <row r="131" spans="1:12" s="3" customFormat="1" ht="15" customHeight="1" x14ac:dyDescent="0.15">
      <c r="A131" s="290" t="s">
        <v>199</v>
      </c>
      <c r="B131" s="45" t="s">
        <v>200</v>
      </c>
      <c r="C131" s="333">
        <f>[10]B!$C$119</f>
        <v>417</v>
      </c>
      <c r="D131" s="333">
        <f>[10]B!$E$119</f>
        <v>416</v>
      </c>
      <c r="E131" s="79">
        <f>[10]B!$AL$119</f>
        <v>68186560</v>
      </c>
      <c r="F131" s="7"/>
      <c r="G131" s="7"/>
      <c r="H131" s="7"/>
      <c r="I131" s="7"/>
      <c r="J131" s="7"/>
      <c r="K131" s="7"/>
      <c r="L131" s="7"/>
    </row>
    <row r="132" spans="1:12" s="3" customFormat="1" ht="15" customHeight="1" x14ac:dyDescent="0.15">
      <c r="A132" s="290" t="s">
        <v>201</v>
      </c>
      <c r="B132" s="45" t="s">
        <v>202</v>
      </c>
      <c r="C132" s="333">
        <f>[10]B!$C$120</f>
        <v>0</v>
      </c>
      <c r="D132" s="333">
        <f>[10]B!$E$120</f>
        <v>0</v>
      </c>
      <c r="E132" s="79">
        <f>[10]B!$AL$120</f>
        <v>0</v>
      </c>
      <c r="F132" s="7"/>
      <c r="G132" s="7"/>
      <c r="H132" s="7"/>
      <c r="I132" s="7"/>
      <c r="J132" s="7"/>
      <c r="K132" s="7"/>
      <c r="L132" s="7"/>
    </row>
    <row r="133" spans="1:12" s="3" customFormat="1" ht="15" customHeight="1" x14ac:dyDescent="0.15">
      <c r="A133" s="290" t="s">
        <v>203</v>
      </c>
      <c r="B133" s="45" t="s">
        <v>204</v>
      </c>
      <c r="C133" s="333">
        <f>[10]B!$C$121</f>
        <v>0</v>
      </c>
      <c r="D133" s="333">
        <f>[10]B!$E$121</f>
        <v>0</v>
      </c>
      <c r="E133" s="79">
        <f>[10]B!$AL$121</f>
        <v>0</v>
      </c>
      <c r="F133" s="7"/>
      <c r="G133" s="7"/>
      <c r="H133" s="7"/>
      <c r="I133" s="7"/>
      <c r="J133" s="7"/>
      <c r="K133" s="7"/>
      <c r="L133" s="7"/>
    </row>
    <row r="134" spans="1:12" s="3" customFormat="1" ht="15" customHeight="1" x14ac:dyDescent="0.15">
      <c r="A134" s="290" t="s">
        <v>205</v>
      </c>
      <c r="B134" s="45" t="s">
        <v>206</v>
      </c>
      <c r="C134" s="333">
        <f>[10]B!$C$122</f>
        <v>513</v>
      </c>
      <c r="D134" s="333">
        <f>[10]B!$E$122</f>
        <v>510</v>
      </c>
      <c r="E134" s="79">
        <f>[10]B!$AL$122</f>
        <v>40381800</v>
      </c>
      <c r="F134" s="7"/>
      <c r="G134" s="7"/>
      <c r="H134" s="7"/>
      <c r="I134" s="7"/>
      <c r="J134" s="7"/>
      <c r="K134" s="7"/>
      <c r="L134" s="7"/>
    </row>
    <row r="135" spans="1:12" s="3" customFormat="1" ht="15" customHeight="1" x14ac:dyDescent="0.15">
      <c r="A135" s="290" t="s">
        <v>207</v>
      </c>
      <c r="B135" s="45" t="s">
        <v>208</v>
      </c>
      <c r="C135" s="333">
        <f>[10]B!$C$123</f>
        <v>128</v>
      </c>
      <c r="D135" s="333">
        <f>[10]B!$E$123</f>
        <v>127</v>
      </c>
      <c r="E135" s="79">
        <f>[10]B!$AL$123</f>
        <v>10055860</v>
      </c>
      <c r="F135" s="7"/>
      <c r="G135" s="7"/>
      <c r="H135" s="7"/>
      <c r="I135" s="7"/>
      <c r="J135" s="7"/>
      <c r="K135" s="7"/>
      <c r="L135" s="7"/>
    </row>
    <row r="136" spans="1:12" s="3" customFormat="1" ht="15" customHeight="1" x14ac:dyDescent="0.15">
      <c r="A136" s="290" t="s">
        <v>209</v>
      </c>
      <c r="B136" s="45" t="s">
        <v>210</v>
      </c>
      <c r="C136" s="333">
        <f>[10]B!$C$124</f>
        <v>0</v>
      </c>
      <c r="D136" s="333">
        <f>[10]B!$E$124</f>
        <v>0</v>
      </c>
      <c r="E136" s="79">
        <f>[10]B!$AL$124</f>
        <v>0</v>
      </c>
      <c r="F136" s="7"/>
      <c r="G136" s="7"/>
      <c r="H136" s="7"/>
      <c r="I136" s="7"/>
      <c r="J136" s="7"/>
      <c r="K136" s="7"/>
      <c r="L136" s="7"/>
    </row>
    <row r="137" spans="1:12" s="3" customFormat="1" ht="15" customHeight="1" x14ac:dyDescent="0.15">
      <c r="A137" s="290" t="s">
        <v>211</v>
      </c>
      <c r="B137" s="45" t="s">
        <v>212</v>
      </c>
      <c r="C137" s="333">
        <f>[10]B!$C$125</f>
        <v>117</v>
      </c>
      <c r="D137" s="333">
        <f>[10]B!$E$125</f>
        <v>116</v>
      </c>
      <c r="E137" s="79">
        <f>[10]B!$AL$125</f>
        <v>8239480</v>
      </c>
      <c r="F137" s="7"/>
      <c r="G137" s="7"/>
      <c r="H137" s="7"/>
      <c r="I137" s="7"/>
      <c r="J137" s="7"/>
      <c r="K137" s="7"/>
      <c r="L137" s="7"/>
    </row>
    <row r="138" spans="1:12" s="3" customFormat="1" ht="15" customHeight="1" x14ac:dyDescent="0.15">
      <c r="A138" s="290" t="s">
        <v>213</v>
      </c>
      <c r="B138" s="45" t="s">
        <v>214</v>
      </c>
      <c r="C138" s="333">
        <f>[10]B!$C$126</f>
        <v>0</v>
      </c>
      <c r="D138" s="333">
        <f>[10]B!$E$126</f>
        <v>0</v>
      </c>
      <c r="E138" s="79">
        <f>[10]B!$AL$126</f>
        <v>0</v>
      </c>
      <c r="F138" s="7"/>
      <c r="G138" s="7"/>
      <c r="H138" s="7"/>
      <c r="I138" s="7"/>
      <c r="J138" s="7"/>
      <c r="K138" s="7"/>
      <c r="L138" s="7"/>
    </row>
    <row r="139" spans="1:12" s="3" customFormat="1" ht="15" customHeight="1" x14ac:dyDescent="0.15">
      <c r="A139" s="290" t="s">
        <v>215</v>
      </c>
      <c r="B139" s="45" t="s">
        <v>216</v>
      </c>
      <c r="C139" s="333">
        <f>[10]B!$C$127</f>
        <v>0</v>
      </c>
      <c r="D139" s="333">
        <f>[10]B!$E$127</f>
        <v>0</v>
      </c>
      <c r="E139" s="79">
        <f>[10]B!$AL$127</f>
        <v>0</v>
      </c>
      <c r="F139" s="7"/>
      <c r="G139" s="7"/>
      <c r="H139" s="7"/>
      <c r="I139" s="7"/>
      <c r="J139" s="7"/>
      <c r="K139" s="7"/>
      <c r="L139" s="7"/>
    </row>
    <row r="140" spans="1:12" s="3" customFormat="1" ht="15" customHeight="1" x14ac:dyDescent="0.15">
      <c r="A140" s="303" t="s">
        <v>217</v>
      </c>
      <c r="B140" s="65" t="s">
        <v>218</v>
      </c>
      <c r="C140" s="334">
        <f>[10]B!$C$128</f>
        <v>0</v>
      </c>
      <c r="D140" s="334">
        <f>[10]B!$E$128</f>
        <v>0</v>
      </c>
      <c r="E140" s="80">
        <f>[10]B!$AL$128</f>
        <v>0</v>
      </c>
      <c r="F140" s="7"/>
      <c r="G140" s="7"/>
      <c r="H140" s="7"/>
      <c r="I140" s="7"/>
      <c r="J140" s="7"/>
      <c r="K140" s="7"/>
      <c r="L140" s="7"/>
    </row>
    <row r="141" spans="1:12" s="3" customFormat="1" ht="20.100000000000001" customHeight="1" x14ac:dyDescent="0.15">
      <c r="A141" s="329"/>
      <c r="B141" s="66" t="s">
        <v>219</v>
      </c>
      <c r="C141" s="335">
        <f>SUM(C128:C140)</f>
        <v>4920</v>
      </c>
      <c r="D141" s="335">
        <f>SUM(D128:D140)</f>
        <v>4654</v>
      </c>
      <c r="E141" s="51">
        <f>SUM(E128:E140)</f>
        <v>264277250</v>
      </c>
      <c r="F141" s="7"/>
      <c r="G141" s="7"/>
      <c r="H141" s="7"/>
      <c r="I141" s="7"/>
      <c r="J141" s="7"/>
      <c r="K141" s="7"/>
      <c r="L141" s="7"/>
    </row>
    <row r="142" spans="1:12" s="3" customFormat="1" ht="20.100000000000001" customHeight="1" x14ac:dyDescent="0.15">
      <c r="A142" s="329"/>
      <c r="B142" s="81" t="s">
        <v>220</v>
      </c>
      <c r="C142" s="335">
        <f>SUM(C143:C152)</f>
        <v>732</v>
      </c>
      <c r="D142" s="335">
        <f>SUM(D143:D152)</f>
        <v>691</v>
      </c>
      <c r="E142" s="51">
        <f>SUM(E143:E152)</f>
        <v>4108950</v>
      </c>
      <c r="F142" s="7"/>
      <c r="G142" s="7"/>
      <c r="H142" s="7"/>
      <c r="I142" s="7"/>
      <c r="J142" s="7"/>
      <c r="K142" s="7"/>
      <c r="L142" s="7"/>
    </row>
    <row r="143" spans="1:12" s="3" customFormat="1" ht="15" customHeight="1" x14ac:dyDescent="0.15">
      <c r="A143" s="286" t="s">
        <v>221</v>
      </c>
      <c r="B143" s="43" t="s">
        <v>222</v>
      </c>
      <c r="C143" s="336">
        <f>[10]B!$C$131</f>
        <v>0</v>
      </c>
      <c r="D143" s="336">
        <f>[10]B!$E$131</f>
        <v>0</v>
      </c>
      <c r="E143" s="78">
        <f>[10]B!$AL$131</f>
        <v>0</v>
      </c>
      <c r="F143" s="7"/>
      <c r="G143" s="7"/>
      <c r="H143" s="7"/>
      <c r="I143" s="7"/>
      <c r="J143" s="7"/>
      <c r="K143" s="7"/>
      <c r="L143" s="7"/>
    </row>
    <row r="144" spans="1:12" s="3" customFormat="1" ht="15" customHeight="1" x14ac:dyDescent="0.15">
      <c r="A144" s="290" t="s">
        <v>223</v>
      </c>
      <c r="B144" s="45" t="s">
        <v>224</v>
      </c>
      <c r="C144" s="337">
        <f>[10]B!$C$132</f>
        <v>0</v>
      </c>
      <c r="D144" s="337">
        <f>[10]B!$E$132</f>
        <v>0</v>
      </c>
      <c r="E144" s="79">
        <f>[10]B!$AL$132</f>
        <v>0</v>
      </c>
      <c r="F144" s="7"/>
      <c r="G144" s="7"/>
      <c r="H144" s="7"/>
      <c r="I144" s="7"/>
      <c r="J144" s="7"/>
      <c r="K144" s="7"/>
      <c r="L144" s="7"/>
    </row>
    <row r="145" spans="1:12" s="3" customFormat="1" ht="15" customHeight="1" x14ac:dyDescent="0.15">
      <c r="A145" s="290" t="s">
        <v>225</v>
      </c>
      <c r="B145" s="45" t="s">
        <v>226</v>
      </c>
      <c r="C145" s="337">
        <f>[10]B!$C$133</f>
        <v>0</v>
      </c>
      <c r="D145" s="337">
        <f>[10]B!$E$133</f>
        <v>0</v>
      </c>
      <c r="E145" s="79">
        <f>[10]B!$AL$133</f>
        <v>0</v>
      </c>
      <c r="F145" s="7"/>
      <c r="G145" s="7"/>
      <c r="H145" s="7"/>
      <c r="I145" s="7"/>
      <c r="J145" s="7"/>
      <c r="K145" s="7"/>
      <c r="L145" s="7"/>
    </row>
    <row r="146" spans="1:12" s="3" customFormat="1" ht="15" customHeight="1" x14ac:dyDescent="0.15">
      <c r="A146" s="290" t="s">
        <v>227</v>
      </c>
      <c r="B146" s="45" t="s">
        <v>228</v>
      </c>
      <c r="C146" s="337">
        <f>[10]B!$C$134</f>
        <v>695</v>
      </c>
      <c r="D146" s="337">
        <f>[10]B!$E$134</f>
        <v>654</v>
      </c>
      <c r="E146" s="79">
        <f>[10]B!$AL$134</f>
        <v>3825900</v>
      </c>
      <c r="F146" s="7"/>
      <c r="G146" s="7"/>
      <c r="H146" s="7"/>
      <c r="I146" s="7"/>
      <c r="J146" s="7"/>
      <c r="K146" s="7"/>
      <c r="L146" s="7"/>
    </row>
    <row r="147" spans="1:12" s="3" customFormat="1" ht="15" customHeight="1" x14ac:dyDescent="0.15">
      <c r="A147" s="290" t="s">
        <v>229</v>
      </c>
      <c r="B147" s="45" t="s">
        <v>230</v>
      </c>
      <c r="C147" s="337">
        <f>[10]B!$C$135</f>
        <v>0</v>
      </c>
      <c r="D147" s="337">
        <f>[10]B!$E$135</f>
        <v>0</v>
      </c>
      <c r="E147" s="79">
        <f>[10]B!$AL$135</f>
        <v>0</v>
      </c>
      <c r="F147" s="7"/>
      <c r="G147" s="7"/>
      <c r="H147" s="7"/>
      <c r="I147" s="7"/>
      <c r="J147" s="7"/>
      <c r="K147" s="7"/>
      <c r="L147" s="7"/>
    </row>
    <row r="148" spans="1:12" s="3" customFormat="1" ht="15" customHeight="1" x14ac:dyDescent="0.15">
      <c r="A148" s="290" t="s">
        <v>231</v>
      </c>
      <c r="B148" s="45" t="s">
        <v>232</v>
      </c>
      <c r="C148" s="337">
        <f>[10]B!$C$136</f>
        <v>0</v>
      </c>
      <c r="D148" s="337">
        <f>[10]B!$E$136</f>
        <v>0</v>
      </c>
      <c r="E148" s="79">
        <f>[10]B!$AL$136</f>
        <v>0</v>
      </c>
      <c r="F148" s="7"/>
      <c r="G148" s="7"/>
      <c r="H148" s="7"/>
      <c r="I148" s="7"/>
      <c r="J148" s="7"/>
      <c r="K148" s="7"/>
      <c r="L148" s="7"/>
    </row>
    <row r="149" spans="1:12" s="3" customFormat="1" ht="15" customHeight="1" x14ac:dyDescent="0.15">
      <c r="A149" s="290" t="s">
        <v>233</v>
      </c>
      <c r="B149" s="45" t="s">
        <v>234</v>
      </c>
      <c r="C149" s="337">
        <f>[10]B!$C$137</f>
        <v>0</v>
      </c>
      <c r="D149" s="337">
        <f>[10]B!$E$137</f>
        <v>0</v>
      </c>
      <c r="E149" s="79">
        <f>[10]B!$AL$137</f>
        <v>0</v>
      </c>
      <c r="F149" s="7"/>
      <c r="G149" s="7"/>
      <c r="H149" s="7"/>
      <c r="I149" s="7"/>
      <c r="J149" s="7"/>
      <c r="K149" s="7"/>
      <c r="L149" s="7"/>
    </row>
    <row r="150" spans="1:12" s="3" customFormat="1" ht="15" customHeight="1" x14ac:dyDescent="0.15">
      <c r="A150" s="290" t="s">
        <v>235</v>
      </c>
      <c r="B150" s="45" t="s">
        <v>236</v>
      </c>
      <c r="C150" s="337">
        <f>[10]B!$C$138</f>
        <v>37</v>
      </c>
      <c r="D150" s="337">
        <f>[10]B!$E$138</f>
        <v>37</v>
      </c>
      <c r="E150" s="79">
        <f>[10]B!$AL$138</f>
        <v>283050</v>
      </c>
      <c r="F150" s="7"/>
      <c r="G150" s="7"/>
      <c r="H150" s="7"/>
      <c r="I150" s="7"/>
      <c r="J150" s="7"/>
      <c r="K150" s="7"/>
      <c r="L150" s="7"/>
    </row>
    <row r="151" spans="1:12" s="3" customFormat="1" ht="14.1" customHeight="1" x14ac:dyDescent="0.15">
      <c r="A151" s="290" t="s">
        <v>237</v>
      </c>
      <c r="B151" s="45" t="s">
        <v>238</v>
      </c>
      <c r="C151" s="337">
        <f>[10]B!$C$139</f>
        <v>0</v>
      </c>
      <c r="D151" s="337">
        <f>[10]B!$E$139</f>
        <v>0</v>
      </c>
      <c r="E151" s="79">
        <f>[10]B!$AL$139</f>
        <v>0</v>
      </c>
      <c r="F151" s="7"/>
      <c r="G151" s="7"/>
      <c r="H151" s="7"/>
      <c r="I151" s="7"/>
      <c r="J151" s="7"/>
      <c r="K151" s="7"/>
      <c r="L151" s="7"/>
    </row>
    <row r="152" spans="1:12" s="3" customFormat="1" ht="15" customHeight="1" x14ac:dyDescent="0.15">
      <c r="A152" s="303" t="s">
        <v>239</v>
      </c>
      <c r="B152" s="65" t="s">
        <v>240</v>
      </c>
      <c r="C152" s="338">
        <f>[10]B!$C$140</f>
        <v>0</v>
      </c>
      <c r="D152" s="338">
        <f>[10]B!$E$140</f>
        <v>0</v>
      </c>
      <c r="E152" s="80">
        <f>[10]B!$AL$140</f>
        <v>0</v>
      </c>
      <c r="F152" s="7"/>
      <c r="G152" s="7"/>
      <c r="H152" s="7"/>
      <c r="I152" s="7"/>
      <c r="J152" s="7"/>
      <c r="K152" s="7"/>
      <c r="L152" s="7"/>
    </row>
    <row r="153" spans="1:12" s="3" customFormat="1" ht="15" customHeight="1" x14ac:dyDescent="0.15">
      <c r="A153" s="339"/>
      <c r="B153" s="82" t="s">
        <v>241</v>
      </c>
      <c r="C153" s="340">
        <f>SUM(C154:C158)</f>
        <v>0</v>
      </c>
      <c r="D153" s="341"/>
      <c r="E153" s="84"/>
      <c r="F153" s="7"/>
      <c r="G153" s="7"/>
      <c r="H153" s="7"/>
      <c r="I153" s="7"/>
      <c r="J153" s="7"/>
      <c r="K153" s="7"/>
      <c r="L153" s="7"/>
    </row>
    <row r="154" spans="1:12" s="3" customFormat="1" ht="14.1" customHeight="1" x14ac:dyDescent="0.15">
      <c r="A154" s="303">
        <v>203211</v>
      </c>
      <c r="B154" s="65" t="s">
        <v>242</v>
      </c>
      <c r="C154" s="337">
        <f>[10]B!$C$142</f>
        <v>0</v>
      </c>
      <c r="D154" s="341"/>
      <c r="E154" s="84"/>
      <c r="F154" s="7"/>
      <c r="G154" s="7"/>
      <c r="H154" s="7"/>
      <c r="I154" s="7"/>
      <c r="J154" s="7"/>
      <c r="K154" s="7"/>
      <c r="L154" s="7"/>
    </row>
    <row r="155" spans="1:12" s="3" customFormat="1" ht="23.25" customHeight="1" x14ac:dyDescent="0.15">
      <c r="A155" s="342" t="s">
        <v>243</v>
      </c>
      <c r="B155" s="85" t="s">
        <v>244</v>
      </c>
      <c r="C155" s="337">
        <f>[10]B!C143</f>
        <v>0</v>
      </c>
      <c r="D155" s="343"/>
      <c r="E155" s="86"/>
      <c r="F155" s="7"/>
      <c r="G155" s="7"/>
      <c r="H155" s="7"/>
      <c r="I155" s="7"/>
      <c r="J155" s="7"/>
      <c r="K155" s="7"/>
      <c r="L155" s="7"/>
    </row>
    <row r="156" spans="1:12" s="3" customFormat="1" ht="14.1" customHeight="1" x14ac:dyDescent="0.15">
      <c r="A156" s="342" t="s">
        <v>245</v>
      </c>
      <c r="B156" s="85" t="s">
        <v>246</v>
      </c>
      <c r="C156" s="337">
        <f>[10]B!C144</f>
        <v>0</v>
      </c>
      <c r="D156" s="343"/>
      <c r="E156" s="86"/>
      <c r="F156" s="7"/>
      <c r="G156" s="7"/>
      <c r="H156" s="7"/>
      <c r="I156" s="7"/>
      <c r="J156" s="7"/>
      <c r="K156" s="7"/>
      <c r="L156" s="7"/>
    </row>
    <row r="157" spans="1:12" s="3" customFormat="1" ht="14.1" customHeight="1" x14ac:dyDescent="0.15">
      <c r="A157" s="342" t="s">
        <v>247</v>
      </c>
      <c r="B157" s="85" t="s">
        <v>248</v>
      </c>
      <c r="C157" s="337">
        <f>[10]B!C145</f>
        <v>0</v>
      </c>
      <c r="D157" s="343"/>
      <c r="E157" s="86"/>
      <c r="F157" s="7"/>
      <c r="G157" s="7"/>
      <c r="H157" s="7"/>
      <c r="I157" s="7"/>
      <c r="J157" s="7"/>
      <c r="K157" s="7"/>
      <c r="L157" s="7"/>
    </row>
    <row r="158" spans="1:12" s="3" customFormat="1" ht="24" customHeight="1" x14ac:dyDescent="0.15">
      <c r="A158" s="342" t="s">
        <v>249</v>
      </c>
      <c r="B158" s="85" t="s">
        <v>250</v>
      </c>
      <c r="C158" s="337">
        <f>[10]B!C146</f>
        <v>0</v>
      </c>
      <c r="D158" s="343"/>
      <c r="E158" s="86"/>
      <c r="F158" s="7"/>
      <c r="G158" s="7"/>
      <c r="H158" s="7"/>
      <c r="I158" s="7"/>
      <c r="J158" s="7"/>
      <c r="K158" s="7"/>
      <c r="L158" s="7"/>
    </row>
    <row r="159" spans="1:12" s="3" customFormat="1" ht="15" customHeight="1" x14ac:dyDescent="0.15">
      <c r="A159" s="329"/>
      <c r="B159" s="87" t="s">
        <v>251</v>
      </c>
      <c r="C159" s="344">
        <f>(C141+C142+C153)</f>
        <v>5652</v>
      </c>
      <c r="D159" s="344">
        <f>(D141+D142)</f>
        <v>5345</v>
      </c>
      <c r="E159" s="51">
        <f>(E141+E142)</f>
        <v>268386200</v>
      </c>
      <c r="F159" s="7"/>
      <c r="G159" s="7"/>
      <c r="H159" s="7"/>
      <c r="I159" s="7"/>
      <c r="J159" s="7"/>
      <c r="K159" s="7"/>
      <c r="L159" s="7"/>
    </row>
    <row r="160" spans="1:12" s="12" customFormat="1" ht="24.95" customHeight="1" x14ac:dyDescent="0.15">
      <c r="A160" s="68" t="s">
        <v>252</v>
      </c>
      <c r="B160" s="88"/>
      <c r="C160" s="330"/>
      <c r="D160" s="330"/>
      <c r="E160" s="77"/>
      <c r="F160" s="11"/>
      <c r="G160" s="11"/>
      <c r="H160" s="11"/>
      <c r="I160" s="11"/>
      <c r="J160" s="11"/>
      <c r="K160" s="11"/>
      <c r="L160" s="11"/>
    </row>
    <row r="161" spans="1:14" s="3" customFormat="1" ht="35.1" customHeight="1" x14ac:dyDescent="0.15">
      <c r="A161" s="13" t="s">
        <v>4</v>
      </c>
      <c r="B161" s="13" t="s">
        <v>5</v>
      </c>
      <c r="C161" s="39" t="s">
        <v>6</v>
      </c>
      <c r="D161" s="39" t="s">
        <v>7</v>
      </c>
      <c r="E161" s="39" t="s">
        <v>8</v>
      </c>
      <c r="F161" s="7"/>
      <c r="G161" s="7"/>
      <c r="H161" s="7"/>
      <c r="I161" s="7"/>
      <c r="J161" s="7"/>
      <c r="K161" s="7"/>
      <c r="L161" s="7"/>
    </row>
    <row r="162" spans="1:14" s="3" customFormat="1" ht="15" customHeight="1" x14ac:dyDescent="0.15">
      <c r="A162" s="286" t="s">
        <v>253</v>
      </c>
      <c r="B162" s="43" t="s">
        <v>254</v>
      </c>
      <c r="C162" s="345">
        <f>[10]B!C62</f>
        <v>366</v>
      </c>
      <c r="D162" s="345">
        <f>[10]B!$E$62</f>
        <v>366</v>
      </c>
      <c r="E162" s="79">
        <f>[10]B!$AL$62</f>
        <v>329400</v>
      </c>
      <c r="F162" s="7"/>
      <c r="G162" s="7"/>
      <c r="H162" s="7"/>
      <c r="I162" s="7"/>
      <c r="J162" s="7"/>
      <c r="K162" s="7"/>
      <c r="L162" s="7"/>
    </row>
    <row r="163" spans="1:14" s="3" customFormat="1" ht="15" customHeight="1" x14ac:dyDescent="0.15">
      <c r="A163" s="303" t="s">
        <v>255</v>
      </c>
      <c r="B163" s="65" t="s">
        <v>256</v>
      </c>
      <c r="C163" s="317">
        <f>SUM([10]B!$C$63+[10]B!$C$64)</f>
        <v>0</v>
      </c>
      <c r="D163" s="346">
        <f>SUM([10]B!$E$63+[10]B!$E$64)</f>
        <v>0</v>
      </c>
      <c r="E163" s="79">
        <f>SUM([10]B!$AL$63+[10]B!$AL$64)</f>
        <v>0</v>
      </c>
      <c r="F163" s="7"/>
      <c r="G163" s="7"/>
      <c r="H163" s="7"/>
      <c r="I163" s="7"/>
      <c r="J163" s="7"/>
      <c r="K163" s="7"/>
      <c r="L163" s="7"/>
    </row>
    <row r="164" spans="1:14" s="3" customFormat="1" ht="15" customHeight="1" x14ac:dyDescent="0.15">
      <c r="A164" s="89"/>
      <c r="B164" s="90" t="s">
        <v>257</v>
      </c>
      <c r="C164" s="347">
        <f>SUM(C162:C163)</f>
        <v>366</v>
      </c>
      <c r="D164" s="347">
        <f>SUM(D162:D163)</f>
        <v>366</v>
      </c>
      <c r="E164" s="91">
        <f>SUM(E162:E163)</f>
        <v>329400</v>
      </c>
      <c r="F164" s="7"/>
      <c r="G164" s="7"/>
      <c r="H164" s="7"/>
      <c r="I164" s="7"/>
      <c r="J164" s="7"/>
      <c r="K164" s="7"/>
      <c r="L164" s="7"/>
    </row>
    <row r="165" spans="1:14" s="3" customFormat="1" ht="24.95" customHeight="1" x14ac:dyDescent="0.15">
      <c r="A165" s="68" t="s">
        <v>258</v>
      </c>
      <c r="B165" s="92"/>
      <c r="C165" s="348"/>
      <c r="D165" s="348"/>
      <c r="E165" s="93"/>
      <c r="F165" s="7"/>
      <c r="G165" s="7"/>
      <c r="H165" s="7"/>
      <c r="I165" s="7"/>
      <c r="J165" s="7"/>
      <c r="K165" s="7"/>
      <c r="L165" s="7"/>
      <c r="M165" s="7"/>
      <c r="N165" s="7"/>
    </row>
    <row r="166" spans="1:14" s="3" customFormat="1" ht="35.1" customHeight="1" x14ac:dyDescent="0.15">
      <c r="A166" s="13" t="s">
        <v>4</v>
      </c>
      <c r="B166" s="13" t="s">
        <v>5</v>
      </c>
      <c r="C166" s="39" t="s">
        <v>6</v>
      </c>
      <c r="D166" s="94" t="s">
        <v>7</v>
      </c>
      <c r="E166" s="39" t="s">
        <v>8</v>
      </c>
      <c r="F166" s="7"/>
      <c r="G166" s="7"/>
      <c r="H166" s="7"/>
      <c r="I166" s="7"/>
      <c r="J166" s="7"/>
      <c r="K166" s="7"/>
      <c r="L166" s="7"/>
      <c r="M166" s="7"/>
      <c r="N166" s="7"/>
    </row>
    <row r="167" spans="1:14" s="3" customFormat="1" ht="15" customHeight="1" x14ac:dyDescent="0.15">
      <c r="A167" s="286">
        <v>1101004</v>
      </c>
      <c r="B167" s="43" t="s">
        <v>259</v>
      </c>
      <c r="C167" s="311">
        <f>[10]B!C1085</f>
        <v>25</v>
      </c>
      <c r="D167" s="349">
        <f>[10]B!$E$1085</f>
        <v>25</v>
      </c>
      <c r="E167" s="79">
        <f>[10]B!$AL$1085</f>
        <v>425750</v>
      </c>
      <c r="F167" s="7"/>
      <c r="G167" s="7"/>
      <c r="H167" s="7"/>
      <c r="I167" s="7"/>
      <c r="J167" s="7"/>
      <c r="K167" s="7"/>
      <c r="L167" s="7"/>
      <c r="M167" s="7"/>
      <c r="N167" s="7"/>
    </row>
    <row r="168" spans="1:14" s="3" customFormat="1" ht="15" customHeight="1" x14ac:dyDescent="0.15">
      <c r="A168" s="290">
        <v>1101006</v>
      </c>
      <c r="B168" s="45" t="s">
        <v>260</v>
      </c>
      <c r="C168" s="350">
        <f>[10]B!C1086</f>
        <v>0</v>
      </c>
      <c r="D168" s="351">
        <f>[10]B!$E$1086</f>
        <v>0</v>
      </c>
      <c r="E168" s="79">
        <f>[10]B!$AL$1086</f>
        <v>0</v>
      </c>
      <c r="F168" s="7"/>
      <c r="G168" s="7"/>
      <c r="H168" s="7"/>
      <c r="I168" s="7"/>
      <c r="J168" s="7"/>
      <c r="K168" s="7"/>
      <c r="L168" s="7"/>
      <c r="M168" s="7"/>
      <c r="N168" s="7"/>
    </row>
    <row r="169" spans="1:14" s="3" customFormat="1" ht="15" customHeight="1" x14ac:dyDescent="0.15">
      <c r="A169" s="290">
        <v>1701001</v>
      </c>
      <c r="B169" s="45" t="s">
        <v>261</v>
      </c>
      <c r="C169" s="351">
        <f>[10]B!C1788</f>
        <v>958</v>
      </c>
      <c r="D169" s="351">
        <f>[10]B!$E$1788</f>
        <v>949</v>
      </c>
      <c r="E169" s="79">
        <f>[10]B!$AL$1788</f>
        <v>5542160</v>
      </c>
      <c r="F169" s="7"/>
      <c r="G169" s="7"/>
      <c r="H169" s="7"/>
      <c r="I169" s="7"/>
      <c r="J169" s="7"/>
      <c r="K169" s="7"/>
      <c r="L169" s="7"/>
      <c r="M169" s="7"/>
      <c r="N169" s="7"/>
    </row>
    <row r="170" spans="1:14" s="3" customFormat="1" ht="24" customHeight="1" x14ac:dyDescent="0.15">
      <c r="A170" s="290">
        <v>1701003</v>
      </c>
      <c r="B170" s="45" t="s">
        <v>262</v>
      </c>
      <c r="C170" s="351">
        <f>[10]B!C1789</f>
        <v>28</v>
      </c>
      <c r="D170" s="351">
        <f>[10]B!$E$1789</f>
        <v>28</v>
      </c>
      <c r="E170" s="79">
        <f>[10]B!$AL$1789</f>
        <v>460320</v>
      </c>
      <c r="F170" s="7"/>
      <c r="G170" s="7"/>
      <c r="H170" s="7"/>
      <c r="I170" s="7"/>
      <c r="J170" s="7"/>
      <c r="K170" s="7"/>
      <c r="L170" s="7"/>
      <c r="M170" s="7"/>
      <c r="N170" s="7"/>
    </row>
    <row r="171" spans="1:14" s="3" customFormat="1" ht="24" customHeight="1" x14ac:dyDescent="0.15">
      <c r="A171" s="290" t="s">
        <v>263</v>
      </c>
      <c r="B171" s="45" t="s">
        <v>264</v>
      </c>
      <c r="C171" s="351">
        <f>[10]B!C1790</f>
        <v>31</v>
      </c>
      <c r="D171" s="351">
        <f>[10]B!$E$1790</f>
        <v>30</v>
      </c>
      <c r="E171" s="79">
        <f>[10]B!$AL$1790</f>
        <v>836400</v>
      </c>
      <c r="F171" s="7"/>
      <c r="G171" s="7"/>
      <c r="H171" s="7"/>
      <c r="I171" s="7"/>
      <c r="J171" s="7"/>
      <c r="K171" s="7"/>
      <c r="L171" s="7"/>
      <c r="M171" s="7"/>
      <c r="N171" s="7"/>
    </row>
    <row r="172" spans="1:14" s="3" customFormat="1" ht="15" customHeight="1" x14ac:dyDescent="0.15">
      <c r="A172" s="290" t="s">
        <v>265</v>
      </c>
      <c r="B172" s="45" t="s">
        <v>266</v>
      </c>
      <c r="C172" s="351">
        <f>[10]B!C1791</f>
        <v>0</v>
      </c>
      <c r="D172" s="351">
        <f>[10]B!$E$1791</f>
        <v>0</v>
      </c>
      <c r="E172" s="79">
        <f>[10]B!$AL$1791</f>
        <v>0</v>
      </c>
      <c r="F172" s="7"/>
      <c r="G172" s="7"/>
      <c r="H172" s="7"/>
      <c r="I172" s="7"/>
      <c r="J172" s="7"/>
      <c r="K172" s="7"/>
      <c r="L172" s="7"/>
      <c r="M172" s="7"/>
      <c r="N172" s="7"/>
    </row>
    <row r="173" spans="1:14" s="3" customFormat="1" ht="15" customHeight="1" x14ac:dyDescent="0.15">
      <c r="A173" s="290" t="s">
        <v>267</v>
      </c>
      <c r="B173" s="45" t="s">
        <v>268</v>
      </c>
      <c r="C173" s="351">
        <f>[10]B!C1792</f>
        <v>115</v>
      </c>
      <c r="D173" s="351">
        <f>[10]B!$E$1792</f>
        <v>115</v>
      </c>
      <c r="E173" s="79">
        <f>[10]B!$AL$1792</f>
        <v>6820650</v>
      </c>
      <c r="F173" s="7"/>
      <c r="G173" s="7"/>
      <c r="H173" s="7"/>
      <c r="I173" s="7"/>
      <c r="J173" s="7"/>
      <c r="K173" s="7"/>
      <c r="L173" s="7"/>
      <c r="M173" s="7"/>
      <c r="N173" s="7"/>
    </row>
    <row r="174" spans="1:14" s="3" customFormat="1" ht="24" customHeight="1" x14ac:dyDescent="0.15">
      <c r="A174" s="290" t="s">
        <v>269</v>
      </c>
      <c r="B174" s="45" t="s">
        <v>270</v>
      </c>
      <c r="C174" s="351">
        <f>[10]B!C1793</f>
        <v>0</v>
      </c>
      <c r="D174" s="351">
        <f>[10]B!$E$1793</f>
        <v>0</v>
      </c>
      <c r="E174" s="79">
        <f>[10]B!$AL$1793</f>
        <v>0</v>
      </c>
      <c r="F174" s="7"/>
      <c r="G174" s="7"/>
      <c r="H174" s="7"/>
      <c r="I174" s="7"/>
      <c r="J174" s="7"/>
      <c r="K174" s="7"/>
      <c r="L174" s="7"/>
      <c r="M174" s="7"/>
      <c r="N174" s="7"/>
    </row>
    <row r="175" spans="1:14" s="3" customFormat="1" ht="15" customHeight="1" x14ac:dyDescent="0.15">
      <c r="A175" s="290" t="s">
        <v>271</v>
      </c>
      <c r="B175" s="45" t="s">
        <v>272</v>
      </c>
      <c r="C175" s="351">
        <f>[10]B!C1794</f>
        <v>0</v>
      </c>
      <c r="D175" s="351">
        <f>[10]B!$E$1794</f>
        <v>0</v>
      </c>
      <c r="E175" s="79">
        <f>[10]B!$AL$1794</f>
        <v>0</v>
      </c>
      <c r="F175" s="7"/>
      <c r="G175" s="7"/>
      <c r="H175" s="7"/>
      <c r="I175" s="7"/>
      <c r="J175" s="7"/>
      <c r="K175" s="7"/>
      <c r="L175" s="7"/>
      <c r="M175" s="7"/>
      <c r="N175" s="7"/>
    </row>
    <row r="176" spans="1:14" s="3" customFormat="1" ht="15" customHeight="1" x14ac:dyDescent="0.15">
      <c r="A176" s="290" t="s">
        <v>273</v>
      </c>
      <c r="B176" s="45" t="s">
        <v>274</v>
      </c>
      <c r="C176" s="351">
        <f>[10]B!C1795</f>
        <v>0</v>
      </c>
      <c r="D176" s="351">
        <f>[10]B!$E$1795</f>
        <v>0</v>
      </c>
      <c r="E176" s="79">
        <f>[10]B!$AL$1795</f>
        <v>0</v>
      </c>
      <c r="F176" s="7"/>
      <c r="G176" s="7"/>
      <c r="H176" s="7"/>
      <c r="I176" s="7"/>
      <c r="J176" s="7"/>
      <c r="K176" s="7"/>
      <c r="L176" s="7"/>
      <c r="M176" s="7"/>
      <c r="N176" s="7"/>
    </row>
    <row r="177" spans="1:14" s="3" customFormat="1" ht="15" customHeight="1" x14ac:dyDescent="0.15">
      <c r="A177" s="290" t="s">
        <v>275</v>
      </c>
      <c r="B177" s="45" t="s">
        <v>276</v>
      </c>
      <c r="C177" s="351">
        <f>[10]B!C1796</f>
        <v>0</v>
      </c>
      <c r="D177" s="351">
        <f>[10]B!$E$1796</f>
        <v>0</v>
      </c>
      <c r="E177" s="79">
        <f>[10]B!$AL$1796</f>
        <v>0</v>
      </c>
      <c r="F177" s="7"/>
      <c r="G177" s="7"/>
      <c r="H177" s="7"/>
      <c r="I177" s="7"/>
      <c r="J177" s="7"/>
      <c r="K177" s="7"/>
      <c r="L177" s="7"/>
      <c r="M177" s="7"/>
      <c r="N177" s="7"/>
    </row>
    <row r="178" spans="1:14" s="3" customFormat="1" ht="15" customHeight="1" x14ac:dyDescent="0.15">
      <c r="A178" s="290" t="s">
        <v>277</v>
      </c>
      <c r="B178" s="45" t="s">
        <v>278</v>
      </c>
      <c r="C178" s="351">
        <f>[10]B!C1797</f>
        <v>0</v>
      </c>
      <c r="D178" s="351">
        <f>[10]B!$E$1797</f>
        <v>0</v>
      </c>
      <c r="E178" s="79">
        <f>[10]B!$AL$1797</f>
        <v>0</v>
      </c>
      <c r="F178" s="7"/>
      <c r="G178" s="7"/>
      <c r="H178" s="7"/>
      <c r="I178" s="7"/>
      <c r="J178" s="7"/>
      <c r="K178" s="7"/>
      <c r="L178" s="7"/>
      <c r="M178" s="7"/>
      <c r="N178" s="7"/>
    </row>
    <row r="179" spans="1:14" s="3" customFormat="1" ht="15" customHeight="1" x14ac:dyDescent="0.15">
      <c r="A179" s="290" t="s">
        <v>279</v>
      </c>
      <c r="B179" s="45" t="s">
        <v>280</v>
      </c>
      <c r="C179" s="351">
        <f>[10]B!C1798</f>
        <v>0</v>
      </c>
      <c r="D179" s="351">
        <f>[10]B!$E$1798</f>
        <v>0</v>
      </c>
      <c r="E179" s="79">
        <f>[10]B!$AL$1798</f>
        <v>0</v>
      </c>
      <c r="F179" s="7"/>
      <c r="G179" s="7"/>
      <c r="H179" s="7"/>
      <c r="I179" s="7"/>
      <c r="J179" s="7"/>
      <c r="K179" s="7"/>
      <c r="L179" s="7"/>
      <c r="M179" s="7"/>
      <c r="N179" s="7"/>
    </row>
    <row r="180" spans="1:14" s="3" customFormat="1" ht="15" customHeight="1" x14ac:dyDescent="0.15">
      <c r="A180" s="290" t="s">
        <v>281</v>
      </c>
      <c r="B180" s="45" t="s">
        <v>282</v>
      </c>
      <c r="C180" s="351">
        <f>[10]B!C1799</f>
        <v>0</v>
      </c>
      <c r="D180" s="351">
        <f>[10]B!$E$1799</f>
        <v>0</v>
      </c>
      <c r="E180" s="79">
        <f>[10]B!$AL$1799</f>
        <v>0</v>
      </c>
      <c r="F180" s="7"/>
      <c r="G180" s="7"/>
      <c r="H180" s="7"/>
      <c r="I180" s="7"/>
      <c r="J180" s="7"/>
      <c r="K180" s="7"/>
      <c r="L180" s="7"/>
      <c r="M180" s="7"/>
      <c r="N180" s="7"/>
    </row>
    <row r="181" spans="1:14" s="3" customFormat="1" ht="15" customHeight="1" x14ac:dyDescent="0.15">
      <c r="A181" s="290" t="s">
        <v>283</v>
      </c>
      <c r="B181" s="45" t="s">
        <v>284</v>
      </c>
      <c r="C181" s="351">
        <f>[10]B!C1800</f>
        <v>0</v>
      </c>
      <c r="D181" s="351">
        <f>[10]B!$E$1800</f>
        <v>0</v>
      </c>
      <c r="E181" s="79">
        <f>[10]B!$AL$1800</f>
        <v>0</v>
      </c>
      <c r="F181" s="7"/>
      <c r="G181" s="7"/>
      <c r="H181" s="7"/>
      <c r="I181" s="7"/>
      <c r="J181" s="7"/>
      <c r="K181" s="7"/>
      <c r="L181" s="7"/>
      <c r="M181" s="7"/>
      <c r="N181" s="7"/>
    </row>
    <row r="182" spans="1:14" s="3" customFormat="1" ht="15" customHeight="1" x14ac:dyDescent="0.15">
      <c r="A182" s="290" t="s">
        <v>285</v>
      </c>
      <c r="B182" s="45" t="s">
        <v>286</v>
      </c>
      <c r="C182" s="351">
        <f>[10]B!C1801</f>
        <v>0</v>
      </c>
      <c r="D182" s="351">
        <f>[10]B!$E$1801</f>
        <v>0</v>
      </c>
      <c r="E182" s="79">
        <f>[10]B!$AL$1801</f>
        <v>0</v>
      </c>
      <c r="F182" s="7"/>
      <c r="G182" s="7"/>
      <c r="H182" s="7"/>
      <c r="I182" s="7"/>
      <c r="J182" s="7"/>
      <c r="K182" s="7"/>
      <c r="L182" s="7"/>
      <c r="M182" s="7"/>
      <c r="N182" s="7"/>
    </row>
    <row r="183" spans="1:14" s="3" customFormat="1" ht="24" customHeight="1" x14ac:dyDescent="0.15">
      <c r="A183" s="290" t="s">
        <v>287</v>
      </c>
      <c r="B183" s="45" t="s">
        <v>288</v>
      </c>
      <c r="C183" s="351">
        <f>[10]B!C1802</f>
        <v>0</v>
      </c>
      <c r="D183" s="351">
        <f>[10]B!$E$1802</f>
        <v>0</v>
      </c>
      <c r="E183" s="79">
        <f>[10]B!$AL$1802</f>
        <v>0</v>
      </c>
      <c r="F183" s="7"/>
      <c r="G183" s="7"/>
      <c r="H183" s="7"/>
      <c r="I183" s="7"/>
      <c r="J183" s="7"/>
      <c r="K183" s="7"/>
      <c r="L183" s="7"/>
      <c r="M183" s="7"/>
      <c r="N183" s="7"/>
    </row>
    <row r="184" spans="1:14" s="3" customFormat="1" ht="15" customHeight="1" x14ac:dyDescent="0.15">
      <c r="A184" s="290" t="s">
        <v>289</v>
      </c>
      <c r="B184" s="45" t="s">
        <v>290</v>
      </c>
      <c r="C184" s="351">
        <f>[10]B!C1803</f>
        <v>0</v>
      </c>
      <c r="D184" s="351">
        <f>[10]B!$E$1803</f>
        <v>0</v>
      </c>
      <c r="E184" s="79">
        <f>[10]B!$AL$1803</f>
        <v>0</v>
      </c>
      <c r="F184" s="7"/>
      <c r="G184" s="7"/>
      <c r="H184" s="7"/>
      <c r="I184" s="7"/>
      <c r="J184" s="7"/>
      <c r="K184" s="7"/>
      <c r="L184" s="7"/>
      <c r="M184" s="7"/>
      <c r="N184" s="7"/>
    </row>
    <row r="185" spans="1:14" s="3" customFormat="1" ht="15" customHeight="1" x14ac:dyDescent="0.15">
      <c r="A185" s="290" t="s">
        <v>291</v>
      </c>
      <c r="B185" s="45" t="s">
        <v>292</v>
      </c>
      <c r="C185" s="351">
        <f>[10]B!C1804</f>
        <v>0</v>
      </c>
      <c r="D185" s="351">
        <f>[10]B!$E$1804</f>
        <v>0</v>
      </c>
      <c r="E185" s="79">
        <f>[10]B!$AL$1804</f>
        <v>0</v>
      </c>
      <c r="F185" s="7"/>
      <c r="G185" s="7"/>
      <c r="H185" s="7"/>
      <c r="I185" s="7"/>
      <c r="J185" s="7"/>
      <c r="K185" s="7"/>
      <c r="L185" s="7"/>
      <c r="M185" s="7"/>
      <c r="N185" s="7"/>
    </row>
    <row r="186" spans="1:14" s="3" customFormat="1" ht="15" customHeight="1" x14ac:dyDescent="0.15">
      <c r="A186" s="290" t="s">
        <v>293</v>
      </c>
      <c r="B186" s="45" t="s">
        <v>294</v>
      </c>
      <c r="C186" s="351">
        <f>[10]B!C1805</f>
        <v>0</v>
      </c>
      <c r="D186" s="351">
        <f>[10]B!$E$1805</f>
        <v>0</v>
      </c>
      <c r="E186" s="79">
        <f>[10]B!$AL$1805</f>
        <v>0</v>
      </c>
      <c r="F186" s="7"/>
      <c r="G186" s="7"/>
      <c r="H186" s="7"/>
      <c r="I186" s="7"/>
      <c r="J186" s="7"/>
      <c r="K186" s="7"/>
      <c r="L186" s="7"/>
      <c r="M186" s="7"/>
      <c r="N186" s="7"/>
    </row>
    <row r="187" spans="1:14" s="3" customFormat="1" ht="15" customHeight="1" x14ac:dyDescent="0.15">
      <c r="A187" s="290" t="s">
        <v>295</v>
      </c>
      <c r="B187" s="45" t="s">
        <v>296</v>
      </c>
      <c r="C187" s="351">
        <f>[10]B!C1806</f>
        <v>0</v>
      </c>
      <c r="D187" s="351">
        <f>[10]B!$E$1806</f>
        <v>0</v>
      </c>
      <c r="E187" s="79">
        <f>[10]B!$AL$1806</f>
        <v>0</v>
      </c>
      <c r="F187" s="7"/>
      <c r="G187" s="7"/>
      <c r="H187" s="7"/>
      <c r="I187" s="7"/>
      <c r="J187" s="7"/>
      <c r="K187" s="7"/>
      <c r="L187" s="7"/>
      <c r="M187" s="7"/>
      <c r="N187" s="7"/>
    </row>
    <row r="188" spans="1:14" s="3" customFormat="1" ht="15" customHeight="1" x14ac:dyDescent="0.15">
      <c r="A188" s="290" t="s">
        <v>297</v>
      </c>
      <c r="B188" s="45" t="s">
        <v>298</v>
      </c>
      <c r="C188" s="351">
        <f>[10]B!C1807</f>
        <v>0</v>
      </c>
      <c r="D188" s="351">
        <f>[10]B!$E$1807</f>
        <v>0</v>
      </c>
      <c r="E188" s="79">
        <f>[10]B!$AL$1807</f>
        <v>0</v>
      </c>
      <c r="F188" s="7"/>
      <c r="G188" s="7"/>
      <c r="H188" s="7"/>
      <c r="I188" s="7"/>
      <c r="J188" s="7"/>
      <c r="K188" s="7"/>
      <c r="L188" s="7"/>
      <c r="M188" s="7"/>
      <c r="N188" s="7"/>
    </row>
    <row r="189" spans="1:14" s="3" customFormat="1" ht="15" customHeight="1" x14ac:dyDescent="0.15">
      <c r="A189" s="290" t="s">
        <v>299</v>
      </c>
      <c r="B189" s="45" t="s">
        <v>300</v>
      </c>
      <c r="C189" s="351">
        <f>[10]B!C1808</f>
        <v>0</v>
      </c>
      <c r="D189" s="351">
        <f>[10]B!$E$1808</f>
        <v>0</v>
      </c>
      <c r="E189" s="79">
        <f>[10]B!$AL$1808</f>
        <v>0</v>
      </c>
      <c r="F189" s="7"/>
      <c r="G189" s="7"/>
      <c r="H189" s="7"/>
      <c r="I189" s="7"/>
      <c r="J189" s="7"/>
      <c r="K189" s="7"/>
      <c r="L189" s="7"/>
      <c r="M189" s="7"/>
      <c r="N189" s="7"/>
    </row>
    <row r="190" spans="1:14" s="3" customFormat="1" ht="15" customHeight="1" x14ac:dyDescent="0.15">
      <c r="A190" s="290">
        <v>1701035</v>
      </c>
      <c r="B190" s="45" t="s">
        <v>301</v>
      </c>
      <c r="C190" s="351">
        <f>[10]B!C1809</f>
        <v>0</v>
      </c>
      <c r="D190" s="351">
        <f>[10]B!$E$1809</f>
        <v>0</v>
      </c>
      <c r="E190" s="79">
        <f>[10]B!$AL$1809</f>
        <v>0</v>
      </c>
      <c r="F190" s="7"/>
      <c r="G190" s="7"/>
      <c r="H190" s="7"/>
      <c r="I190" s="7"/>
      <c r="J190" s="7"/>
      <c r="K190" s="7"/>
      <c r="L190" s="7"/>
      <c r="M190" s="7"/>
      <c r="N190" s="7"/>
    </row>
    <row r="191" spans="1:14" s="3" customFormat="1" ht="15" customHeight="1" x14ac:dyDescent="0.15">
      <c r="A191" s="290" t="s">
        <v>302</v>
      </c>
      <c r="B191" s="45" t="s">
        <v>303</v>
      </c>
      <c r="C191" s="351">
        <f>[10]B!C1810</f>
        <v>0</v>
      </c>
      <c r="D191" s="351">
        <f>[10]B!$E$1810</f>
        <v>0</v>
      </c>
      <c r="E191" s="79">
        <f>[10]B!$AL$1810</f>
        <v>0</v>
      </c>
      <c r="F191" s="7"/>
      <c r="G191" s="7"/>
      <c r="H191" s="7"/>
      <c r="I191" s="7"/>
      <c r="J191" s="7"/>
      <c r="K191" s="7"/>
      <c r="L191" s="7"/>
      <c r="M191" s="7"/>
      <c r="N191" s="7"/>
    </row>
    <row r="192" spans="1:14" s="3" customFormat="1" ht="15" customHeight="1" x14ac:dyDescent="0.15">
      <c r="A192" s="290" t="s">
        <v>304</v>
      </c>
      <c r="B192" s="45" t="s">
        <v>305</v>
      </c>
      <c r="C192" s="351">
        <f>[10]B!C1811</f>
        <v>0</v>
      </c>
      <c r="D192" s="351">
        <f>[10]B!$E$1811</f>
        <v>0</v>
      </c>
      <c r="E192" s="79">
        <f>[10]B!$AL$1811</f>
        <v>0</v>
      </c>
      <c r="F192" s="7"/>
      <c r="G192" s="7"/>
      <c r="H192" s="7"/>
      <c r="I192" s="7"/>
      <c r="J192" s="7"/>
      <c r="K192" s="7"/>
      <c r="L192" s="7"/>
      <c r="M192" s="7"/>
      <c r="N192" s="7"/>
    </row>
    <row r="193" spans="1:14" s="3" customFormat="1" ht="15" customHeight="1" x14ac:dyDescent="0.15">
      <c r="A193" s="290">
        <v>1801001</v>
      </c>
      <c r="B193" s="45" t="s">
        <v>306</v>
      </c>
      <c r="C193" s="351">
        <f>[10]B!C2059</f>
        <v>58</v>
      </c>
      <c r="D193" s="351">
        <f>[10]B!$E$2059</f>
        <v>58</v>
      </c>
      <c r="E193" s="79">
        <f>[10]B!$AL$2059</f>
        <v>2335080</v>
      </c>
      <c r="F193" s="7"/>
      <c r="G193" s="7"/>
      <c r="H193" s="7"/>
      <c r="I193" s="7"/>
      <c r="J193" s="7"/>
      <c r="K193" s="7"/>
      <c r="L193" s="7"/>
      <c r="M193" s="7"/>
      <c r="N193" s="7"/>
    </row>
    <row r="194" spans="1:14" s="3" customFormat="1" ht="15" customHeight="1" x14ac:dyDescent="0.15">
      <c r="A194" s="290">
        <v>1801003</v>
      </c>
      <c r="B194" s="45" t="s">
        <v>307</v>
      </c>
      <c r="C194" s="351">
        <f>[10]B!C2060</f>
        <v>0</v>
      </c>
      <c r="D194" s="351">
        <f>[10]B!$E$2060</f>
        <v>0</v>
      </c>
      <c r="E194" s="79">
        <f>[10]B!$AL$2060</f>
        <v>0</v>
      </c>
      <c r="F194" s="7"/>
      <c r="G194" s="7"/>
      <c r="H194" s="7"/>
      <c r="I194" s="7"/>
      <c r="J194" s="7"/>
      <c r="K194" s="7"/>
      <c r="L194" s="7"/>
      <c r="M194" s="7"/>
      <c r="N194" s="7"/>
    </row>
    <row r="195" spans="1:14" s="3" customFormat="1" ht="15" customHeight="1" x14ac:dyDescent="0.15">
      <c r="A195" s="290">
        <v>1801006</v>
      </c>
      <c r="B195" s="45" t="s">
        <v>308</v>
      </c>
      <c r="C195" s="351">
        <f>[10]B!C2061</f>
        <v>29</v>
      </c>
      <c r="D195" s="351">
        <f>[10]B!$E$2061</f>
        <v>29</v>
      </c>
      <c r="E195" s="79">
        <f>[10]B!$AL$2061</f>
        <v>1500170</v>
      </c>
      <c r="F195" s="7"/>
      <c r="G195" s="7"/>
      <c r="H195" s="7"/>
      <c r="I195" s="7"/>
      <c r="J195" s="7"/>
      <c r="K195" s="7"/>
      <c r="L195" s="7"/>
      <c r="M195" s="7"/>
      <c r="N195" s="7"/>
    </row>
    <row r="196" spans="1:14" s="3" customFormat="1" ht="15" customHeight="1" x14ac:dyDescent="0.15">
      <c r="A196" s="290">
        <v>1401001</v>
      </c>
      <c r="B196" s="45" t="s">
        <v>309</v>
      </c>
      <c r="C196" s="351">
        <f>[10]B!C1504</f>
        <v>7</v>
      </c>
      <c r="D196" s="351">
        <f>[10]B!$E$1504</f>
        <v>7</v>
      </c>
      <c r="E196" s="79">
        <f>[10]B!$AL$1504</f>
        <v>76230</v>
      </c>
      <c r="F196" s="7"/>
      <c r="G196" s="7"/>
      <c r="H196" s="7"/>
      <c r="I196" s="7"/>
      <c r="J196" s="7"/>
      <c r="K196" s="7"/>
      <c r="L196" s="7"/>
      <c r="M196" s="7"/>
      <c r="N196" s="7"/>
    </row>
    <row r="197" spans="1:14" s="3" customFormat="1" ht="24" customHeight="1" x14ac:dyDescent="0.15">
      <c r="A197" s="290">
        <v>1101113</v>
      </c>
      <c r="B197" s="45" t="s">
        <v>310</v>
      </c>
      <c r="C197" s="351">
        <f>[10]B!C1087</f>
        <v>0</v>
      </c>
      <c r="D197" s="351">
        <f>[10]B!$E$1087</f>
        <v>0</v>
      </c>
      <c r="E197" s="79">
        <f>[10]B!$AL$1087</f>
        <v>0</v>
      </c>
      <c r="F197" s="7"/>
      <c r="G197" s="7"/>
      <c r="H197" s="7"/>
      <c r="I197" s="7"/>
      <c r="J197" s="7"/>
      <c r="K197" s="7"/>
      <c r="L197" s="7"/>
      <c r="M197" s="7"/>
      <c r="N197" s="7"/>
    </row>
    <row r="198" spans="1:14" s="3" customFormat="1" ht="24" customHeight="1" x14ac:dyDescent="0.15">
      <c r="A198" s="290">
        <v>1101140</v>
      </c>
      <c r="B198" s="45" t="s">
        <v>311</v>
      </c>
      <c r="C198" s="351">
        <f>[10]B!C1088</f>
        <v>0</v>
      </c>
      <c r="D198" s="351">
        <f>[10]B!$E$1088</f>
        <v>0</v>
      </c>
      <c r="E198" s="79">
        <f>[10]B!$AL$1088</f>
        <v>0</v>
      </c>
      <c r="F198" s="7"/>
      <c r="G198" s="7"/>
      <c r="H198" s="7"/>
      <c r="I198" s="7"/>
      <c r="J198" s="7"/>
      <c r="K198" s="7"/>
      <c r="L198" s="7"/>
      <c r="M198" s="7"/>
      <c r="N198" s="7"/>
    </row>
    <row r="199" spans="1:14" s="3" customFormat="1" ht="15" customHeight="1" x14ac:dyDescent="0.15">
      <c r="A199" s="290">
        <v>1101141</v>
      </c>
      <c r="B199" s="45" t="s">
        <v>312</v>
      </c>
      <c r="C199" s="351">
        <f>[10]B!C1089</f>
        <v>3</v>
      </c>
      <c r="D199" s="351">
        <f>[10]B!$E$1089</f>
        <v>3</v>
      </c>
      <c r="E199" s="79">
        <f>[10]B!$AL$1089</f>
        <v>798660</v>
      </c>
      <c r="F199" s="7"/>
      <c r="G199" s="7"/>
      <c r="H199" s="7"/>
      <c r="I199" s="7"/>
      <c r="J199" s="7"/>
      <c r="K199" s="7"/>
      <c r="L199" s="7"/>
      <c r="M199" s="7"/>
      <c r="N199" s="7"/>
    </row>
    <row r="200" spans="1:14" s="3" customFormat="1" ht="15" customHeight="1" x14ac:dyDescent="0.15">
      <c r="A200" s="303">
        <v>1101142</v>
      </c>
      <c r="B200" s="65" t="s">
        <v>313</v>
      </c>
      <c r="C200" s="351">
        <f>[10]B!C1090</f>
        <v>0</v>
      </c>
      <c r="D200" s="352">
        <f>[10]B!$E$1090</f>
        <v>0</v>
      </c>
      <c r="E200" s="79">
        <f>[10]B!$AL$1090</f>
        <v>0</v>
      </c>
      <c r="F200" s="7"/>
      <c r="G200" s="7"/>
      <c r="H200" s="7"/>
      <c r="I200" s="7"/>
      <c r="J200" s="7"/>
      <c r="K200" s="7"/>
      <c r="L200" s="7"/>
      <c r="M200" s="7"/>
      <c r="N200" s="7"/>
    </row>
    <row r="201" spans="1:14" s="3" customFormat="1" ht="15" customHeight="1" x14ac:dyDescent="0.15">
      <c r="A201" s="329"/>
      <c r="B201" s="66" t="s">
        <v>314</v>
      </c>
      <c r="C201" s="353">
        <f>SUM(C167:C200)</f>
        <v>1254</v>
      </c>
      <c r="D201" s="353">
        <f>SUM(D167:D200)</f>
        <v>1244</v>
      </c>
      <c r="E201" s="95">
        <f>SUM(E167:E200)</f>
        <v>18795420</v>
      </c>
      <c r="F201" s="7"/>
      <c r="G201" s="7"/>
      <c r="H201" s="7"/>
      <c r="I201" s="7"/>
      <c r="J201" s="7"/>
      <c r="K201" s="7"/>
      <c r="L201" s="7"/>
      <c r="M201" s="7"/>
      <c r="N201" s="7"/>
    </row>
    <row r="202" spans="1:14" s="3" customFormat="1" ht="24.95" customHeight="1" x14ac:dyDescent="0.15">
      <c r="A202" s="96" t="s">
        <v>315</v>
      </c>
      <c r="B202" s="97"/>
      <c r="C202" s="354"/>
      <c r="D202" s="354"/>
      <c r="E202" s="98"/>
      <c r="F202" s="7"/>
      <c r="G202" s="7"/>
      <c r="H202" s="7"/>
      <c r="I202" s="7"/>
      <c r="J202" s="7"/>
      <c r="K202" s="7"/>
      <c r="L202" s="7"/>
      <c r="M202" s="7"/>
      <c r="N202" s="7"/>
    </row>
    <row r="203" spans="1:14" s="3" customFormat="1" ht="30" customHeight="1" x14ac:dyDescent="0.15">
      <c r="A203" s="13" t="s">
        <v>4</v>
      </c>
      <c r="B203" s="13" t="s">
        <v>5</v>
      </c>
      <c r="C203" s="14" t="s">
        <v>6</v>
      </c>
      <c r="D203" s="39" t="s">
        <v>7</v>
      </c>
      <c r="E203" s="39" t="s">
        <v>8</v>
      </c>
      <c r="F203" s="7"/>
      <c r="G203" s="7"/>
      <c r="H203" s="7"/>
      <c r="I203" s="7"/>
      <c r="J203" s="7"/>
      <c r="K203" s="7"/>
      <c r="L203" s="7"/>
      <c r="M203" s="7"/>
      <c r="N203" s="7"/>
    </row>
    <row r="204" spans="1:14" s="3" customFormat="1" ht="15" customHeight="1" x14ac:dyDescent="0.15">
      <c r="A204" s="301"/>
      <c r="B204" s="99" t="s">
        <v>316</v>
      </c>
      <c r="C204" s="336">
        <f>[10]B!C947</f>
        <v>0</v>
      </c>
      <c r="D204" s="355">
        <f>[10]B!E947</f>
        <v>0</v>
      </c>
      <c r="E204" s="30">
        <f>[10]B!$AL$947</f>
        <v>0</v>
      </c>
      <c r="F204" s="7"/>
      <c r="G204" s="7"/>
      <c r="H204" s="7"/>
      <c r="I204" s="7"/>
      <c r="J204" s="7"/>
      <c r="K204" s="7"/>
      <c r="L204" s="7"/>
      <c r="M204" s="7"/>
      <c r="N204" s="7"/>
    </row>
    <row r="205" spans="1:14" s="3" customFormat="1" ht="15" customHeight="1" x14ac:dyDescent="0.15">
      <c r="A205" s="301"/>
      <c r="B205" s="99" t="s">
        <v>317</v>
      </c>
      <c r="C205" s="356">
        <f>[10]B!C2900</f>
        <v>0</v>
      </c>
      <c r="D205" s="357"/>
      <c r="E205" s="100"/>
      <c r="F205" s="7"/>
      <c r="G205" s="7"/>
      <c r="H205" s="7"/>
      <c r="I205" s="7"/>
      <c r="J205" s="7"/>
      <c r="K205" s="7"/>
      <c r="L205" s="7"/>
    </row>
    <row r="206" spans="1:14" s="3" customFormat="1" ht="15" customHeight="1" x14ac:dyDescent="0.15">
      <c r="A206" s="290"/>
      <c r="B206" s="101" t="s">
        <v>318</v>
      </c>
      <c r="C206" s="337">
        <f>[10]B!C2901</f>
        <v>0</v>
      </c>
      <c r="D206" s="341"/>
      <c r="E206" s="84"/>
      <c r="F206" s="7"/>
      <c r="G206" s="7"/>
      <c r="H206" s="7"/>
      <c r="I206" s="7"/>
      <c r="J206" s="7"/>
      <c r="K206" s="7"/>
      <c r="L206" s="7"/>
    </row>
    <row r="207" spans="1:14" s="3" customFormat="1" ht="15" customHeight="1" x14ac:dyDescent="0.15">
      <c r="A207" s="290"/>
      <c r="B207" s="101" t="s">
        <v>319</v>
      </c>
      <c r="C207" s="337">
        <f>[10]B!$C$2902</f>
        <v>0</v>
      </c>
      <c r="D207" s="341"/>
      <c r="E207" s="84"/>
      <c r="F207" s="7"/>
      <c r="G207" s="7"/>
      <c r="H207" s="7"/>
      <c r="I207" s="7"/>
      <c r="J207" s="7"/>
      <c r="K207" s="7"/>
      <c r="L207" s="7"/>
    </row>
    <row r="208" spans="1:14" s="3" customFormat="1" ht="15" customHeight="1" x14ac:dyDescent="0.15">
      <c r="A208" s="290"/>
      <c r="B208" s="101" t="s">
        <v>320</v>
      </c>
      <c r="C208" s="337">
        <f>[10]B!$C$2903</f>
        <v>0</v>
      </c>
      <c r="D208" s="341"/>
      <c r="E208" s="84"/>
      <c r="F208" s="7"/>
      <c r="G208" s="7"/>
      <c r="H208" s="7"/>
      <c r="I208" s="7"/>
      <c r="J208" s="7"/>
      <c r="K208" s="7"/>
      <c r="L208" s="7"/>
    </row>
    <row r="209" spans="1:12" s="3" customFormat="1" ht="15" customHeight="1" x14ac:dyDescent="0.15">
      <c r="A209" s="290"/>
      <c r="B209" s="101" t="s">
        <v>321</v>
      </c>
      <c r="C209" s="337">
        <f>[10]B!$C$2904</f>
        <v>0</v>
      </c>
      <c r="D209" s="341"/>
      <c r="E209" s="84"/>
      <c r="F209" s="7"/>
      <c r="G209" s="7"/>
      <c r="H209" s="7"/>
      <c r="I209" s="7"/>
      <c r="J209" s="7"/>
      <c r="K209" s="7"/>
      <c r="L209" s="7"/>
    </row>
    <row r="210" spans="1:12" s="3" customFormat="1" ht="15" customHeight="1" x14ac:dyDescent="0.15">
      <c r="A210" s="290"/>
      <c r="B210" s="101" t="s">
        <v>322</v>
      </c>
      <c r="C210" s="337">
        <f>[10]B!$C$2905</f>
        <v>0</v>
      </c>
      <c r="D210" s="341"/>
      <c r="E210" s="84"/>
      <c r="F210" s="7"/>
      <c r="G210" s="7"/>
      <c r="H210" s="7"/>
      <c r="I210" s="7"/>
      <c r="J210" s="7"/>
      <c r="K210" s="7"/>
      <c r="L210" s="7"/>
    </row>
    <row r="211" spans="1:12" s="3" customFormat="1" ht="15" customHeight="1" x14ac:dyDescent="0.15">
      <c r="A211" s="303"/>
      <c r="B211" s="102" t="s">
        <v>323</v>
      </c>
      <c r="C211" s="338">
        <f>[10]B!$C$2906</f>
        <v>0</v>
      </c>
      <c r="D211" s="358"/>
      <c r="E211" s="103"/>
      <c r="F211" s="7"/>
      <c r="G211" s="7"/>
      <c r="H211" s="7"/>
      <c r="I211" s="7"/>
      <c r="J211" s="7"/>
      <c r="K211" s="7"/>
      <c r="L211" s="7"/>
    </row>
    <row r="212" spans="1:12" s="3" customFormat="1" ht="15" customHeight="1" x14ac:dyDescent="0.15">
      <c r="A212" s="329"/>
      <c r="B212" s="104" t="s">
        <v>105</v>
      </c>
      <c r="C212" s="359">
        <f>SUM(C204:C211)</f>
        <v>0</v>
      </c>
      <c r="D212" s="359">
        <f>SUM(D204:D211)</f>
        <v>0</v>
      </c>
      <c r="E212" s="359">
        <f t="shared" ref="E212" si="2">SUM(E204:E211)</f>
        <v>0</v>
      </c>
      <c r="F212" s="7"/>
      <c r="G212" s="7"/>
      <c r="H212" s="7"/>
      <c r="I212" s="7"/>
      <c r="J212" s="7"/>
      <c r="K212" s="7"/>
      <c r="L212" s="7"/>
    </row>
    <row r="213" spans="1:12" s="3" customFormat="1" ht="24.95" customHeight="1" x14ac:dyDescent="0.15">
      <c r="A213" s="96" t="s">
        <v>324</v>
      </c>
      <c r="B213" s="97"/>
      <c r="C213" s="360"/>
      <c r="D213" s="360"/>
      <c r="E213" s="105"/>
      <c r="F213" s="7"/>
      <c r="G213" s="7"/>
      <c r="H213" s="7"/>
      <c r="I213" s="7"/>
      <c r="J213" s="7"/>
      <c r="K213" s="7"/>
      <c r="L213" s="7"/>
    </row>
    <row r="214" spans="1:12" s="3" customFormat="1" ht="30" customHeight="1" x14ac:dyDescent="0.15">
      <c r="A214" s="13" t="s">
        <v>4</v>
      </c>
      <c r="B214" s="106" t="s">
        <v>325</v>
      </c>
      <c r="C214" s="39" t="s">
        <v>6</v>
      </c>
      <c r="D214" s="94" t="s">
        <v>7</v>
      </c>
      <c r="E214" s="39" t="s">
        <v>8</v>
      </c>
      <c r="F214" s="7"/>
      <c r="G214" s="7"/>
      <c r="H214" s="7"/>
      <c r="I214" s="7"/>
      <c r="J214" s="7"/>
      <c r="K214" s="7"/>
      <c r="L214" s="7"/>
    </row>
    <row r="215" spans="1:12" s="3" customFormat="1" ht="15" customHeight="1" x14ac:dyDescent="0.15">
      <c r="A215" s="286">
        <v>3003001</v>
      </c>
      <c r="B215" s="107" t="s">
        <v>326</v>
      </c>
      <c r="C215" s="361">
        <f>[10]B!C2909</f>
        <v>7</v>
      </c>
      <c r="D215" s="362">
        <f>[10]B!$E$2909</f>
        <v>7</v>
      </c>
      <c r="E215" s="30">
        <f>[10]B!$AL$2909</f>
        <v>57610</v>
      </c>
      <c r="F215" s="7"/>
      <c r="G215" s="7"/>
      <c r="H215" s="7"/>
      <c r="I215" s="7"/>
      <c r="J215" s="7"/>
      <c r="K215" s="7"/>
      <c r="L215" s="7"/>
    </row>
    <row r="216" spans="1:12" s="3" customFormat="1" ht="15" customHeight="1" x14ac:dyDescent="0.15">
      <c r="A216" s="290" t="s">
        <v>327</v>
      </c>
      <c r="B216" s="101" t="s">
        <v>328</v>
      </c>
      <c r="C216" s="363">
        <f>[10]B!C2910</f>
        <v>0</v>
      </c>
      <c r="D216" s="364">
        <f>[10]B!$E$2910</f>
        <v>0</v>
      </c>
      <c r="E216" s="31">
        <f>[10]B!$AL$2910</f>
        <v>0</v>
      </c>
      <c r="F216" s="7"/>
      <c r="G216" s="7"/>
      <c r="H216" s="7"/>
      <c r="I216" s="7"/>
      <c r="J216" s="7"/>
      <c r="K216" s="7"/>
      <c r="L216" s="7"/>
    </row>
    <row r="217" spans="1:12" s="3" customFormat="1" ht="15" customHeight="1" x14ac:dyDescent="0.15">
      <c r="A217" s="290" t="s">
        <v>329</v>
      </c>
      <c r="B217" s="101" t="s">
        <v>330</v>
      </c>
      <c r="C217" s="363">
        <f>[10]B!C2911</f>
        <v>0</v>
      </c>
      <c r="D217" s="363">
        <f>[10]B!$E$2911</f>
        <v>0</v>
      </c>
      <c r="E217" s="31">
        <f>[10]B!$AL$2911</f>
        <v>0</v>
      </c>
      <c r="F217" s="7"/>
      <c r="G217" s="7"/>
      <c r="H217" s="7"/>
      <c r="I217" s="7"/>
      <c r="J217" s="7"/>
      <c r="K217" s="7"/>
      <c r="L217" s="7"/>
    </row>
    <row r="218" spans="1:12" s="3" customFormat="1" ht="15" customHeight="1" x14ac:dyDescent="0.15">
      <c r="A218" s="290" t="s">
        <v>331</v>
      </c>
      <c r="B218" s="101" t="s">
        <v>332</v>
      </c>
      <c r="C218" s="363">
        <f>[10]B!C2912</f>
        <v>0</v>
      </c>
      <c r="D218" s="363">
        <f>[10]B!$E$2912</f>
        <v>0</v>
      </c>
      <c r="E218" s="31">
        <f>[10]B!$AL$2912</f>
        <v>0</v>
      </c>
      <c r="F218" s="7"/>
      <c r="G218" s="7"/>
      <c r="H218" s="7"/>
      <c r="I218" s="7"/>
      <c r="J218" s="7"/>
      <c r="K218" s="7"/>
      <c r="L218" s="7"/>
    </row>
    <row r="219" spans="1:12" s="3" customFormat="1" ht="15" customHeight="1" x14ac:dyDescent="0.15">
      <c r="A219" s="303" t="s">
        <v>333</v>
      </c>
      <c r="B219" s="102" t="s">
        <v>334</v>
      </c>
      <c r="C219" s="365">
        <f>[10]B!C2913</f>
        <v>0</v>
      </c>
      <c r="D219" s="365">
        <f>[10]B!$E$2913</f>
        <v>0</v>
      </c>
      <c r="E219" s="108">
        <f>[10]B!$AL$2913</f>
        <v>0</v>
      </c>
      <c r="F219" s="7"/>
      <c r="G219" s="7"/>
      <c r="H219" s="7"/>
      <c r="I219" s="7"/>
      <c r="J219" s="7"/>
      <c r="K219" s="7"/>
      <c r="L219" s="7"/>
    </row>
    <row r="220" spans="1:12" s="3" customFormat="1" ht="15" customHeight="1" x14ac:dyDescent="0.15">
      <c r="A220" s="329"/>
      <c r="B220" s="109" t="s">
        <v>335</v>
      </c>
      <c r="C220" s="366">
        <f>SUM(C215:C219)</f>
        <v>7</v>
      </c>
      <c r="D220" s="366">
        <f>SUM(D215:D219)</f>
        <v>7</v>
      </c>
      <c r="E220" s="95">
        <f>SUM(E215:E219)</f>
        <v>57610</v>
      </c>
      <c r="F220" s="7"/>
      <c r="G220" s="7"/>
      <c r="H220" s="7"/>
      <c r="I220" s="7"/>
      <c r="J220" s="7"/>
      <c r="K220" s="7"/>
      <c r="L220" s="7"/>
    </row>
    <row r="221" spans="1:12" s="111" customFormat="1" ht="24.95" customHeight="1" x14ac:dyDescent="0.15">
      <c r="A221" s="760" t="s">
        <v>336</v>
      </c>
      <c r="B221" s="760"/>
      <c r="C221" s="367"/>
      <c r="D221" s="367"/>
      <c r="E221" s="110"/>
    </row>
    <row r="222" spans="1:12" s="3" customFormat="1" ht="35.1" customHeight="1" x14ac:dyDescent="0.15">
      <c r="A222" s="13" t="s">
        <v>4</v>
      </c>
      <c r="B222" s="106" t="s">
        <v>337</v>
      </c>
      <c r="C222" s="39" t="s">
        <v>6</v>
      </c>
      <c r="D222" s="94" t="s">
        <v>7</v>
      </c>
      <c r="E222" s="39" t="s">
        <v>8</v>
      </c>
      <c r="F222" s="7"/>
      <c r="G222" s="7"/>
      <c r="H222" s="7"/>
      <c r="I222" s="7"/>
      <c r="J222" s="7"/>
      <c r="K222" s="7"/>
      <c r="L222" s="7"/>
    </row>
    <row r="223" spans="1:12" s="3" customFormat="1" ht="15" customHeight="1" x14ac:dyDescent="0.15">
      <c r="A223" s="286">
        <v>2401061</v>
      </c>
      <c r="B223" s="107" t="s">
        <v>338</v>
      </c>
      <c r="C223" s="361">
        <f>[10]B!$C$2753</f>
        <v>177</v>
      </c>
      <c r="D223" s="361">
        <f>[10]B!$E$2753</f>
        <v>177</v>
      </c>
      <c r="E223" s="30">
        <f>[10]B!$AL$2753</f>
        <v>3894000</v>
      </c>
      <c r="F223" s="7"/>
      <c r="G223" s="7"/>
      <c r="H223" s="7"/>
      <c r="I223" s="7"/>
      <c r="J223" s="7"/>
      <c r="K223" s="7"/>
      <c r="L223" s="7"/>
    </row>
    <row r="224" spans="1:12" s="3" customFormat="1" ht="15" customHeight="1" x14ac:dyDescent="0.15">
      <c r="A224" s="290" t="s">
        <v>339</v>
      </c>
      <c r="B224" s="101" t="s">
        <v>340</v>
      </c>
      <c r="C224" s="363">
        <f>[10]B!$C$2754</f>
        <v>179</v>
      </c>
      <c r="D224" s="363">
        <f>[10]B!$E$2754</f>
        <v>179</v>
      </c>
      <c r="E224" s="31">
        <f>[10]B!$AL$2754</f>
        <v>12390380</v>
      </c>
      <c r="F224" s="7"/>
      <c r="G224" s="7"/>
      <c r="H224" s="7"/>
      <c r="I224" s="7"/>
      <c r="J224" s="7"/>
      <c r="K224" s="7"/>
      <c r="L224" s="7"/>
    </row>
    <row r="225" spans="1:22" s="3" customFormat="1" ht="15" customHeight="1" x14ac:dyDescent="0.15">
      <c r="A225" s="290" t="s">
        <v>341</v>
      </c>
      <c r="B225" s="101" t="s">
        <v>342</v>
      </c>
      <c r="C225" s="363">
        <f>[10]B!$C$2755</f>
        <v>0</v>
      </c>
      <c r="D225" s="363">
        <f>[10]B!$E$2755</f>
        <v>0</v>
      </c>
      <c r="E225" s="31">
        <f>[10]B!$AL$2755</f>
        <v>0</v>
      </c>
      <c r="F225" s="7"/>
      <c r="G225" s="7"/>
      <c r="H225" s="7"/>
      <c r="I225" s="7"/>
      <c r="J225" s="7"/>
      <c r="K225" s="7"/>
      <c r="L225" s="7"/>
    </row>
    <row r="226" spans="1:22" s="3" customFormat="1" ht="15" customHeight="1" x14ac:dyDescent="0.15">
      <c r="A226" s="290" t="s">
        <v>343</v>
      </c>
      <c r="B226" s="101" t="s">
        <v>344</v>
      </c>
      <c r="C226" s="363">
        <f>[10]B!$C$2756</f>
        <v>318</v>
      </c>
      <c r="D226" s="363">
        <f>[10]B!$E$2756</f>
        <v>305</v>
      </c>
      <c r="E226" s="31">
        <f>[10]B!$AL$2756</f>
        <v>921100</v>
      </c>
      <c r="F226" s="7"/>
      <c r="G226" s="7"/>
      <c r="H226" s="7"/>
      <c r="I226" s="7"/>
      <c r="J226" s="7"/>
      <c r="K226" s="7"/>
      <c r="L226" s="7"/>
    </row>
    <row r="227" spans="1:22" s="3" customFormat="1" ht="15" customHeight="1" x14ac:dyDescent="0.15">
      <c r="A227" s="290" t="s">
        <v>345</v>
      </c>
      <c r="B227" s="101" t="s">
        <v>346</v>
      </c>
      <c r="C227" s="363">
        <f>[10]B!$C$2757</f>
        <v>0</v>
      </c>
      <c r="D227" s="363">
        <f>[10]B!$E$2757</f>
        <v>0</v>
      </c>
      <c r="E227" s="31">
        <f>[10]B!$AL$2757</f>
        <v>0</v>
      </c>
      <c r="F227" s="7"/>
      <c r="G227" s="7"/>
      <c r="H227" s="7"/>
      <c r="I227" s="7"/>
      <c r="J227" s="7"/>
      <c r="K227" s="7"/>
      <c r="L227" s="7"/>
    </row>
    <row r="228" spans="1:22" s="3" customFormat="1" ht="15" customHeight="1" x14ac:dyDescent="0.15">
      <c r="A228" s="290" t="s">
        <v>347</v>
      </c>
      <c r="B228" s="101" t="s">
        <v>348</v>
      </c>
      <c r="C228" s="363">
        <f>[10]B!$C$2758</f>
        <v>0</v>
      </c>
      <c r="D228" s="363">
        <f>[10]B!$E$2758</f>
        <v>0</v>
      </c>
      <c r="E228" s="31">
        <f>[10]B!$AL$2758</f>
        <v>0</v>
      </c>
      <c r="F228" s="7"/>
      <c r="G228" s="7"/>
      <c r="H228" s="7"/>
      <c r="I228" s="7"/>
      <c r="J228" s="7"/>
      <c r="K228" s="7"/>
      <c r="L228" s="7"/>
      <c r="V228" s="112"/>
    </row>
    <row r="229" spans="1:22" s="3" customFormat="1" ht="15" customHeight="1" x14ac:dyDescent="0.15">
      <c r="A229" s="303" t="s">
        <v>349</v>
      </c>
      <c r="B229" s="102" t="s">
        <v>350</v>
      </c>
      <c r="C229" s="365">
        <f>[10]B!$C$2759</f>
        <v>0</v>
      </c>
      <c r="D229" s="365">
        <f>[10]B!$E$2759</f>
        <v>0</v>
      </c>
      <c r="E229" s="108">
        <f>[10]B!$AL$2759</f>
        <v>0</v>
      </c>
      <c r="F229" s="7"/>
      <c r="G229" s="7"/>
      <c r="H229" s="7"/>
      <c r="I229" s="7"/>
      <c r="J229" s="7"/>
      <c r="K229" s="7"/>
      <c r="L229" s="7"/>
      <c r="V229" s="112"/>
    </row>
    <row r="230" spans="1:22" s="3" customFormat="1" ht="15" customHeight="1" x14ac:dyDescent="0.15">
      <c r="A230" s="329"/>
      <c r="B230" s="109" t="s">
        <v>351</v>
      </c>
      <c r="C230" s="368">
        <f>SUM(C223:C229)</f>
        <v>674</v>
      </c>
      <c r="D230" s="368">
        <f>SUM(D223:D229)</f>
        <v>661</v>
      </c>
      <c r="E230" s="95">
        <f>SUM(E223:E229)</f>
        <v>17205480</v>
      </c>
      <c r="F230" s="7"/>
      <c r="G230" s="7"/>
      <c r="H230" s="7"/>
      <c r="I230" s="7"/>
      <c r="J230" s="7"/>
      <c r="K230" s="7"/>
      <c r="L230" s="7"/>
      <c r="V230" s="112"/>
    </row>
    <row r="231" spans="1:22" s="114" customFormat="1" ht="24.95" customHeight="1" x14ac:dyDescent="0.15">
      <c r="A231" s="752" t="s">
        <v>352</v>
      </c>
      <c r="B231" s="752"/>
      <c r="C231" s="369"/>
      <c r="D231" s="369"/>
      <c r="E231" s="93"/>
      <c r="F231" s="370"/>
      <c r="G231" s="370"/>
      <c r="H231" s="370"/>
      <c r="I231" s="370"/>
      <c r="J231" s="370"/>
      <c r="K231" s="370"/>
      <c r="L231" s="370"/>
      <c r="M231" s="370"/>
      <c r="N231" s="370"/>
      <c r="O231" s="113"/>
      <c r="V231" s="115"/>
    </row>
    <row r="232" spans="1:22" ht="35.1" customHeight="1" x14ac:dyDescent="0.15">
      <c r="A232" s="13" t="s">
        <v>4</v>
      </c>
      <c r="B232" s="13" t="s">
        <v>5</v>
      </c>
      <c r="C232" s="39" t="s">
        <v>6</v>
      </c>
      <c r="D232" s="94" t="s">
        <v>7</v>
      </c>
      <c r="E232" s="39" t="s">
        <v>8</v>
      </c>
      <c r="F232" s="371"/>
      <c r="G232" s="371"/>
      <c r="H232" s="371"/>
      <c r="I232" s="371"/>
      <c r="J232" s="371"/>
      <c r="K232" s="371"/>
      <c r="L232" s="371"/>
      <c r="M232" s="371"/>
      <c r="N232" s="371"/>
      <c r="O232" s="116"/>
      <c r="V232" s="117"/>
    </row>
    <row r="233" spans="1:22" ht="15" customHeight="1" x14ac:dyDescent="0.15">
      <c r="A233" s="286">
        <v>2004103</v>
      </c>
      <c r="B233" s="107" t="s">
        <v>353</v>
      </c>
      <c r="C233" s="361">
        <f>[10]B!$C$2427</f>
        <v>69</v>
      </c>
      <c r="D233" s="361">
        <f>[10]B!$E$2427</f>
        <v>63</v>
      </c>
      <c r="E233" s="30">
        <f>[10]B!$AL$2427</f>
        <v>9699480</v>
      </c>
      <c r="F233" s="371"/>
      <c r="G233" s="371"/>
      <c r="H233" s="371"/>
      <c r="I233" s="371"/>
      <c r="J233" s="371"/>
      <c r="K233" s="371"/>
      <c r="L233" s="371"/>
      <c r="M233" s="371"/>
      <c r="N233" s="371"/>
      <c r="O233" s="116"/>
      <c r="V233" s="117"/>
    </row>
    <row r="234" spans="1:22" ht="15" customHeight="1" x14ac:dyDescent="0.15">
      <c r="A234" s="303" t="s">
        <v>354</v>
      </c>
      <c r="B234" s="102" t="s">
        <v>355</v>
      </c>
      <c r="C234" s="363">
        <f>[10]B!$C$2428</f>
        <v>0</v>
      </c>
      <c r="D234" s="363">
        <f>[10]B!$E$2428</f>
        <v>0</v>
      </c>
      <c r="E234" s="31">
        <f>[10]B!$AL$2428</f>
        <v>0</v>
      </c>
      <c r="F234" s="371"/>
      <c r="G234" s="371"/>
      <c r="H234" s="371"/>
      <c r="I234" s="371"/>
      <c r="J234" s="371"/>
      <c r="K234" s="371"/>
      <c r="L234" s="371"/>
      <c r="M234" s="371"/>
      <c r="N234" s="371"/>
      <c r="O234" s="116"/>
      <c r="V234" s="117"/>
    </row>
    <row r="235" spans="1:22" ht="23.25" customHeight="1" x14ac:dyDescent="0.15">
      <c r="A235" s="342">
        <v>2004003</v>
      </c>
      <c r="B235" s="102" t="s">
        <v>356</v>
      </c>
      <c r="C235" s="365">
        <f>[10]B!C2431</f>
        <v>0</v>
      </c>
      <c r="D235" s="365">
        <f>[10]B!E2431</f>
        <v>0</v>
      </c>
      <c r="E235" s="108">
        <f>[10]B!$AL$2431</f>
        <v>0</v>
      </c>
      <c r="F235" s="371"/>
      <c r="G235" s="371"/>
      <c r="H235" s="371"/>
      <c r="I235" s="371"/>
      <c r="J235" s="371"/>
      <c r="K235" s="371"/>
      <c r="L235" s="371"/>
      <c r="M235" s="371"/>
      <c r="N235" s="371"/>
      <c r="O235" s="116"/>
      <c r="V235" s="117"/>
    </row>
    <row r="236" spans="1:22" ht="15" customHeight="1" x14ac:dyDescent="0.15">
      <c r="A236" s="329"/>
      <c r="B236" s="109" t="s">
        <v>357</v>
      </c>
      <c r="C236" s="366">
        <f>SUM(C233:C235)</f>
        <v>69</v>
      </c>
      <c r="D236" s="366">
        <f>SUM(D233:D235)</f>
        <v>63</v>
      </c>
      <c r="E236" s="95">
        <f>SUM(E233:E235)</f>
        <v>9699480</v>
      </c>
      <c r="F236" s="371"/>
      <c r="G236" s="371"/>
      <c r="H236" s="371"/>
      <c r="I236" s="371"/>
      <c r="J236" s="371"/>
      <c r="K236" s="371"/>
      <c r="L236" s="371"/>
      <c r="M236" s="371"/>
      <c r="N236" s="371"/>
      <c r="O236" s="116"/>
      <c r="V236" s="117"/>
    </row>
    <row r="237" spans="1:22" s="114" customFormat="1" ht="24.95" customHeight="1" x14ac:dyDescent="0.15">
      <c r="A237" s="752" t="s">
        <v>358</v>
      </c>
      <c r="B237" s="752"/>
      <c r="C237" s="372"/>
      <c r="D237" s="372"/>
      <c r="E237" s="93"/>
      <c r="F237" s="370"/>
      <c r="G237" s="370"/>
      <c r="H237" s="370"/>
      <c r="I237" s="370"/>
      <c r="J237" s="370"/>
      <c r="K237" s="370"/>
      <c r="L237" s="370"/>
      <c r="M237" s="370"/>
      <c r="N237" s="370"/>
      <c r="O237" s="370"/>
      <c r="P237" s="370"/>
      <c r="Q237" s="113"/>
      <c r="V237" s="118"/>
    </row>
    <row r="238" spans="1:22" ht="35.1" customHeight="1" x14ac:dyDescent="0.15">
      <c r="A238" s="13"/>
      <c r="B238" s="13" t="s">
        <v>359</v>
      </c>
      <c r="C238" s="39" t="s">
        <v>6</v>
      </c>
      <c r="D238" s="94" t="s">
        <v>7</v>
      </c>
      <c r="E238" s="14" t="s">
        <v>8</v>
      </c>
      <c r="F238" s="371"/>
      <c r="G238" s="371"/>
      <c r="H238" s="371"/>
      <c r="I238" s="371"/>
      <c r="J238" s="371"/>
      <c r="K238" s="371"/>
      <c r="L238" s="371"/>
      <c r="M238" s="371"/>
      <c r="N238" s="371"/>
      <c r="O238" s="371"/>
      <c r="P238" s="371"/>
      <c r="Q238" s="116"/>
    </row>
    <row r="239" spans="1:22" ht="15" customHeight="1" x14ac:dyDescent="0.15">
      <c r="A239" s="286" t="s">
        <v>360</v>
      </c>
      <c r="B239" s="107" t="s">
        <v>361</v>
      </c>
      <c r="C239" s="336">
        <f>[10]B!$C$2780</f>
        <v>996</v>
      </c>
      <c r="D239" s="336">
        <f>[10]B!$E$2780</f>
        <v>996</v>
      </c>
      <c r="E239" s="30">
        <f>[10]B!$AL$2780</f>
        <v>4380670</v>
      </c>
      <c r="F239" s="371"/>
      <c r="G239" s="371"/>
      <c r="H239" s="371"/>
      <c r="I239" s="371"/>
      <c r="J239" s="371"/>
      <c r="K239" s="371"/>
      <c r="L239" s="371"/>
      <c r="M239" s="371"/>
      <c r="N239" s="371"/>
      <c r="O239" s="371"/>
      <c r="P239" s="371"/>
      <c r="Q239" s="116"/>
    </row>
    <row r="240" spans="1:22" ht="15" customHeight="1" x14ac:dyDescent="0.15">
      <c r="A240" s="290" t="s">
        <v>362</v>
      </c>
      <c r="B240" s="101" t="s">
        <v>363</v>
      </c>
      <c r="C240" s="337">
        <f>[10]B!C2806+[10]B!C2839+[10]B!C2840</f>
        <v>209</v>
      </c>
      <c r="D240" s="337">
        <f>[10]B!E2806+[10]B!E2839+[10]B!E2840</f>
        <v>209</v>
      </c>
      <c r="E240" s="31">
        <f>[10]B!$AL$2806+[10]B!AL2839+[10]B!AL2840</f>
        <v>6351170</v>
      </c>
      <c r="F240" s="371"/>
      <c r="G240" s="371"/>
      <c r="H240" s="371"/>
      <c r="I240" s="371"/>
      <c r="J240" s="371"/>
      <c r="K240" s="371"/>
      <c r="L240" s="371"/>
      <c r="M240" s="371"/>
      <c r="N240" s="371"/>
      <c r="O240" s="371"/>
      <c r="P240" s="371"/>
      <c r="Q240" s="116"/>
    </row>
    <row r="241" spans="1:17" ht="15" customHeight="1" x14ac:dyDescent="0.15">
      <c r="A241" s="290" t="s">
        <v>364</v>
      </c>
      <c r="B241" s="101" t="s">
        <v>365</v>
      </c>
      <c r="C241" s="337">
        <f>[10]B!$C$2843</f>
        <v>122</v>
      </c>
      <c r="D241" s="337">
        <f>[10]B!$C$2843</f>
        <v>122</v>
      </c>
      <c r="E241" s="31">
        <f>[10]B!$AL$2843</f>
        <v>1468140</v>
      </c>
      <c r="F241" s="371"/>
      <c r="G241" s="371"/>
      <c r="H241" s="371"/>
      <c r="I241" s="371"/>
      <c r="J241" s="371"/>
      <c r="K241" s="371"/>
      <c r="L241" s="371"/>
      <c r="M241" s="371"/>
      <c r="N241" s="371"/>
      <c r="O241" s="371"/>
      <c r="P241" s="371"/>
      <c r="Q241" s="116"/>
    </row>
    <row r="242" spans="1:17" ht="15" customHeight="1" x14ac:dyDescent="0.15">
      <c r="A242" s="303"/>
      <c r="B242" s="102" t="s">
        <v>366</v>
      </c>
      <c r="C242" s="338">
        <f>[10]B!$C$2893</f>
        <v>0</v>
      </c>
      <c r="D242" s="358"/>
      <c r="E242" s="36"/>
      <c r="F242" s="371"/>
      <c r="G242" s="371"/>
      <c r="H242" s="371"/>
      <c r="I242" s="371"/>
      <c r="J242" s="371"/>
      <c r="K242" s="371"/>
      <c r="L242" s="371"/>
      <c r="M242" s="371"/>
      <c r="N242" s="371"/>
      <c r="O242" s="371"/>
      <c r="P242" s="371"/>
      <c r="Q242" s="116"/>
    </row>
    <row r="243" spans="1:17" ht="15" customHeight="1" x14ac:dyDescent="0.15">
      <c r="A243" s="329"/>
      <c r="B243" s="109" t="s">
        <v>367</v>
      </c>
      <c r="C243" s="373">
        <f>SUM(C239:C242)</f>
        <v>1327</v>
      </c>
      <c r="D243" s="373">
        <f>SUM(D239:D241)</f>
        <v>1327</v>
      </c>
      <c r="E243" s="119">
        <f>SUM(E239:E241)</f>
        <v>12199980</v>
      </c>
      <c r="F243" s="371"/>
      <c r="G243" s="371"/>
      <c r="H243" s="371"/>
      <c r="I243" s="371"/>
      <c r="J243" s="371"/>
      <c r="K243" s="371"/>
      <c r="L243" s="371"/>
      <c r="M243" s="371"/>
      <c r="N243" s="371"/>
      <c r="O243" s="371"/>
      <c r="P243" s="371"/>
      <c r="Q243" s="116"/>
    </row>
    <row r="244" spans="1:17" ht="15" customHeight="1" x14ac:dyDescent="0.15">
      <c r="A244" s="761" t="s">
        <v>368</v>
      </c>
      <c r="B244" s="761"/>
      <c r="C244" s="374"/>
      <c r="D244" s="374"/>
      <c r="E244" s="120"/>
      <c r="F244" s="371"/>
      <c r="G244" s="371"/>
      <c r="H244" s="371"/>
      <c r="I244" s="371"/>
      <c r="J244" s="371"/>
      <c r="K244" s="371"/>
      <c r="L244" s="371"/>
      <c r="M244" s="371"/>
      <c r="N244" s="371"/>
      <c r="O244" s="371"/>
      <c r="P244" s="371"/>
      <c r="Q244" s="116"/>
    </row>
    <row r="245" spans="1:17" ht="32.25" customHeight="1" x14ac:dyDescent="0.15">
      <c r="A245" s="13" t="s">
        <v>4</v>
      </c>
      <c r="B245" s="13" t="s">
        <v>5</v>
      </c>
      <c r="C245" s="39" t="s">
        <v>6</v>
      </c>
      <c r="D245" s="94" t="s">
        <v>7</v>
      </c>
      <c r="E245" s="39" t="s">
        <v>8</v>
      </c>
      <c r="F245" s="371"/>
      <c r="G245" s="371"/>
      <c r="H245" s="371"/>
      <c r="I245" s="371"/>
      <c r="J245" s="371"/>
      <c r="K245" s="371"/>
      <c r="L245" s="371"/>
      <c r="M245" s="371"/>
      <c r="N245" s="371"/>
      <c r="O245" s="371"/>
      <c r="P245" s="371"/>
      <c r="Q245" s="116"/>
    </row>
    <row r="246" spans="1:17" ht="15" customHeight="1" x14ac:dyDescent="0.15">
      <c r="A246" s="286">
        <v>1901023</v>
      </c>
      <c r="B246" s="107" t="s">
        <v>369</v>
      </c>
      <c r="C246" s="336">
        <f>[10]B!$C$2249</f>
        <v>4</v>
      </c>
      <c r="D246" s="336">
        <f>[10]B!$E$2249</f>
        <v>4</v>
      </c>
      <c r="E246" s="121">
        <f>[10]B!$AL$2249</f>
        <v>198600</v>
      </c>
      <c r="F246" s="371"/>
      <c r="G246" s="371"/>
      <c r="H246" s="371"/>
      <c r="I246" s="371"/>
      <c r="J246" s="371"/>
      <c r="K246" s="371"/>
      <c r="L246" s="371"/>
      <c r="M246" s="371"/>
      <c r="N246" s="371"/>
      <c r="O246" s="371"/>
      <c r="P246" s="371"/>
      <c r="Q246" s="116"/>
    </row>
    <row r="247" spans="1:17" ht="15" customHeight="1" x14ac:dyDescent="0.15">
      <c r="A247" s="290">
        <v>1901024</v>
      </c>
      <c r="B247" s="101" t="s">
        <v>370</v>
      </c>
      <c r="C247" s="337">
        <f>[10]B!$C$2250</f>
        <v>0</v>
      </c>
      <c r="D247" s="337">
        <f>[10]B!$E$2250</f>
        <v>0</v>
      </c>
      <c r="E247" s="18">
        <f>[10]B!$AL$2250</f>
        <v>0</v>
      </c>
      <c r="F247" s="371"/>
      <c r="G247" s="371"/>
      <c r="H247" s="371"/>
      <c r="I247" s="371"/>
      <c r="J247" s="371"/>
      <c r="K247" s="371"/>
      <c r="L247" s="371"/>
      <c r="M247" s="371"/>
      <c r="N247" s="371"/>
      <c r="O247" s="371"/>
      <c r="P247" s="371"/>
      <c r="Q247" s="116"/>
    </row>
    <row r="248" spans="1:17" ht="15" customHeight="1" x14ac:dyDescent="0.15">
      <c r="A248" s="290" t="s">
        <v>371</v>
      </c>
      <c r="B248" s="101" t="s">
        <v>372</v>
      </c>
      <c r="C248" s="337">
        <f>[10]B!$C$2251</f>
        <v>0</v>
      </c>
      <c r="D248" s="337">
        <f>[10]B!$E$2251</f>
        <v>0</v>
      </c>
      <c r="E248" s="18">
        <f>[10]B!$AL$2251</f>
        <v>0</v>
      </c>
      <c r="F248" s="371"/>
      <c r="G248" s="371"/>
      <c r="H248" s="371"/>
      <c r="I248" s="371"/>
      <c r="J248" s="371"/>
      <c r="K248" s="371"/>
      <c r="L248" s="371"/>
      <c r="M248" s="371"/>
      <c r="N248" s="371"/>
      <c r="O248" s="371"/>
      <c r="P248" s="371"/>
      <c r="Q248" s="116"/>
    </row>
    <row r="249" spans="1:17" ht="15" customHeight="1" x14ac:dyDescent="0.15">
      <c r="A249" s="290" t="s">
        <v>373</v>
      </c>
      <c r="B249" s="101" t="s">
        <v>374</v>
      </c>
      <c r="C249" s="337">
        <f>[10]B!$C$2252</f>
        <v>0</v>
      </c>
      <c r="D249" s="337">
        <f>[10]B!$E$2252</f>
        <v>0</v>
      </c>
      <c r="E249" s="18">
        <f>[10]B!$AL$2252</f>
        <v>0</v>
      </c>
      <c r="F249" s="371"/>
      <c r="G249" s="371"/>
      <c r="H249" s="371"/>
      <c r="I249" s="371"/>
      <c r="J249" s="371"/>
      <c r="K249" s="371"/>
      <c r="L249" s="371"/>
      <c r="M249" s="371"/>
      <c r="N249" s="371"/>
      <c r="O249" s="371"/>
      <c r="P249" s="371"/>
      <c r="Q249" s="116"/>
    </row>
    <row r="250" spans="1:17" ht="15" customHeight="1" x14ac:dyDescent="0.15">
      <c r="A250" s="290">
        <v>1901126</v>
      </c>
      <c r="B250" s="101" t="s">
        <v>375</v>
      </c>
      <c r="C250" s="337">
        <f>[10]B!$C$2253</f>
        <v>0</v>
      </c>
      <c r="D250" s="337">
        <f>[10]B!$E$2253</f>
        <v>0</v>
      </c>
      <c r="E250" s="18">
        <f>[10]B!$AL$2253</f>
        <v>0</v>
      </c>
      <c r="F250" s="371"/>
      <c r="G250" s="371"/>
      <c r="H250" s="371"/>
      <c r="I250" s="371"/>
      <c r="J250" s="371"/>
      <c r="K250" s="371"/>
      <c r="L250" s="371"/>
      <c r="M250" s="371"/>
      <c r="N250" s="371"/>
      <c r="O250" s="371"/>
      <c r="P250" s="371"/>
      <c r="Q250" s="116"/>
    </row>
    <row r="251" spans="1:17" ht="15" customHeight="1" x14ac:dyDescent="0.15">
      <c r="A251" s="290" t="s">
        <v>376</v>
      </c>
      <c r="B251" s="101" t="s">
        <v>377</v>
      </c>
      <c r="C251" s="337">
        <f>[10]B!$C$2254</f>
        <v>0</v>
      </c>
      <c r="D251" s="337">
        <f>[10]B!$E$2254</f>
        <v>0</v>
      </c>
      <c r="E251" s="18">
        <f>[10]B!$AL$2254</f>
        <v>0</v>
      </c>
      <c r="F251" s="371"/>
      <c r="G251" s="371"/>
      <c r="H251" s="371"/>
      <c r="I251" s="371"/>
      <c r="J251" s="371"/>
      <c r="K251" s="371"/>
      <c r="L251" s="371"/>
      <c r="M251" s="371"/>
      <c r="N251" s="371"/>
      <c r="O251" s="371"/>
      <c r="P251" s="371"/>
      <c r="Q251" s="116"/>
    </row>
    <row r="252" spans="1:17" ht="15" customHeight="1" x14ac:dyDescent="0.15">
      <c r="A252" s="290" t="s">
        <v>378</v>
      </c>
      <c r="B252" s="101" t="s">
        <v>379</v>
      </c>
      <c r="C252" s="337">
        <f>[10]B!$C$2255</f>
        <v>0</v>
      </c>
      <c r="D252" s="337">
        <f>[10]B!$E$2255</f>
        <v>0</v>
      </c>
      <c r="E252" s="18">
        <f>[10]B!$AL$2255</f>
        <v>0</v>
      </c>
      <c r="F252" s="371"/>
      <c r="G252" s="371"/>
      <c r="H252" s="371"/>
      <c r="I252" s="371"/>
      <c r="J252" s="371"/>
      <c r="K252" s="371"/>
      <c r="L252" s="371"/>
      <c r="M252" s="371"/>
      <c r="N252" s="371"/>
      <c r="O252" s="371"/>
      <c r="P252" s="371"/>
      <c r="Q252" s="116"/>
    </row>
    <row r="253" spans="1:17" ht="15" customHeight="1" x14ac:dyDescent="0.15">
      <c r="A253" s="303">
        <v>1901029</v>
      </c>
      <c r="B253" s="102" t="s">
        <v>380</v>
      </c>
      <c r="C253" s="338">
        <f>[10]B!$C$2256</f>
        <v>0</v>
      </c>
      <c r="D253" s="338">
        <f>[10]B!$E$2256</f>
        <v>0</v>
      </c>
      <c r="E253" s="122">
        <f>[10]B!$AL$2256</f>
        <v>0</v>
      </c>
      <c r="F253" s="371"/>
      <c r="G253" s="371"/>
      <c r="H253" s="371"/>
      <c r="I253" s="371"/>
      <c r="J253" s="371"/>
      <c r="K253" s="371"/>
      <c r="L253" s="371"/>
      <c r="M253" s="371"/>
      <c r="N253" s="371"/>
      <c r="O253" s="371"/>
      <c r="P253" s="371"/>
      <c r="Q253" s="116"/>
    </row>
    <row r="254" spans="1:17" ht="15" customHeight="1" x14ac:dyDescent="0.15">
      <c r="A254" s="342"/>
      <c r="B254" s="123" t="s">
        <v>381</v>
      </c>
      <c r="C254" s="124">
        <f>SUM(C246:C253)</f>
        <v>4</v>
      </c>
      <c r="D254" s="124">
        <f>SUM(D246:D253)</f>
        <v>4</v>
      </c>
      <c r="E254" s="119">
        <f>SUM(E246:E253)</f>
        <v>198600</v>
      </c>
      <c r="F254" s="371"/>
      <c r="G254" s="371"/>
      <c r="H254" s="371"/>
      <c r="I254" s="371"/>
      <c r="J254" s="371"/>
      <c r="K254" s="371"/>
      <c r="L254" s="371"/>
      <c r="M254" s="371"/>
      <c r="N254" s="371"/>
      <c r="O254" s="371"/>
      <c r="P254" s="371"/>
      <c r="Q254" s="116"/>
    </row>
    <row r="255" spans="1:17" ht="15" customHeight="1" x14ac:dyDescent="0.15">
      <c r="A255" s="125"/>
      <c r="B255" s="126"/>
      <c r="C255" s="374"/>
      <c r="D255" s="374"/>
      <c r="E255" s="120"/>
      <c r="F255" s="371"/>
      <c r="G255" s="371"/>
      <c r="H255" s="371"/>
      <c r="I255" s="371"/>
      <c r="J255" s="371"/>
      <c r="K255" s="371"/>
      <c r="L255" s="371"/>
      <c r="M255" s="371"/>
      <c r="N255" s="371"/>
      <c r="O255" s="371"/>
      <c r="P255" s="371"/>
      <c r="Q255" s="116"/>
    </row>
    <row r="256" spans="1:17" s="111" customFormat="1" ht="24.95" customHeight="1" x14ac:dyDescent="0.15">
      <c r="A256" s="752" t="s">
        <v>382</v>
      </c>
      <c r="B256" s="752"/>
      <c r="C256" s="369"/>
      <c r="D256" s="369"/>
      <c r="E256" s="93"/>
    </row>
    <row r="257" spans="1:14" s="3" customFormat="1" ht="35.1" customHeight="1" x14ac:dyDescent="0.15">
      <c r="A257" s="13" t="s">
        <v>4</v>
      </c>
      <c r="B257" s="13" t="s">
        <v>5</v>
      </c>
      <c r="C257" s="39" t="s">
        <v>6</v>
      </c>
      <c r="D257" s="94" t="s">
        <v>7</v>
      </c>
      <c r="E257" s="39" t="s">
        <v>8</v>
      </c>
      <c r="F257" s="7"/>
      <c r="G257" s="7"/>
      <c r="H257" s="7"/>
      <c r="I257" s="7"/>
      <c r="J257" s="7"/>
      <c r="K257" s="7"/>
      <c r="L257" s="7"/>
      <c r="M257" s="7"/>
      <c r="N257" s="7"/>
    </row>
    <row r="258" spans="1:14" s="3" customFormat="1" ht="15" customHeight="1" x14ac:dyDescent="0.15">
      <c r="A258" s="286"/>
      <c r="B258" s="107" t="s">
        <v>383</v>
      </c>
      <c r="C258" s="345">
        <f>[10]B!$C$103</f>
        <v>0</v>
      </c>
      <c r="D258" s="375"/>
      <c r="E258" s="128"/>
      <c r="F258" s="7"/>
      <c r="G258" s="7"/>
      <c r="H258" s="7"/>
      <c r="I258" s="7"/>
      <c r="J258" s="7"/>
      <c r="K258" s="7"/>
      <c r="L258" s="7"/>
      <c r="M258" s="7"/>
      <c r="N258" s="7"/>
    </row>
    <row r="259" spans="1:14" s="3" customFormat="1" ht="15" customHeight="1" x14ac:dyDescent="0.15">
      <c r="A259" s="290"/>
      <c r="B259" s="101" t="s">
        <v>384</v>
      </c>
      <c r="C259" s="288">
        <f>[10]B!$C$104</f>
        <v>0</v>
      </c>
      <c r="D259" s="300"/>
      <c r="E259" s="35"/>
      <c r="F259" s="7"/>
      <c r="G259" s="7"/>
      <c r="H259" s="7"/>
      <c r="I259" s="7"/>
      <c r="J259" s="7"/>
      <c r="K259" s="7"/>
      <c r="L259" s="7"/>
      <c r="M259" s="7"/>
      <c r="N259" s="7"/>
    </row>
    <row r="260" spans="1:14" s="3" customFormat="1" ht="15" customHeight="1" x14ac:dyDescent="0.15">
      <c r="A260" s="290"/>
      <c r="B260" s="101" t="s">
        <v>385</v>
      </c>
      <c r="C260" s="288">
        <f>[10]B!$C$105</f>
        <v>0</v>
      </c>
      <c r="D260" s="300"/>
      <c r="E260" s="35"/>
      <c r="F260" s="7"/>
      <c r="G260" s="7"/>
      <c r="H260" s="7"/>
      <c r="I260" s="7"/>
      <c r="J260" s="7"/>
      <c r="K260" s="7"/>
      <c r="L260" s="7"/>
      <c r="M260" s="7"/>
      <c r="N260" s="7"/>
    </row>
    <row r="261" spans="1:14" s="3" customFormat="1" ht="15" customHeight="1" x14ac:dyDescent="0.15">
      <c r="A261" s="290"/>
      <c r="B261" s="101" t="s">
        <v>386</v>
      </c>
      <c r="C261" s="288">
        <f>[10]B!$C$106</f>
        <v>0</v>
      </c>
      <c r="D261" s="300"/>
      <c r="E261" s="35"/>
      <c r="F261" s="7"/>
      <c r="G261" s="7"/>
      <c r="H261" s="7"/>
      <c r="I261" s="7"/>
      <c r="J261" s="7"/>
      <c r="K261" s="7"/>
      <c r="L261" s="7"/>
      <c r="M261" s="7"/>
      <c r="N261" s="7"/>
    </row>
    <row r="262" spans="1:14" s="3" customFormat="1" ht="15" customHeight="1" x14ac:dyDescent="0.15">
      <c r="A262" s="290"/>
      <c r="B262" s="101" t="s">
        <v>387</v>
      </c>
      <c r="C262" s="288">
        <f>[10]B!$C$107</f>
        <v>0</v>
      </c>
      <c r="D262" s="300"/>
      <c r="E262" s="35"/>
      <c r="F262" s="7"/>
      <c r="G262" s="7"/>
      <c r="H262" s="7"/>
      <c r="I262" s="7"/>
      <c r="J262" s="7"/>
      <c r="K262" s="7"/>
      <c r="L262" s="7"/>
      <c r="M262" s="7"/>
      <c r="N262" s="7"/>
    </row>
    <row r="263" spans="1:14" s="3" customFormat="1" ht="15" customHeight="1" x14ac:dyDescent="0.15">
      <c r="A263" s="290"/>
      <c r="B263" s="101" t="s">
        <v>388</v>
      </c>
      <c r="C263" s="288">
        <f>[10]B!$C$108</f>
        <v>0</v>
      </c>
      <c r="D263" s="300"/>
      <c r="E263" s="35"/>
      <c r="F263" s="7"/>
      <c r="G263" s="7"/>
      <c r="H263" s="7"/>
      <c r="I263" s="7"/>
      <c r="J263" s="7"/>
      <c r="K263" s="7"/>
      <c r="L263" s="7"/>
      <c r="M263" s="7"/>
      <c r="N263" s="7"/>
    </row>
    <row r="264" spans="1:14" s="3" customFormat="1" ht="15" customHeight="1" x14ac:dyDescent="0.15">
      <c r="A264" s="290"/>
      <c r="B264" s="101" t="s">
        <v>389</v>
      </c>
      <c r="C264" s="288">
        <f>[10]B!$C$109</f>
        <v>0</v>
      </c>
      <c r="D264" s="300"/>
      <c r="E264" s="35"/>
      <c r="F264" s="7"/>
      <c r="G264" s="7"/>
      <c r="H264" s="7"/>
      <c r="I264" s="7"/>
      <c r="J264" s="7"/>
      <c r="K264" s="7"/>
      <c r="L264" s="7"/>
      <c r="M264" s="7"/>
      <c r="N264" s="7"/>
    </row>
    <row r="265" spans="1:14" s="3" customFormat="1" ht="15" customHeight="1" x14ac:dyDescent="0.15">
      <c r="A265" s="290"/>
      <c r="B265" s="101" t="s">
        <v>390</v>
      </c>
      <c r="C265" s="288">
        <f>[10]B!$C$110</f>
        <v>0</v>
      </c>
      <c r="D265" s="300"/>
      <c r="E265" s="35"/>
      <c r="F265" s="7"/>
      <c r="G265" s="7"/>
      <c r="H265" s="7"/>
      <c r="I265" s="7"/>
      <c r="J265" s="7"/>
      <c r="K265" s="7"/>
      <c r="L265" s="7"/>
      <c r="M265" s="7"/>
      <c r="N265" s="7"/>
    </row>
    <row r="266" spans="1:14" s="3" customFormat="1" ht="15" customHeight="1" x14ac:dyDescent="0.15">
      <c r="A266" s="290"/>
      <c r="B266" s="101" t="s">
        <v>391</v>
      </c>
      <c r="C266" s="288">
        <f>[10]B!$C$111</f>
        <v>0</v>
      </c>
      <c r="D266" s="300"/>
      <c r="E266" s="35"/>
      <c r="F266" s="7"/>
      <c r="G266" s="7"/>
      <c r="H266" s="7"/>
      <c r="I266" s="7"/>
      <c r="J266" s="7"/>
      <c r="K266" s="7"/>
      <c r="L266" s="7"/>
      <c r="M266" s="7"/>
      <c r="N266" s="7"/>
    </row>
    <row r="267" spans="1:14" s="3" customFormat="1" ht="15" customHeight="1" x14ac:dyDescent="0.15">
      <c r="A267" s="290"/>
      <c r="B267" s="101" t="s">
        <v>392</v>
      </c>
      <c r="C267" s="288">
        <f>[10]B!$C$112</f>
        <v>0</v>
      </c>
      <c r="D267" s="300"/>
      <c r="E267" s="35"/>
      <c r="F267" s="7"/>
      <c r="G267" s="7"/>
      <c r="H267" s="7"/>
      <c r="I267" s="7"/>
      <c r="J267" s="7"/>
      <c r="K267" s="7"/>
      <c r="L267" s="7"/>
      <c r="M267" s="7"/>
      <c r="N267" s="7"/>
    </row>
    <row r="268" spans="1:14" s="3" customFormat="1" ht="15" customHeight="1" x14ac:dyDescent="0.15">
      <c r="A268" s="290">
        <v>1802100</v>
      </c>
      <c r="B268" s="101" t="s">
        <v>393</v>
      </c>
      <c r="C268" s="288">
        <f>[10]B!$C$2110</f>
        <v>0</v>
      </c>
      <c r="D268" s="288">
        <f>[10]B!$C$2110</f>
        <v>0</v>
      </c>
      <c r="E268" s="53">
        <f>[10]B!$AL$2110</f>
        <v>0</v>
      </c>
      <c r="F268" s="7"/>
      <c r="G268" s="7"/>
      <c r="H268" s="7"/>
      <c r="I268" s="7"/>
      <c r="J268" s="7"/>
      <c r="K268" s="7"/>
      <c r="L268" s="7"/>
      <c r="M268" s="7"/>
      <c r="N268" s="7"/>
    </row>
    <row r="269" spans="1:14" s="3" customFormat="1" ht="15" customHeight="1" x14ac:dyDescent="0.15">
      <c r="A269" s="290"/>
      <c r="B269" s="101" t="s">
        <v>394</v>
      </c>
      <c r="C269" s="288">
        <f>[10]B!$C$1904</f>
        <v>0</v>
      </c>
      <c r="D269" s="300"/>
      <c r="E269" s="35"/>
      <c r="F269" s="7"/>
      <c r="G269" s="7"/>
      <c r="H269" s="7"/>
      <c r="I269" s="7"/>
      <c r="J269" s="7"/>
      <c r="K269" s="7"/>
      <c r="L269" s="7"/>
      <c r="M269" s="7"/>
      <c r="N269" s="7"/>
    </row>
    <row r="270" spans="1:14" s="3" customFormat="1" ht="15" customHeight="1" x14ac:dyDescent="0.15">
      <c r="A270" s="290">
        <v>1902003</v>
      </c>
      <c r="B270" s="101" t="s">
        <v>395</v>
      </c>
      <c r="C270" s="288">
        <f>[10]B!$C$2263</f>
        <v>0</v>
      </c>
      <c r="D270" s="288">
        <f>[10]B!$C$2263</f>
        <v>0</v>
      </c>
      <c r="E270" s="53">
        <f>[10]B!$AL$2263</f>
        <v>0</v>
      </c>
      <c r="F270" s="7"/>
      <c r="G270" s="7"/>
      <c r="H270" s="7"/>
      <c r="I270" s="7"/>
      <c r="J270" s="7"/>
      <c r="K270" s="7"/>
      <c r="L270" s="7"/>
      <c r="M270" s="7"/>
      <c r="N270" s="7"/>
    </row>
    <row r="271" spans="1:14" s="3" customFormat="1" ht="15" customHeight="1" x14ac:dyDescent="0.15">
      <c r="A271" s="303"/>
      <c r="B271" s="102" t="s">
        <v>396</v>
      </c>
      <c r="C271" s="346">
        <f>[10]B!$C$113</f>
        <v>0</v>
      </c>
      <c r="D271" s="376"/>
      <c r="E271" s="36"/>
      <c r="F271" s="7"/>
      <c r="G271" s="7"/>
      <c r="H271" s="7"/>
      <c r="I271" s="7"/>
      <c r="J271" s="7"/>
      <c r="K271" s="7"/>
      <c r="L271" s="7"/>
      <c r="M271" s="7"/>
      <c r="N271" s="7"/>
    </row>
    <row r="272" spans="1:14" s="3" customFormat="1" ht="15" customHeight="1" x14ac:dyDescent="0.15">
      <c r="A272" s="329"/>
      <c r="B272" s="109" t="s">
        <v>397</v>
      </c>
      <c r="C272" s="377">
        <f>SUM(C258:C271)</f>
        <v>0</v>
      </c>
      <c r="D272" s="377">
        <f t="shared" ref="D272:E272" si="3">SUM(D258:D271)</f>
        <v>0</v>
      </c>
      <c r="E272" s="377">
        <f t="shared" si="3"/>
        <v>0</v>
      </c>
      <c r="F272" s="7"/>
      <c r="G272" s="7"/>
      <c r="H272" s="7"/>
      <c r="I272" s="7"/>
      <c r="J272" s="7"/>
      <c r="K272" s="7"/>
      <c r="L272" s="7"/>
      <c r="M272" s="7"/>
      <c r="N272" s="7"/>
    </row>
    <row r="273" spans="1:20" s="63" customFormat="1" ht="24.95" customHeight="1" x14ac:dyDescent="0.15">
      <c r="A273" s="129" t="s">
        <v>398</v>
      </c>
      <c r="B273" s="130"/>
      <c r="C273" s="378"/>
      <c r="D273" s="378"/>
      <c r="E273" s="131"/>
    </row>
    <row r="274" spans="1:20" s="63" customFormat="1" ht="35.1" customHeight="1" x14ac:dyDescent="0.15">
      <c r="A274" s="13" t="s">
        <v>4</v>
      </c>
      <c r="B274" s="13" t="s">
        <v>5</v>
      </c>
      <c r="C274" s="94" t="s">
        <v>399</v>
      </c>
      <c r="D274" s="94" t="s">
        <v>7</v>
      </c>
      <c r="E274" s="39" t="s">
        <v>8</v>
      </c>
    </row>
    <row r="275" spans="1:20" s="63" customFormat="1" ht="15" customHeight="1" x14ac:dyDescent="0.15">
      <c r="A275" s="286">
        <v>3001001</v>
      </c>
      <c r="B275" s="107" t="s">
        <v>400</v>
      </c>
      <c r="C275" s="379">
        <f>[10]B!$C$2896</f>
        <v>139</v>
      </c>
      <c r="D275" s="379">
        <f>[10]B!$E$2896</f>
        <v>139</v>
      </c>
      <c r="E275" s="30">
        <f>[10]B!$AL$2896</f>
        <v>3203950</v>
      </c>
    </row>
    <row r="276" spans="1:20" s="63" customFormat="1" ht="15" customHeight="1" x14ac:dyDescent="0.15">
      <c r="A276" s="303" t="s">
        <v>401</v>
      </c>
      <c r="B276" s="102" t="s">
        <v>402</v>
      </c>
      <c r="C276" s="380">
        <f>[10]B!$C$2897</f>
        <v>0</v>
      </c>
      <c r="D276" s="380">
        <f>[10]B!$E$2897</f>
        <v>0</v>
      </c>
      <c r="E276" s="108">
        <f>[10]B!$AL$2897</f>
        <v>0</v>
      </c>
    </row>
    <row r="277" spans="1:20" s="63" customFormat="1" ht="15" customHeight="1" x14ac:dyDescent="0.15">
      <c r="A277" s="329"/>
      <c r="B277" s="102" t="s">
        <v>403</v>
      </c>
      <c r="C277" s="323">
        <f>SUM(C275:C276)</f>
        <v>139</v>
      </c>
      <c r="D277" s="323">
        <f>SUM(D275:D276)</f>
        <v>139</v>
      </c>
      <c r="E277" s="119">
        <f>SUM(E275:E276)</f>
        <v>3203950</v>
      </c>
    </row>
    <row r="278" spans="1:20" s="63" customFormat="1" ht="24.95" customHeight="1" x14ac:dyDescent="0.15">
      <c r="A278" s="96" t="s">
        <v>404</v>
      </c>
      <c r="B278" s="92"/>
      <c r="C278" s="372"/>
      <c r="D278" s="372"/>
      <c r="E278" s="93"/>
    </row>
    <row r="279" spans="1:20" s="63" customFormat="1" ht="35.1" customHeight="1" x14ac:dyDescent="0.15">
      <c r="A279" s="13" t="s">
        <v>4</v>
      </c>
      <c r="B279" s="106" t="s">
        <v>5</v>
      </c>
      <c r="C279" s="94" t="s">
        <v>399</v>
      </c>
      <c r="D279" s="94" t="s">
        <v>7</v>
      </c>
      <c r="E279" s="39" t="s">
        <v>8</v>
      </c>
    </row>
    <row r="280" spans="1:20" s="63" customFormat="1" ht="15" customHeight="1" x14ac:dyDescent="0.15">
      <c r="A280" s="329" t="s">
        <v>405</v>
      </c>
      <c r="B280" s="102" t="s">
        <v>406</v>
      </c>
      <c r="C280" s="381">
        <f>[10]B!$C$1029</f>
        <v>1086</v>
      </c>
      <c r="D280" s="381">
        <f>[10]B!$E$1029</f>
        <v>1086</v>
      </c>
      <c r="E280" s="132">
        <f>[10]B!$AL$1029</f>
        <v>8572250</v>
      </c>
    </row>
    <row r="281" spans="1:20" s="63" customFormat="1" ht="15" customHeight="1" x14ac:dyDescent="0.15">
      <c r="A281" s="329" t="s">
        <v>405</v>
      </c>
      <c r="B281" s="102" t="s">
        <v>407</v>
      </c>
      <c r="C281" s="381">
        <f>[10]B!C1036</f>
        <v>0</v>
      </c>
      <c r="D281" s="376"/>
      <c r="E281" s="36"/>
    </row>
    <row r="282" spans="1:20" s="3" customFormat="1" ht="25.5" customHeight="1" x14ac:dyDescent="0.15">
      <c r="A282" s="9" t="s">
        <v>408</v>
      </c>
      <c r="B282" s="133"/>
      <c r="C282" s="63"/>
      <c r="D282" s="63"/>
      <c r="E282" s="63"/>
      <c r="F282" s="7"/>
      <c r="G282" s="7"/>
      <c r="H282" s="7"/>
      <c r="I282" s="7"/>
      <c r="J282" s="7"/>
      <c r="K282" s="7"/>
      <c r="L282" s="7"/>
      <c r="M282" s="7"/>
      <c r="N282" s="7"/>
    </row>
    <row r="283" spans="1:20" ht="24.95" customHeight="1" x14ac:dyDescent="0.15">
      <c r="A283" s="12" t="s">
        <v>409</v>
      </c>
    </row>
    <row r="284" spans="1:20" ht="24" customHeight="1" x14ac:dyDescent="0.15">
      <c r="A284" s="690" t="s">
        <v>107</v>
      </c>
      <c r="B284" s="753"/>
      <c r="C284" s="595" t="s">
        <v>410</v>
      </c>
      <c r="D284" s="681" t="s">
        <v>411</v>
      </c>
      <c r="E284" s="682"/>
      <c r="F284" s="682"/>
      <c r="G284" s="682"/>
      <c r="H284" s="651" t="s">
        <v>412</v>
      </c>
      <c r="I284" s="652"/>
      <c r="J284" s="653"/>
      <c r="K284" s="756" t="s">
        <v>413</v>
      </c>
      <c r="L284" s="757"/>
      <c r="M284" s="758"/>
      <c r="N284" s="656" t="s">
        <v>414</v>
      </c>
      <c r="O284" s="659" t="s">
        <v>415</v>
      </c>
      <c r="P284" s="660"/>
      <c r="Q284" s="661" t="s">
        <v>416</v>
      </c>
      <c r="R284" s="661" t="s">
        <v>417</v>
      </c>
    </row>
    <row r="285" spans="1:20" ht="18" customHeight="1" x14ac:dyDescent="0.15">
      <c r="A285" s="703"/>
      <c r="B285" s="754"/>
      <c r="C285" s="596"/>
      <c r="D285" s="664" t="s">
        <v>418</v>
      </c>
      <c r="E285" s="721" t="s">
        <v>419</v>
      </c>
      <c r="F285" s="722"/>
      <c r="G285" s="667" t="s">
        <v>420</v>
      </c>
      <c r="H285" s="669" t="s">
        <v>421</v>
      </c>
      <c r="I285" s="671" t="s">
        <v>422</v>
      </c>
      <c r="J285" s="644" t="s">
        <v>423</v>
      </c>
      <c r="K285" s="646" t="s">
        <v>424</v>
      </c>
      <c r="L285" s="647" t="s">
        <v>425</v>
      </c>
      <c r="M285" s="648" t="s">
        <v>426</v>
      </c>
      <c r="N285" s="657"/>
      <c r="O285" s="649" t="s">
        <v>427</v>
      </c>
      <c r="P285" s="650" t="s">
        <v>428</v>
      </c>
      <c r="Q285" s="662"/>
      <c r="R285" s="662"/>
    </row>
    <row r="286" spans="1:20" ht="18" customHeight="1" x14ac:dyDescent="0.15">
      <c r="A286" s="692"/>
      <c r="B286" s="755"/>
      <c r="C286" s="680"/>
      <c r="D286" s="665"/>
      <c r="E286" s="134" t="s">
        <v>429</v>
      </c>
      <c r="F286" s="134" t="s">
        <v>430</v>
      </c>
      <c r="G286" s="668"/>
      <c r="H286" s="670"/>
      <c r="I286" s="672"/>
      <c r="J286" s="645"/>
      <c r="K286" s="646"/>
      <c r="L286" s="647"/>
      <c r="M286" s="648"/>
      <c r="N286" s="658"/>
      <c r="O286" s="649"/>
      <c r="P286" s="650"/>
      <c r="Q286" s="663"/>
      <c r="R286" s="663"/>
    </row>
    <row r="287" spans="1:20" s="41" customFormat="1" ht="15" customHeight="1" x14ac:dyDescent="0.25">
      <c r="A287" s="748" t="s">
        <v>108</v>
      </c>
      <c r="B287" s="749"/>
      <c r="C287" s="382">
        <f>+C288+C289+C290+C291+C292+C293+C297+C298+C299</f>
        <v>122856</v>
      </c>
      <c r="D287" s="382">
        <f t="shared" ref="D287:P287" si="4">+D288+D289+D290+D291+D292+D293+D297+D298+D299</f>
        <v>121167</v>
      </c>
      <c r="E287" s="382">
        <f t="shared" si="4"/>
        <v>121167</v>
      </c>
      <c r="F287" s="382">
        <f t="shared" si="4"/>
        <v>0</v>
      </c>
      <c r="G287" s="382">
        <f t="shared" si="4"/>
        <v>1689</v>
      </c>
      <c r="H287" s="382">
        <f t="shared" si="4"/>
        <v>38079</v>
      </c>
      <c r="I287" s="382">
        <f t="shared" si="4"/>
        <v>51217</v>
      </c>
      <c r="J287" s="382">
        <f t="shared" si="4"/>
        <v>33560</v>
      </c>
      <c r="K287" s="382">
        <f t="shared" si="4"/>
        <v>0</v>
      </c>
      <c r="L287" s="382">
        <f t="shared" si="4"/>
        <v>0</v>
      </c>
      <c r="M287" s="382">
        <f t="shared" si="4"/>
        <v>0</v>
      </c>
      <c r="N287" s="382">
        <f t="shared" si="4"/>
        <v>0</v>
      </c>
      <c r="O287" s="382">
        <f t="shared" si="4"/>
        <v>0</v>
      </c>
      <c r="P287" s="382">
        <f t="shared" si="4"/>
        <v>287</v>
      </c>
      <c r="Q287" s="382">
        <f>+Q288+Q289+Q290+Q291+Q292+Q293+Q297+Q298+Q299</f>
        <v>0</v>
      </c>
      <c r="R287" s="382">
        <v>0</v>
      </c>
      <c r="S287" s="135"/>
      <c r="T287" s="135"/>
    </row>
    <row r="288" spans="1:20" ht="15" customHeight="1" x14ac:dyDescent="0.15">
      <c r="A288" s="42" t="s">
        <v>109</v>
      </c>
      <c r="B288" s="136" t="s">
        <v>110</v>
      </c>
      <c r="C288" s="383">
        <f>[10]B!C218</f>
        <v>42576</v>
      </c>
      <c r="D288" s="383">
        <f>[10]B!D218</f>
        <v>41704</v>
      </c>
      <c r="E288" s="383">
        <f>[10]B!E218</f>
        <v>41704</v>
      </c>
      <c r="F288" s="383">
        <f>[10]B!F218</f>
        <v>0</v>
      </c>
      <c r="G288" s="383">
        <f>[10]B!G218</f>
        <v>872</v>
      </c>
      <c r="H288" s="383">
        <f>[10]B!AA218</f>
        <v>18531</v>
      </c>
      <c r="I288" s="383">
        <f>[10]B!AB218</f>
        <v>8591</v>
      </c>
      <c r="J288" s="383">
        <f>[10]B!AC218</f>
        <v>15454</v>
      </c>
      <c r="K288" s="383">
        <f>[10]B!AD218</f>
        <v>0</v>
      </c>
      <c r="L288" s="383">
        <f>[10]B!AE218</f>
        <v>0</v>
      </c>
      <c r="M288" s="383">
        <f>[10]B!AF218</f>
        <v>0</v>
      </c>
      <c r="N288" s="383">
        <f>[10]B!AG218</f>
        <v>0</v>
      </c>
      <c r="O288" s="383">
        <f>[10]B!AH218</f>
        <v>0</v>
      </c>
      <c r="P288" s="383">
        <f>[10]B!AI218</f>
        <v>10</v>
      </c>
      <c r="Q288" s="383">
        <f>[10]B!AJ218</f>
        <v>0</v>
      </c>
      <c r="R288" s="384"/>
      <c r="S288" s="137"/>
      <c r="T288" s="137"/>
    </row>
    <row r="289" spans="1:20" ht="15" customHeight="1" x14ac:dyDescent="0.15">
      <c r="A289" s="555" t="s">
        <v>111</v>
      </c>
      <c r="B289" s="138" t="s">
        <v>112</v>
      </c>
      <c r="C289" s="385">
        <f>[10]B!C283</f>
        <v>43558</v>
      </c>
      <c r="D289" s="385">
        <f>[10]B!D283</f>
        <v>43021</v>
      </c>
      <c r="E289" s="385">
        <f>[10]B!E283</f>
        <v>43021</v>
      </c>
      <c r="F289" s="385">
        <f>[10]B!F283</f>
        <v>0</v>
      </c>
      <c r="G289" s="385">
        <f>[10]B!G283</f>
        <v>537</v>
      </c>
      <c r="H289" s="385">
        <f>[10]B!AA283</f>
        <v>15915</v>
      </c>
      <c r="I289" s="385">
        <f>[10]B!AB283</f>
        <v>13168</v>
      </c>
      <c r="J289" s="385">
        <f>[10]B!AC283</f>
        <v>14475</v>
      </c>
      <c r="K289" s="385">
        <f>[10]B!AD283</f>
        <v>0</v>
      </c>
      <c r="L289" s="385">
        <f>[10]B!AE283</f>
        <v>0</v>
      </c>
      <c r="M289" s="385">
        <f>[10]B!AF283</f>
        <v>0</v>
      </c>
      <c r="N289" s="385">
        <f>[10]B!AG283</f>
        <v>0</v>
      </c>
      <c r="O289" s="385">
        <f>[10]B!AH283</f>
        <v>0</v>
      </c>
      <c r="P289" s="385">
        <f>[10]B!AI283</f>
        <v>84</v>
      </c>
      <c r="Q289" s="385">
        <f>[10]B!AJ283</f>
        <v>0</v>
      </c>
      <c r="R289" s="386"/>
      <c r="S289" s="137"/>
      <c r="T289" s="137"/>
    </row>
    <row r="290" spans="1:20" ht="15" customHeight="1" x14ac:dyDescent="0.15">
      <c r="A290" s="555" t="s">
        <v>113</v>
      </c>
      <c r="B290" s="138" t="s">
        <v>114</v>
      </c>
      <c r="C290" s="385">
        <f>[10]B!C327</f>
        <v>2853</v>
      </c>
      <c r="D290" s="385">
        <f>[10]B!D327</f>
        <v>2830</v>
      </c>
      <c r="E290" s="385">
        <f>[10]B!E327</f>
        <v>2830</v>
      </c>
      <c r="F290" s="385">
        <f>[10]B!F327</f>
        <v>0</v>
      </c>
      <c r="G290" s="385">
        <f>[10]B!G327</f>
        <v>23</v>
      </c>
      <c r="H290" s="385">
        <f>[10]B!AA327</f>
        <v>231</v>
      </c>
      <c r="I290" s="385">
        <f>[10]B!AB327</f>
        <v>2588</v>
      </c>
      <c r="J290" s="385">
        <f>[10]B!AC327</f>
        <v>34</v>
      </c>
      <c r="K290" s="385">
        <f>[10]B!AD327</f>
        <v>0</v>
      </c>
      <c r="L290" s="385">
        <f>[10]B!AE327</f>
        <v>0</v>
      </c>
      <c r="M290" s="385">
        <f>[10]B!AF327</f>
        <v>0</v>
      </c>
      <c r="N290" s="385">
        <f>[10]B!AG327</f>
        <v>0</v>
      </c>
      <c r="O290" s="385">
        <f>[10]B!AH327</f>
        <v>0</v>
      </c>
      <c r="P290" s="385">
        <f>[10]B!AI327</f>
        <v>34</v>
      </c>
      <c r="Q290" s="385">
        <f>[10]B!AJ327</f>
        <v>0</v>
      </c>
      <c r="R290" s="386"/>
      <c r="S290" s="137"/>
      <c r="T290" s="137"/>
    </row>
    <row r="291" spans="1:20" ht="15" customHeight="1" x14ac:dyDescent="0.15">
      <c r="A291" s="555" t="s">
        <v>115</v>
      </c>
      <c r="B291" s="138" t="s">
        <v>116</v>
      </c>
      <c r="C291" s="385">
        <f>[10]B!C338</f>
        <v>0</v>
      </c>
      <c r="D291" s="385">
        <f>[10]B!D338</f>
        <v>0</v>
      </c>
      <c r="E291" s="385">
        <f>[10]B!E338</f>
        <v>0</v>
      </c>
      <c r="F291" s="385">
        <f>[10]B!F338</f>
        <v>0</v>
      </c>
      <c r="G291" s="385">
        <f>[10]B!G338</f>
        <v>0</v>
      </c>
      <c r="H291" s="385">
        <f>[10]B!AA338</f>
        <v>0</v>
      </c>
      <c r="I291" s="385">
        <f>[10]B!AB338</f>
        <v>0</v>
      </c>
      <c r="J291" s="385">
        <f>[10]B!AC338</f>
        <v>0</v>
      </c>
      <c r="K291" s="385">
        <f>[10]B!AD338</f>
        <v>0</v>
      </c>
      <c r="L291" s="385">
        <f>[10]B!AE338</f>
        <v>0</v>
      </c>
      <c r="M291" s="385">
        <f>[10]B!AF338</f>
        <v>0</v>
      </c>
      <c r="N291" s="385">
        <f>[10]B!AG338</f>
        <v>0</v>
      </c>
      <c r="O291" s="385">
        <f>[10]B!AH338</f>
        <v>0</v>
      </c>
      <c r="P291" s="385">
        <f>[10]B!AI338</f>
        <v>2</v>
      </c>
      <c r="Q291" s="385">
        <f>[10]B!AJ338</f>
        <v>0</v>
      </c>
      <c r="R291" s="386"/>
      <c r="S291" s="137"/>
      <c r="T291" s="137"/>
    </row>
    <row r="292" spans="1:20" ht="15" customHeight="1" x14ac:dyDescent="0.15">
      <c r="A292" s="139" t="s">
        <v>117</v>
      </c>
      <c r="B292" s="140" t="s">
        <v>118</v>
      </c>
      <c r="C292" s="387">
        <f>[10]B!C413</f>
        <v>3186</v>
      </c>
      <c r="D292" s="387">
        <f>[10]B!D413</f>
        <v>3147</v>
      </c>
      <c r="E292" s="387">
        <f>[10]B!E413</f>
        <v>3147</v>
      </c>
      <c r="F292" s="387">
        <f>[10]B!F413</f>
        <v>0</v>
      </c>
      <c r="G292" s="387">
        <f>[10]B!G413</f>
        <v>39</v>
      </c>
      <c r="H292" s="387">
        <f>[10]B!AA413</f>
        <v>1157</v>
      </c>
      <c r="I292" s="387">
        <f>[10]B!AB413</f>
        <v>811</v>
      </c>
      <c r="J292" s="387">
        <f>[10]B!AC413</f>
        <v>1218</v>
      </c>
      <c r="K292" s="387">
        <f>[10]B!AD413</f>
        <v>0</v>
      </c>
      <c r="L292" s="387">
        <f>[10]B!AE413</f>
        <v>0</v>
      </c>
      <c r="M292" s="387">
        <f>[10]B!AF413</f>
        <v>0</v>
      </c>
      <c r="N292" s="387">
        <f>[10]B!AG413</f>
        <v>0</v>
      </c>
      <c r="O292" s="387">
        <f>[10]B!AH413</f>
        <v>0</v>
      </c>
      <c r="P292" s="387">
        <f>[10]B!AI413</f>
        <v>123</v>
      </c>
      <c r="Q292" s="387">
        <f>[10]B!AJ413</f>
        <v>0</v>
      </c>
      <c r="R292" s="388"/>
      <c r="S292" s="137"/>
      <c r="T292" s="137"/>
    </row>
    <row r="293" spans="1:20" ht="15" customHeight="1" x14ac:dyDescent="0.15">
      <c r="A293" s="750" t="s">
        <v>119</v>
      </c>
      <c r="B293" s="4" t="s">
        <v>120</v>
      </c>
      <c r="C293" s="389">
        <f>SUM(C294:C296)</f>
        <v>26011</v>
      </c>
      <c r="D293" s="390">
        <f>SUM(D294:D296)</f>
        <v>25863</v>
      </c>
      <c r="E293" s="391">
        <f t="shared" ref="E293:P293" si="5">SUM(E294:E296)</f>
        <v>25863</v>
      </c>
      <c r="F293" s="392">
        <f t="shared" si="5"/>
        <v>0</v>
      </c>
      <c r="G293" s="393">
        <f t="shared" si="5"/>
        <v>148</v>
      </c>
      <c r="H293" s="393">
        <f t="shared" si="5"/>
        <v>1336</v>
      </c>
      <c r="I293" s="393">
        <f t="shared" si="5"/>
        <v>23639</v>
      </c>
      <c r="J293" s="393">
        <f t="shared" si="5"/>
        <v>1036</v>
      </c>
      <c r="K293" s="393">
        <f t="shared" si="5"/>
        <v>0</v>
      </c>
      <c r="L293" s="393">
        <f t="shared" si="5"/>
        <v>0</v>
      </c>
      <c r="M293" s="393">
        <f t="shared" si="5"/>
        <v>0</v>
      </c>
      <c r="N293" s="393">
        <f t="shared" si="5"/>
        <v>0</v>
      </c>
      <c r="O293" s="393">
        <f t="shared" si="5"/>
        <v>0</v>
      </c>
      <c r="P293" s="393">
        <f t="shared" si="5"/>
        <v>33</v>
      </c>
      <c r="Q293" s="394">
        <f>SUM(Q294:Q296)</f>
        <v>0</v>
      </c>
      <c r="R293" s="395">
        <v>0</v>
      </c>
      <c r="S293" s="137"/>
      <c r="T293" s="137"/>
    </row>
    <row r="294" spans="1:20" ht="15" customHeight="1" x14ac:dyDescent="0.15">
      <c r="A294" s="750"/>
      <c r="B294" s="141" t="s">
        <v>121</v>
      </c>
      <c r="C294" s="383">
        <f>[10]B!C464</f>
        <v>3368</v>
      </c>
      <c r="D294" s="383">
        <f>[10]B!D464</f>
        <v>3325</v>
      </c>
      <c r="E294" s="383">
        <f>[10]B!E464</f>
        <v>3325</v>
      </c>
      <c r="F294" s="383">
        <f>[10]B!F464</f>
        <v>0</v>
      </c>
      <c r="G294" s="383">
        <f>[10]B!G464</f>
        <v>43</v>
      </c>
      <c r="H294" s="383">
        <f>[10]B!AA464</f>
        <v>791</v>
      </c>
      <c r="I294" s="383">
        <f>[10]B!AB464</f>
        <v>2315</v>
      </c>
      <c r="J294" s="383">
        <f>[10]B!AC464</f>
        <v>262</v>
      </c>
      <c r="K294" s="383">
        <f>[10]B!AD464</f>
        <v>0</v>
      </c>
      <c r="L294" s="383">
        <f>[10]B!AE464</f>
        <v>0</v>
      </c>
      <c r="M294" s="383">
        <f>[10]B!AF464</f>
        <v>0</v>
      </c>
      <c r="N294" s="383">
        <f>[10]B!AG464</f>
        <v>0</v>
      </c>
      <c r="O294" s="383">
        <f>[10]B!AH464</f>
        <v>0</v>
      </c>
      <c r="P294" s="383">
        <f>[10]B!AI464</f>
        <v>6</v>
      </c>
      <c r="Q294" s="383">
        <f>[10]B!AJ464</f>
        <v>0</v>
      </c>
      <c r="R294" s="384"/>
      <c r="S294" s="137"/>
      <c r="T294" s="137"/>
    </row>
    <row r="295" spans="1:20" ht="15" customHeight="1" x14ac:dyDescent="0.15">
      <c r="A295" s="750"/>
      <c r="B295" s="54" t="s">
        <v>122</v>
      </c>
      <c r="C295" s="385">
        <f>[10]B!C483</f>
        <v>8</v>
      </c>
      <c r="D295" s="385">
        <f>[10]B!D483</f>
        <v>8</v>
      </c>
      <c r="E295" s="385">
        <f>[10]B!E483</f>
        <v>8</v>
      </c>
      <c r="F295" s="385">
        <f>[10]B!F483</f>
        <v>0</v>
      </c>
      <c r="G295" s="385">
        <f>[10]B!G483</f>
        <v>0</v>
      </c>
      <c r="H295" s="385">
        <f>[10]B!AA483</f>
        <v>0</v>
      </c>
      <c r="I295" s="385">
        <f>[10]B!AB483</f>
        <v>8</v>
      </c>
      <c r="J295" s="385">
        <f>[10]B!AC483</f>
        <v>0</v>
      </c>
      <c r="K295" s="385">
        <f>[10]B!AD483</f>
        <v>0</v>
      </c>
      <c r="L295" s="385">
        <f>[10]B!AE483</f>
        <v>0</v>
      </c>
      <c r="M295" s="385">
        <f>[10]B!AF483</f>
        <v>0</v>
      </c>
      <c r="N295" s="385">
        <f>[10]B!AG483</f>
        <v>0</v>
      </c>
      <c r="O295" s="385">
        <f>[10]B!AH483</f>
        <v>0</v>
      </c>
      <c r="P295" s="385">
        <f>[10]B!AI483</f>
        <v>0</v>
      </c>
      <c r="Q295" s="385">
        <f>[10]B!AJ483</f>
        <v>0</v>
      </c>
      <c r="R295" s="386"/>
      <c r="S295" s="137"/>
      <c r="T295" s="137"/>
    </row>
    <row r="296" spans="1:20" ht="15" customHeight="1" x14ac:dyDescent="0.15">
      <c r="A296" s="751"/>
      <c r="B296" s="142" t="s">
        <v>123</v>
      </c>
      <c r="C296" s="396">
        <f>[10]B!C511</f>
        <v>22635</v>
      </c>
      <c r="D296" s="396">
        <f>[10]B!D511</f>
        <v>22530</v>
      </c>
      <c r="E296" s="396">
        <f>[10]B!E511</f>
        <v>22530</v>
      </c>
      <c r="F296" s="396">
        <f>[10]B!F511</f>
        <v>0</v>
      </c>
      <c r="G296" s="396">
        <f>[10]B!G511</f>
        <v>105</v>
      </c>
      <c r="H296" s="396">
        <f>[10]B!AA511</f>
        <v>545</v>
      </c>
      <c r="I296" s="396">
        <f>[10]B!AB511</f>
        <v>21316</v>
      </c>
      <c r="J296" s="396">
        <f>[10]B!AC511</f>
        <v>774</v>
      </c>
      <c r="K296" s="396">
        <f>[10]B!AD511</f>
        <v>0</v>
      </c>
      <c r="L296" s="396">
        <f>[10]B!AE511</f>
        <v>0</v>
      </c>
      <c r="M296" s="396">
        <f>[10]B!AF511</f>
        <v>0</v>
      </c>
      <c r="N296" s="396">
        <f>[10]B!AG511</f>
        <v>0</v>
      </c>
      <c r="O296" s="396">
        <f>[10]B!AH511</f>
        <v>0</v>
      </c>
      <c r="P296" s="396">
        <f>[10]B!AI511</f>
        <v>27</v>
      </c>
      <c r="Q296" s="396">
        <f>[10]B!AJ511</f>
        <v>0</v>
      </c>
      <c r="R296" s="397"/>
      <c r="S296" s="137"/>
      <c r="T296" s="137"/>
    </row>
    <row r="297" spans="1:20" ht="15" customHeight="1" x14ac:dyDescent="0.15">
      <c r="A297" s="42" t="s">
        <v>124</v>
      </c>
      <c r="B297" s="136" t="s">
        <v>125</v>
      </c>
      <c r="C297" s="383">
        <f>[10]B!C521</f>
        <v>410</v>
      </c>
      <c r="D297" s="383">
        <f>[10]B!D521</f>
        <v>389</v>
      </c>
      <c r="E297" s="383">
        <f>[10]B!E521</f>
        <v>389</v>
      </c>
      <c r="F297" s="383">
        <f>[10]B!F521</f>
        <v>0</v>
      </c>
      <c r="G297" s="383">
        <f>[10]B!G521</f>
        <v>21</v>
      </c>
      <c r="H297" s="383">
        <f>[10]B!AA521</f>
        <v>21</v>
      </c>
      <c r="I297" s="383">
        <f>[10]B!AB521</f>
        <v>0</v>
      </c>
      <c r="J297" s="383">
        <f>[10]B!AC521</f>
        <v>389</v>
      </c>
      <c r="K297" s="383">
        <f>[10]B!AD521</f>
        <v>0</v>
      </c>
      <c r="L297" s="383">
        <f>[10]B!AE521</f>
        <v>0</v>
      </c>
      <c r="M297" s="383">
        <f>[10]B!AF521</f>
        <v>0</v>
      </c>
      <c r="N297" s="383">
        <f>[10]B!AG521</f>
        <v>0</v>
      </c>
      <c r="O297" s="383">
        <f>[10]B!AH521</f>
        <v>0</v>
      </c>
      <c r="P297" s="383">
        <f>[10]B!AI521</f>
        <v>0</v>
      </c>
      <c r="Q297" s="383">
        <f>[10]B!AJ521</f>
        <v>0</v>
      </c>
      <c r="R297" s="384"/>
      <c r="S297" s="137"/>
      <c r="T297" s="137"/>
    </row>
    <row r="298" spans="1:20" s="56" customFormat="1" ht="15" customHeight="1" x14ac:dyDescent="0.15">
      <c r="A298" s="555" t="s">
        <v>126</v>
      </c>
      <c r="B298" s="45" t="s">
        <v>127</v>
      </c>
      <c r="C298" s="385">
        <f>[10]B!C575</f>
        <v>1984</v>
      </c>
      <c r="D298" s="385">
        <f>[10]B!D575</f>
        <v>1951</v>
      </c>
      <c r="E298" s="385">
        <f>[10]B!E575</f>
        <v>1951</v>
      </c>
      <c r="F298" s="385">
        <f>[10]B!F575</f>
        <v>0</v>
      </c>
      <c r="G298" s="385">
        <f>[10]B!G575</f>
        <v>33</v>
      </c>
      <c r="H298" s="385">
        <f>[10]B!AA575</f>
        <v>627</v>
      </c>
      <c r="I298" s="385">
        <f>[10]B!AB575</f>
        <v>1111</v>
      </c>
      <c r="J298" s="385">
        <f>[10]B!AC575</f>
        <v>246</v>
      </c>
      <c r="K298" s="385">
        <f>[10]B!AD575</f>
        <v>0</v>
      </c>
      <c r="L298" s="385">
        <f>[10]B!AE575</f>
        <v>0</v>
      </c>
      <c r="M298" s="385">
        <f>[10]B!AF575</f>
        <v>0</v>
      </c>
      <c r="N298" s="385">
        <f>[10]B!AG575</f>
        <v>0</v>
      </c>
      <c r="O298" s="385">
        <f>[10]B!AH575</f>
        <v>0</v>
      </c>
      <c r="P298" s="385">
        <f>[10]B!AI575</f>
        <v>0</v>
      </c>
      <c r="Q298" s="385">
        <f>[10]B!AJ575</f>
        <v>0</v>
      </c>
      <c r="R298" s="386"/>
      <c r="S298" s="137"/>
      <c r="T298" s="137"/>
    </row>
    <row r="299" spans="1:20" ht="15" customHeight="1" x14ac:dyDescent="0.15">
      <c r="A299" s="555" t="s">
        <v>128</v>
      </c>
      <c r="B299" s="45" t="s">
        <v>129</v>
      </c>
      <c r="C299" s="387">
        <f>[10]B!C607</f>
        <v>2278</v>
      </c>
      <c r="D299" s="387">
        <f>[10]B!D607</f>
        <v>2262</v>
      </c>
      <c r="E299" s="387">
        <f>[10]B!E607</f>
        <v>2262</v>
      </c>
      <c r="F299" s="387">
        <f>[10]B!F607</f>
        <v>0</v>
      </c>
      <c r="G299" s="387">
        <f>[10]B!G607</f>
        <v>16</v>
      </c>
      <c r="H299" s="387">
        <f>[10]B!AA607</f>
        <v>261</v>
      </c>
      <c r="I299" s="387">
        <f>[10]B!AB607</f>
        <v>1309</v>
      </c>
      <c r="J299" s="387">
        <f>[10]B!AC607</f>
        <v>708</v>
      </c>
      <c r="K299" s="387">
        <f>[10]B!AD607</f>
        <v>0</v>
      </c>
      <c r="L299" s="387">
        <f>[10]B!AE607</f>
        <v>0</v>
      </c>
      <c r="M299" s="387">
        <f>[10]B!AF607</f>
        <v>0</v>
      </c>
      <c r="N299" s="387">
        <f>[10]B!AG607</f>
        <v>0</v>
      </c>
      <c r="O299" s="387">
        <f>[10]B!AH607</f>
        <v>0</v>
      </c>
      <c r="P299" s="387">
        <f>[10]B!AI607</f>
        <v>1</v>
      </c>
      <c r="Q299" s="387">
        <f>[10]B!AJ607</f>
        <v>0</v>
      </c>
      <c r="R299" s="388"/>
      <c r="S299" s="137"/>
      <c r="T299" s="137"/>
    </row>
    <row r="300" spans="1:20" s="3" customFormat="1" ht="15" customHeight="1" x14ac:dyDescent="0.15">
      <c r="A300" s="748" t="s">
        <v>130</v>
      </c>
      <c r="B300" s="749"/>
      <c r="C300" s="398">
        <f t="shared" ref="C300:P300" si="6">+C301+C302+C303+C304+C308+C309</f>
        <v>2033</v>
      </c>
      <c r="D300" s="399">
        <f t="shared" si="6"/>
        <v>2031</v>
      </c>
      <c r="E300" s="391">
        <f t="shared" si="6"/>
        <v>2031</v>
      </c>
      <c r="F300" s="392">
        <f t="shared" si="6"/>
        <v>0</v>
      </c>
      <c r="G300" s="393">
        <f t="shared" si="6"/>
        <v>2</v>
      </c>
      <c r="H300" s="391">
        <f t="shared" si="6"/>
        <v>537</v>
      </c>
      <c r="I300" s="400">
        <f t="shared" si="6"/>
        <v>764</v>
      </c>
      <c r="J300" s="392">
        <f t="shared" si="6"/>
        <v>732</v>
      </c>
      <c r="K300" s="391">
        <f t="shared" si="6"/>
        <v>0</v>
      </c>
      <c r="L300" s="400">
        <f t="shared" si="6"/>
        <v>0</v>
      </c>
      <c r="M300" s="392">
        <f t="shared" si="6"/>
        <v>0</v>
      </c>
      <c r="N300" s="392">
        <f t="shared" si="6"/>
        <v>0</v>
      </c>
      <c r="O300" s="401">
        <f t="shared" si="6"/>
        <v>0</v>
      </c>
      <c r="P300" s="402">
        <f t="shared" si="6"/>
        <v>36</v>
      </c>
      <c r="Q300" s="403">
        <f>+Q301+Q302+Q303+Q304+Q308+Q309</f>
        <v>0</v>
      </c>
      <c r="R300" s="404">
        <f>+R301+R302+R303</f>
        <v>0</v>
      </c>
      <c r="S300" s="143"/>
      <c r="T300" s="143"/>
    </row>
    <row r="301" spans="1:20" ht="15" customHeight="1" x14ac:dyDescent="0.15">
      <c r="A301" s="42" t="s">
        <v>131</v>
      </c>
      <c r="B301" s="43" t="s">
        <v>132</v>
      </c>
      <c r="C301" s="383">
        <f>[10]B!C669</f>
        <v>684</v>
      </c>
      <c r="D301" s="383">
        <f>[10]B!D669</f>
        <v>682</v>
      </c>
      <c r="E301" s="383">
        <f>[10]B!E669</f>
        <v>682</v>
      </c>
      <c r="F301" s="383">
        <f>[10]B!F669</f>
        <v>0</v>
      </c>
      <c r="G301" s="383">
        <f>[10]B!G669</f>
        <v>2</v>
      </c>
      <c r="H301" s="405">
        <f>[10]B!AA669</f>
        <v>64</v>
      </c>
      <c r="I301" s="405">
        <f>[10]B!AB669</f>
        <v>404</v>
      </c>
      <c r="J301" s="405">
        <f>[10]B!AC669</f>
        <v>216</v>
      </c>
      <c r="K301" s="405">
        <f>[10]B!AD669</f>
        <v>0</v>
      </c>
      <c r="L301" s="405">
        <f>[10]B!AE669</f>
        <v>0</v>
      </c>
      <c r="M301" s="405">
        <f>[10]B!AF669</f>
        <v>0</v>
      </c>
      <c r="N301" s="405">
        <f>[10]B!AG669</f>
        <v>0</v>
      </c>
      <c r="O301" s="405">
        <f>[10]B!AH669</f>
        <v>0</v>
      </c>
      <c r="P301" s="405">
        <f>[10]B!AI669</f>
        <v>0</v>
      </c>
      <c r="Q301" s="405">
        <f>[10]B!AJ669</f>
        <v>0</v>
      </c>
      <c r="R301" s="406"/>
      <c r="S301" s="137"/>
      <c r="T301" s="137"/>
    </row>
    <row r="302" spans="1:20" ht="15" customHeight="1" x14ac:dyDescent="0.15">
      <c r="A302" s="139" t="s">
        <v>133</v>
      </c>
      <c r="B302" s="144" t="s">
        <v>134</v>
      </c>
      <c r="C302" s="385">
        <f>[10]B!C692</f>
        <v>1</v>
      </c>
      <c r="D302" s="385">
        <f>[10]B!D692</f>
        <v>1</v>
      </c>
      <c r="E302" s="385">
        <f>[10]B!E692</f>
        <v>1</v>
      </c>
      <c r="F302" s="385">
        <f>[10]B!F692</f>
        <v>0</v>
      </c>
      <c r="G302" s="385">
        <f>[10]B!G692</f>
        <v>0</v>
      </c>
      <c r="H302" s="407">
        <f>[10]B!AA692</f>
        <v>0</v>
      </c>
      <c r="I302" s="407">
        <f>[10]B!AB692</f>
        <v>1</v>
      </c>
      <c r="J302" s="407">
        <f>[10]B!AC692</f>
        <v>0</v>
      </c>
      <c r="K302" s="407">
        <f>[10]B!AD692</f>
        <v>0</v>
      </c>
      <c r="L302" s="407">
        <f>[10]B!AE692</f>
        <v>0</v>
      </c>
      <c r="M302" s="407">
        <f>[10]B!AF692</f>
        <v>0</v>
      </c>
      <c r="N302" s="407">
        <f>[10]B!AG692</f>
        <v>0</v>
      </c>
      <c r="O302" s="407">
        <f>[10]B!AH692</f>
        <v>0</v>
      </c>
      <c r="P302" s="407">
        <f>[10]B!AI692</f>
        <v>0</v>
      </c>
      <c r="Q302" s="407">
        <f>[10]B!AJ692</f>
        <v>0</v>
      </c>
      <c r="R302" s="408"/>
      <c r="S302" s="137"/>
      <c r="T302" s="137"/>
    </row>
    <row r="303" spans="1:20" ht="15" customHeight="1" x14ac:dyDescent="0.15">
      <c r="A303" s="562" t="s">
        <v>135</v>
      </c>
      <c r="B303" s="145" t="s">
        <v>136</v>
      </c>
      <c r="C303" s="387">
        <f>[10]B!C722</f>
        <v>282</v>
      </c>
      <c r="D303" s="387">
        <f>[10]B!D722</f>
        <v>282</v>
      </c>
      <c r="E303" s="387">
        <f>[10]B!E722</f>
        <v>282</v>
      </c>
      <c r="F303" s="387">
        <f>[10]B!F722</f>
        <v>0</v>
      </c>
      <c r="G303" s="387">
        <f>[10]B!G722</f>
        <v>0</v>
      </c>
      <c r="H303" s="409">
        <f>[10]B!AA722</f>
        <v>37</v>
      </c>
      <c r="I303" s="409">
        <f>[10]B!AB722</f>
        <v>26</v>
      </c>
      <c r="J303" s="409">
        <f>[10]B!AC722</f>
        <v>219</v>
      </c>
      <c r="K303" s="409">
        <f>[10]B!AD722</f>
        <v>0</v>
      </c>
      <c r="L303" s="409">
        <f>[10]B!AE722</f>
        <v>0</v>
      </c>
      <c r="M303" s="409">
        <f>[10]B!AF722</f>
        <v>0</v>
      </c>
      <c r="N303" s="409">
        <f>[10]B!AG722</f>
        <v>0</v>
      </c>
      <c r="O303" s="409">
        <f>[10]B!AH722</f>
        <v>0</v>
      </c>
      <c r="P303" s="409">
        <f>[10]B!AI722</f>
        <v>0</v>
      </c>
      <c r="Q303" s="409">
        <f>[10]B!AJ722</f>
        <v>0</v>
      </c>
      <c r="R303" s="410"/>
      <c r="S303" s="137"/>
      <c r="T303" s="137"/>
    </row>
    <row r="304" spans="1:20" ht="15" customHeight="1" x14ac:dyDescent="0.15">
      <c r="A304" s="638" t="s">
        <v>113</v>
      </c>
      <c r="B304" s="43" t="s">
        <v>137</v>
      </c>
      <c r="C304" s="411">
        <f t="shared" ref="C304:Q304" si="7">SUM(C305:C307)</f>
        <v>1062</v>
      </c>
      <c r="D304" s="311">
        <f t="shared" si="7"/>
        <v>1062</v>
      </c>
      <c r="E304" s="345">
        <f t="shared" si="7"/>
        <v>1062</v>
      </c>
      <c r="F304" s="412">
        <f t="shared" si="7"/>
        <v>0</v>
      </c>
      <c r="G304" s="413">
        <f t="shared" si="7"/>
        <v>0</v>
      </c>
      <c r="H304" s="414">
        <f t="shared" si="7"/>
        <v>436</v>
      </c>
      <c r="I304" s="415">
        <f t="shared" si="7"/>
        <v>329</v>
      </c>
      <c r="J304" s="416">
        <f t="shared" si="7"/>
        <v>297</v>
      </c>
      <c r="K304" s="414">
        <f t="shared" si="7"/>
        <v>0</v>
      </c>
      <c r="L304" s="415">
        <f t="shared" si="7"/>
        <v>0</v>
      </c>
      <c r="M304" s="416">
        <f t="shared" si="7"/>
        <v>0</v>
      </c>
      <c r="N304" s="416">
        <f t="shared" si="7"/>
        <v>0</v>
      </c>
      <c r="O304" s="417">
        <f t="shared" si="7"/>
        <v>0</v>
      </c>
      <c r="P304" s="418">
        <f t="shared" si="7"/>
        <v>1</v>
      </c>
      <c r="Q304" s="419">
        <f t="shared" si="7"/>
        <v>0</v>
      </c>
      <c r="R304" s="420">
        <f>SUM(R305:R308)</f>
        <v>0</v>
      </c>
      <c r="S304" s="137"/>
      <c r="T304" s="137"/>
    </row>
    <row r="305" spans="1:22" ht="15" customHeight="1" x14ac:dyDescent="0.15">
      <c r="A305" s="638"/>
      <c r="B305" s="54" t="s">
        <v>138</v>
      </c>
      <c r="C305" s="383">
        <f>[10]B!C746-[10]B!C724-[10]B!C725</f>
        <v>967</v>
      </c>
      <c r="D305" s="383">
        <f>[10]B!D746-[10]B!D724-[10]B!D725</f>
        <v>967</v>
      </c>
      <c r="E305" s="383">
        <f>[10]B!E746-[10]B!E724-[10]B!E725</f>
        <v>967</v>
      </c>
      <c r="F305" s="383">
        <f>[10]B!F746-[10]B!F724-[10]B!F725</f>
        <v>0</v>
      </c>
      <c r="G305" s="383">
        <f>[10]B!G746-[10]B!G724-[10]B!G725</f>
        <v>0</v>
      </c>
      <c r="H305" s="405">
        <f>[10]B!AA746-[10]B!AA724-[10]B!AA725</f>
        <v>396</v>
      </c>
      <c r="I305" s="405">
        <f>[10]B!AB746-[10]B!AB724-[10]B!AB725</f>
        <v>307</v>
      </c>
      <c r="J305" s="405">
        <f>[10]B!AC746-[10]B!AC724-[10]B!AC725</f>
        <v>264</v>
      </c>
      <c r="K305" s="405">
        <f>[10]B!AD746-[10]B!AD724-[10]B!AD725</f>
        <v>0</v>
      </c>
      <c r="L305" s="405">
        <f>[10]B!AE746-[10]B!AE724-[10]B!AE725</f>
        <v>0</v>
      </c>
      <c r="M305" s="405">
        <f>[10]B!AF746-[10]B!AF724-[10]B!AF725</f>
        <v>0</v>
      </c>
      <c r="N305" s="405">
        <f>[10]B!AG746-[10]B!AG724-[10]B!AG725</f>
        <v>0</v>
      </c>
      <c r="O305" s="405">
        <f>[10]B!AH746-[10]B!AH724-[10]B!AH725</f>
        <v>0</v>
      </c>
      <c r="P305" s="405">
        <f>[10]B!AI746-[10]B!AI724-[10]B!AI725</f>
        <v>1</v>
      </c>
      <c r="Q305" s="405">
        <f>[10]B!AJ746-[10]B!AJ724-[10]B!AJ725</f>
        <v>0</v>
      </c>
      <c r="R305" s="406"/>
      <c r="S305" s="137"/>
      <c r="T305" s="137"/>
    </row>
    <row r="306" spans="1:22" ht="15" customHeight="1" x14ac:dyDescent="0.15">
      <c r="A306" s="638"/>
      <c r="B306" s="54" t="s">
        <v>139</v>
      </c>
      <c r="C306" s="385">
        <f>[10]B!C724</f>
        <v>0</v>
      </c>
      <c r="D306" s="385">
        <f>[10]B!D724</f>
        <v>0</v>
      </c>
      <c r="E306" s="385">
        <f>[10]B!E724</f>
        <v>0</v>
      </c>
      <c r="F306" s="385">
        <f>[10]B!F724</f>
        <v>0</v>
      </c>
      <c r="G306" s="385">
        <f>[10]B!G724</f>
        <v>0</v>
      </c>
      <c r="H306" s="407">
        <f>[10]B!AA724</f>
        <v>0</v>
      </c>
      <c r="I306" s="407">
        <f>[10]B!AB724</f>
        <v>0</v>
      </c>
      <c r="J306" s="407">
        <f>[10]B!AC724</f>
        <v>0</v>
      </c>
      <c r="K306" s="407">
        <f>[10]B!AD724</f>
        <v>0</v>
      </c>
      <c r="L306" s="407">
        <f>[10]B!AE724</f>
        <v>0</v>
      </c>
      <c r="M306" s="407">
        <f>[10]B!AF724</f>
        <v>0</v>
      </c>
      <c r="N306" s="407">
        <f>[10]B!AG724</f>
        <v>0</v>
      </c>
      <c r="O306" s="407">
        <f>[10]B!AH724</f>
        <v>0</v>
      </c>
      <c r="P306" s="407">
        <f>[10]B!AI724</f>
        <v>0</v>
      </c>
      <c r="Q306" s="407">
        <f>[10]B!AJ724</f>
        <v>0</v>
      </c>
      <c r="R306" s="408"/>
      <c r="S306" s="137"/>
      <c r="T306" s="137"/>
    </row>
    <row r="307" spans="1:22" ht="15" customHeight="1" x14ac:dyDescent="0.15">
      <c r="A307" s="638"/>
      <c r="B307" s="142" t="s">
        <v>140</v>
      </c>
      <c r="C307" s="387">
        <f>[10]B!C725</f>
        <v>95</v>
      </c>
      <c r="D307" s="387">
        <f>[10]B!D725</f>
        <v>95</v>
      </c>
      <c r="E307" s="387">
        <f>[10]B!E725</f>
        <v>95</v>
      </c>
      <c r="F307" s="387">
        <f>[10]B!F725</f>
        <v>0</v>
      </c>
      <c r="G307" s="387">
        <f>[10]B!G725</f>
        <v>0</v>
      </c>
      <c r="H307" s="409">
        <f>[10]B!AA725</f>
        <v>40</v>
      </c>
      <c r="I307" s="409">
        <f>[10]B!AB725</f>
        <v>22</v>
      </c>
      <c r="J307" s="409">
        <f>[10]B!AC725</f>
        <v>33</v>
      </c>
      <c r="K307" s="409">
        <f>[10]B!AD725</f>
        <v>0</v>
      </c>
      <c r="L307" s="409">
        <f>[10]B!AE725</f>
        <v>0</v>
      </c>
      <c r="M307" s="409">
        <f>[10]B!AF725</f>
        <v>0</v>
      </c>
      <c r="N307" s="409">
        <f>[10]B!AG725</f>
        <v>0</v>
      </c>
      <c r="O307" s="409">
        <f>[10]B!AH725</f>
        <v>0</v>
      </c>
      <c r="P307" s="409">
        <f>[10]B!AI725</f>
        <v>0</v>
      </c>
      <c r="Q307" s="409">
        <f>[10]B!AJ725</f>
        <v>0</v>
      </c>
      <c r="R307" s="410"/>
      <c r="S307" s="137"/>
      <c r="T307" s="137"/>
    </row>
    <row r="308" spans="1:22" ht="15" customHeight="1" x14ac:dyDescent="0.15">
      <c r="A308" s="42" t="s">
        <v>115</v>
      </c>
      <c r="B308" s="146" t="s">
        <v>141</v>
      </c>
      <c r="C308" s="421">
        <f>[10]B!C779</f>
        <v>0</v>
      </c>
      <c r="D308" s="421">
        <f>[10]B!D779</f>
        <v>0</v>
      </c>
      <c r="E308" s="421">
        <f>[10]B!E779</f>
        <v>0</v>
      </c>
      <c r="F308" s="421">
        <f>[10]B!F779</f>
        <v>0</v>
      </c>
      <c r="G308" s="421">
        <f>[10]B!G779</f>
        <v>0</v>
      </c>
      <c r="H308" s="422">
        <f>[10]B!AA779</f>
        <v>0</v>
      </c>
      <c r="I308" s="422">
        <f>[10]B!AB779</f>
        <v>0</v>
      </c>
      <c r="J308" s="422">
        <f>[10]B!AC779</f>
        <v>0</v>
      </c>
      <c r="K308" s="422">
        <f>[10]B!AD779</f>
        <v>0</v>
      </c>
      <c r="L308" s="422">
        <f>[10]B!AE779</f>
        <v>0</v>
      </c>
      <c r="M308" s="422">
        <f>[10]B!AF779</f>
        <v>0</v>
      </c>
      <c r="N308" s="422">
        <f>[10]B!AG779</f>
        <v>0</v>
      </c>
      <c r="O308" s="422">
        <f>[10]B!AH779</f>
        <v>0</v>
      </c>
      <c r="P308" s="422">
        <f>[10]B!AI779</f>
        <v>35</v>
      </c>
      <c r="Q308" s="422">
        <f>[10]B!AJ779</f>
        <v>0</v>
      </c>
      <c r="R308" s="423"/>
      <c r="S308" s="137"/>
      <c r="T308" s="137"/>
    </row>
    <row r="309" spans="1:22" s="60" customFormat="1" ht="15" customHeight="1" x14ac:dyDescent="0.15">
      <c r="A309" s="139"/>
      <c r="B309" s="147" t="s">
        <v>142</v>
      </c>
      <c r="C309" s="387">
        <f>[10]B!C837</f>
        <v>4</v>
      </c>
      <c r="D309" s="387">
        <f>[10]B!D837</f>
        <v>4</v>
      </c>
      <c r="E309" s="387">
        <f>[10]B!E837</f>
        <v>4</v>
      </c>
      <c r="F309" s="387">
        <f>[10]B!F837</f>
        <v>0</v>
      </c>
      <c r="G309" s="387">
        <f>[10]B!G837</f>
        <v>0</v>
      </c>
      <c r="H309" s="409">
        <f>[10]B!AA837</f>
        <v>0</v>
      </c>
      <c r="I309" s="409">
        <f>[10]B!AB837</f>
        <v>4</v>
      </c>
      <c r="J309" s="409">
        <f>[10]B!AC837</f>
        <v>0</v>
      </c>
      <c r="K309" s="409">
        <f>[10]B!AD837</f>
        <v>0</v>
      </c>
      <c r="L309" s="409">
        <f>[10]B!AE837</f>
        <v>0</v>
      </c>
      <c r="M309" s="409">
        <f>[10]B!AF837</f>
        <v>0</v>
      </c>
      <c r="N309" s="409">
        <f>[10]B!AG837</f>
        <v>0</v>
      </c>
      <c r="O309" s="409">
        <f>[10]B!AH837</f>
        <v>0</v>
      </c>
      <c r="P309" s="409">
        <f>[10]B!AI837</f>
        <v>0</v>
      </c>
      <c r="Q309" s="409">
        <f>[10]B!AJ837</f>
        <v>0</v>
      </c>
      <c r="R309" s="388"/>
      <c r="S309" s="117"/>
      <c r="T309" s="117"/>
    </row>
    <row r="310" spans="1:22" s="60" customFormat="1" ht="15" customHeight="1" x14ac:dyDescent="0.15">
      <c r="A310" s="741" t="s">
        <v>431</v>
      </c>
      <c r="B310" s="742"/>
      <c r="C310" s="383">
        <f>[10]B!C533</f>
        <v>5485</v>
      </c>
      <c r="D310" s="383">
        <f>[10]B!D533</f>
        <v>5283</v>
      </c>
      <c r="E310" s="383">
        <f>[10]B!E533</f>
        <v>5283</v>
      </c>
      <c r="F310" s="383">
        <f>[10]B!F533</f>
        <v>0</v>
      </c>
      <c r="G310" s="383">
        <f>[10]B!G533</f>
        <v>202</v>
      </c>
      <c r="H310" s="405">
        <f>[10]B!AA533</f>
        <v>4121</v>
      </c>
      <c r="I310" s="405">
        <f>[10]B!AB533</f>
        <v>158</v>
      </c>
      <c r="J310" s="405">
        <f>[10]B!AC533</f>
        <v>1206</v>
      </c>
      <c r="K310" s="405">
        <f>[10]B!AD533</f>
        <v>0</v>
      </c>
      <c r="L310" s="405">
        <f>[10]B!AE533</f>
        <v>0</v>
      </c>
      <c r="M310" s="405">
        <f>[10]B!AF533</f>
        <v>0</v>
      </c>
      <c r="N310" s="405">
        <f>[10]B!AG533</f>
        <v>0</v>
      </c>
      <c r="O310" s="405">
        <f>[10]B!AH533</f>
        <v>0</v>
      </c>
      <c r="P310" s="405">
        <f>[10]B!AI533</f>
        <v>1</v>
      </c>
      <c r="Q310" s="405">
        <f>[10]B!AJ533</f>
        <v>0</v>
      </c>
      <c r="R310" s="384"/>
      <c r="S310" s="117"/>
      <c r="T310" s="117"/>
    </row>
    <row r="311" spans="1:22" s="3" customFormat="1" ht="15" customHeight="1" x14ac:dyDescent="0.15">
      <c r="A311" s="743" t="s">
        <v>143</v>
      </c>
      <c r="B311" s="744"/>
      <c r="C311" s="424">
        <f>[10]B!C1051</f>
        <v>0</v>
      </c>
      <c r="D311" s="424">
        <f>[10]B!D1051</f>
        <v>0</v>
      </c>
      <c r="E311" s="424">
        <f>[10]B!E1051</f>
        <v>0</v>
      </c>
      <c r="F311" s="424">
        <f>[10]B!F1051</f>
        <v>0</v>
      </c>
      <c r="G311" s="424">
        <f>[10]B!G1051</f>
        <v>0</v>
      </c>
      <c r="H311" s="425">
        <f>[10]B!AA1051</f>
        <v>0</v>
      </c>
      <c r="I311" s="425">
        <f>[10]B!AB1051</f>
        <v>0</v>
      </c>
      <c r="J311" s="425">
        <f>[10]B!AC1051</f>
        <v>0</v>
      </c>
      <c r="K311" s="425">
        <f>[10]B!AD1051</f>
        <v>0</v>
      </c>
      <c r="L311" s="425">
        <f>[10]B!AE1051</f>
        <v>0</v>
      </c>
      <c r="M311" s="425">
        <f>[10]B!AF1051</f>
        <v>0</v>
      </c>
      <c r="N311" s="425">
        <f>[10]B!AG1051</f>
        <v>0</v>
      </c>
      <c r="O311" s="425">
        <f>[10]B!AH1051</f>
        <v>0</v>
      </c>
      <c r="P311" s="425">
        <f>[10]B!AI1051</f>
        <v>161</v>
      </c>
      <c r="Q311" s="425">
        <f>[10]B!AJ1051</f>
        <v>0</v>
      </c>
      <c r="R311" s="426"/>
      <c r="S311" s="143"/>
      <c r="T311" s="143"/>
    </row>
    <row r="312" spans="1:22" s="149" customFormat="1" ht="22.5" customHeight="1" x14ac:dyDescent="0.15">
      <c r="A312" s="12" t="s">
        <v>432</v>
      </c>
      <c r="B312" s="148"/>
      <c r="C312" s="148"/>
      <c r="R312" s="150"/>
      <c r="S312" s="150"/>
      <c r="T312" s="150"/>
    </row>
    <row r="313" spans="1:22" ht="24" customHeight="1" x14ac:dyDescent="0.15">
      <c r="A313" s="639" t="s">
        <v>433</v>
      </c>
      <c r="B313" s="720"/>
      <c r="C313" s="595" t="s">
        <v>410</v>
      </c>
      <c r="D313" s="681" t="s">
        <v>434</v>
      </c>
      <c r="E313" s="682"/>
      <c r="F313" s="682"/>
      <c r="G313" s="747"/>
      <c r="H313" s="726" t="s">
        <v>412</v>
      </c>
      <c r="I313" s="726"/>
      <c r="J313" s="727"/>
      <c r="K313" s="655" t="s">
        <v>413</v>
      </c>
      <c r="L313" s="655"/>
      <c r="M313" s="655"/>
      <c r="N313" s="656" t="s">
        <v>414</v>
      </c>
      <c r="O313" s="659" t="s">
        <v>415</v>
      </c>
      <c r="P313" s="660"/>
      <c r="Q313" s="661" t="s">
        <v>416</v>
      </c>
    </row>
    <row r="314" spans="1:22" ht="18" customHeight="1" x14ac:dyDescent="0.15">
      <c r="A314" s="639"/>
      <c r="B314" s="720"/>
      <c r="C314" s="596"/>
      <c r="D314" s="733" t="s">
        <v>418</v>
      </c>
      <c r="E314" s="735" t="s">
        <v>419</v>
      </c>
      <c r="F314" s="736"/>
      <c r="G314" s="733" t="s">
        <v>420</v>
      </c>
      <c r="H314" s="669" t="s">
        <v>421</v>
      </c>
      <c r="I314" s="671" t="s">
        <v>422</v>
      </c>
      <c r="J314" s="644" t="s">
        <v>423</v>
      </c>
      <c r="K314" s="646" t="s">
        <v>424</v>
      </c>
      <c r="L314" s="647" t="s">
        <v>425</v>
      </c>
      <c r="M314" s="648" t="s">
        <v>426</v>
      </c>
      <c r="N314" s="657"/>
      <c r="O314" s="649" t="s">
        <v>427</v>
      </c>
      <c r="P314" s="650" t="s">
        <v>428</v>
      </c>
      <c r="Q314" s="662"/>
      <c r="R314" s="151"/>
    </row>
    <row r="315" spans="1:22" ht="18" customHeight="1" x14ac:dyDescent="0.15">
      <c r="A315" s="639"/>
      <c r="B315" s="720"/>
      <c r="C315" s="680"/>
      <c r="D315" s="734"/>
      <c r="E315" s="152" t="s">
        <v>429</v>
      </c>
      <c r="F315" s="134" t="s">
        <v>430</v>
      </c>
      <c r="G315" s="734"/>
      <c r="H315" s="670"/>
      <c r="I315" s="672"/>
      <c r="J315" s="645"/>
      <c r="K315" s="646"/>
      <c r="L315" s="647"/>
      <c r="M315" s="648"/>
      <c r="N315" s="658"/>
      <c r="O315" s="649"/>
      <c r="P315" s="650"/>
      <c r="Q315" s="663"/>
      <c r="R315" s="151"/>
      <c r="U315" s="137"/>
      <c r="V315" s="137"/>
    </row>
    <row r="316" spans="1:22" ht="14.25" customHeight="1" x14ac:dyDescent="0.15">
      <c r="A316" s="153" t="s">
        <v>435</v>
      </c>
      <c r="B316" s="154"/>
      <c r="C316" s="155"/>
      <c r="D316" s="156"/>
      <c r="E316" s="157"/>
      <c r="F316" s="158"/>
      <c r="G316" s="159"/>
      <c r="H316" s="157"/>
      <c r="I316" s="160"/>
      <c r="J316" s="161"/>
      <c r="K316" s="162"/>
      <c r="L316" s="160"/>
      <c r="M316" s="161"/>
      <c r="N316" s="163"/>
      <c r="O316" s="162"/>
      <c r="P316" s="158"/>
      <c r="Q316" s="164"/>
      <c r="R316" s="165"/>
      <c r="U316" s="137"/>
    </row>
    <row r="317" spans="1:22" ht="15" customHeight="1" x14ac:dyDescent="0.15">
      <c r="A317" s="166" t="s">
        <v>436</v>
      </c>
      <c r="B317" s="167"/>
      <c r="C317" s="155"/>
      <c r="D317" s="156"/>
      <c r="E317" s="157"/>
      <c r="F317" s="158"/>
      <c r="G317" s="159"/>
      <c r="H317" s="157"/>
      <c r="I317" s="160"/>
      <c r="J317" s="161"/>
      <c r="K317" s="162"/>
      <c r="L317" s="160"/>
      <c r="M317" s="161"/>
      <c r="N317" s="163"/>
      <c r="O317" s="162"/>
      <c r="P317" s="158"/>
      <c r="Q317" s="164"/>
      <c r="R317" s="168"/>
      <c r="U317" s="137"/>
    </row>
    <row r="318" spans="1:22" ht="15" customHeight="1" x14ac:dyDescent="0.15">
      <c r="A318" s="683" t="s">
        <v>437</v>
      </c>
      <c r="B318" s="728"/>
      <c r="C318" s="427">
        <f>SUM([10]B!C844,[10]B!C851,[10]B!C855,[10]B!C862,[10]B!C871)</f>
        <v>0</v>
      </c>
      <c r="D318" s="427">
        <f>SUM([10]B!D844,[10]B!D851,[10]B!D855,[10]B!D862,[10]B!D871)</f>
        <v>0</v>
      </c>
      <c r="E318" s="428">
        <f>SUM([10]B!E844,[10]B!E851,[10]B!E855,[10]B!E862,[10]B!E871)</f>
        <v>0</v>
      </c>
      <c r="F318" s="428">
        <f>SUM([10]B!F844,[10]B!F851,[10]B!F855,[10]B!F862,[10]B!F871)</f>
        <v>0</v>
      </c>
      <c r="G318" s="428">
        <f>SUM([10]B!G844,[10]B!G851,[10]B!G855,[10]B!G862,[10]B!G871)</f>
        <v>0</v>
      </c>
      <c r="H318" s="428">
        <f>SUM([10]B!AA844,[10]B!AA851,[10]B!AA855,[10]B!AA862,[10]B!AA871)</f>
        <v>0</v>
      </c>
      <c r="I318" s="428">
        <f>SUM([10]B!AB844,[10]B!AB851,[10]B!AB855,[10]B!AB862,[10]B!AB871)</f>
        <v>0</v>
      </c>
      <c r="J318" s="428">
        <f>SUM([10]B!AC844,[10]B!AC851,[10]B!AC855,[10]B!AC862,[10]B!AC871)</f>
        <v>0</v>
      </c>
      <c r="K318" s="428">
        <f>SUM([10]B!AD844,[10]B!AD851,[10]B!AD855,[10]B!AD862,[10]B!AD871)</f>
        <v>0</v>
      </c>
      <c r="L318" s="428">
        <f>SUM([10]B!AE844,[10]B!AE851,[10]B!AE855,[10]B!AE862,[10]B!AE871)</f>
        <v>0</v>
      </c>
      <c r="M318" s="428">
        <f>SUM([10]B!AF844,[10]B!AF851,[10]B!AF855,[10]B!AF862,[10]B!AF871)</f>
        <v>0</v>
      </c>
      <c r="N318" s="428">
        <f>SUM([10]B!AG844,[10]B!AG851,[10]B!AG855,[10]B!AG862,[10]B!AG871)</f>
        <v>0</v>
      </c>
      <c r="O318" s="428">
        <f>SUM([10]B!AH844,[10]B!AH851,[10]B!AH855,[10]B!AH862,[10]B!AH871)</f>
        <v>0</v>
      </c>
      <c r="P318" s="428">
        <f>SUM([10]B!AI844,[10]B!AI851,[10]B!AI855,[10]B!AI862,[10]B!AI871)</f>
        <v>5</v>
      </c>
      <c r="Q318" s="428">
        <f>SUM([10]B!AJ844,[10]B!AJ851,[10]B!AJ855,[10]B!AJ862,[10]B!AJ871)</f>
        <v>0</v>
      </c>
      <c r="R318" s="169"/>
      <c r="U318" s="137"/>
    </row>
    <row r="319" spans="1:22" ht="15" customHeight="1" x14ac:dyDescent="0.15">
      <c r="A319" s="737" t="s">
        <v>438</v>
      </c>
      <c r="B319" s="738"/>
      <c r="C319" s="429">
        <f>SUM([10]B!C875,[10]B!C879,[10]B!C883,[10]B!C891,[10]B!C894,[10]B!C897)</f>
        <v>0</v>
      </c>
      <c r="D319" s="429">
        <f>SUM([10]B!D875,[10]B!D879,[10]B!D883,[10]B!D891,[10]B!D894,[10]B!D897)</f>
        <v>0</v>
      </c>
      <c r="E319" s="365">
        <f>SUM([10]B!E875,[10]B!E879,[10]B!E883,[10]B!E891,[10]B!E894,[10]B!E897)</f>
        <v>0</v>
      </c>
      <c r="F319" s="365">
        <f>SUM([10]B!F875,[10]B!F879,[10]B!F883,[10]B!F891,[10]B!F894,[10]B!F897)</f>
        <v>0</v>
      </c>
      <c r="G319" s="365">
        <f>SUM([10]B!G875,[10]B!G879,[10]B!G883,[10]B!G891,[10]B!G894,[10]B!G897)</f>
        <v>0</v>
      </c>
      <c r="H319" s="365">
        <f>SUM([10]B!AA875,[10]B!AA879,[10]B!AA883,[10]B!AA891,[10]B!AA894,[10]B!AA897)</f>
        <v>0</v>
      </c>
      <c r="I319" s="365">
        <f>SUM([10]B!AB875,[10]B!AB879,[10]B!AB883,[10]B!AB891,[10]B!AB894,[10]B!AB897)</f>
        <v>0</v>
      </c>
      <c r="J319" s="365">
        <f>SUM([10]B!AC875,[10]B!AC879,[10]B!AC883,[10]B!AC891,[10]B!AC894,[10]B!AC897)</f>
        <v>0</v>
      </c>
      <c r="K319" s="365">
        <f>SUM([10]B!AD875,[10]B!AD879,[10]B!AD883,[10]B!AD891,[10]B!AD894,[10]B!AD897)</f>
        <v>0</v>
      </c>
      <c r="L319" s="365">
        <f>SUM([10]B!AE875,[10]B!AE879,[10]B!AE883,[10]B!AE891,[10]B!AE894,[10]B!AE897)</f>
        <v>0</v>
      </c>
      <c r="M319" s="365">
        <f>SUM([10]B!AF875,[10]B!AF879,[10]B!AF883,[10]B!AF891,[10]B!AF894,[10]B!AF897)</f>
        <v>0</v>
      </c>
      <c r="N319" s="365">
        <f>SUM([10]B!AG875,[10]B!AG879,[10]B!AG883,[10]B!AG891,[10]B!AG894,[10]B!AG897)</f>
        <v>0</v>
      </c>
      <c r="O319" s="365">
        <f>SUM([10]B!AH875,[10]B!AH879,[10]B!AH883,[10]B!AH891,[10]B!AH894,[10]B!AH897)</f>
        <v>0</v>
      </c>
      <c r="P319" s="365">
        <f>SUM([10]B!AI875,[10]B!AI879,[10]B!AI883,[10]B!AI891,[10]B!AI894,[10]B!AI897)</f>
        <v>0</v>
      </c>
      <c r="Q319" s="365">
        <f>SUM([10]B!AJ875,[10]B!AJ879,[10]B!AJ883,[10]B!AJ891,[10]B!AJ894,[10]B!AJ897)</f>
        <v>0</v>
      </c>
      <c r="R319" s="41"/>
      <c r="U319" s="137"/>
    </row>
    <row r="320" spans="1:22" ht="15" customHeight="1" x14ac:dyDescent="0.15">
      <c r="A320" s="170" t="s">
        <v>439</v>
      </c>
      <c r="B320" s="171"/>
      <c r="C320" s="430"/>
      <c r="D320" s="431"/>
      <c r="E320" s="432"/>
      <c r="F320" s="433"/>
      <c r="G320" s="434"/>
      <c r="H320" s="432"/>
      <c r="I320" s="435"/>
      <c r="J320" s="433"/>
      <c r="K320" s="432"/>
      <c r="L320" s="435"/>
      <c r="M320" s="433"/>
      <c r="N320" s="436"/>
      <c r="O320" s="432"/>
      <c r="P320" s="433"/>
      <c r="Q320" s="437"/>
      <c r="R320" s="169"/>
      <c r="U320" s="137"/>
    </row>
    <row r="321" spans="1:24" ht="15" customHeight="1" x14ac:dyDescent="0.15">
      <c r="A321" s="739" t="s">
        <v>440</v>
      </c>
      <c r="B321" s="740"/>
      <c r="C321" s="344">
        <f>[10]B!C905</f>
        <v>0</v>
      </c>
      <c r="D321" s="344">
        <f>[10]B!D905</f>
        <v>0</v>
      </c>
      <c r="E321" s="381">
        <f>[10]B!E905</f>
        <v>0</v>
      </c>
      <c r="F321" s="381">
        <f>[10]B!F905</f>
        <v>0</v>
      </c>
      <c r="G321" s="381">
        <f>[10]B!G905</f>
        <v>0</v>
      </c>
      <c r="H321" s="381">
        <f>[10]B!AA905</f>
        <v>0</v>
      </c>
      <c r="I321" s="381">
        <f>[10]B!AB905</f>
        <v>0</v>
      </c>
      <c r="J321" s="381">
        <f>[10]B!AC905</f>
        <v>0</v>
      </c>
      <c r="K321" s="381">
        <f>[10]B!AD905</f>
        <v>0</v>
      </c>
      <c r="L321" s="381">
        <f>[10]B!AE905</f>
        <v>0</v>
      </c>
      <c r="M321" s="381">
        <f>[10]B!AF905</f>
        <v>0</v>
      </c>
      <c r="N321" s="381">
        <f>[10]B!AG905</f>
        <v>0</v>
      </c>
      <c r="O321" s="381">
        <f>[10]B!AH905</f>
        <v>0</v>
      </c>
      <c r="P321" s="381">
        <f>[10]B!AI905</f>
        <v>0</v>
      </c>
      <c r="Q321" s="381">
        <f>[10]B!AJ905</f>
        <v>0</v>
      </c>
      <c r="R321" s="169"/>
      <c r="U321" s="137"/>
    </row>
    <row r="322" spans="1:24" ht="15" customHeight="1" x14ac:dyDescent="0.15">
      <c r="A322" s="172" t="s">
        <v>441</v>
      </c>
      <c r="B322" s="173"/>
      <c r="C322" s="430"/>
      <c r="D322" s="431"/>
      <c r="E322" s="432"/>
      <c r="F322" s="433"/>
      <c r="G322" s="434"/>
      <c r="H322" s="432"/>
      <c r="I322" s="435"/>
      <c r="J322" s="433"/>
      <c r="K322" s="432"/>
      <c r="L322" s="435"/>
      <c r="M322" s="433"/>
      <c r="N322" s="436"/>
      <c r="O322" s="432"/>
      <c r="P322" s="433"/>
      <c r="Q322" s="437"/>
      <c r="R322" s="169"/>
      <c r="U322" s="137"/>
    </row>
    <row r="323" spans="1:24" ht="15" customHeight="1" x14ac:dyDescent="0.15">
      <c r="A323" s="683" t="s">
        <v>442</v>
      </c>
      <c r="B323" s="728"/>
      <c r="C323" s="438">
        <f>[10]B!C911</f>
        <v>0</v>
      </c>
      <c r="D323" s="438">
        <f>[10]B!D911</f>
        <v>0</v>
      </c>
      <c r="E323" s="439">
        <f>[10]B!E911</f>
        <v>0</v>
      </c>
      <c r="F323" s="439">
        <f>[10]B!F911</f>
        <v>0</v>
      </c>
      <c r="G323" s="439">
        <f>[10]B!G911</f>
        <v>0</v>
      </c>
      <c r="H323" s="439">
        <f>[10]B!AA911</f>
        <v>0</v>
      </c>
      <c r="I323" s="439">
        <f>[10]B!AB911</f>
        <v>0</v>
      </c>
      <c r="J323" s="439">
        <f>[10]B!AC911</f>
        <v>0</v>
      </c>
      <c r="K323" s="439">
        <f>[10]B!AD911</f>
        <v>0</v>
      </c>
      <c r="L323" s="439">
        <f>[10]B!AE911</f>
        <v>0</v>
      </c>
      <c r="M323" s="439">
        <f>[10]B!AF911</f>
        <v>0</v>
      </c>
      <c r="N323" s="439">
        <f>[10]B!AG911</f>
        <v>0</v>
      </c>
      <c r="O323" s="439">
        <f>[10]B!AH911</f>
        <v>0</v>
      </c>
      <c r="P323" s="439">
        <f>[10]B!AI911</f>
        <v>0</v>
      </c>
      <c r="Q323" s="439">
        <f>[10]B!AJ911</f>
        <v>0</v>
      </c>
      <c r="R323" s="169"/>
      <c r="U323" s="137"/>
    </row>
    <row r="324" spans="1:24" ht="15" customHeight="1" x14ac:dyDescent="0.15">
      <c r="A324" s="729" t="s">
        <v>443</v>
      </c>
      <c r="B324" s="730"/>
      <c r="C324" s="440">
        <f>[10]B!C927</f>
        <v>0</v>
      </c>
      <c r="D324" s="440">
        <f>[10]B!D927</f>
        <v>0</v>
      </c>
      <c r="E324" s="441">
        <f>[10]B!E927</f>
        <v>0</v>
      </c>
      <c r="F324" s="441">
        <f>[10]B!F927</f>
        <v>0</v>
      </c>
      <c r="G324" s="441">
        <f>[10]B!G927</f>
        <v>0</v>
      </c>
      <c r="H324" s="441">
        <f>[10]B!AA927</f>
        <v>0</v>
      </c>
      <c r="I324" s="441">
        <f>[10]B!AB927</f>
        <v>0</v>
      </c>
      <c r="J324" s="441">
        <f>[10]B!AC927</f>
        <v>0</v>
      </c>
      <c r="K324" s="441">
        <f>[10]B!AD927</f>
        <v>0</v>
      </c>
      <c r="L324" s="441">
        <f>[10]B!AE927</f>
        <v>0</v>
      </c>
      <c r="M324" s="441">
        <f>[10]B!AF927</f>
        <v>0</v>
      </c>
      <c r="N324" s="441">
        <f>[10]B!AG927</f>
        <v>0</v>
      </c>
      <c r="O324" s="441">
        <f>[10]B!AH927</f>
        <v>0</v>
      </c>
      <c r="P324" s="441">
        <f>[10]B!AI927</f>
        <v>0</v>
      </c>
      <c r="Q324" s="441">
        <f>[10]B!AJ927</f>
        <v>0</v>
      </c>
      <c r="R324" s="169"/>
      <c r="U324" s="137"/>
    </row>
    <row r="325" spans="1:24" ht="15" customHeight="1" x14ac:dyDescent="0.15">
      <c r="A325" s="729" t="s">
        <v>444</v>
      </c>
      <c r="B325" s="730"/>
      <c r="C325" s="442">
        <f>[10]B!C950</f>
        <v>0</v>
      </c>
      <c r="D325" s="442">
        <f>[10]B!D950</f>
        <v>0</v>
      </c>
      <c r="E325" s="443">
        <f>[10]B!E950</f>
        <v>0</v>
      </c>
      <c r="F325" s="443">
        <f>[10]B!F950</f>
        <v>0</v>
      </c>
      <c r="G325" s="443">
        <f>[10]B!G950</f>
        <v>0</v>
      </c>
      <c r="H325" s="443">
        <f>[10]B!AA950</f>
        <v>0</v>
      </c>
      <c r="I325" s="443">
        <f>[10]B!AB950</f>
        <v>0</v>
      </c>
      <c r="J325" s="443">
        <f>[10]B!AC950</f>
        <v>0</v>
      </c>
      <c r="K325" s="443">
        <f>[10]B!AD950</f>
        <v>0</v>
      </c>
      <c r="L325" s="443">
        <f>[10]B!AE950</f>
        <v>0</v>
      </c>
      <c r="M325" s="443">
        <f>[10]B!AF950</f>
        <v>0</v>
      </c>
      <c r="N325" s="443">
        <f>[10]B!AG950</f>
        <v>0</v>
      </c>
      <c r="O325" s="443">
        <f>[10]B!AH950</f>
        <v>0</v>
      </c>
      <c r="P325" s="443">
        <f>[10]B!AI950</f>
        <v>0</v>
      </c>
      <c r="Q325" s="443">
        <f>[10]B!AJ950</f>
        <v>0</v>
      </c>
      <c r="R325" s="169"/>
      <c r="U325" s="137"/>
    </row>
    <row r="326" spans="1:24" ht="15" customHeight="1" x14ac:dyDescent="0.15">
      <c r="A326" s="731" t="s">
        <v>445</v>
      </c>
      <c r="B326" s="732"/>
      <c r="C326" s="444">
        <f>SUM(C318+C319+C321+C323+C324+C325)</f>
        <v>0</v>
      </c>
      <c r="D326" s="444">
        <f t="shared" ref="D326:Q326" si="8">SUM(D318+D319+D321+D323+D324+D325)</f>
        <v>0</v>
      </c>
      <c r="E326" s="444">
        <f t="shared" si="8"/>
        <v>0</v>
      </c>
      <c r="F326" s="444">
        <f t="shared" si="8"/>
        <v>0</v>
      </c>
      <c r="G326" s="444">
        <f t="shared" si="8"/>
        <v>0</v>
      </c>
      <c r="H326" s="444">
        <f t="shared" si="8"/>
        <v>0</v>
      </c>
      <c r="I326" s="444">
        <f t="shared" si="8"/>
        <v>0</v>
      </c>
      <c r="J326" s="444">
        <f t="shared" si="8"/>
        <v>0</v>
      </c>
      <c r="K326" s="444">
        <f t="shared" si="8"/>
        <v>0</v>
      </c>
      <c r="L326" s="444">
        <f t="shared" si="8"/>
        <v>0</v>
      </c>
      <c r="M326" s="444">
        <f t="shared" si="8"/>
        <v>0</v>
      </c>
      <c r="N326" s="444">
        <f t="shared" si="8"/>
        <v>0</v>
      </c>
      <c r="O326" s="444">
        <f t="shared" si="8"/>
        <v>0</v>
      </c>
      <c r="P326" s="444">
        <f t="shared" si="8"/>
        <v>5</v>
      </c>
      <c r="Q326" s="444">
        <f t="shared" si="8"/>
        <v>0</v>
      </c>
      <c r="R326" s="169"/>
      <c r="U326" s="137"/>
    </row>
    <row r="327" spans="1:24" s="177" customFormat="1" ht="24.95" customHeight="1" x14ac:dyDescent="0.15">
      <c r="A327" s="174" t="s">
        <v>446</v>
      </c>
      <c r="B327" s="175"/>
      <c r="C327" s="175"/>
      <c r="D327" s="445"/>
      <c r="E327" s="445"/>
      <c r="F327" s="445"/>
      <c r="G327" s="445"/>
      <c r="H327" s="445"/>
      <c r="I327" s="445"/>
      <c r="J327" s="445"/>
      <c r="K327" s="445"/>
      <c r="L327" s="445"/>
      <c r="M327" s="445"/>
      <c r="N327" s="445"/>
      <c r="O327" s="446"/>
      <c r="P327" s="446"/>
      <c r="Q327" s="446"/>
      <c r="R327" s="446"/>
      <c r="S327" s="176"/>
      <c r="X327" s="5"/>
    </row>
    <row r="328" spans="1:24" ht="24" customHeight="1" x14ac:dyDescent="0.15">
      <c r="A328" s="639" t="s">
        <v>447</v>
      </c>
      <c r="B328" s="720"/>
      <c r="C328" s="595" t="s">
        <v>410</v>
      </c>
      <c r="D328" s="725" t="s">
        <v>434</v>
      </c>
      <c r="E328" s="725"/>
      <c r="F328" s="725"/>
      <c r="G328" s="725"/>
      <c r="H328" s="726" t="s">
        <v>412</v>
      </c>
      <c r="I328" s="726"/>
      <c r="J328" s="727"/>
      <c r="K328" s="655" t="s">
        <v>413</v>
      </c>
      <c r="L328" s="655"/>
      <c r="M328" s="655"/>
      <c r="N328" s="656" t="s">
        <v>414</v>
      </c>
      <c r="O328" s="659" t="s">
        <v>415</v>
      </c>
      <c r="P328" s="660"/>
      <c r="Q328" s="661" t="s">
        <v>416</v>
      </c>
      <c r="S328" s="151"/>
    </row>
    <row r="329" spans="1:24" ht="18" customHeight="1" x14ac:dyDescent="0.15">
      <c r="A329" s="639"/>
      <c r="B329" s="720"/>
      <c r="C329" s="596"/>
      <c r="D329" s="664" t="s">
        <v>448</v>
      </c>
      <c r="E329" s="721" t="s">
        <v>419</v>
      </c>
      <c r="F329" s="722"/>
      <c r="G329" s="723" t="s">
        <v>449</v>
      </c>
      <c r="H329" s="669" t="s">
        <v>421</v>
      </c>
      <c r="I329" s="671" t="s">
        <v>422</v>
      </c>
      <c r="J329" s="644" t="s">
        <v>423</v>
      </c>
      <c r="K329" s="646" t="s">
        <v>424</v>
      </c>
      <c r="L329" s="647" t="s">
        <v>425</v>
      </c>
      <c r="M329" s="648" t="s">
        <v>426</v>
      </c>
      <c r="N329" s="657"/>
      <c r="O329" s="649" t="s">
        <v>427</v>
      </c>
      <c r="P329" s="650" t="s">
        <v>428</v>
      </c>
      <c r="Q329" s="662"/>
    </row>
    <row r="330" spans="1:24" ht="18" customHeight="1" x14ac:dyDescent="0.15">
      <c r="A330" s="639"/>
      <c r="B330" s="720"/>
      <c r="C330" s="680"/>
      <c r="D330" s="665"/>
      <c r="E330" s="152" t="s">
        <v>429</v>
      </c>
      <c r="F330" s="134" t="s">
        <v>430</v>
      </c>
      <c r="G330" s="724"/>
      <c r="H330" s="670"/>
      <c r="I330" s="672"/>
      <c r="J330" s="645"/>
      <c r="K330" s="646"/>
      <c r="L330" s="647"/>
      <c r="M330" s="648"/>
      <c r="N330" s="658"/>
      <c r="O330" s="649"/>
      <c r="P330" s="650"/>
      <c r="Q330" s="663"/>
    </row>
    <row r="331" spans="1:24" ht="15" customHeight="1" x14ac:dyDescent="0.15">
      <c r="A331" s="447">
        <v>1901023</v>
      </c>
      <c r="B331" s="448" t="s">
        <v>369</v>
      </c>
      <c r="C331" s="449">
        <f>[10]B!C2249</f>
        <v>4</v>
      </c>
      <c r="D331" s="449">
        <f>[10]B!D2249</f>
        <v>4</v>
      </c>
      <c r="E331" s="450">
        <f>[10]B!E2249</f>
        <v>4</v>
      </c>
      <c r="F331" s="450">
        <f>[10]B!F2249</f>
        <v>0</v>
      </c>
      <c r="G331" s="450">
        <f>[10]B!G2249</f>
        <v>0</v>
      </c>
      <c r="H331" s="451">
        <f>[10]B!AA2249</f>
        <v>4</v>
      </c>
      <c r="I331" s="451">
        <f>[10]B!AB2249</f>
        <v>0</v>
      </c>
      <c r="J331" s="451">
        <f>[10]B!AC2249</f>
        <v>0</v>
      </c>
      <c r="K331" s="451">
        <f>[10]B!AD2249</f>
        <v>0</v>
      </c>
      <c r="L331" s="451">
        <f>[10]B!AE2249</f>
        <v>0</v>
      </c>
      <c r="M331" s="451">
        <f>[10]B!AF2249</f>
        <v>0</v>
      </c>
      <c r="N331" s="451">
        <f>[10]B!AG2249</f>
        <v>0</v>
      </c>
      <c r="O331" s="451">
        <f>[10]B!AH2249</f>
        <v>0</v>
      </c>
      <c r="P331" s="451">
        <f>[10]B!AI2249</f>
        <v>0</v>
      </c>
      <c r="Q331" s="451">
        <f>[10]B!AJ2249</f>
        <v>0</v>
      </c>
      <c r="R331" s="169"/>
    </row>
    <row r="332" spans="1:24" ht="15" customHeight="1" x14ac:dyDescent="0.15">
      <c r="A332" s="452">
        <v>1901024</v>
      </c>
      <c r="B332" s="453" t="s">
        <v>370</v>
      </c>
      <c r="C332" s="449">
        <f>[10]B!C2250</f>
        <v>0</v>
      </c>
      <c r="D332" s="449">
        <f>[10]B!D2250</f>
        <v>0</v>
      </c>
      <c r="E332" s="450">
        <f>[10]B!E2250</f>
        <v>0</v>
      </c>
      <c r="F332" s="450">
        <f>[10]B!F2250</f>
        <v>0</v>
      </c>
      <c r="G332" s="450">
        <f>[10]B!G2250</f>
        <v>0</v>
      </c>
      <c r="H332" s="451">
        <f>[10]B!AA2250</f>
        <v>0</v>
      </c>
      <c r="I332" s="451">
        <f>[10]B!AB2250</f>
        <v>0</v>
      </c>
      <c r="J332" s="451">
        <f>[10]B!AC2250</f>
        <v>0</v>
      </c>
      <c r="K332" s="451">
        <f>[10]B!AD2250</f>
        <v>0</v>
      </c>
      <c r="L332" s="451">
        <f>[10]B!AE2250</f>
        <v>0</v>
      </c>
      <c r="M332" s="451">
        <f>[10]B!AF2250</f>
        <v>0</v>
      </c>
      <c r="N332" s="451">
        <f>[10]B!AG2250</f>
        <v>0</v>
      </c>
      <c r="O332" s="451">
        <f>[10]B!AH2250</f>
        <v>0</v>
      </c>
      <c r="P332" s="451">
        <f>[10]B!AI2250</f>
        <v>0</v>
      </c>
      <c r="Q332" s="451">
        <f>[10]B!AJ2250</f>
        <v>0</v>
      </c>
      <c r="R332" s="169"/>
    </row>
    <row r="333" spans="1:24" ht="15" customHeight="1" x14ac:dyDescent="0.15">
      <c r="A333" s="452">
        <v>1901025</v>
      </c>
      <c r="B333" s="453" t="s">
        <v>450</v>
      </c>
      <c r="C333" s="449">
        <f>[10]B!C2251</f>
        <v>0</v>
      </c>
      <c r="D333" s="449">
        <f>[10]B!D2251</f>
        <v>0</v>
      </c>
      <c r="E333" s="450">
        <f>[10]B!E2251</f>
        <v>0</v>
      </c>
      <c r="F333" s="450">
        <f>[10]B!F2251</f>
        <v>0</v>
      </c>
      <c r="G333" s="450">
        <f>[10]B!G2251</f>
        <v>0</v>
      </c>
      <c r="H333" s="451">
        <f>[10]B!AA2251</f>
        <v>0</v>
      </c>
      <c r="I333" s="451">
        <f>[10]B!AB2251</f>
        <v>0</v>
      </c>
      <c r="J333" s="451">
        <f>[10]B!AC2251</f>
        <v>0</v>
      </c>
      <c r="K333" s="451">
        <f>[10]B!AD2251</f>
        <v>0</v>
      </c>
      <c r="L333" s="451">
        <f>[10]B!AE2251</f>
        <v>0</v>
      </c>
      <c r="M333" s="451">
        <f>[10]B!AF2251</f>
        <v>0</v>
      </c>
      <c r="N333" s="451">
        <f>[10]B!AG2251</f>
        <v>0</v>
      </c>
      <c r="O333" s="451">
        <f>[10]B!AH2251</f>
        <v>0</v>
      </c>
      <c r="P333" s="451">
        <f>[10]B!AI2251</f>
        <v>0</v>
      </c>
      <c r="Q333" s="451">
        <f>[10]B!AJ2251</f>
        <v>0</v>
      </c>
      <c r="R333" s="169"/>
    </row>
    <row r="334" spans="1:24" ht="15" customHeight="1" x14ac:dyDescent="0.15">
      <c r="A334" s="452">
        <v>1901026</v>
      </c>
      <c r="B334" s="453" t="s">
        <v>374</v>
      </c>
      <c r="C334" s="449">
        <f>[10]B!C2252</f>
        <v>0</v>
      </c>
      <c r="D334" s="449">
        <f>[10]B!D2252</f>
        <v>0</v>
      </c>
      <c r="E334" s="450">
        <f>[10]B!E2252</f>
        <v>0</v>
      </c>
      <c r="F334" s="450">
        <f>[10]B!F2252</f>
        <v>0</v>
      </c>
      <c r="G334" s="450">
        <f>[10]B!G2252</f>
        <v>0</v>
      </c>
      <c r="H334" s="451">
        <f>[10]B!AA2252</f>
        <v>0</v>
      </c>
      <c r="I334" s="451">
        <f>[10]B!AB2252</f>
        <v>0</v>
      </c>
      <c r="J334" s="451">
        <f>[10]B!AC2252</f>
        <v>0</v>
      </c>
      <c r="K334" s="451">
        <f>[10]B!AD2252</f>
        <v>0</v>
      </c>
      <c r="L334" s="451">
        <f>[10]B!AE2252</f>
        <v>0</v>
      </c>
      <c r="M334" s="451">
        <f>[10]B!AF2252</f>
        <v>0</v>
      </c>
      <c r="N334" s="451">
        <f>[10]B!AG2252</f>
        <v>0</v>
      </c>
      <c r="O334" s="451">
        <f>[10]B!AH2252</f>
        <v>0</v>
      </c>
      <c r="P334" s="451">
        <f>[10]B!AI2252</f>
        <v>0</v>
      </c>
      <c r="Q334" s="451">
        <f>[10]B!AJ2252</f>
        <v>0</v>
      </c>
      <c r="R334" s="169"/>
    </row>
    <row r="335" spans="1:24" ht="15" customHeight="1" x14ac:dyDescent="0.15">
      <c r="A335" s="452">
        <v>1901126</v>
      </c>
      <c r="B335" s="453" t="s">
        <v>375</v>
      </c>
      <c r="C335" s="449">
        <f>[10]B!C2253</f>
        <v>0</v>
      </c>
      <c r="D335" s="449">
        <f>[10]B!D2253</f>
        <v>0</v>
      </c>
      <c r="E335" s="450">
        <f>[10]B!E2253</f>
        <v>0</v>
      </c>
      <c r="F335" s="450">
        <f>[10]B!F2253</f>
        <v>0</v>
      </c>
      <c r="G335" s="450">
        <f>[10]B!G2253</f>
        <v>0</v>
      </c>
      <c r="H335" s="451">
        <f>[10]B!AA2253</f>
        <v>0</v>
      </c>
      <c r="I335" s="451">
        <f>[10]B!AB2253</f>
        <v>0</v>
      </c>
      <c r="J335" s="451">
        <f>[10]B!AC2253</f>
        <v>0</v>
      </c>
      <c r="K335" s="451">
        <f>[10]B!AD2253</f>
        <v>0</v>
      </c>
      <c r="L335" s="451">
        <f>[10]B!AE2253</f>
        <v>0</v>
      </c>
      <c r="M335" s="451">
        <f>[10]B!AF2253</f>
        <v>0</v>
      </c>
      <c r="N335" s="451">
        <f>[10]B!AG2253</f>
        <v>0</v>
      </c>
      <c r="O335" s="451">
        <f>[10]B!AH2253</f>
        <v>0</v>
      </c>
      <c r="P335" s="451">
        <f>[10]B!AI2253</f>
        <v>0</v>
      </c>
      <c r="Q335" s="451">
        <f>[10]B!AJ2253</f>
        <v>0</v>
      </c>
      <c r="R335" s="169"/>
    </row>
    <row r="336" spans="1:24" ht="15" customHeight="1" x14ac:dyDescent="0.15">
      <c r="A336" s="452">
        <v>1901027</v>
      </c>
      <c r="B336" s="453" t="s">
        <v>451</v>
      </c>
      <c r="C336" s="449">
        <f>[10]B!C2254</f>
        <v>0</v>
      </c>
      <c r="D336" s="449">
        <f>[10]B!D2254</f>
        <v>0</v>
      </c>
      <c r="E336" s="450">
        <f>[10]B!E2254</f>
        <v>0</v>
      </c>
      <c r="F336" s="450">
        <f>[10]B!F2254</f>
        <v>0</v>
      </c>
      <c r="G336" s="450">
        <f>[10]B!G2254</f>
        <v>0</v>
      </c>
      <c r="H336" s="451">
        <f>[10]B!AA2254</f>
        <v>0</v>
      </c>
      <c r="I336" s="451">
        <f>[10]B!AB2254</f>
        <v>0</v>
      </c>
      <c r="J336" s="451">
        <f>[10]B!AC2254</f>
        <v>0</v>
      </c>
      <c r="K336" s="451">
        <f>[10]B!AD2254</f>
        <v>0</v>
      </c>
      <c r="L336" s="451">
        <f>[10]B!AE2254</f>
        <v>0</v>
      </c>
      <c r="M336" s="451">
        <f>[10]B!AF2254</f>
        <v>0</v>
      </c>
      <c r="N336" s="451">
        <f>[10]B!AG2254</f>
        <v>0</v>
      </c>
      <c r="O336" s="451">
        <f>[10]B!AH2254</f>
        <v>0</v>
      </c>
      <c r="P336" s="451">
        <f>[10]B!AI2254</f>
        <v>0</v>
      </c>
      <c r="Q336" s="451">
        <f>[10]B!AJ2254</f>
        <v>0</v>
      </c>
      <c r="R336" s="169"/>
    </row>
    <row r="337" spans="1:18" ht="15" customHeight="1" x14ac:dyDescent="0.15">
      <c r="A337" s="452">
        <v>1901028</v>
      </c>
      <c r="B337" s="453" t="s">
        <v>379</v>
      </c>
      <c r="C337" s="449">
        <f>[10]B!C2255</f>
        <v>0</v>
      </c>
      <c r="D337" s="449">
        <f>[10]B!D2255</f>
        <v>0</v>
      </c>
      <c r="E337" s="450">
        <f>[10]B!E2255</f>
        <v>0</v>
      </c>
      <c r="F337" s="450">
        <f>[10]B!F2255</f>
        <v>0</v>
      </c>
      <c r="G337" s="450">
        <f>[10]B!G2255</f>
        <v>0</v>
      </c>
      <c r="H337" s="451">
        <f>[10]B!AA2255</f>
        <v>0</v>
      </c>
      <c r="I337" s="451">
        <f>[10]B!AB2255</f>
        <v>0</v>
      </c>
      <c r="J337" s="451">
        <f>[10]B!AC2255</f>
        <v>0</v>
      </c>
      <c r="K337" s="451">
        <f>[10]B!AD2255</f>
        <v>0</v>
      </c>
      <c r="L337" s="451">
        <f>[10]B!AE2255</f>
        <v>0</v>
      </c>
      <c r="M337" s="451">
        <f>[10]B!AF2255</f>
        <v>0</v>
      </c>
      <c r="N337" s="451">
        <f>[10]B!AG2255</f>
        <v>0</v>
      </c>
      <c r="O337" s="451">
        <f>[10]B!AH2255</f>
        <v>0</v>
      </c>
      <c r="P337" s="451">
        <f>[10]B!AI2255</f>
        <v>0</v>
      </c>
      <c r="Q337" s="451">
        <f>[10]B!AJ2255</f>
        <v>0</v>
      </c>
      <c r="R337" s="169"/>
    </row>
    <row r="338" spans="1:18" ht="15" customHeight="1" x14ac:dyDescent="0.15">
      <c r="A338" s="454">
        <v>1901029</v>
      </c>
      <c r="B338" s="455" t="s">
        <v>380</v>
      </c>
      <c r="C338" s="449">
        <f>[10]B!C2256</f>
        <v>0</v>
      </c>
      <c r="D338" s="449">
        <f>[10]B!D2256</f>
        <v>0</v>
      </c>
      <c r="E338" s="450">
        <f>[10]B!E2256</f>
        <v>0</v>
      </c>
      <c r="F338" s="450">
        <f>[10]B!F2256</f>
        <v>0</v>
      </c>
      <c r="G338" s="450">
        <f>[10]B!G2256</f>
        <v>0</v>
      </c>
      <c r="H338" s="451">
        <f>[10]B!AA2256</f>
        <v>0</v>
      </c>
      <c r="I338" s="451">
        <f>[10]B!AB2256</f>
        <v>0</v>
      </c>
      <c r="J338" s="451">
        <f>[10]B!AC2256</f>
        <v>0</v>
      </c>
      <c r="K338" s="451">
        <f>[10]B!AD2256</f>
        <v>0</v>
      </c>
      <c r="L338" s="451">
        <f>[10]B!AE2256</f>
        <v>0</v>
      </c>
      <c r="M338" s="451">
        <f>[10]B!AF2256</f>
        <v>0</v>
      </c>
      <c r="N338" s="451">
        <f>[10]B!AG2256</f>
        <v>0</v>
      </c>
      <c r="O338" s="451">
        <f>[10]B!AH2256</f>
        <v>0</v>
      </c>
      <c r="P338" s="451">
        <f>[10]B!AI2256</f>
        <v>0</v>
      </c>
      <c r="Q338" s="451">
        <f>[10]B!AJ2256</f>
        <v>0</v>
      </c>
      <c r="R338" s="169"/>
    </row>
    <row r="339" spans="1:18" s="393" customFormat="1" ht="15" customHeight="1" x14ac:dyDescent="0.15">
      <c r="A339" s="700" t="s">
        <v>410</v>
      </c>
      <c r="B339" s="701"/>
      <c r="C339" s="456">
        <f>SUM(C331:C338)</f>
        <v>4</v>
      </c>
      <c r="D339" s="457">
        <f>SUM(D331:D338)</f>
        <v>4</v>
      </c>
      <c r="E339" s="458">
        <f t="shared" ref="E339:Q339" si="9">SUM(E331:E338)</f>
        <v>4</v>
      </c>
      <c r="F339" s="458">
        <f t="shared" si="9"/>
        <v>0</v>
      </c>
      <c r="G339" s="458">
        <f t="shared" si="9"/>
        <v>0</v>
      </c>
      <c r="H339" s="458">
        <f t="shared" si="9"/>
        <v>4</v>
      </c>
      <c r="I339" s="458">
        <f t="shared" si="9"/>
        <v>0</v>
      </c>
      <c r="J339" s="458">
        <f t="shared" si="9"/>
        <v>0</v>
      </c>
      <c r="K339" s="458">
        <f t="shared" si="9"/>
        <v>0</v>
      </c>
      <c r="L339" s="458">
        <f t="shared" si="9"/>
        <v>0</v>
      </c>
      <c r="M339" s="458">
        <f t="shared" si="9"/>
        <v>0</v>
      </c>
      <c r="N339" s="458">
        <f t="shared" si="9"/>
        <v>0</v>
      </c>
      <c r="O339" s="458">
        <f t="shared" si="9"/>
        <v>0</v>
      </c>
      <c r="P339" s="444">
        <f t="shared" si="9"/>
        <v>0</v>
      </c>
      <c r="Q339" s="444">
        <f t="shared" si="9"/>
        <v>0</v>
      </c>
      <c r="R339" s="169"/>
    </row>
    <row r="340" spans="1:18" ht="24.95" customHeight="1" x14ac:dyDescent="0.15">
      <c r="A340" s="702" t="s">
        <v>452</v>
      </c>
      <c r="B340" s="702"/>
      <c r="C340" s="178"/>
      <c r="D340" s="459"/>
      <c r="E340" s="459"/>
      <c r="F340" s="459"/>
      <c r="G340" s="459"/>
      <c r="H340" s="459"/>
      <c r="I340" s="459"/>
      <c r="J340" s="459"/>
      <c r="K340" s="459"/>
      <c r="L340" s="459"/>
      <c r="M340" s="459"/>
      <c r="N340" s="179"/>
      <c r="O340" s="371"/>
      <c r="P340" s="371"/>
    </row>
    <row r="341" spans="1:18" ht="15" customHeight="1" x14ac:dyDescent="0.15">
      <c r="A341" s="690" t="s">
        <v>453</v>
      </c>
      <c r="B341" s="691"/>
      <c r="C341" s="705" t="s">
        <v>6</v>
      </c>
      <c r="D341" s="673" t="s">
        <v>418</v>
      </c>
      <c r="E341" s="709" t="s">
        <v>454</v>
      </c>
      <c r="F341" s="709"/>
      <c r="G341" s="709"/>
      <c r="H341" s="709"/>
      <c r="I341" s="709"/>
      <c r="J341" s="710"/>
      <c r="K341" s="711" t="s">
        <v>455</v>
      </c>
      <c r="L341" s="714" t="s">
        <v>413</v>
      </c>
      <c r="M341" s="715"/>
      <c r="N341" s="716"/>
      <c r="O341" s="656" t="s">
        <v>414</v>
      </c>
      <c r="P341" s="694" t="s">
        <v>415</v>
      </c>
      <c r="Q341" s="695"/>
      <c r="R341" s="661" t="s">
        <v>416</v>
      </c>
    </row>
    <row r="342" spans="1:18" ht="15" customHeight="1" x14ac:dyDescent="0.15">
      <c r="A342" s="703"/>
      <c r="B342" s="704"/>
      <c r="C342" s="706"/>
      <c r="D342" s="708"/>
      <c r="E342" s="698" t="s">
        <v>456</v>
      </c>
      <c r="F342" s="699"/>
      <c r="G342" s="699"/>
      <c r="H342" s="699" t="s">
        <v>457</v>
      </c>
      <c r="I342" s="699"/>
      <c r="J342" s="699"/>
      <c r="K342" s="712"/>
      <c r="L342" s="717"/>
      <c r="M342" s="718"/>
      <c r="N342" s="719"/>
      <c r="O342" s="657"/>
      <c r="P342" s="696"/>
      <c r="Q342" s="697"/>
      <c r="R342" s="662"/>
    </row>
    <row r="343" spans="1:18" ht="45" customHeight="1" x14ac:dyDescent="0.15">
      <c r="A343" s="692"/>
      <c r="B343" s="693"/>
      <c r="C343" s="707"/>
      <c r="D343" s="674"/>
      <c r="E343" s="180" t="s">
        <v>429</v>
      </c>
      <c r="F343" s="181" t="s">
        <v>430</v>
      </c>
      <c r="G343" s="560" t="s">
        <v>449</v>
      </c>
      <c r="H343" s="180" t="s">
        <v>429</v>
      </c>
      <c r="I343" s="181" t="s">
        <v>430</v>
      </c>
      <c r="J343" s="560" t="s">
        <v>449</v>
      </c>
      <c r="K343" s="713"/>
      <c r="L343" s="183" t="s">
        <v>424</v>
      </c>
      <c r="M343" s="184" t="s">
        <v>425</v>
      </c>
      <c r="N343" s="185" t="s">
        <v>426</v>
      </c>
      <c r="O343" s="658"/>
      <c r="P343" s="460" t="s">
        <v>427</v>
      </c>
      <c r="Q343" s="461" t="s">
        <v>428</v>
      </c>
      <c r="R343" s="663"/>
    </row>
    <row r="344" spans="1:18" ht="15" customHeight="1" x14ac:dyDescent="0.15">
      <c r="A344" s="186" t="s">
        <v>458</v>
      </c>
      <c r="B344" s="187" t="s">
        <v>459</v>
      </c>
      <c r="C344" s="311">
        <f>[10]B!$C$1216</f>
        <v>6</v>
      </c>
      <c r="D344" s="449">
        <f>[10]B!H1216</f>
        <v>5</v>
      </c>
      <c r="E344" s="450">
        <f>[10]B!I1216</f>
        <v>1</v>
      </c>
      <c r="F344" s="450">
        <f>[10]B!J1216</f>
        <v>4</v>
      </c>
      <c r="G344" s="450">
        <f>[10]B!K1216</f>
        <v>0</v>
      </c>
      <c r="H344" s="450">
        <f>[10]B!L1216</f>
        <v>0</v>
      </c>
      <c r="I344" s="450">
        <f>[10]B!M1216</f>
        <v>1</v>
      </c>
      <c r="J344" s="450">
        <f>[10]B!N1216</f>
        <v>0</v>
      </c>
      <c r="K344" s="462"/>
      <c r="L344" s="450">
        <f>[10]B!AD1216</f>
        <v>0</v>
      </c>
      <c r="M344" s="450">
        <f>[10]B!AE1216</f>
        <v>0</v>
      </c>
      <c r="N344" s="450">
        <f>[10]B!AF1216</f>
        <v>0</v>
      </c>
      <c r="O344" s="450">
        <f>[10]B!AG1216</f>
        <v>0</v>
      </c>
      <c r="P344" s="450">
        <f>[10]B!AH1216</f>
        <v>0</v>
      </c>
      <c r="Q344" s="450">
        <f>[10]B!AI1216</f>
        <v>0</v>
      </c>
      <c r="R344" s="450">
        <f>[10]B!AJ1216</f>
        <v>0</v>
      </c>
    </row>
    <row r="345" spans="1:18" ht="15" customHeight="1" x14ac:dyDescent="0.15">
      <c r="A345" s="188" t="s">
        <v>460</v>
      </c>
      <c r="B345" s="189" t="s">
        <v>461</v>
      </c>
      <c r="C345" s="449">
        <f>[10]B!C1352</f>
        <v>86</v>
      </c>
      <c r="D345" s="449">
        <f>[10]B!H1352</f>
        <v>78</v>
      </c>
      <c r="E345" s="451">
        <f>[10]B!I1352</f>
        <v>62</v>
      </c>
      <c r="F345" s="451">
        <f>[10]B!J1352</f>
        <v>16</v>
      </c>
      <c r="G345" s="451">
        <f>[10]B!K1352</f>
        <v>0</v>
      </c>
      <c r="H345" s="451">
        <f>[10]B!L1352</f>
        <v>1</v>
      </c>
      <c r="I345" s="451">
        <f>[10]B!M1352</f>
        <v>7</v>
      </c>
      <c r="J345" s="451">
        <f>[10]B!N1352</f>
        <v>0</v>
      </c>
      <c r="K345" s="451">
        <v>26</v>
      </c>
      <c r="L345" s="451">
        <f>[10]B!AD1352</f>
        <v>0</v>
      </c>
      <c r="M345" s="451">
        <f>[10]B!AE1352</f>
        <v>0</v>
      </c>
      <c r="N345" s="451">
        <f>[10]B!AF1352</f>
        <v>0</v>
      </c>
      <c r="O345" s="451">
        <f>[10]B!AG1352</f>
        <v>0</v>
      </c>
      <c r="P345" s="451">
        <f>[10]B!AH1352</f>
        <v>0</v>
      </c>
      <c r="Q345" s="451">
        <f>[10]B!AI1352</f>
        <v>0</v>
      </c>
      <c r="R345" s="451">
        <f>[10]B!AJ1352</f>
        <v>0</v>
      </c>
    </row>
    <row r="346" spans="1:18" ht="15" customHeight="1" x14ac:dyDescent="0.15">
      <c r="A346" s="188" t="s">
        <v>113</v>
      </c>
      <c r="B346" s="189" t="s">
        <v>462</v>
      </c>
      <c r="C346" s="449">
        <f>[10]B!C1502</f>
        <v>51</v>
      </c>
      <c r="D346" s="449">
        <f>[10]B!H1502</f>
        <v>48</v>
      </c>
      <c r="E346" s="451">
        <f>[10]B!I1502</f>
        <v>40</v>
      </c>
      <c r="F346" s="451">
        <f>[10]B!J1502</f>
        <v>8</v>
      </c>
      <c r="G346" s="451">
        <f>[10]B!K1502</f>
        <v>0</v>
      </c>
      <c r="H346" s="451">
        <f>[10]B!L1502</f>
        <v>3</v>
      </c>
      <c r="I346" s="451">
        <f>[10]B!M1502</f>
        <v>0</v>
      </c>
      <c r="J346" s="451">
        <f>[10]B!N1502</f>
        <v>0</v>
      </c>
      <c r="K346" s="451">
        <v>26</v>
      </c>
      <c r="L346" s="451">
        <f>[10]B!AD1502</f>
        <v>0</v>
      </c>
      <c r="M346" s="451">
        <f>[10]B!AE1502</f>
        <v>0</v>
      </c>
      <c r="N346" s="451">
        <f>[10]B!AF1502</f>
        <v>0</v>
      </c>
      <c r="O346" s="451">
        <f>[10]B!AG1502</f>
        <v>0</v>
      </c>
      <c r="P346" s="451">
        <f>[10]B!AH1502</f>
        <v>0</v>
      </c>
      <c r="Q346" s="451">
        <f>[10]B!AI1502</f>
        <v>0</v>
      </c>
      <c r="R346" s="451">
        <f>[10]B!AJ1502</f>
        <v>0</v>
      </c>
    </row>
    <row r="347" spans="1:18" ht="15" customHeight="1" x14ac:dyDescent="0.15">
      <c r="A347" s="188" t="s">
        <v>115</v>
      </c>
      <c r="B347" s="189" t="s">
        <v>463</v>
      </c>
      <c r="C347" s="449">
        <f>[10]B!C1566</f>
        <v>7</v>
      </c>
      <c r="D347" s="449">
        <f>[10]B!H1566</f>
        <v>7</v>
      </c>
      <c r="E347" s="451">
        <f>[10]B!I1566</f>
        <v>7</v>
      </c>
      <c r="F347" s="451">
        <f>[10]B!J1566</f>
        <v>0</v>
      </c>
      <c r="G347" s="451">
        <f>[10]B!K1566</f>
        <v>0</v>
      </c>
      <c r="H347" s="451">
        <f>[10]B!L1566</f>
        <v>0</v>
      </c>
      <c r="I347" s="451">
        <f>[10]B!M1566</f>
        <v>0</v>
      </c>
      <c r="J347" s="451">
        <f>[10]B!N1566</f>
        <v>0</v>
      </c>
      <c r="K347" s="451">
        <v>2</v>
      </c>
      <c r="L347" s="451">
        <f>[10]B!AD1566</f>
        <v>0</v>
      </c>
      <c r="M347" s="451">
        <f>[10]B!AE1566</f>
        <v>0</v>
      </c>
      <c r="N347" s="451">
        <f>[10]B!AF1566</f>
        <v>0</v>
      </c>
      <c r="O347" s="451">
        <f>[10]B!AG1566</f>
        <v>0</v>
      </c>
      <c r="P347" s="451">
        <f>[10]B!AH1566</f>
        <v>0</v>
      </c>
      <c r="Q347" s="451">
        <f>[10]B!AI1566</f>
        <v>0</v>
      </c>
      <c r="R347" s="451">
        <f>[10]B!AJ1566</f>
        <v>0</v>
      </c>
    </row>
    <row r="348" spans="1:18" ht="15" customHeight="1" x14ac:dyDescent="0.15">
      <c r="A348" s="188" t="s">
        <v>117</v>
      </c>
      <c r="B348" s="189" t="s">
        <v>464</v>
      </c>
      <c r="C348" s="449">
        <f>[10]B!C1635</f>
        <v>48</v>
      </c>
      <c r="D348" s="449">
        <f>[10]B!H1635</f>
        <v>35</v>
      </c>
      <c r="E348" s="451">
        <f>[10]B!I1635</f>
        <v>34</v>
      </c>
      <c r="F348" s="451">
        <f>[10]B!J1635</f>
        <v>1</v>
      </c>
      <c r="G348" s="451">
        <f>[10]B!K1635</f>
        <v>0</v>
      </c>
      <c r="H348" s="451">
        <f>[10]B!L1635</f>
        <v>12</v>
      </c>
      <c r="I348" s="451">
        <f>[10]B!M1635</f>
        <v>1</v>
      </c>
      <c r="J348" s="451">
        <f>[10]B!N1635</f>
        <v>0</v>
      </c>
      <c r="K348" s="451">
        <v>24</v>
      </c>
      <c r="L348" s="451">
        <f>[10]B!AD1635</f>
        <v>0</v>
      </c>
      <c r="M348" s="451">
        <f>[10]B!AE1635</f>
        <v>0</v>
      </c>
      <c r="N348" s="451">
        <f>[10]B!AF1635</f>
        <v>0</v>
      </c>
      <c r="O348" s="451">
        <f>[10]B!AG1635</f>
        <v>0</v>
      </c>
      <c r="P348" s="451">
        <f>[10]B!AH1635</f>
        <v>0</v>
      </c>
      <c r="Q348" s="451">
        <f>[10]B!AI1635</f>
        <v>0</v>
      </c>
      <c r="R348" s="451">
        <f>[10]B!AJ1635</f>
        <v>0</v>
      </c>
    </row>
    <row r="349" spans="1:18" ht="15" customHeight="1" x14ac:dyDescent="0.15">
      <c r="A349" s="188" t="s">
        <v>465</v>
      </c>
      <c r="B349" s="189" t="s">
        <v>466</v>
      </c>
      <c r="C349" s="449">
        <f>[10]B!C1680</f>
        <v>32</v>
      </c>
      <c r="D349" s="449">
        <f>[10]B!H1680</f>
        <v>26</v>
      </c>
      <c r="E349" s="451">
        <f>[10]B!I1680</f>
        <v>26</v>
      </c>
      <c r="F349" s="451">
        <f>[10]B!J1680</f>
        <v>0</v>
      </c>
      <c r="G349" s="451">
        <f>[10]B!K1680</f>
        <v>1</v>
      </c>
      <c r="H349" s="451">
        <f>[10]B!L1680</f>
        <v>5</v>
      </c>
      <c r="I349" s="451">
        <f>[10]B!M1680</f>
        <v>0</v>
      </c>
      <c r="J349" s="451">
        <f>[10]B!N1680</f>
        <v>0</v>
      </c>
      <c r="K349" s="451">
        <v>32</v>
      </c>
      <c r="L349" s="451">
        <f>[10]B!AD1680</f>
        <v>0</v>
      </c>
      <c r="M349" s="451">
        <f>[10]B!AE1680</f>
        <v>0</v>
      </c>
      <c r="N349" s="451">
        <f>[10]B!AF1680</f>
        <v>0</v>
      </c>
      <c r="O349" s="451">
        <f>[10]B!AG1680</f>
        <v>0</v>
      </c>
      <c r="P349" s="451">
        <f>[10]B!AH1680</f>
        <v>0</v>
      </c>
      <c r="Q349" s="451">
        <f>[10]B!AI1680</f>
        <v>0</v>
      </c>
      <c r="R349" s="451">
        <f>[10]B!AJ1680</f>
        <v>0</v>
      </c>
    </row>
    <row r="350" spans="1:18" ht="15" customHeight="1" x14ac:dyDescent="0.15">
      <c r="A350" s="188" t="s">
        <v>124</v>
      </c>
      <c r="B350" s="189" t="s">
        <v>467</v>
      </c>
      <c r="C350" s="463">
        <f>[10]B!C1914</f>
        <v>2</v>
      </c>
      <c r="D350" s="463">
        <f>[10]B!H1914</f>
        <v>1</v>
      </c>
      <c r="E350" s="451">
        <f>[10]B!I1914</f>
        <v>1</v>
      </c>
      <c r="F350" s="451">
        <f>[10]B!J1914</f>
        <v>0</v>
      </c>
      <c r="G350" s="451">
        <f>[10]B!K1914</f>
        <v>0</v>
      </c>
      <c r="H350" s="451">
        <f>[10]B!L1914</f>
        <v>1</v>
      </c>
      <c r="I350" s="451">
        <f>[10]B!M1914</f>
        <v>0</v>
      </c>
      <c r="J350" s="451">
        <f>[10]B!N1914</f>
        <v>0</v>
      </c>
      <c r="K350" s="451">
        <v>0</v>
      </c>
      <c r="L350" s="451">
        <f>[10]B!AD1914</f>
        <v>0</v>
      </c>
      <c r="M350" s="451">
        <f>[10]B!AE1914</f>
        <v>0</v>
      </c>
      <c r="N350" s="451">
        <f>[10]B!AF1914</f>
        <v>0</v>
      </c>
      <c r="O350" s="451">
        <f>[10]B!AG1914</f>
        <v>0</v>
      </c>
      <c r="P350" s="451">
        <f>[10]B!AH1914</f>
        <v>0</v>
      </c>
      <c r="Q350" s="451">
        <f>[10]B!AI1914</f>
        <v>0</v>
      </c>
      <c r="R350" s="451">
        <f>[10]B!AJ1914</f>
        <v>0</v>
      </c>
    </row>
    <row r="351" spans="1:18" ht="15" customHeight="1" x14ac:dyDescent="0.15">
      <c r="A351" s="188" t="s">
        <v>468</v>
      </c>
      <c r="B351" s="189" t="s">
        <v>469</v>
      </c>
      <c r="C351" s="463">
        <f>[10]B!C1983</f>
        <v>7</v>
      </c>
      <c r="D351" s="463">
        <f>[10]B!H1983</f>
        <v>4</v>
      </c>
      <c r="E351" s="451">
        <f>[10]B!I1983</f>
        <v>4</v>
      </c>
      <c r="F351" s="451">
        <f>[10]B!J1983</f>
        <v>0</v>
      </c>
      <c r="G351" s="451">
        <f>[10]B!K1983</f>
        <v>0</v>
      </c>
      <c r="H351" s="451">
        <f>[10]B!L1983</f>
        <v>3</v>
      </c>
      <c r="I351" s="451">
        <f>[10]B!M1983</f>
        <v>0</v>
      </c>
      <c r="J351" s="451">
        <f>[10]B!N1983</f>
        <v>0</v>
      </c>
      <c r="K351" s="451">
        <v>1</v>
      </c>
      <c r="L351" s="451">
        <f>[10]B!AD1983</f>
        <v>0</v>
      </c>
      <c r="M351" s="451">
        <f>[10]B!AE1983</f>
        <v>0</v>
      </c>
      <c r="N351" s="451">
        <f>[10]B!AF1983</f>
        <v>0</v>
      </c>
      <c r="O351" s="451">
        <f>[10]B!AG1983</f>
        <v>0</v>
      </c>
      <c r="P351" s="451">
        <f>[10]B!AH1983</f>
        <v>0</v>
      </c>
      <c r="Q351" s="451">
        <f>[10]B!AI1983</f>
        <v>0</v>
      </c>
      <c r="R351" s="451">
        <f>[10]B!AJ1983</f>
        <v>0</v>
      </c>
    </row>
    <row r="352" spans="1:18" ht="15" customHeight="1" x14ac:dyDescent="0.15">
      <c r="A352" s="188" t="s">
        <v>470</v>
      </c>
      <c r="B352" s="189" t="s">
        <v>471</v>
      </c>
      <c r="C352" s="463">
        <f>[10]B!C2176</f>
        <v>233</v>
      </c>
      <c r="D352" s="463">
        <f>[10]B!H2176</f>
        <v>183</v>
      </c>
      <c r="E352" s="451">
        <f>[10]B!I2176</f>
        <v>139</v>
      </c>
      <c r="F352" s="451">
        <f>[10]B!J2176</f>
        <v>44</v>
      </c>
      <c r="G352" s="451">
        <f>[10]B!K2176</f>
        <v>7</v>
      </c>
      <c r="H352" s="451">
        <f>[10]B!L2176</f>
        <v>39</v>
      </c>
      <c r="I352" s="451">
        <f>[10]B!M2176</f>
        <v>2</v>
      </c>
      <c r="J352" s="451">
        <f>[10]B!N2176</f>
        <v>2</v>
      </c>
      <c r="K352" s="464"/>
      <c r="L352" s="451">
        <f>[10]B!AD2176</f>
        <v>0</v>
      </c>
      <c r="M352" s="451">
        <f>[10]B!AE2176</f>
        <v>0</v>
      </c>
      <c r="N352" s="451">
        <f>[10]B!AF2176</f>
        <v>0</v>
      </c>
      <c r="O352" s="451">
        <f>[10]B!AG2176</f>
        <v>0</v>
      </c>
      <c r="P352" s="451">
        <f>[10]B!AH2176</f>
        <v>0</v>
      </c>
      <c r="Q352" s="451">
        <f>[10]B!AI2176</f>
        <v>0</v>
      </c>
      <c r="R352" s="451">
        <f>[10]B!AJ2176</f>
        <v>0</v>
      </c>
    </row>
    <row r="353" spans="1:28" ht="15" customHeight="1" x14ac:dyDescent="0.15">
      <c r="A353" s="188" t="s">
        <v>472</v>
      </c>
      <c r="B353" s="189" t="s">
        <v>473</v>
      </c>
      <c r="C353" s="449">
        <f>[10]B!C2218</f>
        <v>12</v>
      </c>
      <c r="D353" s="449">
        <f>[10]B!H2218</f>
        <v>11</v>
      </c>
      <c r="E353" s="451">
        <f>[10]B!I2218</f>
        <v>5</v>
      </c>
      <c r="F353" s="451">
        <f>[10]B!J2218</f>
        <v>6</v>
      </c>
      <c r="G353" s="451">
        <f>[10]B!K2218</f>
        <v>0</v>
      </c>
      <c r="H353" s="451">
        <f>[10]B!L2218</f>
        <v>1</v>
      </c>
      <c r="I353" s="451">
        <f>[10]B!M2218</f>
        <v>0</v>
      </c>
      <c r="J353" s="451">
        <f>[10]B!N2218</f>
        <v>0</v>
      </c>
      <c r="K353" s="451">
        <v>3</v>
      </c>
      <c r="L353" s="451">
        <f>[10]B!AD2218</f>
        <v>0</v>
      </c>
      <c r="M353" s="451">
        <f>[10]B!AE2218</f>
        <v>0</v>
      </c>
      <c r="N353" s="451">
        <f>[10]B!AF2218</f>
        <v>0</v>
      </c>
      <c r="O353" s="451">
        <f>[10]B!AG2218</f>
        <v>0</v>
      </c>
      <c r="P353" s="451">
        <f>[10]B!AH2218</f>
        <v>0</v>
      </c>
      <c r="Q353" s="451">
        <f>[10]B!AI2218</f>
        <v>0</v>
      </c>
      <c r="R353" s="451">
        <f>[10]B!AJ2218</f>
        <v>0</v>
      </c>
    </row>
    <row r="354" spans="1:28" ht="15" customHeight="1" x14ac:dyDescent="0.15">
      <c r="A354" s="188" t="s">
        <v>474</v>
      </c>
      <c r="B354" s="189" t="s">
        <v>475</v>
      </c>
      <c r="C354" s="449">
        <f>[10]B!C2342</f>
        <v>70</v>
      </c>
      <c r="D354" s="449">
        <f>[10]B!H2342</f>
        <v>62</v>
      </c>
      <c r="E354" s="451">
        <f>[10]B!I2342</f>
        <v>43</v>
      </c>
      <c r="F354" s="451">
        <f>[10]B!J2342</f>
        <v>19</v>
      </c>
      <c r="G354" s="451">
        <f>[10]B!K2342</f>
        <v>2</v>
      </c>
      <c r="H354" s="451">
        <f>[10]B!L2342</f>
        <v>2</v>
      </c>
      <c r="I354" s="451">
        <f>[10]B!M2342</f>
        <v>3</v>
      </c>
      <c r="J354" s="451">
        <f>[10]B!N2342</f>
        <v>1</v>
      </c>
      <c r="K354" s="450">
        <v>0</v>
      </c>
      <c r="L354" s="451">
        <f>[10]B!AD2342</f>
        <v>0</v>
      </c>
      <c r="M354" s="451">
        <f>[10]B!AE2342</f>
        <v>0</v>
      </c>
      <c r="N354" s="451">
        <f>[10]B!AF2342</f>
        <v>0</v>
      </c>
      <c r="O354" s="451">
        <f>[10]B!AG2342</f>
        <v>0</v>
      </c>
      <c r="P354" s="451">
        <f>[10]B!AH2342</f>
        <v>0</v>
      </c>
      <c r="Q354" s="451">
        <f>[10]B!AI2342</f>
        <v>0</v>
      </c>
      <c r="R354" s="451">
        <f>[10]B!AJ2342</f>
        <v>0</v>
      </c>
    </row>
    <row r="355" spans="1:28" ht="15" customHeight="1" x14ac:dyDescent="0.15">
      <c r="A355" s="188" t="s">
        <v>476</v>
      </c>
      <c r="B355" s="189" t="s">
        <v>477</v>
      </c>
      <c r="C355" s="449">
        <f>[10]B!C2377</f>
        <v>15</v>
      </c>
      <c r="D355" s="449">
        <f>[10]B!H2377</f>
        <v>14</v>
      </c>
      <c r="E355" s="451">
        <f>[10]B!I2377</f>
        <v>11</v>
      </c>
      <c r="F355" s="451">
        <f>[10]B!J2377</f>
        <v>3</v>
      </c>
      <c r="G355" s="451">
        <f>[10]B!K2377</f>
        <v>0</v>
      </c>
      <c r="H355" s="451">
        <f>[10]B!L2377</f>
        <v>0</v>
      </c>
      <c r="I355" s="451">
        <f>[10]B!M2377</f>
        <v>1</v>
      </c>
      <c r="J355" s="451">
        <f>[10]B!N2377</f>
        <v>0</v>
      </c>
      <c r="K355" s="450">
        <v>2</v>
      </c>
      <c r="L355" s="451">
        <f>[10]B!AD2377</f>
        <v>0</v>
      </c>
      <c r="M355" s="451">
        <f>[10]B!AE2377</f>
        <v>0</v>
      </c>
      <c r="N355" s="451">
        <f>[10]B!AF2377</f>
        <v>0</v>
      </c>
      <c r="O355" s="451">
        <f>[10]B!AG2377</f>
        <v>0</v>
      </c>
      <c r="P355" s="451">
        <f>[10]B!AH2377</f>
        <v>0</v>
      </c>
      <c r="Q355" s="451">
        <f>[10]B!AI2377</f>
        <v>0</v>
      </c>
      <c r="R355" s="451">
        <f>[10]B!AJ2377</f>
        <v>0</v>
      </c>
    </row>
    <row r="356" spans="1:28" ht="15" customHeight="1" x14ac:dyDescent="0.15">
      <c r="A356" s="188" t="s">
        <v>478</v>
      </c>
      <c r="B356" s="189" t="s">
        <v>479</v>
      </c>
      <c r="C356" s="449">
        <f>[10]B!C2414</f>
        <v>75</v>
      </c>
      <c r="D356" s="449">
        <f>[10]B!H2414</f>
        <v>61</v>
      </c>
      <c r="E356" s="451">
        <f>[10]B!I2414</f>
        <v>32</v>
      </c>
      <c r="F356" s="451">
        <f>[10]B!J2414</f>
        <v>29</v>
      </c>
      <c r="G356" s="451">
        <f>[10]B!K2414</f>
        <v>5</v>
      </c>
      <c r="H356" s="451">
        <f>[10]B!L2414</f>
        <v>4</v>
      </c>
      <c r="I356" s="451">
        <f>[10]B!M2414</f>
        <v>4</v>
      </c>
      <c r="J356" s="451">
        <f>[10]B!N2414</f>
        <v>1</v>
      </c>
      <c r="K356" s="450">
        <v>5</v>
      </c>
      <c r="L356" s="451">
        <f>[10]B!AD2414</f>
        <v>0</v>
      </c>
      <c r="M356" s="451">
        <f>[10]B!AE2414</f>
        <v>0</v>
      </c>
      <c r="N356" s="451">
        <f>[10]B!AF2414</f>
        <v>0</v>
      </c>
      <c r="O356" s="451">
        <f>[10]B!AG2414</f>
        <v>0</v>
      </c>
      <c r="P356" s="451">
        <f>[10]B!AH2414</f>
        <v>0</v>
      </c>
      <c r="Q356" s="451">
        <f>[10]B!AI2414</f>
        <v>0</v>
      </c>
      <c r="R356" s="451">
        <f>[10]B!AJ2414</f>
        <v>0</v>
      </c>
    </row>
    <row r="357" spans="1:28" ht="15" customHeight="1" x14ac:dyDescent="0.15">
      <c r="A357" s="190" t="s">
        <v>480</v>
      </c>
      <c r="B357" s="189" t="s">
        <v>481</v>
      </c>
      <c r="C357" s="465">
        <f>SUM(C358:C360)</f>
        <v>96</v>
      </c>
      <c r="D357" s="465">
        <f t="shared" ref="D357:J357" si="10">SUM(D358:D360)</f>
        <v>90</v>
      </c>
      <c r="E357" s="466">
        <f t="shared" si="10"/>
        <v>38</v>
      </c>
      <c r="F357" s="466">
        <f t="shared" si="10"/>
        <v>52</v>
      </c>
      <c r="G357" s="466">
        <f t="shared" si="10"/>
        <v>6</v>
      </c>
      <c r="H357" s="466">
        <f t="shared" si="10"/>
        <v>0</v>
      </c>
      <c r="I357" s="466">
        <f t="shared" si="10"/>
        <v>0</v>
      </c>
      <c r="J357" s="466">
        <f t="shared" si="10"/>
        <v>0</v>
      </c>
      <c r="K357" s="464"/>
      <c r="L357" s="466">
        <f>SUM(L358:L360)</f>
        <v>0</v>
      </c>
      <c r="M357" s="466">
        <f t="shared" ref="M357:R357" si="11">SUM(M358:M360)</f>
        <v>0</v>
      </c>
      <c r="N357" s="466">
        <f t="shared" si="11"/>
        <v>0</v>
      </c>
      <c r="O357" s="466">
        <f t="shared" si="11"/>
        <v>0</v>
      </c>
      <c r="P357" s="466">
        <f t="shared" si="11"/>
        <v>0</v>
      </c>
      <c r="Q357" s="466">
        <f t="shared" si="11"/>
        <v>0</v>
      </c>
      <c r="R357" s="466">
        <f t="shared" si="11"/>
        <v>0</v>
      </c>
    </row>
    <row r="358" spans="1:28" ht="15" customHeight="1" x14ac:dyDescent="0.15">
      <c r="A358" s="191"/>
      <c r="B358" s="76" t="s">
        <v>184</v>
      </c>
      <c r="C358" s="465">
        <f>[10]B!C2420</f>
        <v>96</v>
      </c>
      <c r="D358" s="465">
        <f>[10]B!H2420</f>
        <v>90</v>
      </c>
      <c r="E358" s="451">
        <f>[10]B!I2420</f>
        <v>38</v>
      </c>
      <c r="F358" s="451">
        <f>[10]B!J2420</f>
        <v>52</v>
      </c>
      <c r="G358" s="451">
        <f>[10]B!K2420</f>
        <v>6</v>
      </c>
      <c r="H358" s="451">
        <f>[10]B!L2420</f>
        <v>0</v>
      </c>
      <c r="I358" s="451">
        <f>[10]B!M2420</f>
        <v>0</v>
      </c>
      <c r="J358" s="451">
        <f>[10]B!N2420</f>
        <v>0</v>
      </c>
      <c r="K358" s="464"/>
      <c r="L358" s="451">
        <f>[10]B!AD2420</f>
        <v>0</v>
      </c>
      <c r="M358" s="451">
        <f>[10]B!AE2420</f>
        <v>0</v>
      </c>
      <c r="N358" s="451">
        <f>[10]B!AF2420</f>
        <v>0</v>
      </c>
      <c r="O358" s="451">
        <f>[10]B!AG2420</f>
        <v>0</v>
      </c>
      <c r="P358" s="451">
        <f>[10]B!AH2420</f>
        <v>0</v>
      </c>
      <c r="Q358" s="451">
        <f>[10]B!AI2420</f>
        <v>0</v>
      </c>
      <c r="R358" s="451">
        <f>[10]B!AJ2420</f>
        <v>0</v>
      </c>
    </row>
    <row r="359" spans="1:28" ht="15" customHeight="1" x14ac:dyDescent="0.15">
      <c r="A359" s="191"/>
      <c r="B359" s="76" t="s">
        <v>185</v>
      </c>
      <c r="C359" s="465">
        <f>[10]B!C2421</f>
        <v>0</v>
      </c>
      <c r="D359" s="465">
        <f>[10]B!H2421</f>
        <v>0</v>
      </c>
      <c r="E359" s="451">
        <f>[10]B!I2421</f>
        <v>0</v>
      </c>
      <c r="F359" s="451">
        <f>[10]B!J2421</f>
        <v>0</v>
      </c>
      <c r="G359" s="451">
        <f>[10]B!K2421</f>
        <v>0</v>
      </c>
      <c r="H359" s="451">
        <f>[10]B!L2421</f>
        <v>0</v>
      </c>
      <c r="I359" s="451">
        <f>[10]B!M2421</f>
        <v>0</v>
      </c>
      <c r="J359" s="451">
        <f>[10]B!N2421</f>
        <v>0</v>
      </c>
      <c r="K359" s="464"/>
      <c r="L359" s="451">
        <f>[10]B!AD2421</f>
        <v>0</v>
      </c>
      <c r="M359" s="451">
        <f>[10]B!AE2421</f>
        <v>0</v>
      </c>
      <c r="N359" s="451">
        <f>[10]B!AF2421</f>
        <v>0</v>
      </c>
      <c r="O359" s="451">
        <f>[10]B!AG2421</f>
        <v>0</v>
      </c>
      <c r="P359" s="451">
        <f>[10]B!AH2421</f>
        <v>0</v>
      </c>
      <c r="Q359" s="451">
        <f>[10]B!AI2421</f>
        <v>0</v>
      </c>
      <c r="R359" s="451">
        <f>[10]B!AJ2421</f>
        <v>0</v>
      </c>
    </row>
    <row r="360" spans="1:28" ht="15" customHeight="1" x14ac:dyDescent="0.15">
      <c r="A360" s="191"/>
      <c r="B360" s="76" t="s">
        <v>186</v>
      </c>
      <c r="C360" s="318">
        <f>SUM([10]B!C2422:C2426)</f>
        <v>0</v>
      </c>
      <c r="D360" s="318">
        <f>SUM([10]B!H2422:H2426)</f>
        <v>0</v>
      </c>
      <c r="E360" s="467">
        <f>SUM([10]B!I2422:I2426)</f>
        <v>0</v>
      </c>
      <c r="F360" s="467">
        <f>SUM([10]B!J2422:J2426)</f>
        <v>0</v>
      </c>
      <c r="G360" s="467">
        <f>SUM([10]B!K2422:K2426)</f>
        <v>0</v>
      </c>
      <c r="H360" s="467">
        <f>SUM([10]B!L2422:L2426)</f>
        <v>0</v>
      </c>
      <c r="I360" s="467">
        <f>SUM([10]B!M2422:M2426)</f>
        <v>0</v>
      </c>
      <c r="J360" s="467">
        <f>SUM([10]B!N2422:N2426)</f>
        <v>0</v>
      </c>
      <c r="K360" s="464"/>
      <c r="L360" s="467">
        <f>SUM([10]B!AD2422:AD2426)</f>
        <v>0</v>
      </c>
      <c r="M360" s="467">
        <f>SUM([10]B!AE2422:AE2426)</f>
        <v>0</v>
      </c>
      <c r="N360" s="467">
        <f>SUM([10]B!AF2422:AF2426)</f>
        <v>0</v>
      </c>
      <c r="O360" s="467">
        <f>SUM([10]B!AG2422:AG2426)</f>
        <v>0</v>
      </c>
      <c r="P360" s="467">
        <f>SUM([10]B!AH2422:AH2426)</f>
        <v>0</v>
      </c>
      <c r="Q360" s="467">
        <f>SUM([10]B!AI2422:AI2426)</f>
        <v>0</v>
      </c>
      <c r="R360" s="467">
        <f>SUM([10]B!AJ2422:AJ2426)</f>
        <v>0</v>
      </c>
    </row>
    <row r="361" spans="1:28" ht="15" customHeight="1" x14ac:dyDescent="0.15">
      <c r="A361" s="188" t="s">
        <v>482</v>
      </c>
      <c r="B361" s="189" t="s">
        <v>483</v>
      </c>
      <c r="C361" s="449">
        <f>[10]B!C2660</f>
        <v>82</v>
      </c>
      <c r="D361" s="449">
        <f>[10]B!H2660</f>
        <v>74</v>
      </c>
      <c r="E361" s="451">
        <f>[10]B!I2660</f>
        <v>64</v>
      </c>
      <c r="F361" s="451">
        <f>[10]B!J2660</f>
        <v>10</v>
      </c>
      <c r="G361" s="451">
        <f>[10]B!K2660</f>
        <v>2</v>
      </c>
      <c r="H361" s="451">
        <f>[10]B!L2660</f>
        <v>5</v>
      </c>
      <c r="I361" s="451">
        <f>[10]B!M2660</f>
        <v>1</v>
      </c>
      <c r="J361" s="451">
        <f>[10]B!N2660</f>
        <v>0</v>
      </c>
      <c r="K361" s="450">
        <v>6</v>
      </c>
      <c r="L361" s="451">
        <f>[10]B!AD2660</f>
        <v>0</v>
      </c>
      <c r="M361" s="451">
        <f>[10]B!AE2660</f>
        <v>0</v>
      </c>
      <c r="N361" s="451">
        <f>[10]B!AF2660</f>
        <v>0</v>
      </c>
      <c r="O361" s="451">
        <f>[10]B!AG2660</f>
        <v>0</v>
      </c>
      <c r="P361" s="451">
        <f>[10]B!AH2660</f>
        <v>0</v>
      </c>
      <c r="Q361" s="451">
        <f>[10]B!AI2660</f>
        <v>0</v>
      </c>
      <c r="R361" s="451">
        <f>[10]B!AJ2660</f>
        <v>0</v>
      </c>
    </row>
    <row r="362" spans="1:28" ht="15" customHeight="1" x14ac:dyDescent="0.15">
      <c r="A362" s="188" t="s">
        <v>484</v>
      </c>
      <c r="B362" s="189" t="s">
        <v>485</v>
      </c>
      <c r="C362" s="468">
        <f>SUM([10]B!C2843+[10]B!C2816)</f>
        <v>122</v>
      </c>
      <c r="D362" s="468">
        <f>SUM([10]B!H2843+[10]B!H2816)</f>
        <v>57</v>
      </c>
      <c r="E362" s="467">
        <f>SUM([10]B!I2843+[10]B!I2816)</f>
        <v>55</v>
      </c>
      <c r="F362" s="467">
        <f>SUM([10]B!J2843+[10]B!J2816)</f>
        <v>2</v>
      </c>
      <c r="G362" s="467">
        <f>SUM([10]B!K2843+[10]B!K2816)</f>
        <v>1</v>
      </c>
      <c r="H362" s="467">
        <f>SUM([10]B!L2843+[10]B!L2816)</f>
        <v>63</v>
      </c>
      <c r="I362" s="467">
        <f>SUM([10]B!M2843+[10]B!M2816)</f>
        <v>1</v>
      </c>
      <c r="J362" s="467">
        <f>SUM([10]B!N2843+[10]B!N2816)</f>
        <v>0</v>
      </c>
      <c r="K362" s="450">
        <v>119</v>
      </c>
      <c r="L362" s="467">
        <f>SUM([10]B!AD2843+[10]B!AD2816)</f>
        <v>0</v>
      </c>
      <c r="M362" s="467">
        <f>SUM([10]B!AE2843+[10]B!AE2816)</f>
        <v>0</v>
      </c>
      <c r="N362" s="467">
        <f>SUM([10]B!AF2843+[10]B!AF2816)</f>
        <v>0</v>
      </c>
      <c r="O362" s="467">
        <f>SUM([10]B!AG2843+[10]B!AG2816)</f>
        <v>0</v>
      </c>
      <c r="P362" s="467">
        <f>SUM([10]B!AH2843+[10]B!AH2816)</f>
        <v>0</v>
      </c>
      <c r="Q362" s="467">
        <f>SUM([10]B!AI2843+[10]B!AI2816)</f>
        <v>0</v>
      </c>
      <c r="R362" s="467">
        <f>SUM([10]B!AJ2843+[10]B!AJ2816)</f>
        <v>0</v>
      </c>
    </row>
    <row r="363" spans="1:28" ht="15" customHeight="1" x14ac:dyDescent="0.15">
      <c r="A363" s="192" t="s">
        <v>484</v>
      </c>
      <c r="B363" s="193" t="s">
        <v>486</v>
      </c>
      <c r="C363" s="469">
        <f>[10]B!C2672</f>
        <v>11</v>
      </c>
      <c r="D363" s="449">
        <f>[10]B!H2672</f>
        <v>8</v>
      </c>
      <c r="E363" s="470">
        <f>[10]B!I2672</f>
        <v>8</v>
      </c>
      <c r="F363" s="470">
        <f>[10]B!J2672</f>
        <v>0</v>
      </c>
      <c r="G363" s="470">
        <f>[10]B!K2672</f>
        <v>0</v>
      </c>
      <c r="H363" s="470">
        <f>[10]B!L2672</f>
        <v>3</v>
      </c>
      <c r="I363" s="470">
        <f>[10]B!M2672</f>
        <v>0</v>
      </c>
      <c r="J363" s="470">
        <f>[10]B!N2672</f>
        <v>0</v>
      </c>
      <c r="K363" s="471"/>
      <c r="L363" s="470">
        <f>[10]B!AD2672</f>
        <v>0</v>
      </c>
      <c r="M363" s="470">
        <f>[10]B!AE2672</f>
        <v>0</v>
      </c>
      <c r="N363" s="470">
        <f>[10]B!AF2672</f>
        <v>0</v>
      </c>
      <c r="O363" s="470">
        <f>[10]B!AG2672</f>
        <v>0</v>
      </c>
      <c r="P363" s="470">
        <f>[10]B!AH2672</f>
        <v>0</v>
      </c>
      <c r="Q363" s="470">
        <f>[10]B!AI2672</f>
        <v>0</v>
      </c>
      <c r="R363" s="470">
        <f>[10]B!AJ2672</f>
        <v>0</v>
      </c>
    </row>
    <row r="364" spans="1:28" s="3" customFormat="1" ht="15" customHeight="1" x14ac:dyDescent="0.15">
      <c r="A364" s="639" t="s">
        <v>487</v>
      </c>
      <c r="B364" s="639"/>
      <c r="C364" s="456">
        <f>SUM(C344:C357)+C361+C362+C363</f>
        <v>955</v>
      </c>
      <c r="D364" s="456">
        <f t="shared" ref="D364:J364" si="12">SUM(D344:D357)+D361+D362+D363</f>
        <v>764</v>
      </c>
      <c r="E364" s="456">
        <f t="shared" si="12"/>
        <v>570</v>
      </c>
      <c r="F364" s="456">
        <f t="shared" si="12"/>
        <v>194</v>
      </c>
      <c r="G364" s="456">
        <f t="shared" si="12"/>
        <v>24</v>
      </c>
      <c r="H364" s="456">
        <f t="shared" si="12"/>
        <v>142</v>
      </c>
      <c r="I364" s="456">
        <f t="shared" si="12"/>
        <v>21</v>
      </c>
      <c r="J364" s="456">
        <f t="shared" si="12"/>
        <v>4</v>
      </c>
      <c r="K364" s="456">
        <f>SUM(K345:K351)+K361+K362+K353+K354+K355+K356</f>
        <v>246</v>
      </c>
      <c r="L364" s="456">
        <f t="shared" ref="L364:R364" si="13">SUM(L344:L357)+L361+L362+L363</f>
        <v>0</v>
      </c>
      <c r="M364" s="456">
        <f t="shared" si="13"/>
        <v>0</v>
      </c>
      <c r="N364" s="456">
        <f t="shared" si="13"/>
        <v>0</v>
      </c>
      <c r="O364" s="456">
        <f t="shared" si="13"/>
        <v>0</v>
      </c>
      <c r="P364" s="456">
        <f t="shared" si="13"/>
        <v>0</v>
      </c>
      <c r="Q364" s="456">
        <f t="shared" si="13"/>
        <v>0</v>
      </c>
      <c r="R364" s="456">
        <f t="shared" si="13"/>
        <v>0</v>
      </c>
    </row>
    <row r="365" spans="1:28" ht="24.95" customHeight="1" x14ac:dyDescent="0.15">
      <c r="A365" s="689" t="s">
        <v>488</v>
      </c>
      <c r="B365" s="689"/>
      <c r="C365" s="689"/>
      <c r="D365" s="689"/>
      <c r="E365" s="689"/>
      <c r="F365" s="689"/>
    </row>
    <row r="366" spans="1:28" ht="42" customHeight="1" x14ac:dyDescent="0.15">
      <c r="A366" s="690" t="s">
        <v>489</v>
      </c>
      <c r="B366" s="691"/>
      <c r="C366" s="595" t="s">
        <v>410</v>
      </c>
      <c r="D366" s="595" t="s">
        <v>490</v>
      </c>
      <c r="E366" s="656" t="s">
        <v>491</v>
      </c>
      <c r="F366" s="656" t="s">
        <v>492</v>
      </c>
      <c r="G366" s="460" t="s">
        <v>493</v>
      </c>
      <c r="H366" s="460" t="s">
        <v>494</v>
      </c>
      <c r="I366" s="460" t="s">
        <v>495</v>
      </c>
      <c r="J366" s="472" t="s">
        <v>495</v>
      </c>
    </row>
    <row r="367" spans="1:28" ht="32.25" customHeight="1" x14ac:dyDescent="0.15">
      <c r="A367" s="692"/>
      <c r="B367" s="693"/>
      <c r="C367" s="680"/>
      <c r="D367" s="680"/>
      <c r="E367" s="658"/>
      <c r="F367" s="658"/>
      <c r="G367" s="473" t="s">
        <v>491</v>
      </c>
      <c r="H367" s="473" t="s">
        <v>492</v>
      </c>
      <c r="I367" s="473" t="s">
        <v>491</v>
      </c>
      <c r="J367" s="474" t="s">
        <v>492</v>
      </c>
    </row>
    <row r="368" spans="1:28" ht="15" customHeight="1" x14ac:dyDescent="0.15">
      <c r="A368" s="683" t="s">
        <v>496</v>
      </c>
      <c r="B368" s="684"/>
      <c r="C368" s="475">
        <f>SUM(E368,F368)</f>
        <v>306</v>
      </c>
      <c r="D368" s="476">
        <v>171</v>
      </c>
      <c r="E368" s="477">
        <f>SUM([10]B!P1216,[10]B!P1352,[10]B!P1502,[10]B!P1566,[10]B!P1635,[10]B!P1680,[10]B!P1901,[10]B!P1913,[10]B!P1983,[10]B!P2176,[10]B!P2218,[10]B!P2342,[10]B!P2377,[10]B!P2414,[10]B!P2429,[10]B!P2660,[10]B!P2672,[10]B!P2843)</f>
        <v>27</v>
      </c>
      <c r="F368" s="477">
        <f>SUM([10]B!Q1216,[10]B!Q1352,[10]B!Q1502,[10]B!Q1566,[10]B!Q1635,[10]B!Q1680,[10]B!Q1901,[10]B!Q1913,[10]B!Q1983,[10]B!Q2176,[10]B!Q2218,[10]B!Q2342,[10]B!Q2377,[10]B!Q2414,[10]B!Q2429,[10]B!Q2660,[10]B!Q2672,[10]B!Q2843,[10]B!Q2676,[10]B!Q2702)</f>
        <v>279</v>
      </c>
      <c r="G368" s="476"/>
      <c r="H368" s="478"/>
      <c r="I368" s="478"/>
      <c r="J368" s="479"/>
      <c r="K368" s="165" t="str">
        <f>AA368</f>
        <v/>
      </c>
      <c r="AA368" s="194" t="str">
        <f>IF(C368&lt;D368,"Beneficiarios MAI no puede ser mayor al TOTAL","")</f>
        <v/>
      </c>
      <c r="AB368" s="194">
        <f>IF(C368&lt;D368,1,0)</f>
        <v>0</v>
      </c>
    </row>
    <row r="369" spans="1:28" ht="15" customHeight="1" x14ac:dyDescent="0.15">
      <c r="A369" s="685" t="s">
        <v>497</v>
      </c>
      <c r="B369" s="686"/>
      <c r="C369" s="480">
        <f>SUM(E369,F369)</f>
        <v>192</v>
      </c>
      <c r="D369" s="481">
        <v>120</v>
      </c>
      <c r="E369" s="482">
        <f>SUM([10]B!S1216,[10]B!S1352,[10]B!S1502,[10]B!S1566,[10]B!S1635,[10]B!S1680,[10]B!S1901,[10]B!S1913,[10]B!S1983,[10]B!S2176,[10]B!S2218,[10]B!S2342,[10]B!S2377,[10]B!S2414,[10]B!S2429,[10]B!S2660,[10]B!S2672,[10]B!S2843)</f>
        <v>35</v>
      </c>
      <c r="F369" s="482">
        <f>SUM([10]B!T1216,[10]B!T1352,[10]B!T1502,[10]B!T1566,[10]B!T1635,[10]B!T1680,[10]B!T1901,[10]B!T1913,[10]B!T1983,[10]B!T2176,[10]B!T2218,[10]B!T2342,[10]B!T2377,[10]B!T2414,[10]B!T2429,[10]B!T2660,[10]B!T2672,[10]B!T2843)</f>
        <v>157</v>
      </c>
      <c r="G369" s="481"/>
      <c r="H369" s="483"/>
      <c r="I369" s="483"/>
      <c r="J369" s="483"/>
      <c r="K369" s="165" t="str">
        <f>AA369</f>
        <v/>
      </c>
      <c r="AA369" s="194" t="str">
        <f>IF(C369&lt;D369,"Beneficiarios MAI no puede ser mayor al TOTAL","")</f>
        <v/>
      </c>
      <c r="AB369" s="194">
        <f>IF(C369&lt;D369,1,0)</f>
        <v>0</v>
      </c>
    </row>
    <row r="370" spans="1:28" ht="15" customHeight="1" x14ac:dyDescent="0.15">
      <c r="A370" s="687" t="s">
        <v>498</v>
      </c>
      <c r="B370" s="195" t="s">
        <v>499</v>
      </c>
      <c r="C370" s="475">
        <f>SUM(E370,F370)</f>
        <v>211</v>
      </c>
      <c r="D370" s="476">
        <v>191</v>
      </c>
      <c r="E370" s="477">
        <f>SUM([10]B!Y1216,[10]B!Y1352,[10]B!Y1502,[10]B!Y1566,[10]B!Y1635,[10]B!Y1680,[10]B!Y1901,[10]B!Y1913,[10]B!Y1983,[10]B!Y2176,[10]B!Y2218,[10]B!Y2342,[10]B!Y2377,[10]B!Y2414,[10]B!Y2429,[10]B!Y2660,[10]B!Y2672,[10]B!Y2843)</f>
        <v>10</v>
      </c>
      <c r="F370" s="477">
        <f>SUM([10]B!Z1216,[10]B!Z1352,[10]B!Z1502,[10]B!Z1566,[10]B!Z1635,[10]B!Z1680,[10]B!Z1901,[10]B!Z1913,[10]B!Z1983,[10]B!Z2176,[10]B!Z2218,[10]B!Z2342,[10]B!Z2377,[10]B!Z2414,[10]B!Z2429,[10]B!Z2660,[10]B!Z2672,[10]B!Z2843)</f>
        <v>201</v>
      </c>
      <c r="G370" s="476"/>
      <c r="H370" s="478"/>
      <c r="I370" s="478"/>
      <c r="J370" s="478"/>
      <c r="K370" s="165" t="str">
        <f>AA370</f>
        <v/>
      </c>
      <c r="AA370" s="194" t="str">
        <f>IF(C370&lt;D370,"Beneficiarios MAI no puede ser mayor al TOTAL","")</f>
        <v/>
      </c>
      <c r="AB370" s="194">
        <f>IF(C370&lt;D370,1,0)</f>
        <v>0</v>
      </c>
    </row>
    <row r="371" spans="1:28" ht="15" customHeight="1" x14ac:dyDescent="0.15">
      <c r="A371" s="688"/>
      <c r="B371" s="196" t="s">
        <v>500</v>
      </c>
      <c r="C371" s="484">
        <f>SUM(E371,F371)</f>
        <v>0</v>
      </c>
      <c r="D371" s="485"/>
      <c r="E371" s="486">
        <f>SUM([10]B!V1216,[10]B!V1352,[10]B!V1502,[10]B!V1566,[10]B!V1635,[10]B!V1680,[10]B!V1901,[10]B!V1913,[10]B!V1983,[10]B!V2176,[10]B!V2218,[10]B!V2342,[10]B!V2377,[10]B!V2414,[10]B!V2429,[10]B!V2660,[10]B!V2672,[10]B!V2843)</f>
        <v>0</v>
      </c>
      <c r="F371" s="486">
        <f>SUM([10]B!W1216,[10]B!W1352,[10]B!W1502,[10]B!W1566,[10]B!W1635,[10]B!W1680,[10]B!W1901,[10]B!W1913,[10]B!W1983,[10]B!W2176,[10]B!W2218,[10]B!W2342,[10]B!W2377,[10]B!W2414,[10]B!W2429,[10]B!W2660,[10]B!W2672,[10]B!W2843)</f>
        <v>0</v>
      </c>
      <c r="G371" s="485"/>
      <c r="H371" s="487"/>
      <c r="I371" s="487"/>
      <c r="J371" s="487"/>
      <c r="K371" s="165" t="str">
        <f>AA371</f>
        <v/>
      </c>
      <c r="AA371" s="194" t="str">
        <f>IF(C371&lt;D371,"Beneficiarios MAI no puede ser mayor al TOTAL","")</f>
        <v/>
      </c>
      <c r="AB371" s="194">
        <f>IF(C371&lt;D371,1,0)</f>
        <v>0</v>
      </c>
    </row>
    <row r="372" spans="1:28" ht="24.95" customHeight="1" x14ac:dyDescent="0.15">
      <c r="A372" s="689" t="s">
        <v>501</v>
      </c>
      <c r="B372" s="689"/>
      <c r="C372" s="197"/>
      <c r="D372" s="197"/>
      <c r="E372" s="2"/>
      <c r="F372" s="2"/>
      <c r="G372" s="371"/>
      <c r="H372" s="371"/>
      <c r="I372" s="371"/>
      <c r="J372" s="371"/>
      <c r="K372" s="371"/>
      <c r="L372" s="371"/>
      <c r="M372" s="371"/>
      <c r="N372" s="371"/>
      <c r="O372" s="371"/>
      <c r="P372" s="371"/>
      <c r="Q372" s="371"/>
      <c r="R372" s="371"/>
      <c r="S372" s="371"/>
      <c r="T372" s="371"/>
      <c r="U372" s="116"/>
    </row>
    <row r="373" spans="1:28" ht="29.25" customHeight="1" x14ac:dyDescent="0.15">
      <c r="A373" s="615" t="s">
        <v>502</v>
      </c>
      <c r="B373" s="616"/>
      <c r="C373" s="595" t="s">
        <v>6</v>
      </c>
      <c r="D373" s="673" t="s">
        <v>7</v>
      </c>
      <c r="E373" s="371"/>
      <c r="F373" s="371"/>
      <c r="G373" s="371"/>
      <c r="H373" s="371"/>
      <c r="I373" s="371"/>
      <c r="J373" s="371"/>
      <c r="K373" s="371"/>
      <c r="L373" s="371"/>
      <c r="M373" s="371"/>
      <c r="N373" s="371"/>
      <c r="O373" s="371"/>
      <c r="P373" s="116"/>
    </row>
    <row r="374" spans="1:28" ht="20.25" customHeight="1" x14ac:dyDescent="0.15">
      <c r="A374" s="617"/>
      <c r="B374" s="618"/>
      <c r="C374" s="680"/>
      <c r="D374" s="674"/>
      <c r="E374" s="371"/>
      <c r="F374" s="371"/>
      <c r="G374" s="371"/>
      <c r="H374" s="371"/>
      <c r="I374" s="371"/>
      <c r="J374" s="371"/>
      <c r="K374" s="371"/>
      <c r="L374" s="371"/>
      <c r="M374" s="371"/>
      <c r="N374" s="371"/>
      <c r="O374" s="371"/>
      <c r="P374" s="116"/>
    </row>
    <row r="375" spans="1:28" ht="15" customHeight="1" x14ac:dyDescent="0.15">
      <c r="A375" s="675" t="s">
        <v>503</v>
      </c>
      <c r="B375" s="676"/>
      <c r="C375" s="488">
        <f>[10]B!C2664</f>
        <v>7</v>
      </c>
      <c r="D375" s="489">
        <f>[10]B!H2664</f>
        <v>6</v>
      </c>
      <c r="E375" s="371"/>
      <c r="F375" s="371"/>
      <c r="G375" s="371"/>
      <c r="H375" s="371"/>
      <c r="I375" s="371"/>
      <c r="J375" s="371"/>
      <c r="K375" s="371"/>
      <c r="L375" s="371"/>
      <c r="M375" s="371"/>
      <c r="N375" s="371"/>
      <c r="O375" s="371"/>
      <c r="P375" s="116"/>
    </row>
    <row r="376" spans="1:28" ht="15" customHeight="1" x14ac:dyDescent="0.15">
      <c r="A376" s="677" t="s">
        <v>504</v>
      </c>
      <c r="B376" s="677"/>
      <c r="C376" s="490">
        <f>SUM([10]B!C2663+[10]B!C2665)</f>
        <v>2</v>
      </c>
      <c r="D376" s="491">
        <f>[10]B!H2663+[10]B!H2665</f>
        <v>2</v>
      </c>
      <c r="E376" s="371"/>
      <c r="F376" s="371"/>
      <c r="G376" s="371"/>
      <c r="H376" s="371"/>
      <c r="I376" s="371"/>
      <c r="J376" s="371"/>
      <c r="K376" s="371"/>
      <c r="L376" s="371"/>
      <c r="M376" s="371"/>
      <c r="N376" s="371"/>
      <c r="O376" s="371"/>
      <c r="P376" s="116"/>
    </row>
    <row r="377" spans="1:28" ht="24.95" customHeight="1" x14ac:dyDescent="0.15">
      <c r="A377" s="765" t="s">
        <v>505</v>
      </c>
      <c r="B377" s="765"/>
      <c r="C377" s="198"/>
      <c r="D377" s="492"/>
      <c r="E377" s="492"/>
      <c r="F377" s="371"/>
      <c r="G377" s="371"/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116"/>
    </row>
    <row r="378" spans="1:28" ht="15" customHeight="1" x14ac:dyDescent="0.15">
      <c r="A378" s="679" t="s">
        <v>433</v>
      </c>
      <c r="B378" s="679"/>
      <c r="C378" s="595" t="s">
        <v>410</v>
      </c>
      <c r="D378" s="681" t="s">
        <v>434</v>
      </c>
      <c r="E378" s="682"/>
      <c r="F378" s="682"/>
      <c r="G378" s="682"/>
      <c r="H378" s="651" t="s">
        <v>412</v>
      </c>
      <c r="I378" s="652"/>
      <c r="J378" s="653"/>
      <c r="K378" s="654" t="s">
        <v>413</v>
      </c>
      <c r="L378" s="655"/>
      <c r="M378" s="655"/>
      <c r="N378" s="656" t="s">
        <v>414</v>
      </c>
      <c r="O378" s="659" t="s">
        <v>415</v>
      </c>
      <c r="P378" s="660"/>
      <c r="Q378" s="661" t="s">
        <v>416</v>
      </c>
    </row>
    <row r="379" spans="1:28" s="63" customFormat="1" ht="32.25" customHeight="1" x14ac:dyDescent="0.15">
      <c r="A379" s="679"/>
      <c r="B379" s="679"/>
      <c r="C379" s="596"/>
      <c r="D379" s="664" t="s">
        <v>418</v>
      </c>
      <c r="E379" s="666" t="s">
        <v>419</v>
      </c>
      <c r="F379" s="666"/>
      <c r="G379" s="667" t="s">
        <v>449</v>
      </c>
      <c r="H379" s="669" t="s">
        <v>421</v>
      </c>
      <c r="I379" s="671" t="s">
        <v>422</v>
      </c>
      <c r="J379" s="644" t="s">
        <v>423</v>
      </c>
      <c r="K379" s="646" t="s">
        <v>506</v>
      </c>
      <c r="L379" s="647" t="s">
        <v>425</v>
      </c>
      <c r="M379" s="648" t="s">
        <v>426</v>
      </c>
      <c r="N379" s="657"/>
      <c r="O379" s="649" t="s">
        <v>427</v>
      </c>
      <c r="P379" s="650" t="s">
        <v>428</v>
      </c>
      <c r="Q379" s="662"/>
    </row>
    <row r="380" spans="1:28" s="63" customFormat="1" ht="20.25" customHeight="1" x14ac:dyDescent="0.15">
      <c r="A380" s="679"/>
      <c r="B380" s="679"/>
      <c r="C380" s="680"/>
      <c r="D380" s="665"/>
      <c r="E380" s="152" t="s">
        <v>429</v>
      </c>
      <c r="F380" s="134" t="s">
        <v>430</v>
      </c>
      <c r="G380" s="668"/>
      <c r="H380" s="670"/>
      <c r="I380" s="672"/>
      <c r="J380" s="645"/>
      <c r="K380" s="646"/>
      <c r="L380" s="647"/>
      <c r="M380" s="648"/>
      <c r="N380" s="658"/>
      <c r="O380" s="649"/>
      <c r="P380" s="650"/>
      <c r="Q380" s="663"/>
    </row>
    <row r="381" spans="1:28" ht="15" customHeight="1" x14ac:dyDescent="0.15">
      <c r="A381" s="624" t="s">
        <v>507</v>
      </c>
      <c r="B381" s="199" t="s">
        <v>508</v>
      </c>
      <c r="C381" s="536">
        <f>[10]B!C1091+SUM([10]B!C1093:C1127)</f>
        <v>29</v>
      </c>
      <c r="D381" s="536">
        <f>[10]B!D1091+SUM([10]B!D1093:D1127)</f>
        <v>29</v>
      </c>
      <c r="E381" s="203">
        <f>[10]B!E1091+SUM([10]B!E1093:E1127)</f>
        <v>29</v>
      </c>
      <c r="F381" s="203">
        <f>[10]B!F1091+SUM([10]B!F1093:F1127)</f>
        <v>0</v>
      </c>
      <c r="G381" s="203">
        <f>[10]B!G1091+SUM([10]B!G1093:G1127)</f>
        <v>0</v>
      </c>
      <c r="H381" s="203">
        <f>[10]B!AA1091+SUM([10]B!AA1093:AA1127)</f>
        <v>14</v>
      </c>
      <c r="I381" s="203">
        <f>[10]B!AB1091+SUM([10]B!AB1093:AB1127)</f>
        <v>15</v>
      </c>
      <c r="J381" s="203">
        <f>[10]B!AC1091+SUM([10]B!AC1093:AC1127)</f>
        <v>0</v>
      </c>
      <c r="K381" s="203">
        <f>[10]B!AD1091+SUM([10]B!AD1093:AD1127)</f>
        <v>0</v>
      </c>
      <c r="L381" s="203">
        <f>[10]B!AE1091+SUM([10]B!AE1093:AE1127)</f>
        <v>0</v>
      </c>
      <c r="M381" s="203">
        <f>[10]B!AF1091+SUM([10]B!AF1093:AF1127)</f>
        <v>0</v>
      </c>
      <c r="N381" s="203">
        <f>[10]B!AG1091+SUM([10]B!AG1093:AG1127)</f>
        <v>0</v>
      </c>
      <c r="O381" s="203">
        <f>[10]B!AH1091+SUM([10]B!AH1093:AH1127)</f>
        <v>0</v>
      </c>
      <c r="P381" s="203">
        <f>[10]B!AI1091+SUM([10]B!AI1093:AI1127)</f>
        <v>8</v>
      </c>
      <c r="Q381" s="537">
        <f>[10]B!AJ1091+SUM([10]B!AJ1093:AJ1127)</f>
        <v>0</v>
      </c>
    </row>
    <row r="382" spans="1:28" ht="15" customHeight="1" x14ac:dyDescent="0.15">
      <c r="A382" s="638"/>
      <c r="B382" s="200" t="s">
        <v>509</v>
      </c>
      <c r="C382" s="493">
        <f>SUM([10]B!C1128:C1144)</f>
        <v>0</v>
      </c>
      <c r="D382" s="493">
        <f>SUM([10]B!D1128:D1144)</f>
        <v>0</v>
      </c>
      <c r="E382" s="494">
        <f>SUM([10]B!E1128:E1144)</f>
        <v>0</v>
      </c>
      <c r="F382" s="494">
        <f>SUM([10]B!F1128:F1144)</f>
        <v>0</v>
      </c>
      <c r="G382" s="494">
        <f>SUM([10]B!G1128:G1144)</f>
        <v>0</v>
      </c>
      <c r="H382" s="494">
        <f>SUM([10]B!AA1128:AA1144)</f>
        <v>0</v>
      </c>
      <c r="I382" s="494">
        <f>SUM([10]B!AB1128:AB1144)</f>
        <v>0</v>
      </c>
      <c r="J382" s="494">
        <f>SUM([10]B!AC1128:AC1144)</f>
        <v>0</v>
      </c>
      <c r="K382" s="494">
        <f>SUM([10]B!AD1128:AD1144)</f>
        <v>0</v>
      </c>
      <c r="L382" s="494">
        <f>SUM([10]B!AE1128:AE1144)</f>
        <v>0</v>
      </c>
      <c r="M382" s="494">
        <f>SUM([10]B!AF1128:AF1144)</f>
        <v>0</v>
      </c>
      <c r="N382" s="494">
        <f>SUM([10]B!AG1128:AG1144)</f>
        <v>0</v>
      </c>
      <c r="O382" s="494">
        <f>SUM([10]B!AH1128:AH1144)</f>
        <v>0</v>
      </c>
      <c r="P382" s="494">
        <f>SUM([10]B!AI1128:AI1144)</f>
        <v>0</v>
      </c>
      <c r="Q382" s="494">
        <f>SUM([10]B!AJ1128:AJ1144)</f>
        <v>0</v>
      </c>
    </row>
    <row r="383" spans="1:28" ht="15" customHeight="1" x14ac:dyDescent="0.15">
      <c r="A383" s="625"/>
      <c r="B383" s="559" t="s">
        <v>410</v>
      </c>
      <c r="C383" s="538">
        <f>SUM(C381:C382)</f>
        <v>29</v>
      </c>
      <c r="D383" s="495">
        <f>SUM(D381:D382)</f>
        <v>29</v>
      </c>
      <c r="E383" s="496">
        <f t="shared" ref="E383:Q383" si="14">SUM(E381:E382)</f>
        <v>29</v>
      </c>
      <c r="F383" s="497">
        <f t="shared" si="14"/>
        <v>0</v>
      </c>
      <c r="G383" s="498">
        <f t="shared" si="14"/>
        <v>0</v>
      </c>
      <c r="H383" s="496">
        <f t="shared" si="14"/>
        <v>14</v>
      </c>
      <c r="I383" s="499">
        <f t="shared" si="14"/>
        <v>15</v>
      </c>
      <c r="J383" s="497">
        <f t="shared" si="14"/>
        <v>0</v>
      </c>
      <c r="K383" s="496">
        <f t="shared" si="14"/>
        <v>0</v>
      </c>
      <c r="L383" s="499">
        <f t="shared" si="14"/>
        <v>0</v>
      </c>
      <c r="M383" s="497">
        <f t="shared" si="14"/>
        <v>0</v>
      </c>
      <c r="N383" s="497">
        <f t="shared" si="14"/>
        <v>0</v>
      </c>
      <c r="O383" s="496">
        <f t="shared" si="14"/>
        <v>0</v>
      </c>
      <c r="P383" s="497">
        <f t="shared" si="14"/>
        <v>8</v>
      </c>
      <c r="Q383" s="495">
        <f t="shared" si="14"/>
        <v>0</v>
      </c>
    </row>
    <row r="384" spans="1:28" ht="15" customHeight="1" x14ac:dyDescent="0.15">
      <c r="A384" s="624" t="s">
        <v>510</v>
      </c>
      <c r="B384" s="203" t="s">
        <v>508</v>
      </c>
      <c r="C384" s="539">
        <f>[10]B!C1218+SUM([10]B!C1221:C1258)</f>
        <v>488</v>
      </c>
      <c r="D384" s="539">
        <f>[10]B!D1218+SUM([10]B!D1221:D1258)</f>
        <v>486</v>
      </c>
      <c r="E384" s="561">
        <f>[10]B!E1218+SUM([10]B!E1221:E1258)</f>
        <v>485</v>
      </c>
      <c r="F384" s="561">
        <f>[10]B!F1218+SUM([10]B!F1221:F1258)</f>
        <v>1</v>
      </c>
      <c r="G384" s="561">
        <f>[10]B!G1218+SUM([10]B!G1221:G1258)</f>
        <v>2</v>
      </c>
      <c r="H384" s="561">
        <f>[10]B!AA1218+SUM([10]B!AA1221:AA1258)</f>
        <v>14</v>
      </c>
      <c r="I384" s="561">
        <f>[10]B!AB1218+SUM([10]B!AB1221:AB1258)</f>
        <v>474</v>
      </c>
      <c r="J384" s="561">
        <f>[10]B!AC1218+SUM([10]B!AC1221:AC1258)</f>
        <v>0</v>
      </c>
      <c r="K384" s="561">
        <f>[10]B!AD1218+SUM([10]B!AD1221:AD1258)</f>
        <v>0</v>
      </c>
      <c r="L384" s="561">
        <f>[10]B!AE1218+SUM([10]B!AE1221:AE1258)</f>
        <v>0</v>
      </c>
      <c r="M384" s="561">
        <f>[10]B!AF1218+SUM([10]B!AF1221:AF1258)</f>
        <v>0</v>
      </c>
      <c r="N384" s="561">
        <f>[10]B!AG1218+SUM([10]B!AG1221:AG1258)</f>
        <v>0</v>
      </c>
      <c r="O384" s="561">
        <f>[10]B!AH1218+SUM([10]B!AH1221:AH1258)</f>
        <v>0</v>
      </c>
      <c r="P384" s="561">
        <f>[10]B!AI1218+SUM([10]B!AI1221:AI1258)</f>
        <v>0</v>
      </c>
      <c r="Q384" s="205">
        <f>[10]B!AJ1218+SUM([10]B!AJ1221:AJ1258)</f>
        <v>0</v>
      </c>
    </row>
    <row r="385" spans="1:17" ht="15" customHeight="1" x14ac:dyDescent="0.15">
      <c r="A385" s="638"/>
      <c r="B385" s="204" t="s">
        <v>509</v>
      </c>
      <c r="C385" s="498">
        <f>SUM([10]B!C1259:C1270)</f>
        <v>279</v>
      </c>
      <c r="D385" s="498">
        <f>SUM([10]B!D1259:D1270)</f>
        <v>279</v>
      </c>
      <c r="E385" s="500">
        <f>SUM([10]B!E1259:E1270)</f>
        <v>279</v>
      </c>
      <c r="F385" s="500">
        <f>SUM([10]B!F1259:F1270)</f>
        <v>0</v>
      </c>
      <c r="G385" s="500">
        <f>SUM([10]B!G1259:G1270)</f>
        <v>0</v>
      </c>
      <c r="H385" s="500">
        <f>SUM([10]B!AA1259:AA1270)</f>
        <v>0</v>
      </c>
      <c r="I385" s="500">
        <f>SUM([10]B!AB1259:AB1270)</f>
        <v>279</v>
      </c>
      <c r="J385" s="500">
        <f>SUM([10]B!AC1259:AC1270)</f>
        <v>0</v>
      </c>
      <c r="K385" s="500">
        <f>SUM([10]B!AD1259:AD1270)</f>
        <v>0</v>
      </c>
      <c r="L385" s="500">
        <f>SUM([10]B!AE1259:AE1270)</f>
        <v>0</v>
      </c>
      <c r="M385" s="500">
        <f>SUM([10]B!AF1259:AF1270)</f>
        <v>0</v>
      </c>
      <c r="N385" s="500">
        <f>SUM([10]B!AG1259:AG1270)</f>
        <v>0</v>
      </c>
      <c r="O385" s="500">
        <f>SUM([10]B!AH1259:AH1270)</f>
        <v>0</v>
      </c>
      <c r="P385" s="500">
        <f>SUM([10]B!AI1259:AI1270)</f>
        <v>0</v>
      </c>
      <c r="Q385" s="501">
        <f>SUM([10]B!AJ1259:AJ1270)</f>
        <v>0</v>
      </c>
    </row>
    <row r="386" spans="1:17" ht="15" customHeight="1" x14ac:dyDescent="0.15">
      <c r="A386" s="625"/>
      <c r="B386" s="559" t="s">
        <v>410</v>
      </c>
      <c r="C386" s="498">
        <f>SUM(C384:C385)</f>
        <v>767</v>
      </c>
      <c r="D386" s="498">
        <f t="shared" ref="D386:Q386" si="15">SUM(D384:D385)</f>
        <v>765</v>
      </c>
      <c r="E386" s="498">
        <f t="shared" si="15"/>
        <v>764</v>
      </c>
      <c r="F386" s="498">
        <f t="shared" si="15"/>
        <v>1</v>
      </c>
      <c r="G386" s="498">
        <f t="shared" si="15"/>
        <v>2</v>
      </c>
      <c r="H386" s="498">
        <f t="shared" si="15"/>
        <v>14</v>
      </c>
      <c r="I386" s="498">
        <f t="shared" si="15"/>
        <v>753</v>
      </c>
      <c r="J386" s="498">
        <f t="shared" si="15"/>
        <v>0</v>
      </c>
      <c r="K386" s="498">
        <f t="shared" si="15"/>
        <v>0</v>
      </c>
      <c r="L386" s="498">
        <f t="shared" si="15"/>
        <v>0</v>
      </c>
      <c r="M386" s="498">
        <f t="shared" si="15"/>
        <v>0</v>
      </c>
      <c r="N386" s="498">
        <f t="shared" si="15"/>
        <v>0</v>
      </c>
      <c r="O386" s="498">
        <f t="shared" si="15"/>
        <v>0</v>
      </c>
      <c r="P386" s="498">
        <f t="shared" si="15"/>
        <v>0</v>
      </c>
      <c r="Q386" s="495">
        <f t="shared" si="15"/>
        <v>0</v>
      </c>
    </row>
    <row r="387" spans="1:17" ht="15" customHeight="1" x14ac:dyDescent="0.15">
      <c r="A387" s="624" t="s">
        <v>511</v>
      </c>
      <c r="B387" s="203" t="s">
        <v>508</v>
      </c>
      <c r="C387" s="498">
        <f>SUM([10]B!C1354:C1401)</f>
        <v>505</v>
      </c>
      <c r="D387" s="498">
        <f>SUM([10]B!D1354:D1401)</f>
        <v>505</v>
      </c>
      <c r="E387" s="500">
        <f>SUM([10]B!E1354:E1401)</f>
        <v>505</v>
      </c>
      <c r="F387" s="500">
        <f>SUM([10]B!F1354:F1401)</f>
        <v>0</v>
      </c>
      <c r="G387" s="500">
        <f>SUM([10]B!G1354:G1401)</f>
        <v>0</v>
      </c>
      <c r="H387" s="500">
        <f>SUM([10]B!AA1354:AA1401)</f>
        <v>0</v>
      </c>
      <c r="I387" s="500">
        <f>SUM([10]B!AB1354:AB1401)</f>
        <v>505</v>
      </c>
      <c r="J387" s="500">
        <f>SUM([10]B!AC1354:AC1401)</f>
        <v>0</v>
      </c>
      <c r="K387" s="500">
        <f>SUM([10]B!AD1354:AD1401)</f>
        <v>0</v>
      </c>
      <c r="L387" s="500">
        <f>SUM([10]B!AE1354:AE1401)</f>
        <v>0</v>
      </c>
      <c r="M387" s="500">
        <f>SUM([10]B!AF1354:AF1401)</f>
        <v>0</v>
      </c>
      <c r="N387" s="500">
        <f>SUM([10]B!AG1354:AG1401)</f>
        <v>0</v>
      </c>
      <c r="O387" s="500">
        <f>SUM([10]B!AH1354:AH1401)</f>
        <v>0</v>
      </c>
      <c r="P387" s="500">
        <f>SUM([10]B!AI1354:AI1401)</f>
        <v>0</v>
      </c>
      <c r="Q387" s="501">
        <f>SUM([10]B!AJ1354:AJ1401)</f>
        <v>0</v>
      </c>
    </row>
    <row r="388" spans="1:17" ht="15" customHeight="1" x14ac:dyDescent="0.15">
      <c r="A388" s="638"/>
      <c r="B388" s="200" t="s">
        <v>509</v>
      </c>
      <c r="C388" s="498">
        <f>SUM([10]B!C1402:C1423)</f>
        <v>8</v>
      </c>
      <c r="D388" s="498">
        <f>SUM([10]B!D1402:D1423)</f>
        <v>8</v>
      </c>
      <c r="E388" s="500">
        <f>SUM([10]B!E1402:E1423)</f>
        <v>8</v>
      </c>
      <c r="F388" s="500">
        <f>SUM([10]B!F1402:F1423)</f>
        <v>0</v>
      </c>
      <c r="G388" s="500">
        <f>SUM([10]B!G1402:G1423)</f>
        <v>0</v>
      </c>
      <c r="H388" s="500">
        <f>SUM([10]B!AA1402:AA1423)</f>
        <v>0</v>
      </c>
      <c r="I388" s="500">
        <f>SUM([10]B!AB1402:AB1423)</f>
        <v>8</v>
      </c>
      <c r="J388" s="500">
        <f>SUM([10]B!AC1402:AC1423)</f>
        <v>0</v>
      </c>
      <c r="K388" s="500">
        <f>SUM([10]B!AD1402:AD1423)</f>
        <v>0</v>
      </c>
      <c r="L388" s="500">
        <f>SUM([10]B!AE1402:AE1423)</f>
        <v>0</v>
      </c>
      <c r="M388" s="500">
        <f>SUM([10]B!AF1402:AF1423)</f>
        <v>0</v>
      </c>
      <c r="N388" s="500">
        <f>SUM([10]B!AG1402:AG1423)</f>
        <v>0</v>
      </c>
      <c r="O388" s="500">
        <f>SUM([10]B!AH1402:AH1423)</f>
        <v>0</v>
      </c>
      <c r="P388" s="500">
        <f>SUM([10]B!AI1402:AI1423)</f>
        <v>0</v>
      </c>
      <c r="Q388" s="501">
        <f>SUM([10]B!AJ1402:AJ1423)</f>
        <v>0</v>
      </c>
    </row>
    <row r="389" spans="1:17" ht="15" customHeight="1" x14ac:dyDescent="0.15">
      <c r="A389" s="625"/>
      <c r="B389" s="559" t="s">
        <v>410</v>
      </c>
      <c r="C389" s="498">
        <f>SUM(C387:C388)</f>
        <v>513</v>
      </c>
      <c r="D389" s="498">
        <f t="shared" ref="D389:Q389" si="16">SUM(D387:D388)</f>
        <v>513</v>
      </c>
      <c r="E389" s="498">
        <f t="shared" si="16"/>
        <v>513</v>
      </c>
      <c r="F389" s="498">
        <f t="shared" si="16"/>
        <v>0</v>
      </c>
      <c r="G389" s="498">
        <f t="shared" si="16"/>
        <v>0</v>
      </c>
      <c r="H389" s="498">
        <f t="shared" si="16"/>
        <v>0</v>
      </c>
      <c r="I389" s="498">
        <f t="shared" si="16"/>
        <v>513</v>
      </c>
      <c r="J389" s="498">
        <f t="shared" si="16"/>
        <v>0</v>
      </c>
      <c r="K389" s="498">
        <f t="shared" si="16"/>
        <v>0</v>
      </c>
      <c r="L389" s="498">
        <f t="shared" si="16"/>
        <v>0</v>
      </c>
      <c r="M389" s="498">
        <f t="shared" si="16"/>
        <v>0</v>
      </c>
      <c r="N389" s="498">
        <f t="shared" si="16"/>
        <v>0</v>
      </c>
      <c r="O389" s="498">
        <f t="shared" si="16"/>
        <v>0</v>
      </c>
      <c r="P389" s="498">
        <f t="shared" si="16"/>
        <v>0</v>
      </c>
      <c r="Q389" s="495">
        <f t="shared" si="16"/>
        <v>0</v>
      </c>
    </row>
    <row r="390" spans="1:17" ht="24.75" customHeight="1" x14ac:dyDescent="0.15">
      <c r="A390" s="562" t="s">
        <v>512</v>
      </c>
      <c r="B390" s="205" t="s">
        <v>508</v>
      </c>
      <c r="C390" s="498">
        <f>[10]B!C1504</f>
        <v>7</v>
      </c>
      <c r="D390" s="498">
        <f>[10]B!D1504</f>
        <v>7</v>
      </c>
      <c r="E390" s="500">
        <f>[10]B!E1504</f>
        <v>7</v>
      </c>
      <c r="F390" s="500">
        <f>[10]B!F1504</f>
        <v>0</v>
      </c>
      <c r="G390" s="500">
        <f>[10]B!G1504</f>
        <v>0</v>
      </c>
      <c r="H390" s="500">
        <f>[10]B!AA1504</f>
        <v>0</v>
      </c>
      <c r="I390" s="500">
        <f>[10]B!AB1504</f>
        <v>7</v>
      </c>
      <c r="J390" s="500">
        <f>[10]B!AC1504</f>
        <v>0</v>
      </c>
      <c r="K390" s="500">
        <f>[10]B!AD1504</f>
        <v>0</v>
      </c>
      <c r="L390" s="500">
        <f>[10]B!AE1504</f>
        <v>0</v>
      </c>
      <c r="M390" s="500">
        <f>[10]B!AF1504</f>
        <v>0</v>
      </c>
      <c r="N390" s="500">
        <f>[10]B!AG1504</f>
        <v>0</v>
      </c>
      <c r="O390" s="500">
        <f>[10]B!AH1504</f>
        <v>0</v>
      </c>
      <c r="P390" s="500">
        <f>[10]B!AI1504</f>
        <v>0</v>
      </c>
      <c r="Q390" s="501">
        <f>[10]B!AJ1504</f>
        <v>0</v>
      </c>
    </row>
    <row r="391" spans="1:17" ht="24.75" customHeight="1" x14ac:dyDescent="0.15">
      <c r="A391" s="206" t="s">
        <v>513</v>
      </c>
      <c r="B391" s="204" t="s">
        <v>508</v>
      </c>
      <c r="C391" s="498">
        <f>[10]B!C1653</f>
        <v>0</v>
      </c>
      <c r="D391" s="498">
        <f>[10]B!D1653</f>
        <v>0</v>
      </c>
      <c r="E391" s="500">
        <f>[10]B!E1653</f>
        <v>0</v>
      </c>
      <c r="F391" s="500">
        <f>[10]B!F1653</f>
        <v>0</v>
      </c>
      <c r="G391" s="500">
        <f>[10]B!G1653</f>
        <v>0</v>
      </c>
      <c r="H391" s="500">
        <f>[10]B!AA1653</f>
        <v>0</v>
      </c>
      <c r="I391" s="500">
        <f>[10]B!AB1653</f>
        <v>0</v>
      </c>
      <c r="J391" s="500">
        <f>[10]B!AC1653</f>
        <v>0</v>
      </c>
      <c r="K391" s="500">
        <f>[10]B!AD1653</f>
        <v>0</v>
      </c>
      <c r="L391" s="500">
        <f>[10]B!AE1653</f>
        <v>0</v>
      </c>
      <c r="M391" s="500">
        <f>[10]B!AF1653</f>
        <v>0</v>
      </c>
      <c r="N391" s="500">
        <f>[10]B!AG1653</f>
        <v>0</v>
      </c>
      <c r="O391" s="500">
        <f>[10]B!AH1653</f>
        <v>0</v>
      </c>
      <c r="P391" s="500">
        <f>[10]B!AI1653</f>
        <v>0</v>
      </c>
      <c r="Q391" s="501">
        <f>[10]B!AJ1653</f>
        <v>0</v>
      </c>
    </row>
    <row r="392" spans="1:17" ht="15" customHeight="1" x14ac:dyDescent="0.15">
      <c r="A392" s="624" t="s">
        <v>514</v>
      </c>
      <c r="B392" s="207" t="s">
        <v>508</v>
      </c>
      <c r="C392" s="502">
        <f>SUM([10]B!C1682:C1690,[10]B!C1694:C1697,[10]B!C1701,[10]B!C1704:C1742,[10]B!C1753:C1758)+[10]B!C1812</f>
        <v>22746</v>
      </c>
      <c r="D392" s="502">
        <f>SUM([10]B!D1682:D1690,[10]B!D1694:D1697,[10]B!D1701,[10]B!D1704:D1742,[10]B!D1753:D1758)+[10]B!D1812</f>
        <v>22554</v>
      </c>
      <c r="E392" s="503">
        <f>SUM([10]B!E1682:E1690,[10]B!E1694:E1697,[10]B!E1701,[10]B!E1704:E1742,[10]B!E1753:E1758)+[10]B!E1812</f>
        <v>22554</v>
      </c>
      <c r="F392" s="503">
        <f>SUM([10]B!F1682:F1690,[10]B!F1694:F1697,[10]B!F1701,[10]B!F1704:F1742,[10]B!F1753:F1758)+[10]B!F1812</f>
        <v>0</v>
      </c>
      <c r="G392" s="503">
        <f>SUM([10]B!G1682:G1690,[10]B!G1694:G1697,[10]B!G1701,[10]B!G1704:G1742,[10]B!G1753:G1758)+[10]B!G1812</f>
        <v>192</v>
      </c>
      <c r="H392" s="503">
        <f>SUM([10]B!AA1682:AA1690,[10]B!AA1694:AA1697,[10]B!AA1701,[10]B!AA1704:AA1742,[10]B!AA1753:AA1758)+[10]B!AA1812</f>
        <v>20232</v>
      </c>
      <c r="I392" s="503">
        <f>SUM([10]B!AB1682:AB1690,[10]B!AB1694:AB1697,[10]B!AB1701,[10]B!AB1704:AB1742,[10]B!AB1753:AB1758)+[10]B!AB1812</f>
        <v>1474</v>
      </c>
      <c r="J392" s="503">
        <f>SUM([10]B!AC1682:AC1690,[10]B!AC1694:AC1697,[10]B!AC1701,[10]B!AC1704:AC1742,[10]B!AC1753:AC1758)+[10]B!AC1812</f>
        <v>1040</v>
      </c>
      <c r="K392" s="503">
        <f>SUM([10]B!AD1682:AD1690,[10]B!AD1694:AD1697,[10]B!AD1701,[10]B!AD1704:AD1742,[10]B!AD1753:AD1758)+[10]B!AD1812</f>
        <v>0</v>
      </c>
      <c r="L392" s="503">
        <f>SUM([10]B!AE1682:AE1690,[10]B!AE1694:AE1697,[10]B!AE1701,[10]B!AE1704:AE1742,[10]B!AE1753:AE1758)+[10]B!AE1812</f>
        <v>0</v>
      </c>
      <c r="M392" s="503">
        <f>SUM([10]B!AF1682:AF1690,[10]B!AF1694:AF1697,[10]B!AF1701,[10]B!AF1704:AF1742,[10]B!AF1753:AF1758)+[10]B!AF1812</f>
        <v>0</v>
      </c>
      <c r="N392" s="503">
        <f>SUM([10]B!AG1682:AG1690,[10]B!AG1694:AG1697,[10]B!AG1701,[10]B!AG1704:AG1742,[10]B!AG1753:AG1758)+[10]B!AG1812</f>
        <v>0</v>
      </c>
      <c r="O392" s="503">
        <f>SUM([10]B!AH1682:AH1690,[10]B!AH1694:AH1697,[10]B!AH1701,[10]B!AH1704:AH1742,[10]B!AH1753:AH1758)+[10]B!AH1812</f>
        <v>0</v>
      </c>
      <c r="P392" s="503">
        <f>SUM([10]B!AI1682:AI1690,[10]B!AI1694:AI1697,[10]B!AI1701,[10]B!AI1704:AI1742,[10]B!AI1753:AI1758)+[10]B!AI1812</f>
        <v>0</v>
      </c>
      <c r="Q392" s="504">
        <f>SUM([10]B!AJ1682:AJ1690,[10]B!AJ1694:AJ1697,[10]B!AJ1701,[10]B!AJ1704:AJ1742,[10]B!AJ1753:AJ1758)+[10]B!AJ1812</f>
        <v>0</v>
      </c>
    </row>
    <row r="393" spans="1:17" ht="15" customHeight="1" x14ac:dyDescent="0.15">
      <c r="A393" s="638"/>
      <c r="B393" s="200" t="s">
        <v>509</v>
      </c>
      <c r="C393" s="505">
        <f>SUM([10]B!C1691:C1693,[10]B!C1695:C1696,[10]B!C1701:C1703,[10]B!C1743:C1752,[10]B!C1759:C1785,[10]B!C1815)</f>
        <v>1784</v>
      </c>
      <c r="D393" s="505">
        <f>SUM([10]B!D1691:D1693,[10]B!D1695:D1696,[10]B!D1701:D1703,[10]B!D1743:D1752,[10]B!D1759:D1785,[10]B!D1815)</f>
        <v>1784</v>
      </c>
      <c r="E393" s="506">
        <f>SUM([10]B!E1691:E1693,[10]B!E1695:E1696,[10]B!E1701:E1703,[10]B!E1743:E1752,[10]B!E1759:E1785,[10]B!E1815)</f>
        <v>1784</v>
      </c>
      <c r="F393" s="506">
        <f>SUM([10]B!F1691:F1693,[10]B!F1695:F1696,[10]B!F1701:F1703,[10]B!F1743:F1752,[10]B!F1759:F1785,[10]B!F1815)</f>
        <v>0</v>
      </c>
      <c r="G393" s="506">
        <f>SUM([10]B!G1691:G1693,[10]B!G1695:G1696,[10]B!G1701:G1703,[10]B!G1743:G1752,[10]B!G1759:G1785,[10]B!G1815)</f>
        <v>0</v>
      </c>
      <c r="H393" s="506">
        <f>SUM([10]B!AA1691:AA1693,[10]B!AA1695:AA1696,[10]B!AA1701:AA1703,[10]B!AA1743:AA1752,[10]B!AA1759:AA1785,[10]B!AA1815)</f>
        <v>1345</v>
      </c>
      <c r="I393" s="506">
        <f>SUM([10]B!AB1691:AB1693,[10]B!AB1695:AB1696,[10]B!AB1701:AB1703,[10]B!AB1743:AB1752,[10]B!AB1759:AB1785,[10]B!AB1815)</f>
        <v>11</v>
      </c>
      <c r="J393" s="506">
        <f>SUM([10]B!AC1691:AC1693,[10]B!AC1695:AC1696,[10]B!AC1701:AC1703,[10]B!AC1743:AC1752,[10]B!AC1759:AC1785,[10]B!AC1815)</f>
        <v>428</v>
      </c>
      <c r="K393" s="506">
        <f>SUM([10]B!AD1691:AD1693,[10]B!AD1695:AD1696,[10]B!AD1701:AD1703,[10]B!AD1743:AD1752,[10]B!AD1759:AD1785,[10]B!AD1815)</f>
        <v>0</v>
      </c>
      <c r="L393" s="506">
        <f>SUM([10]B!AE1691:AE1693,[10]B!AE1695:AE1696,[10]B!AE1701:AE1703,[10]B!AE1743:AE1752,[10]B!AE1759:AE1785,[10]B!AE1815)</f>
        <v>0</v>
      </c>
      <c r="M393" s="506">
        <f>SUM([10]B!AF1691:AF1693,[10]B!AF1695:AF1696,[10]B!AF1701:AF1703,[10]B!AF1743:AF1752,[10]B!AF1759:AF1785,[10]B!AF1815)</f>
        <v>0</v>
      </c>
      <c r="N393" s="506">
        <f>SUM([10]B!AG1691:AG1693,[10]B!AG1695:AG1696,[10]B!AG1701:AG1703,[10]B!AG1743:AG1752,[10]B!AG1759:AG1785,[10]B!AG1815)</f>
        <v>0</v>
      </c>
      <c r="O393" s="506">
        <f>SUM([10]B!AH1691:AH1693,[10]B!AH1695:AH1696,[10]B!AH1701:AH1703,[10]B!AH1743:AH1752,[10]B!AH1759:AH1785,[10]B!AH1815)</f>
        <v>0</v>
      </c>
      <c r="P393" s="506">
        <f>SUM([10]B!AI1691:AI1693,[10]B!AI1695:AI1696,[10]B!AI1701:AI1703,[10]B!AI1743:AI1752,[10]B!AI1759:AI1785,[10]B!AI1815)</f>
        <v>0</v>
      </c>
      <c r="Q393" s="494">
        <f>SUM([10]B!AJ1691:AJ1693,[10]B!AJ1695:AJ1696,[10]B!AJ1701:AJ1703,[10]B!AJ1743:AJ1752,[10]B!AJ1759:AJ1785,[10]B!AJ1815)</f>
        <v>0</v>
      </c>
    </row>
    <row r="394" spans="1:17" ht="15" customHeight="1" x14ac:dyDescent="0.15">
      <c r="A394" s="625"/>
      <c r="B394" s="559" t="s">
        <v>410</v>
      </c>
      <c r="C394" s="538">
        <f t="shared" ref="C394:Q394" si="17">SUM(C392:C393)</f>
        <v>24530</v>
      </c>
      <c r="D394" s="495">
        <f t="shared" si="17"/>
        <v>24338</v>
      </c>
      <c r="E394" s="496">
        <f t="shared" si="17"/>
        <v>24338</v>
      </c>
      <c r="F394" s="497">
        <f t="shared" si="17"/>
        <v>0</v>
      </c>
      <c r="G394" s="498">
        <f t="shared" si="17"/>
        <v>192</v>
      </c>
      <c r="H394" s="496">
        <f t="shared" si="17"/>
        <v>21577</v>
      </c>
      <c r="I394" s="499">
        <f t="shared" si="17"/>
        <v>1485</v>
      </c>
      <c r="J394" s="497">
        <f t="shared" si="17"/>
        <v>1468</v>
      </c>
      <c r="K394" s="496">
        <f t="shared" si="17"/>
        <v>0</v>
      </c>
      <c r="L394" s="499">
        <f t="shared" si="17"/>
        <v>0</v>
      </c>
      <c r="M394" s="497">
        <f t="shared" si="17"/>
        <v>0</v>
      </c>
      <c r="N394" s="497">
        <f>SUM(N392:N393)</f>
        <v>0</v>
      </c>
      <c r="O394" s="496">
        <f t="shared" si="17"/>
        <v>0</v>
      </c>
      <c r="P394" s="497">
        <f t="shared" si="17"/>
        <v>0</v>
      </c>
      <c r="Q394" s="495">
        <f t="shared" si="17"/>
        <v>0</v>
      </c>
    </row>
    <row r="395" spans="1:17" ht="15" customHeight="1" x14ac:dyDescent="0.15">
      <c r="A395" s="638" t="s">
        <v>515</v>
      </c>
      <c r="B395" s="207" t="s">
        <v>508</v>
      </c>
      <c r="C395" s="507">
        <f>SUM([10]B!C1985:C1998,[10]B!C2000:C2033,[10]B!C2059:C2061)</f>
        <v>314</v>
      </c>
      <c r="D395" s="507">
        <f>SUM([10]B!D1985:D1998,[10]B!D2000:D2033,[10]B!D2059:D2061)</f>
        <v>290</v>
      </c>
      <c r="E395" s="508">
        <f>SUM([10]B!E1985:E1998,[10]B!E2000:E2033,[10]B!E2059:E2061)</f>
        <v>290</v>
      </c>
      <c r="F395" s="508">
        <f>SUM([10]B!F1985:F1998,[10]B!F2000:F2033,[10]B!F2059:F2061)</f>
        <v>0</v>
      </c>
      <c r="G395" s="508">
        <f>SUM([10]B!G1985:G1998,[10]B!G2000:G2033,[10]B!G2059:G2061)</f>
        <v>24</v>
      </c>
      <c r="H395" s="508">
        <f>SUM([10]B!AA1985:AA1998,[10]B!AA2000:AA2033,[10]B!AA2059:AA2061)</f>
        <v>147</v>
      </c>
      <c r="I395" s="508">
        <f>SUM([10]B!AB1985:AB1998,[10]B!AB2000:AB2033,[10]B!AB2059:AB2061)</f>
        <v>164</v>
      </c>
      <c r="J395" s="508">
        <f>SUM([10]B!AC1985:AC1998,[10]B!AC2000:AC2033,[10]B!AC2059:AC2061)</f>
        <v>3</v>
      </c>
      <c r="K395" s="508">
        <f>SUM([10]B!AD1985:AD1998,[10]B!AD2000:AD2033,[10]B!AD2059:AD2061)</f>
        <v>0</v>
      </c>
      <c r="L395" s="508">
        <f>SUM([10]B!AE1985:AE1998,[10]B!AE2000:AE2033,[10]B!AE2059:AE2061)</f>
        <v>0</v>
      </c>
      <c r="M395" s="508">
        <f>SUM([10]B!AF1985:AF1998,[10]B!AF2000:AF2033,[10]B!AF2059:AF2061)</f>
        <v>0</v>
      </c>
      <c r="N395" s="508">
        <f>SUM([10]B!AG1985:AG1998,[10]B!AG2000:AG2033,[10]B!AG2059:AG2061)</f>
        <v>0</v>
      </c>
      <c r="O395" s="508">
        <f>SUM([10]B!AH1985:AH1998,[10]B!AH2000:AH2033,[10]B!AH2059:AH2061)</f>
        <v>0</v>
      </c>
      <c r="P395" s="508">
        <f>SUM([10]B!AI1985:AI1998,[10]B!AI2000:AI2033,[10]B!AI2059:AI2061)</f>
        <v>0</v>
      </c>
      <c r="Q395" s="509">
        <f>SUM([10]B!AJ1985:AJ1998,[10]B!AJ2000:AJ2033,[10]B!AJ2059:AJ2061)</f>
        <v>0</v>
      </c>
    </row>
    <row r="396" spans="1:17" ht="15" customHeight="1" x14ac:dyDescent="0.15">
      <c r="A396" s="638"/>
      <c r="B396" s="200" t="s">
        <v>509</v>
      </c>
      <c r="C396" s="505">
        <f>SUM([10]B!C1999,[10]B!C2034:C2055)</f>
        <v>23</v>
      </c>
      <c r="D396" s="505">
        <f>SUM([10]B!D1999,[10]B!D2034:D2055)</f>
        <v>23</v>
      </c>
      <c r="E396" s="506">
        <f>SUM([10]B!E1999,[10]B!E2034:E2055)</f>
        <v>23</v>
      </c>
      <c r="F396" s="506">
        <f>SUM([10]B!F1999,[10]B!F2034:F2055)</f>
        <v>0</v>
      </c>
      <c r="G396" s="506">
        <f>SUM([10]B!G1999,[10]B!G2034:G2055)</f>
        <v>0</v>
      </c>
      <c r="H396" s="506">
        <f>SUM([10]B!AA1999,[10]B!AA2034:AA2055)</f>
        <v>0</v>
      </c>
      <c r="I396" s="506">
        <f>SUM([10]B!AB1999,[10]B!AB2034:AB2055)</f>
        <v>9</v>
      </c>
      <c r="J396" s="506">
        <f>SUM([10]B!AC1999,[10]B!AC2034:AC2055)</f>
        <v>14</v>
      </c>
      <c r="K396" s="506">
        <f>SUM([10]B!AD1999,[10]B!AD2034:AD2055)</f>
        <v>0</v>
      </c>
      <c r="L396" s="506">
        <f>SUM([10]B!AE1999,[10]B!AE2034:AE2055)</f>
        <v>0</v>
      </c>
      <c r="M396" s="506">
        <f>SUM([10]B!AF1999,[10]B!AF2034:AF2055)</f>
        <v>0</v>
      </c>
      <c r="N396" s="506">
        <f>SUM([10]B!AG1999,[10]B!AG2034:AG2055)</f>
        <v>0</v>
      </c>
      <c r="O396" s="506">
        <f>SUM([10]B!AH1999,[10]B!AH2034:AH2055)</f>
        <v>0</v>
      </c>
      <c r="P396" s="506">
        <f>SUM([10]B!AI1999,[10]B!AI2034:AI2055)</f>
        <v>0</v>
      </c>
      <c r="Q396" s="494">
        <f>SUM([10]B!AJ1999,[10]B!AJ2034:AJ2055)</f>
        <v>0</v>
      </c>
    </row>
    <row r="397" spans="1:17" ht="15" customHeight="1" x14ac:dyDescent="0.15">
      <c r="A397" s="638"/>
      <c r="B397" s="559" t="s">
        <v>410</v>
      </c>
      <c r="C397" s="538">
        <f>SUM(C395:C396)</f>
        <v>337</v>
      </c>
      <c r="D397" s="495">
        <f t="shared" ref="D397:Q397" si="18">SUM(D395:D396)</f>
        <v>313</v>
      </c>
      <c r="E397" s="496">
        <f t="shared" si="18"/>
        <v>313</v>
      </c>
      <c r="F397" s="497">
        <f t="shared" si="18"/>
        <v>0</v>
      </c>
      <c r="G397" s="498">
        <f t="shared" si="18"/>
        <v>24</v>
      </c>
      <c r="H397" s="496">
        <f t="shared" si="18"/>
        <v>147</v>
      </c>
      <c r="I397" s="499">
        <f t="shared" si="18"/>
        <v>173</v>
      </c>
      <c r="J397" s="497">
        <f t="shared" si="18"/>
        <v>17</v>
      </c>
      <c r="K397" s="496">
        <f t="shared" si="18"/>
        <v>0</v>
      </c>
      <c r="L397" s="499">
        <f t="shared" si="18"/>
        <v>0</v>
      </c>
      <c r="M397" s="497">
        <f t="shared" si="18"/>
        <v>0</v>
      </c>
      <c r="N397" s="497">
        <f t="shared" si="18"/>
        <v>0</v>
      </c>
      <c r="O397" s="496">
        <f t="shared" si="18"/>
        <v>0</v>
      </c>
      <c r="P397" s="497">
        <f t="shared" si="18"/>
        <v>0</v>
      </c>
      <c r="Q397" s="495">
        <f t="shared" si="18"/>
        <v>0</v>
      </c>
    </row>
    <row r="398" spans="1:17" ht="15" customHeight="1" x14ac:dyDescent="0.15">
      <c r="A398" s="624" t="s">
        <v>516</v>
      </c>
      <c r="B398" s="203" t="s">
        <v>508</v>
      </c>
      <c r="C398" s="540">
        <f>SUM([10]B!C2220:C2241,[10]B!C2257:C2259)</f>
        <v>180</v>
      </c>
      <c r="D398" s="540">
        <f>SUM([10]B!D2220:D2241,[10]B!D2257:D2259)</f>
        <v>165</v>
      </c>
      <c r="E398" s="540">
        <f>SUM([10]B!E2220:E2241,[10]B!E2257:E2259)</f>
        <v>165</v>
      </c>
      <c r="F398" s="540">
        <f>SUM([10]B!F2220:F2241,[10]B!F2257:F2259)</f>
        <v>0</v>
      </c>
      <c r="G398" s="540">
        <f>SUM([10]B!G2220:G2241,[10]B!G2257:G2259)</f>
        <v>15</v>
      </c>
      <c r="H398" s="541">
        <f>SUM([10]B!AA2220:AA2241,[10]B!AA2257:AA2259)</f>
        <v>101</v>
      </c>
      <c r="I398" s="541">
        <f>SUM([10]B!AB2220:AB2241,[10]B!AB2257:AB2259)</f>
        <v>31</v>
      </c>
      <c r="J398" s="541">
        <f>SUM([10]B!AC2220:AC2241,[10]B!AC2257:AC2259)</f>
        <v>48</v>
      </c>
      <c r="K398" s="541">
        <f>SUM([10]B!AD2220:AD2241,[10]B!AD2257:AD2259)</f>
        <v>0</v>
      </c>
      <c r="L398" s="541">
        <f>SUM([10]B!AE2220:AE2241,[10]B!AE2257:AE2259)</f>
        <v>0</v>
      </c>
      <c r="M398" s="541">
        <f>SUM([10]B!AF2220:AF2241,[10]B!AF2257:AF2259)</f>
        <v>0</v>
      </c>
      <c r="N398" s="541">
        <f>SUM([10]B!AG2220:AG2241,[10]B!AG2257:AG2259)</f>
        <v>0</v>
      </c>
      <c r="O398" s="541">
        <f>SUM([10]B!AH2220:AH2241,[10]B!AH2257:AH2259)</f>
        <v>0</v>
      </c>
      <c r="P398" s="541">
        <f>SUM([10]B!AI2220:AI2241,[10]B!AI2257:AI2259)</f>
        <v>0</v>
      </c>
      <c r="Q398" s="207">
        <f>SUM([10]B!AJ2220:AJ2241,[10]B!AJ2257:AJ2259)</f>
        <v>0</v>
      </c>
    </row>
    <row r="399" spans="1:17" ht="15" customHeight="1" x14ac:dyDescent="0.15">
      <c r="A399" s="638"/>
      <c r="B399" s="200" t="s">
        <v>509</v>
      </c>
      <c r="C399" s="505">
        <f>SUM([10]B!C2242:C2245)</f>
        <v>232</v>
      </c>
      <c r="D399" s="505">
        <f>SUM([10]B!D2242:D2245)</f>
        <v>156</v>
      </c>
      <c r="E399" s="506">
        <f>SUM([10]B!E2242:E2245)</f>
        <v>156</v>
      </c>
      <c r="F399" s="506">
        <f>SUM([10]B!F2242:F2245)</f>
        <v>0</v>
      </c>
      <c r="G399" s="506">
        <f>SUM([10]B!G2242:G2245)</f>
        <v>76</v>
      </c>
      <c r="H399" s="506">
        <f>SUM([10]B!AA2242:AA2245)</f>
        <v>128</v>
      </c>
      <c r="I399" s="506">
        <f>SUM([10]B!AB2242:AB2245)</f>
        <v>12</v>
      </c>
      <c r="J399" s="506">
        <f>SUM([10]B!AC2242:AC2245)</f>
        <v>92</v>
      </c>
      <c r="K399" s="506">
        <f>SUM([10]B!AD2242:AD2245)</f>
        <v>0</v>
      </c>
      <c r="L399" s="506">
        <f>SUM([10]B!AE2242:AE2245)</f>
        <v>0</v>
      </c>
      <c r="M399" s="506">
        <f>SUM([10]B!AF2242:AF2245)</f>
        <v>0</v>
      </c>
      <c r="N399" s="506">
        <f>SUM([10]B!AG2242:AG2245)</f>
        <v>0</v>
      </c>
      <c r="O399" s="506">
        <f>SUM([10]B!AH2242:AH2245)</f>
        <v>0</v>
      </c>
      <c r="P399" s="506">
        <f>SUM([10]B!AI2242:AI2245)</f>
        <v>0</v>
      </c>
      <c r="Q399" s="494">
        <f>SUM([10]B!AJ2242:AJ2245)</f>
        <v>0</v>
      </c>
    </row>
    <row r="400" spans="1:17" ht="15" customHeight="1" x14ac:dyDescent="0.15">
      <c r="A400" s="625"/>
      <c r="B400" s="559" t="s">
        <v>410</v>
      </c>
      <c r="C400" s="498">
        <f>SUM(C398:C399)</f>
        <v>412</v>
      </c>
      <c r="D400" s="498">
        <f t="shared" ref="D400:Q400" si="19">SUM(D398:D399)</f>
        <v>321</v>
      </c>
      <c r="E400" s="498">
        <f t="shared" si="19"/>
        <v>321</v>
      </c>
      <c r="F400" s="498">
        <f t="shared" si="19"/>
        <v>0</v>
      </c>
      <c r="G400" s="498">
        <f t="shared" si="19"/>
        <v>91</v>
      </c>
      <c r="H400" s="498">
        <f>SUM(H398:H399)</f>
        <v>229</v>
      </c>
      <c r="I400" s="498">
        <f t="shared" si="19"/>
        <v>43</v>
      </c>
      <c r="J400" s="498">
        <f t="shared" si="19"/>
        <v>140</v>
      </c>
      <c r="K400" s="498">
        <f t="shared" si="19"/>
        <v>0</v>
      </c>
      <c r="L400" s="498">
        <f t="shared" si="19"/>
        <v>0</v>
      </c>
      <c r="M400" s="498">
        <f t="shared" si="19"/>
        <v>0</v>
      </c>
      <c r="N400" s="498">
        <f t="shared" si="19"/>
        <v>0</v>
      </c>
      <c r="O400" s="498">
        <f t="shared" si="19"/>
        <v>0</v>
      </c>
      <c r="P400" s="498">
        <f t="shared" si="19"/>
        <v>0</v>
      </c>
      <c r="Q400" s="495">
        <f t="shared" si="19"/>
        <v>0</v>
      </c>
    </row>
    <row r="401" spans="1:19" ht="15" customHeight="1" x14ac:dyDescent="0.15">
      <c r="A401" s="615" t="s">
        <v>517</v>
      </c>
      <c r="B401" s="205" t="s">
        <v>518</v>
      </c>
      <c r="C401" s="502">
        <f>SUM([10]B!C2416:C2418)+[10]B!C2363</f>
        <v>1243</v>
      </c>
      <c r="D401" s="502">
        <f>SUM([10]B!D2416:D2418)+[10]B!D2363</f>
        <v>485</v>
      </c>
      <c r="E401" s="503">
        <f>SUM([10]B!E2416:E2418)+[10]B!E2363</f>
        <v>481</v>
      </c>
      <c r="F401" s="503">
        <f>SUM([10]B!F2416:F2418)+[10]B!F2363</f>
        <v>4</v>
      </c>
      <c r="G401" s="503">
        <f>SUM([10]B!G2416:G2418)+[10]B!G2363</f>
        <v>758</v>
      </c>
      <c r="H401" s="503">
        <f>SUM([10]B!AA2416:AA2418)+[10]B!AA2363</f>
        <v>1104</v>
      </c>
      <c r="I401" s="504">
        <f>SUM([10]B!AB2416:AB2418)+[10]B!AB2363</f>
        <v>8</v>
      </c>
      <c r="J401" s="504">
        <f>SUM([10]B!AC2416:AC2418)+[10]B!AC2363</f>
        <v>131</v>
      </c>
      <c r="K401" s="504">
        <f>SUM([10]B!AD2416:AD2418)+[10]B!AD2363</f>
        <v>0</v>
      </c>
      <c r="L401" s="504">
        <f>SUM([10]B!AE2416:AE2418)+[10]B!AE2363</f>
        <v>0</v>
      </c>
      <c r="M401" s="504">
        <f>SUM([10]B!AF2416:AF2418)+[10]B!AF2363</f>
        <v>0</v>
      </c>
      <c r="N401" s="504">
        <f>SUM([10]B!AG2416:AG2418)+[10]B!AG2363</f>
        <v>0</v>
      </c>
      <c r="O401" s="504">
        <f>SUM([10]B!AH2416:AH2418)+[10]B!AH2363</f>
        <v>0</v>
      </c>
      <c r="P401" s="504">
        <f>SUM([10]B!AI2416:AI2418)+[10]B!AI2363</f>
        <v>0</v>
      </c>
      <c r="Q401" s="504">
        <f>SUM([10]B!AJ2416:AJ2418)+[10]B!AJ2363</f>
        <v>0</v>
      </c>
    </row>
    <row r="402" spans="1:19" ht="15" customHeight="1" x14ac:dyDescent="0.15">
      <c r="A402" s="637"/>
      <c r="B402" s="208" t="s">
        <v>509</v>
      </c>
      <c r="C402" s="510">
        <f>[10]B!C2369</f>
        <v>0</v>
      </c>
      <c r="D402" s="510">
        <f>[10]B!D2369</f>
        <v>0</v>
      </c>
      <c r="E402" s="511">
        <f>[10]B!E2369</f>
        <v>0</v>
      </c>
      <c r="F402" s="511">
        <f>[10]B!F2369</f>
        <v>0</v>
      </c>
      <c r="G402" s="511">
        <f>[10]B!G2369</f>
        <v>0</v>
      </c>
      <c r="H402" s="511">
        <f>[10]B!AA2369</f>
        <v>0</v>
      </c>
      <c r="I402" s="494">
        <f>[10]B!AB2369</f>
        <v>0</v>
      </c>
      <c r="J402" s="494">
        <f>[10]B!AC2369</f>
        <v>0</v>
      </c>
      <c r="K402" s="494">
        <f>[10]B!AD2369</f>
        <v>0</v>
      </c>
      <c r="L402" s="494">
        <f>[10]B!AE2369</f>
        <v>0</v>
      </c>
      <c r="M402" s="494">
        <f>[10]B!AF2369</f>
        <v>0</v>
      </c>
      <c r="N402" s="494">
        <f>[10]B!AG2369</f>
        <v>0</v>
      </c>
      <c r="O402" s="494">
        <f>[10]B!AH2369</f>
        <v>0</v>
      </c>
      <c r="P402" s="494">
        <f>[10]B!AI2369</f>
        <v>0</v>
      </c>
      <c r="Q402" s="494">
        <f>[10]B!AJ2369</f>
        <v>0</v>
      </c>
    </row>
    <row r="403" spans="1:19" ht="15" customHeight="1" x14ac:dyDescent="0.15">
      <c r="A403" s="617"/>
      <c r="B403" s="559" t="s">
        <v>410</v>
      </c>
      <c r="C403" s="498">
        <f>SUM(C401:C402)</f>
        <v>1243</v>
      </c>
      <c r="D403" s="498">
        <f t="shared" ref="D403:Q403" si="20">SUM(D401:D402)</f>
        <v>485</v>
      </c>
      <c r="E403" s="498">
        <f t="shared" si="20"/>
        <v>481</v>
      </c>
      <c r="F403" s="498">
        <f t="shared" si="20"/>
        <v>4</v>
      </c>
      <c r="G403" s="498">
        <f t="shared" si="20"/>
        <v>758</v>
      </c>
      <c r="H403" s="498">
        <f t="shared" si="20"/>
        <v>1104</v>
      </c>
      <c r="I403" s="498">
        <f t="shared" si="20"/>
        <v>8</v>
      </c>
      <c r="J403" s="498">
        <f t="shared" si="20"/>
        <v>131</v>
      </c>
      <c r="K403" s="498">
        <f t="shared" si="20"/>
        <v>0</v>
      </c>
      <c r="L403" s="498">
        <f t="shared" si="20"/>
        <v>0</v>
      </c>
      <c r="M403" s="498">
        <f t="shared" si="20"/>
        <v>0</v>
      </c>
      <c r="N403" s="498">
        <f t="shared" si="20"/>
        <v>0</v>
      </c>
      <c r="O403" s="498">
        <f t="shared" si="20"/>
        <v>0</v>
      </c>
      <c r="P403" s="498">
        <f t="shared" si="20"/>
        <v>0</v>
      </c>
      <c r="Q403" s="495">
        <f t="shared" si="20"/>
        <v>0</v>
      </c>
    </row>
    <row r="404" spans="1:19" ht="15" customHeight="1" x14ac:dyDescent="0.15">
      <c r="A404" s="624" t="s">
        <v>519</v>
      </c>
      <c r="B404" s="207" t="s">
        <v>508</v>
      </c>
      <c r="C404" s="502">
        <f>SUM([10]B!C2438:C2450,[10]B!C2684)</f>
        <v>125</v>
      </c>
      <c r="D404" s="502">
        <f>SUM([10]B!D2438:D2450,[10]B!D2684)</f>
        <v>125</v>
      </c>
      <c r="E404" s="503">
        <f>SUM([10]B!E2438:E2450,[10]B!E2684)</f>
        <v>125</v>
      </c>
      <c r="F404" s="503">
        <f>SUM([10]B!F2438:F2450,[10]B!F2684)</f>
        <v>0</v>
      </c>
      <c r="G404" s="503">
        <f>SUM([10]B!G2438:G2450,[10]B!G2684)</f>
        <v>0</v>
      </c>
      <c r="H404" s="503">
        <f>SUM([10]B!AA2438:AA2450,[10]B!AA2684)</f>
        <v>2</v>
      </c>
      <c r="I404" s="503">
        <f>SUM([10]B!AB2438:AB2450,[10]B!AB2684)</f>
        <v>109</v>
      </c>
      <c r="J404" s="503">
        <f>SUM([10]B!AC2438:AC2450,[10]B!AC2684)</f>
        <v>14</v>
      </c>
      <c r="K404" s="503">
        <f>SUM([10]B!AD2438:AD2450,[10]B!AD2684)</f>
        <v>0</v>
      </c>
      <c r="L404" s="503">
        <f>SUM([10]B!AE2438:AE2450,[10]B!AE2684)</f>
        <v>0</v>
      </c>
      <c r="M404" s="503">
        <f>SUM([10]B!AF2438:AF2450,[10]B!AF2684)</f>
        <v>0</v>
      </c>
      <c r="N404" s="503">
        <f>SUM([10]B!AG2438:AG2450,[10]B!AG2684)</f>
        <v>0</v>
      </c>
      <c r="O404" s="503">
        <f>SUM([10]B!AH2438:AH2450,[10]B!AH2684)</f>
        <v>0</v>
      </c>
      <c r="P404" s="503">
        <f>SUM([10]B!AI2438:AI2450,[10]B!AI2684)</f>
        <v>0</v>
      </c>
      <c r="Q404" s="504">
        <f>SUM([10]B!AJ2438:AJ2450,[10]B!AJ2684)</f>
        <v>0</v>
      </c>
    </row>
    <row r="405" spans="1:19" ht="15" customHeight="1" x14ac:dyDescent="0.15">
      <c r="A405" s="638"/>
      <c r="B405" s="200" t="s">
        <v>509</v>
      </c>
      <c r="C405" s="505">
        <f>SUM([10]B!C2435:C2437,[10]B!C2451:C2452)</f>
        <v>108</v>
      </c>
      <c r="D405" s="505">
        <f>SUM([10]B!D2435:D2437,[10]B!D2451:D2452)</f>
        <v>108</v>
      </c>
      <c r="E405" s="506">
        <f>SUM([10]B!E2435:E2437,[10]B!E2451:E2452)</f>
        <v>108</v>
      </c>
      <c r="F405" s="506">
        <f>SUM([10]B!F2435:F2437,[10]B!F2451:F2452)</f>
        <v>0</v>
      </c>
      <c r="G405" s="506">
        <f>SUM([10]B!G2435:G2437,[10]B!G2451:G2452)</f>
        <v>0</v>
      </c>
      <c r="H405" s="506">
        <f>SUM([10]B!AA2435:AA2437,[10]B!AA2451:AA2452)</f>
        <v>0</v>
      </c>
      <c r="I405" s="506">
        <f>SUM([10]B!AB2435:AB2437,[10]B!AB2451:AB2452)</f>
        <v>108</v>
      </c>
      <c r="J405" s="506">
        <f>SUM([10]B!AC2435:AC2437,[10]B!AC2451:AC2452)</f>
        <v>0</v>
      </c>
      <c r="K405" s="506">
        <f>SUM([10]B!AD2435:AD2437,[10]B!AD2451:AD2452)</f>
        <v>0</v>
      </c>
      <c r="L405" s="506">
        <f>SUM([10]B!AE2435:AE2437,[10]B!AE2451:AE2452)</f>
        <v>0</v>
      </c>
      <c r="M405" s="506">
        <f>SUM([10]B!AF2435:AF2437,[10]B!AF2451:AF2452)</f>
        <v>0</v>
      </c>
      <c r="N405" s="506">
        <f>SUM([10]B!AG2435:AG2437,[10]B!AG2451:AG2452)</f>
        <v>0</v>
      </c>
      <c r="O405" s="506">
        <f>SUM([10]B!AH2435:AH2437,[10]B!AH2451:AH2452)</f>
        <v>0</v>
      </c>
      <c r="P405" s="506">
        <f>SUM([10]B!AI2435:AI2437,[10]B!AI2451:AI2452)</f>
        <v>0</v>
      </c>
      <c r="Q405" s="494">
        <f>SUM([10]B!AJ2435:AJ2437,[10]B!AJ2451:AJ2452)</f>
        <v>0</v>
      </c>
    </row>
    <row r="406" spans="1:19" ht="15" customHeight="1" x14ac:dyDescent="0.15">
      <c r="A406" s="625"/>
      <c r="B406" s="559" t="s">
        <v>410</v>
      </c>
      <c r="C406" s="538">
        <f t="shared" ref="C406:Q406" si="21">SUM(C404:C405)</f>
        <v>233</v>
      </c>
      <c r="D406" s="495">
        <f t="shared" si="21"/>
        <v>233</v>
      </c>
      <c r="E406" s="496">
        <f t="shared" si="21"/>
        <v>233</v>
      </c>
      <c r="F406" s="497">
        <f t="shared" si="21"/>
        <v>0</v>
      </c>
      <c r="G406" s="498">
        <f t="shared" si="21"/>
        <v>0</v>
      </c>
      <c r="H406" s="496">
        <f t="shared" si="21"/>
        <v>2</v>
      </c>
      <c r="I406" s="499">
        <f t="shared" si="21"/>
        <v>217</v>
      </c>
      <c r="J406" s="497">
        <f t="shared" si="21"/>
        <v>14</v>
      </c>
      <c r="K406" s="496">
        <f t="shared" si="21"/>
        <v>0</v>
      </c>
      <c r="L406" s="499">
        <f t="shared" si="21"/>
        <v>0</v>
      </c>
      <c r="M406" s="497">
        <f t="shared" si="21"/>
        <v>0</v>
      </c>
      <c r="N406" s="497">
        <f t="shared" si="21"/>
        <v>0</v>
      </c>
      <c r="O406" s="496">
        <f t="shared" si="21"/>
        <v>0</v>
      </c>
      <c r="P406" s="497">
        <f t="shared" si="21"/>
        <v>0</v>
      </c>
      <c r="Q406" s="495">
        <f t="shared" si="21"/>
        <v>0</v>
      </c>
    </row>
    <row r="407" spans="1:19" ht="32.25" customHeight="1" x14ac:dyDescent="0.15">
      <c r="A407" s="209" t="s">
        <v>520</v>
      </c>
      <c r="B407" s="200" t="s">
        <v>509</v>
      </c>
      <c r="C407" s="498">
        <f>[10]B!C1011</f>
        <v>7403</v>
      </c>
      <c r="D407" s="498">
        <f>[10]B!D1011</f>
        <v>7403</v>
      </c>
      <c r="E407" s="500">
        <f>[10]B!E1011</f>
        <v>7403</v>
      </c>
      <c r="F407" s="500">
        <f>[10]B!F1011</f>
        <v>0</v>
      </c>
      <c r="G407" s="500">
        <f>[10]B!G1011</f>
        <v>0</v>
      </c>
      <c r="H407" s="500">
        <f>[10]B!AA1011</f>
        <v>4995</v>
      </c>
      <c r="I407" s="500">
        <f>[10]B!AB1011</f>
        <v>2408</v>
      </c>
      <c r="J407" s="500">
        <f>[10]B!AC1011</f>
        <v>0</v>
      </c>
      <c r="K407" s="500">
        <f>[10]B!AD1011</f>
        <v>0</v>
      </c>
      <c r="L407" s="500">
        <f>[10]B!AE1011</f>
        <v>0</v>
      </c>
      <c r="M407" s="500">
        <f>[10]B!AF1011</f>
        <v>0</v>
      </c>
      <c r="N407" s="500">
        <f>[10]B!AG1011</f>
        <v>0</v>
      </c>
      <c r="O407" s="500">
        <f>[10]B!AH1011</f>
        <v>0</v>
      </c>
      <c r="P407" s="500">
        <f>[10]B!AI1011</f>
        <v>0</v>
      </c>
      <c r="Q407" s="501">
        <f>[10]B!AJ1011</f>
        <v>0</v>
      </c>
    </row>
    <row r="408" spans="1:19" ht="15" customHeight="1" x14ac:dyDescent="0.15">
      <c r="A408" s="639" t="s">
        <v>521</v>
      </c>
      <c r="B408" s="210" t="s">
        <v>508</v>
      </c>
      <c r="C408" s="542">
        <f>D408+G408</f>
        <v>25637</v>
      </c>
      <c r="D408" s="507">
        <f>+D381+D384+D387+D390+D391+D392+D395+D398+D401+D404</f>
        <v>24646</v>
      </c>
      <c r="E408" s="507">
        <f t="shared" ref="E408:Q408" si="22">+E381+E384+E387+E390+E391+E392+E395+E398+E401+E404</f>
        <v>24641</v>
      </c>
      <c r="F408" s="507">
        <f t="shared" si="22"/>
        <v>5</v>
      </c>
      <c r="G408" s="507">
        <f t="shared" si="22"/>
        <v>991</v>
      </c>
      <c r="H408" s="507">
        <f t="shared" si="22"/>
        <v>21614</v>
      </c>
      <c r="I408" s="507">
        <f t="shared" si="22"/>
        <v>2787</v>
      </c>
      <c r="J408" s="507">
        <f t="shared" si="22"/>
        <v>1236</v>
      </c>
      <c r="K408" s="507">
        <f t="shared" si="22"/>
        <v>0</v>
      </c>
      <c r="L408" s="507">
        <f t="shared" si="22"/>
        <v>0</v>
      </c>
      <c r="M408" s="507">
        <f t="shared" si="22"/>
        <v>0</v>
      </c>
      <c r="N408" s="507">
        <f t="shared" si="22"/>
        <v>0</v>
      </c>
      <c r="O408" s="507">
        <f t="shared" si="22"/>
        <v>0</v>
      </c>
      <c r="P408" s="507">
        <f t="shared" si="22"/>
        <v>8</v>
      </c>
      <c r="Q408" s="512">
        <f t="shared" si="22"/>
        <v>0</v>
      </c>
    </row>
    <row r="409" spans="1:19" ht="15" customHeight="1" x14ac:dyDescent="0.15">
      <c r="A409" s="639"/>
      <c r="B409" s="212" t="s">
        <v>509</v>
      </c>
      <c r="C409" s="543">
        <f>D409+G409</f>
        <v>9837</v>
      </c>
      <c r="D409" s="505">
        <f>+D382+D385+D388+D393+D396+D399+D402+D405+D407</f>
        <v>9761</v>
      </c>
      <c r="E409" s="505">
        <f t="shared" ref="E409:Q409" si="23">+E382+E385+E388+E393+E396+E399+E402+E405+E407</f>
        <v>9761</v>
      </c>
      <c r="F409" s="505">
        <f t="shared" si="23"/>
        <v>0</v>
      </c>
      <c r="G409" s="505">
        <f t="shared" si="23"/>
        <v>76</v>
      </c>
      <c r="H409" s="505">
        <f t="shared" si="23"/>
        <v>6468</v>
      </c>
      <c r="I409" s="505">
        <f t="shared" si="23"/>
        <v>2835</v>
      </c>
      <c r="J409" s="505">
        <f t="shared" si="23"/>
        <v>534</v>
      </c>
      <c r="K409" s="505">
        <f t="shared" si="23"/>
        <v>0</v>
      </c>
      <c r="L409" s="505">
        <f t="shared" si="23"/>
        <v>0</v>
      </c>
      <c r="M409" s="505">
        <f t="shared" si="23"/>
        <v>0</v>
      </c>
      <c r="N409" s="505">
        <f t="shared" si="23"/>
        <v>0</v>
      </c>
      <c r="O409" s="505">
        <f t="shared" si="23"/>
        <v>0</v>
      </c>
      <c r="P409" s="505">
        <f t="shared" si="23"/>
        <v>0</v>
      </c>
      <c r="Q409" s="493">
        <f t="shared" si="23"/>
        <v>0</v>
      </c>
    </row>
    <row r="410" spans="1:19" ht="15" customHeight="1" x14ac:dyDescent="0.15">
      <c r="A410" s="639"/>
      <c r="B410" s="214" t="s">
        <v>522</v>
      </c>
      <c r="C410" s="538">
        <f>SUM(C408:C409)</f>
        <v>35474</v>
      </c>
      <c r="D410" s="495">
        <f>SUM(D408:D409)</f>
        <v>34407</v>
      </c>
      <c r="E410" s="496">
        <f>SUM(E408:E409)</f>
        <v>34402</v>
      </c>
      <c r="F410" s="497">
        <f>SUM(F408:F409)</f>
        <v>5</v>
      </c>
      <c r="G410" s="498">
        <f>SUM(G408:G409)</f>
        <v>1067</v>
      </c>
      <c r="H410" s="498">
        <f t="shared" ref="H410:Q410" si="24">SUM(H408:H409)</f>
        <v>28082</v>
      </c>
      <c r="I410" s="498">
        <f t="shared" si="24"/>
        <v>5622</v>
      </c>
      <c r="J410" s="498">
        <f t="shared" si="24"/>
        <v>1770</v>
      </c>
      <c r="K410" s="498">
        <f t="shared" si="24"/>
        <v>0</v>
      </c>
      <c r="L410" s="498">
        <f t="shared" si="24"/>
        <v>0</v>
      </c>
      <c r="M410" s="498">
        <f t="shared" si="24"/>
        <v>0</v>
      </c>
      <c r="N410" s="498">
        <f>SUM(N408:N409)</f>
        <v>0</v>
      </c>
      <c r="O410" s="498">
        <f t="shared" si="24"/>
        <v>0</v>
      </c>
      <c r="P410" s="498">
        <f t="shared" si="24"/>
        <v>8</v>
      </c>
      <c r="Q410" s="495">
        <f t="shared" si="24"/>
        <v>0</v>
      </c>
    </row>
    <row r="411" spans="1:19" ht="27.75" customHeight="1" x14ac:dyDescent="0.15">
      <c r="A411" s="215" t="s">
        <v>523</v>
      </c>
      <c r="B411" s="556"/>
      <c r="E411" s="179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P411" s="513"/>
      <c r="Q411" s="513"/>
      <c r="R411" s="513"/>
      <c r="S411" s="217"/>
    </row>
    <row r="412" spans="1:19" ht="39.75" customHeight="1" x14ac:dyDescent="0.15">
      <c r="A412" s="640" t="s">
        <v>524</v>
      </c>
      <c r="B412" s="641"/>
      <c r="C412" s="557" t="s">
        <v>410</v>
      </c>
      <c r="D412" s="558" t="s">
        <v>7</v>
      </c>
      <c r="E412" s="39" t="s">
        <v>8</v>
      </c>
      <c r="F412" s="217"/>
      <c r="G412" s="217"/>
      <c r="H412" s="217"/>
      <c r="I412" s="217"/>
      <c r="J412" s="217"/>
      <c r="K412" s="217"/>
      <c r="L412" s="217"/>
      <c r="M412" s="513"/>
      <c r="N412" s="513"/>
      <c r="O412" s="513"/>
    </row>
    <row r="413" spans="1:19" ht="15" customHeight="1" x14ac:dyDescent="0.2">
      <c r="A413" s="642" t="s">
        <v>525</v>
      </c>
      <c r="B413" s="643"/>
      <c r="C413" s="514">
        <f>[10]B!C1073</f>
        <v>240</v>
      </c>
      <c r="D413" s="245">
        <f>[10]B!E1073</f>
        <v>240</v>
      </c>
      <c r="E413" s="220"/>
      <c r="F413" s="217"/>
      <c r="G413" s="217"/>
      <c r="H413" s="217"/>
      <c r="I413" s="217"/>
      <c r="J413" s="217"/>
      <c r="K413" s="217"/>
      <c r="L413" s="217"/>
      <c r="M413" s="513"/>
      <c r="N413" s="513"/>
      <c r="O413" s="513"/>
    </row>
    <row r="414" spans="1:19" ht="15" customHeight="1" x14ac:dyDescent="0.15">
      <c r="A414" s="628" t="s">
        <v>526</v>
      </c>
      <c r="B414" s="629"/>
      <c r="C414" s="514">
        <f>[10]B!C2741</f>
        <v>38</v>
      </c>
      <c r="D414" s="245">
        <f>[10]B!E2741</f>
        <v>33</v>
      </c>
      <c r="E414" s="18">
        <f>[10]B!AL2741</f>
        <v>1102200</v>
      </c>
      <c r="F414" s="217"/>
      <c r="G414" s="217"/>
      <c r="H414" s="217"/>
      <c r="I414" s="217"/>
      <c r="J414" s="217"/>
      <c r="K414" s="217"/>
      <c r="L414" s="217"/>
      <c r="M414" s="513"/>
      <c r="N414" s="513"/>
      <c r="O414" s="513"/>
    </row>
    <row r="415" spans="1:19" ht="15" customHeight="1" x14ac:dyDescent="0.15">
      <c r="A415" s="628" t="s">
        <v>527</v>
      </c>
      <c r="B415" s="629"/>
      <c r="C415" s="514">
        <f>[10]B!C2751</f>
        <v>98</v>
      </c>
      <c r="D415" s="515">
        <f>[10]B!E2751</f>
        <v>40</v>
      </c>
      <c r="E415" s="20"/>
      <c r="F415" s="217"/>
      <c r="G415" s="217"/>
      <c r="H415" s="217"/>
      <c r="I415" s="217"/>
      <c r="J415" s="217"/>
      <c r="K415" s="217"/>
      <c r="L415" s="217"/>
      <c r="M415" s="513"/>
      <c r="N415" s="513"/>
      <c r="O415" s="513"/>
    </row>
    <row r="416" spans="1:19" ht="15" customHeight="1" x14ac:dyDescent="0.15">
      <c r="A416" s="628" t="s">
        <v>528</v>
      </c>
      <c r="B416" s="629"/>
      <c r="C416" s="514">
        <f>[10]B!C67</f>
        <v>2083</v>
      </c>
      <c r="D416" s="245">
        <f>[10]B!E67</f>
        <v>2073</v>
      </c>
      <c r="E416" s="18">
        <f>[10]B!AL67</f>
        <v>1637670</v>
      </c>
      <c r="F416" s="217"/>
      <c r="G416" s="217"/>
      <c r="H416" s="217"/>
      <c r="I416" s="217"/>
      <c r="J416" s="217"/>
      <c r="K416" s="217"/>
      <c r="L416" s="217"/>
      <c r="M416" s="513"/>
      <c r="N416" s="513"/>
      <c r="O416" s="513"/>
    </row>
    <row r="417" spans="1:23" ht="15" customHeight="1" x14ac:dyDescent="0.15">
      <c r="A417" s="628" t="s">
        <v>529</v>
      </c>
      <c r="B417" s="629"/>
      <c r="C417" s="514">
        <f>[10]B!C73</f>
        <v>0</v>
      </c>
      <c r="D417" s="245">
        <f>[10]B!E73</f>
        <v>0</v>
      </c>
      <c r="E417" s="20"/>
      <c r="F417" s="217"/>
      <c r="G417" s="217"/>
      <c r="H417" s="217"/>
      <c r="I417" s="217"/>
      <c r="J417" s="217"/>
      <c r="K417" s="217"/>
      <c r="L417" s="217"/>
      <c r="M417" s="513"/>
      <c r="N417" s="513"/>
      <c r="O417" s="513"/>
    </row>
    <row r="418" spans="1:23" ht="15" customHeight="1" x14ac:dyDescent="0.15">
      <c r="A418" s="628" t="s">
        <v>530</v>
      </c>
      <c r="B418" s="629"/>
      <c r="C418" s="516">
        <f>[10]B!C68</f>
        <v>526</v>
      </c>
      <c r="D418" s="245">
        <f>[10]B!E68</f>
        <v>526</v>
      </c>
      <c r="E418" s="18">
        <f>[10]B!AL68</f>
        <v>9436440</v>
      </c>
      <c r="F418" s="217"/>
      <c r="G418" s="217"/>
      <c r="H418" s="217"/>
      <c r="I418" s="217"/>
      <c r="J418" s="217"/>
      <c r="K418" s="217"/>
      <c r="L418" s="217"/>
      <c r="M418" s="513"/>
      <c r="N418" s="513"/>
      <c r="O418" s="513"/>
    </row>
    <row r="419" spans="1:23" ht="15" customHeight="1" x14ac:dyDescent="0.15">
      <c r="A419" s="628" t="s">
        <v>531</v>
      </c>
      <c r="B419" s="629"/>
      <c r="C419" s="514">
        <f>[10]B!C69</f>
        <v>53</v>
      </c>
      <c r="D419" s="245">
        <f>[10]B!E69</f>
        <v>49</v>
      </c>
      <c r="E419" s="18">
        <f>[10]B!AL69</f>
        <v>2019290</v>
      </c>
      <c r="F419" s="217"/>
      <c r="G419" s="217"/>
      <c r="H419" s="217"/>
      <c r="I419" s="217"/>
      <c r="J419" s="217"/>
      <c r="K419" s="217"/>
      <c r="L419" s="217"/>
      <c r="M419" s="513"/>
      <c r="N419" s="513"/>
      <c r="O419" s="513"/>
    </row>
    <row r="420" spans="1:23" ht="15" customHeight="1" x14ac:dyDescent="0.15">
      <c r="A420" s="628" t="s">
        <v>532</v>
      </c>
      <c r="B420" s="629"/>
      <c r="C420" s="514">
        <f>[10]B!C71</f>
        <v>0</v>
      </c>
      <c r="D420" s="245">
        <f>[10]B!E71</f>
        <v>0</v>
      </c>
      <c r="E420" s="18">
        <f>[10]B!AL71</f>
        <v>0</v>
      </c>
      <c r="F420" s="221"/>
      <c r="G420" s="221"/>
      <c r="H420" s="221"/>
      <c r="I420" s="221"/>
      <c r="J420" s="221"/>
      <c r="K420" s="221"/>
      <c r="L420" s="221"/>
      <c r="M420" s="221"/>
      <c r="N420" s="221"/>
      <c r="O420" s="221"/>
    </row>
    <row r="421" spans="1:23" ht="15" customHeight="1" x14ac:dyDescent="0.15">
      <c r="A421" s="628" t="s">
        <v>533</v>
      </c>
      <c r="B421" s="629"/>
      <c r="C421" s="516">
        <f>[10]B!C70</f>
        <v>10511</v>
      </c>
      <c r="D421" s="245">
        <f>[10]B!E70</f>
        <v>10511</v>
      </c>
      <c r="E421" s="18">
        <f>[10]B!AL70</f>
        <v>25121290</v>
      </c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</row>
    <row r="422" spans="1:23" ht="15" customHeight="1" x14ac:dyDescent="0.2">
      <c r="A422" s="628" t="s">
        <v>534</v>
      </c>
      <c r="B422" s="629"/>
      <c r="C422" s="514">
        <f>[10]B!C2739</f>
        <v>25</v>
      </c>
      <c r="D422" s="245">
        <f>[10]B!E2739</f>
        <v>25</v>
      </c>
      <c r="E422" s="223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</row>
    <row r="423" spans="1:23" ht="15" customHeight="1" x14ac:dyDescent="0.15">
      <c r="A423" s="630" t="s">
        <v>535</v>
      </c>
      <c r="B423" s="631"/>
      <c r="C423" s="517">
        <f>SUM(C413:C422)</f>
        <v>13574</v>
      </c>
      <c r="D423" s="518">
        <f>SUM(D413:D422)</f>
        <v>13497</v>
      </c>
      <c r="E423" s="519">
        <f>SUM(E413:E422)</f>
        <v>39316890</v>
      </c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</row>
    <row r="424" spans="1:23" s="225" customFormat="1" ht="24.95" customHeight="1" x14ac:dyDescent="0.15">
      <c r="A424" s="215" t="s">
        <v>536</v>
      </c>
      <c r="B424" s="224"/>
      <c r="F424" s="5"/>
      <c r="N424" s="226"/>
      <c r="O424" s="226"/>
      <c r="P424" s="226"/>
      <c r="Q424" s="226"/>
      <c r="R424" s="226"/>
      <c r="S424" s="226"/>
      <c r="T424" s="227"/>
      <c r="U424" s="226"/>
      <c r="V424" s="226"/>
      <c r="W424" s="226"/>
    </row>
    <row r="425" spans="1:23" ht="24.75" customHeight="1" x14ac:dyDescent="0.15">
      <c r="A425" s="632" t="s">
        <v>537</v>
      </c>
      <c r="B425" s="633"/>
      <c r="C425" s="557" t="s">
        <v>410</v>
      </c>
      <c r="N425" s="227"/>
      <c r="O425" s="227"/>
      <c r="P425" s="227"/>
      <c r="Q425" s="227"/>
      <c r="R425" s="227"/>
      <c r="S425" s="227"/>
      <c r="T425" s="227"/>
      <c r="U425" s="227"/>
      <c r="V425" s="227"/>
      <c r="W425" s="227"/>
    </row>
    <row r="426" spans="1:23" ht="14.1" customHeight="1" x14ac:dyDescent="0.15">
      <c r="A426" s="634" t="s">
        <v>538</v>
      </c>
      <c r="B426" s="635"/>
      <c r="C426" s="228">
        <v>5863</v>
      </c>
      <c r="D426" s="179"/>
      <c r="E426" s="151"/>
      <c r="H426" s="224"/>
      <c r="I426" s="224"/>
      <c r="J426" s="224"/>
      <c r="K426" s="224"/>
      <c r="L426" s="224"/>
      <c r="M426" s="224"/>
      <c r="N426" s="229"/>
      <c r="O426" s="229"/>
      <c r="P426" s="226"/>
      <c r="Q426" s="227"/>
      <c r="R426" s="227"/>
      <c r="S426" s="227"/>
      <c r="T426" s="227"/>
      <c r="U426" s="227"/>
      <c r="V426" s="227"/>
      <c r="W426" s="227"/>
    </row>
    <row r="427" spans="1:23" ht="24.95" customHeight="1" x14ac:dyDescent="0.15">
      <c r="A427" s="230" t="s">
        <v>539</v>
      </c>
      <c r="B427" s="231"/>
      <c r="C427" s="232"/>
      <c r="D427" s="492"/>
      <c r="E427" s="492"/>
      <c r="F427" s="492"/>
      <c r="G427" s="217"/>
      <c r="H427" s="217"/>
      <c r="I427" s="217"/>
      <c r="J427" s="217"/>
      <c r="K427" s="217"/>
      <c r="L427" s="217"/>
      <c r="M427" s="217"/>
      <c r="N427" s="222"/>
      <c r="O427" s="222"/>
      <c r="P427" s="227"/>
      <c r="Q427" s="227"/>
      <c r="R427" s="227"/>
      <c r="S427" s="227"/>
      <c r="T427" s="227"/>
      <c r="U427" s="227"/>
      <c r="V427" s="227"/>
      <c r="W427" s="227"/>
    </row>
    <row r="428" spans="1:23" ht="21.75" customHeight="1" x14ac:dyDescent="0.15">
      <c r="A428" s="233"/>
      <c r="B428" s="234"/>
      <c r="C428" s="520" t="s">
        <v>410</v>
      </c>
      <c r="D428" s="492"/>
      <c r="E428" s="492"/>
      <c r="F428" s="492"/>
      <c r="G428" s="217"/>
      <c r="H428" s="217"/>
      <c r="I428" s="217"/>
      <c r="J428" s="217"/>
      <c r="K428" s="217"/>
      <c r="L428" s="217"/>
      <c r="M428" s="217"/>
      <c r="N428" s="217"/>
      <c r="O428" s="217"/>
    </row>
    <row r="429" spans="1:23" ht="15" customHeight="1" x14ac:dyDescent="0.15">
      <c r="A429" s="636" t="s">
        <v>540</v>
      </c>
      <c r="B429" s="207" t="s">
        <v>541</v>
      </c>
      <c r="C429" s="521"/>
      <c r="D429" s="522"/>
      <c r="E429" s="492"/>
      <c r="F429" s="492"/>
      <c r="G429" s="217"/>
      <c r="H429" s="217"/>
      <c r="I429" s="217"/>
      <c r="J429" s="217"/>
      <c r="K429" s="217"/>
      <c r="L429" s="217"/>
      <c r="M429" s="217"/>
      <c r="N429" s="217"/>
      <c r="O429" s="217"/>
    </row>
    <row r="430" spans="1:23" ht="15" customHeight="1" x14ac:dyDescent="0.15">
      <c r="A430" s="636"/>
      <c r="B430" s="208" t="s">
        <v>542</v>
      </c>
      <c r="C430" s="523">
        <v>1607</v>
      </c>
      <c r="D430" s="522"/>
      <c r="E430" s="492"/>
      <c r="F430" s="492"/>
      <c r="G430" s="217"/>
      <c r="H430" s="217"/>
      <c r="I430" s="217"/>
      <c r="J430" s="217"/>
      <c r="K430" s="217"/>
      <c r="L430" s="217"/>
      <c r="M430" s="217"/>
      <c r="N430" s="217"/>
      <c r="O430" s="217"/>
    </row>
    <row r="431" spans="1:23" ht="15" customHeight="1" x14ac:dyDescent="0.15">
      <c r="A431" s="613" t="s">
        <v>543</v>
      </c>
      <c r="B431" s="614"/>
      <c r="C431" s="524">
        <v>32738</v>
      </c>
      <c r="D431" s="522"/>
      <c r="E431" s="492"/>
      <c r="F431" s="492"/>
      <c r="G431" s="217"/>
      <c r="H431" s="217"/>
      <c r="I431" s="217"/>
      <c r="J431" s="217"/>
      <c r="K431" s="217"/>
      <c r="L431" s="217"/>
      <c r="M431" s="217"/>
      <c r="N431" s="217"/>
      <c r="O431" s="217"/>
    </row>
    <row r="432" spans="1:23" s="149" customFormat="1" ht="24.95" customHeight="1" x14ac:dyDescent="0.15">
      <c r="A432" s="174" t="s">
        <v>544</v>
      </c>
      <c r="B432" s="148"/>
    </row>
    <row r="433" spans="1:28" ht="12.75" customHeight="1" x14ac:dyDescent="0.15">
      <c r="A433" s="615" t="s">
        <v>545</v>
      </c>
      <c r="B433" s="616"/>
      <c r="C433" s="619" t="s">
        <v>105</v>
      </c>
      <c r="D433" s="621" t="s">
        <v>546</v>
      </c>
      <c r="E433" s="622"/>
      <c r="F433" s="622"/>
      <c r="G433" s="622"/>
      <c r="H433" s="622"/>
      <c r="I433" s="623"/>
      <c r="J433" s="624" t="s">
        <v>419</v>
      </c>
    </row>
    <row r="434" spans="1:28" ht="22.5" customHeight="1" x14ac:dyDescent="0.15">
      <c r="A434" s="617"/>
      <c r="B434" s="618"/>
      <c r="C434" s="620"/>
      <c r="D434" s="236" t="s">
        <v>547</v>
      </c>
      <c r="E434" s="237" t="s">
        <v>548</v>
      </c>
      <c r="F434" s="238" t="s">
        <v>549</v>
      </c>
      <c r="G434" s="238" t="s">
        <v>550</v>
      </c>
      <c r="H434" s="238" t="s">
        <v>551</v>
      </c>
      <c r="I434" s="239" t="s">
        <v>552</v>
      </c>
      <c r="J434" s="625"/>
    </row>
    <row r="435" spans="1:28" ht="15" customHeight="1" x14ac:dyDescent="0.15">
      <c r="A435" s="626" t="s">
        <v>553</v>
      </c>
      <c r="B435" s="627"/>
      <c r="C435" s="240">
        <f>SUM(D435:I435)</f>
        <v>0</v>
      </c>
      <c r="D435" s="241"/>
      <c r="E435" s="242"/>
      <c r="F435" s="242"/>
      <c r="G435" s="242"/>
      <c r="H435" s="242"/>
      <c r="I435" s="243"/>
      <c r="J435" s="244"/>
      <c r="K435" s="168" t="str">
        <f>AA435</f>
        <v/>
      </c>
      <c r="L435" s="217"/>
      <c r="M435" s="217"/>
      <c r="N435" s="217"/>
      <c r="O435" s="217"/>
      <c r="P435" s="513"/>
      <c r="Q435" s="513"/>
      <c r="R435" s="513"/>
      <c r="AA435" s="194" t="str">
        <f>IF(J435&gt;C435,"Error: Las actividades totales son menores que las realizadas en beneficiarios","")</f>
        <v/>
      </c>
      <c r="AB435" s="194">
        <f>IF(J435&gt;C435,1,0)</f>
        <v>0</v>
      </c>
    </row>
    <row r="436" spans="1:28" ht="15" customHeight="1" x14ac:dyDescent="0.15">
      <c r="A436" s="600" t="s">
        <v>554</v>
      </c>
      <c r="B436" s="601"/>
      <c r="C436" s="245">
        <f>SUM(D436:I436)</f>
        <v>0</v>
      </c>
      <c r="D436" s="246"/>
      <c r="E436" s="247"/>
      <c r="F436" s="247"/>
      <c r="G436" s="247"/>
      <c r="H436" s="247"/>
      <c r="I436" s="248"/>
      <c r="J436" s="249"/>
      <c r="K436" s="168" t="str">
        <f>AA436</f>
        <v/>
      </c>
      <c r="AA436" s="194" t="str">
        <f>IF(J436&gt;C436,"Error: Las actividades totales son menores que las realizadas en beneficiarios","")</f>
        <v/>
      </c>
      <c r="AB436" s="194">
        <f>IF(J436&gt;C436,1,0)</f>
        <v>0</v>
      </c>
    </row>
    <row r="437" spans="1:28" ht="15" customHeight="1" x14ac:dyDescent="0.15">
      <c r="A437" s="602" t="s">
        <v>555</v>
      </c>
      <c r="B437" s="603"/>
      <c r="C437" s="250">
        <f>SUM(D437:E437)</f>
        <v>0</v>
      </c>
      <c r="D437" s="251"/>
      <c r="E437" s="252"/>
      <c r="F437" s="253"/>
      <c r="G437" s="253"/>
      <c r="H437" s="253"/>
      <c r="I437" s="254"/>
      <c r="J437" s="255"/>
      <c r="K437" s="168" t="str">
        <f>AA437</f>
        <v/>
      </c>
      <c r="AA437" s="194" t="str">
        <f>IF(J437&gt;C437,"Error: Las actividades totales son menores que las realizadas en beneficiarios","")</f>
        <v/>
      </c>
      <c r="AB437" s="194">
        <f>IF(J437&gt;C437,1,0)</f>
        <v>0</v>
      </c>
    </row>
    <row r="438" spans="1:28" ht="24.95" customHeight="1" x14ac:dyDescent="0.15">
      <c r="A438" s="174" t="s">
        <v>556</v>
      </c>
      <c r="B438" s="256"/>
      <c r="C438" s="525"/>
      <c r="D438" s="525"/>
      <c r="E438" s="525"/>
      <c r="F438" s="525"/>
      <c r="G438" s="525"/>
      <c r="H438" s="525"/>
      <c r="I438" s="525"/>
      <c r="J438" s="525"/>
      <c r="K438" s="525"/>
    </row>
    <row r="439" spans="1:28" ht="39.950000000000003" customHeight="1" x14ac:dyDescent="0.15">
      <c r="A439" s="604" t="s">
        <v>557</v>
      </c>
      <c r="B439" s="605"/>
      <c r="C439" s="257" t="s">
        <v>410</v>
      </c>
      <c r="D439" s="562" t="s">
        <v>558</v>
      </c>
      <c r="E439" s="258" t="s">
        <v>559</v>
      </c>
      <c r="L439" s="5" t="s">
        <v>560</v>
      </c>
    </row>
    <row r="440" spans="1:28" ht="15" customHeight="1" x14ac:dyDescent="0.15">
      <c r="A440" s="606" t="s">
        <v>561</v>
      </c>
      <c r="B440" s="259" t="s">
        <v>562</v>
      </c>
      <c r="C440" s="260">
        <v>318</v>
      </c>
      <c r="D440" s="261">
        <v>305</v>
      </c>
      <c r="E440" s="261"/>
      <c r="F440" s="151" t="str">
        <f>AA440</f>
        <v/>
      </c>
      <c r="AA440" s="194" t="str">
        <f>IF(D440&gt;C440,"Error: Las actividades totales son menores que las realizadas en beneficiarios","")</f>
        <v/>
      </c>
      <c r="AB440" s="194">
        <f>IF(D440&gt;C440,1,0)</f>
        <v>0</v>
      </c>
    </row>
    <row r="441" spans="1:28" ht="15" customHeight="1" x14ac:dyDescent="0.15">
      <c r="A441" s="607"/>
      <c r="B441" s="262" t="s">
        <v>563</v>
      </c>
      <c r="C441" s="263"/>
      <c r="D441" s="264"/>
      <c r="E441" s="264"/>
      <c r="F441" s="151" t="str">
        <f>AA441</f>
        <v/>
      </c>
      <c r="AA441" s="194" t="str">
        <f>IF(D441&gt;C441,"Error: Las actividades totales son menores que las realizadas en beneficiarios","")</f>
        <v/>
      </c>
      <c r="AB441" s="194">
        <f>IF(D441&gt;C441,1,0)</f>
        <v>0</v>
      </c>
    </row>
    <row r="442" spans="1:28" ht="15" customHeight="1" x14ac:dyDescent="0.15">
      <c r="A442" s="608"/>
      <c r="B442" s="265" t="s">
        <v>564</v>
      </c>
      <c r="C442" s="266"/>
      <c r="D442" s="267"/>
      <c r="E442" s="267"/>
      <c r="F442" s="151" t="str">
        <f>AA442</f>
        <v/>
      </c>
      <c r="AA442" s="194" t="str">
        <f>IF(D442&gt;C442,"Error: Las actividades totales son menores que las realizadas en beneficiarios","")</f>
        <v/>
      </c>
      <c r="AB442" s="194">
        <f>IF(D442&gt;C442,1,0)</f>
        <v>0</v>
      </c>
    </row>
    <row r="443" spans="1:28" ht="24.95" customHeight="1" x14ac:dyDescent="0.15">
      <c r="A443" s="268" t="s">
        <v>565</v>
      </c>
      <c r="B443" s="269"/>
      <c r="C443" s="270"/>
      <c r="D443" s="271"/>
      <c r="E443" s="271"/>
    </row>
    <row r="444" spans="1:28" ht="18.75" customHeight="1" x14ac:dyDescent="0.15">
      <c r="A444" s="609" t="s">
        <v>566</v>
      </c>
      <c r="B444" s="610"/>
      <c r="C444" s="272" t="s">
        <v>105</v>
      </c>
    </row>
    <row r="445" spans="1:28" ht="15" customHeight="1" x14ac:dyDescent="0.15">
      <c r="A445" s="611" t="s">
        <v>567</v>
      </c>
      <c r="B445" s="612"/>
      <c r="C445" s="526">
        <f>[10]B!C2916</f>
        <v>0</v>
      </c>
    </row>
    <row r="446" spans="1:28" ht="15" customHeight="1" x14ac:dyDescent="0.15">
      <c r="A446" s="589" t="s">
        <v>568</v>
      </c>
      <c r="B446" s="590"/>
      <c r="C446" s="527">
        <f>[10]B!C2917</f>
        <v>0</v>
      </c>
    </row>
    <row r="449" spans="1:13" ht="12.75" x14ac:dyDescent="0.2">
      <c r="A449" s="273" t="s">
        <v>569</v>
      </c>
      <c r="B449" s="274"/>
    </row>
    <row r="450" spans="1:13" ht="50.25" customHeight="1" x14ac:dyDescent="0.15">
      <c r="A450" s="591" t="s">
        <v>489</v>
      </c>
      <c r="B450" s="592"/>
      <c r="C450" s="595" t="s">
        <v>410</v>
      </c>
      <c r="D450" s="595" t="s">
        <v>490</v>
      </c>
      <c r="E450" s="597" t="s">
        <v>570</v>
      </c>
      <c r="F450" s="598"/>
      <c r="G450" s="597" t="s">
        <v>571</v>
      </c>
      <c r="H450" s="599"/>
      <c r="I450" s="598"/>
      <c r="J450" s="460" t="s">
        <v>493</v>
      </c>
      <c r="K450" s="460" t="s">
        <v>494</v>
      </c>
      <c r="L450" s="460" t="s">
        <v>495</v>
      </c>
      <c r="M450" s="472" t="s">
        <v>495</v>
      </c>
    </row>
    <row r="451" spans="1:13" ht="54.75" customHeight="1" x14ac:dyDescent="0.15">
      <c r="A451" s="593"/>
      <c r="B451" s="594"/>
      <c r="C451" s="596"/>
      <c r="D451" s="596"/>
      <c r="E451" s="275" t="s">
        <v>572</v>
      </c>
      <c r="F451" s="275" t="s">
        <v>573</v>
      </c>
      <c r="G451" s="528" t="s">
        <v>574</v>
      </c>
      <c r="H451" s="528" t="s">
        <v>575</v>
      </c>
      <c r="I451" s="529" t="s">
        <v>576</v>
      </c>
      <c r="J451" s="275" t="s">
        <v>572</v>
      </c>
      <c r="K451" s="275" t="s">
        <v>573</v>
      </c>
      <c r="L451" s="275" t="s">
        <v>572</v>
      </c>
      <c r="M451" s="275" t="s">
        <v>573</v>
      </c>
    </row>
    <row r="452" spans="1:13" ht="15" customHeight="1" x14ac:dyDescent="0.15">
      <c r="A452" s="587" t="s">
        <v>194</v>
      </c>
      <c r="B452" s="588" t="s">
        <v>194</v>
      </c>
      <c r="C452" s="530">
        <f>SUM(E452:F452)</f>
        <v>0</v>
      </c>
      <c r="D452" s="531"/>
      <c r="E452" s="531"/>
      <c r="F452" s="531"/>
      <c r="G452" s="531"/>
      <c r="H452" s="531"/>
      <c r="I452" s="531"/>
      <c r="J452" s="531"/>
      <c r="K452" s="531"/>
      <c r="L452" s="531"/>
      <c r="M452" s="531"/>
    </row>
    <row r="453" spans="1:13" ht="15" customHeight="1" x14ac:dyDescent="0.15">
      <c r="A453" s="587" t="s">
        <v>196</v>
      </c>
      <c r="B453" s="588" t="s">
        <v>196</v>
      </c>
      <c r="C453" s="530">
        <f>SUM(E453:F453)</f>
        <v>0</v>
      </c>
      <c r="D453" s="531"/>
      <c r="E453" s="531"/>
      <c r="F453" s="531"/>
      <c r="G453" s="531"/>
      <c r="H453" s="531"/>
      <c r="I453" s="531"/>
      <c r="J453" s="531"/>
      <c r="K453" s="531"/>
      <c r="L453" s="531"/>
      <c r="M453" s="531"/>
    </row>
    <row r="454" spans="1:13" ht="15" customHeight="1" x14ac:dyDescent="0.15">
      <c r="A454" s="587" t="s">
        <v>200</v>
      </c>
      <c r="B454" s="588"/>
      <c r="C454" s="530">
        <f>SUM(E454:F454)</f>
        <v>0</v>
      </c>
      <c r="D454" s="531"/>
      <c r="E454" s="531"/>
      <c r="F454" s="531"/>
      <c r="G454" s="531"/>
      <c r="H454" s="531"/>
      <c r="I454" s="531"/>
      <c r="J454" s="531"/>
      <c r="K454" s="531"/>
      <c r="L454" s="531"/>
      <c r="M454" s="531"/>
    </row>
    <row r="455" spans="1:13" ht="15" customHeight="1" x14ac:dyDescent="0.15">
      <c r="A455" s="587" t="s">
        <v>206</v>
      </c>
      <c r="B455" s="588"/>
      <c r="C455" s="530">
        <f>SUM(E455:F455)</f>
        <v>0</v>
      </c>
      <c r="D455" s="531"/>
      <c r="E455" s="531"/>
      <c r="F455" s="531"/>
      <c r="G455" s="531"/>
      <c r="H455" s="531"/>
      <c r="I455" s="531"/>
      <c r="J455" s="531"/>
      <c r="K455" s="531"/>
      <c r="L455" s="531"/>
      <c r="M455" s="531"/>
    </row>
    <row r="456" spans="1:13" ht="15" customHeight="1" x14ac:dyDescent="0.15">
      <c r="A456" s="587" t="s">
        <v>226</v>
      </c>
      <c r="B456" s="588"/>
      <c r="C456" s="530">
        <f>SUM(E456:F456)</f>
        <v>0</v>
      </c>
      <c r="D456" s="531"/>
      <c r="E456" s="531"/>
      <c r="F456" s="531"/>
      <c r="G456" s="531"/>
      <c r="H456" s="531"/>
      <c r="I456" s="531"/>
      <c r="J456" s="531"/>
      <c r="K456" s="531"/>
      <c r="L456" s="531"/>
      <c r="M456" s="531"/>
    </row>
    <row r="457" spans="1:13" ht="15" customHeight="1" x14ac:dyDescent="0.15">
      <c r="A457" s="564"/>
      <c r="B457" s="563" t="s">
        <v>577</v>
      </c>
      <c r="C457" s="530">
        <f t="shared" ref="C457:I457" si="25">SUM(C452:C456)</f>
        <v>0</v>
      </c>
      <c r="D457" s="530">
        <f t="shared" si="25"/>
        <v>0</v>
      </c>
      <c r="E457" s="530">
        <f t="shared" si="25"/>
        <v>0</v>
      </c>
      <c r="F457" s="530">
        <f t="shared" si="25"/>
        <v>0</v>
      </c>
      <c r="G457" s="530">
        <f t="shared" si="25"/>
        <v>0</v>
      </c>
      <c r="H457" s="530">
        <f t="shared" si="25"/>
        <v>0</v>
      </c>
      <c r="I457" s="530">
        <f t="shared" si="25"/>
        <v>0</v>
      </c>
      <c r="J457" s="530">
        <f>SUM(J452:J456)</f>
        <v>0</v>
      </c>
      <c r="K457" s="530">
        <f t="shared" ref="K457" si="26">SUM(K452:K456)</f>
        <v>0</v>
      </c>
      <c r="L457" s="530">
        <f>SUM(L452:L456)</f>
        <v>0</v>
      </c>
      <c r="M457" s="530">
        <f t="shared" ref="M457" si="27">SUM(M452:M456)</f>
        <v>0</v>
      </c>
    </row>
    <row r="458" spans="1:13" ht="24" customHeight="1" x14ac:dyDescent="0.15">
      <c r="A458" s="577" t="s">
        <v>578</v>
      </c>
      <c r="B458" s="578"/>
      <c r="C458" s="530">
        <f>SUM(E458:F458)</f>
        <v>0</v>
      </c>
      <c r="D458" s="531"/>
      <c r="E458" s="531"/>
      <c r="F458" s="531"/>
      <c r="G458" s="531"/>
      <c r="H458" s="531"/>
      <c r="I458" s="531"/>
      <c r="J458" s="531"/>
      <c r="K458" s="531"/>
      <c r="L458" s="531"/>
      <c r="M458" s="531"/>
    </row>
    <row r="459" spans="1:13" ht="15" customHeight="1" x14ac:dyDescent="0.15">
      <c r="A459" s="577" t="s">
        <v>579</v>
      </c>
      <c r="B459" s="578"/>
      <c r="C459" s="530">
        <f>SUM(E459:F459)</f>
        <v>0</v>
      </c>
      <c r="D459" s="531"/>
      <c r="E459" s="531"/>
      <c r="F459" s="531"/>
      <c r="G459" s="531"/>
      <c r="H459" s="531"/>
      <c r="I459" s="531"/>
      <c r="J459" s="531"/>
      <c r="K459" s="531"/>
      <c r="L459" s="531"/>
      <c r="M459" s="531"/>
    </row>
    <row r="460" spans="1:13" ht="15" customHeight="1" x14ac:dyDescent="0.15">
      <c r="A460" s="577" t="s">
        <v>580</v>
      </c>
      <c r="B460" s="578"/>
      <c r="C460" s="530">
        <f>SUM(E460:F460)</f>
        <v>0</v>
      </c>
      <c r="D460" s="531"/>
      <c r="E460" s="531"/>
      <c r="F460" s="531"/>
      <c r="G460" s="531"/>
      <c r="H460" s="531"/>
      <c r="I460" s="531"/>
      <c r="J460" s="531"/>
      <c r="K460" s="531"/>
      <c r="L460" s="531"/>
      <c r="M460" s="531"/>
    </row>
    <row r="461" spans="1:13" ht="15" customHeight="1" x14ac:dyDescent="0.15">
      <c r="A461" s="585" t="s">
        <v>581</v>
      </c>
      <c r="B461" s="586"/>
      <c r="C461" s="530">
        <f t="shared" ref="C461:M461" si="28">SUM(C458:C460)</f>
        <v>0</v>
      </c>
      <c r="D461" s="530">
        <f t="shared" si="28"/>
        <v>0</v>
      </c>
      <c r="E461" s="530">
        <f t="shared" si="28"/>
        <v>0</v>
      </c>
      <c r="F461" s="530">
        <f t="shared" si="28"/>
        <v>0</v>
      </c>
      <c r="G461" s="530">
        <f t="shared" si="28"/>
        <v>0</v>
      </c>
      <c r="H461" s="530">
        <f t="shared" si="28"/>
        <v>0</v>
      </c>
      <c r="I461" s="530">
        <f t="shared" si="28"/>
        <v>0</v>
      </c>
      <c r="J461" s="530">
        <f t="shared" si="28"/>
        <v>0</v>
      </c>
      <c r="K461" s="530">
        <f t="shared" si="28"/>
        <v>0</v>
      </c>
      <c r="L461" s="530">
        <f t="shared" si="28"/>
        <v>0</v>
      </c>
      <c r="M461" s="530">
        <f t="shared" si="28"/>
        <v>0</v>
      </c>
    </row>
    <row r="462" spans="1:13" ht="15" customHeight="1" x14ac:dyDescent="0.15">
      <c r="A462" s="577" t="s">
        <v>582</v>
      </c>
      <c r="B462" s="578"/>
      <c r="C462" s="530">
        <f t="shared" ref="C462" si="29">SUM(E462:F462)</f>
        <v>0</v>
      </c>
      <c r="D462" s="531"/>
      <c r="E462" s="531"/>
      <c r="F462" s="531"/>
      <c r="G462" s="531"/>
      <c r="H462" s="531"/>
      <c r="I462" s="531"/>
      <c r="J462" s="531"/>
      <c r="K462" s="531"/>
      <c r="L462" s="531"/>
      <c r="M462" s="531"/>
    </row>
    <row r="463" spans="1:13" ht="15" customHeight="1" x14ac:dyDescent="0.15">
      <c r="A463" s="577" t="s">
        <v>583</v>
      </c>
      <c r="B463" s="578"/>
      <c r="C463" s="530">
        <f>SUM(E463:F463)</f>
        <v>0</v>
      </c>
      <c r="D463" s="531"/>
      <c r="E463" s="531"/>
      <c r="F463" s="531"/>
      <c r="G463" s="531"/>
      <c r="H463" s="531"/>
      <c r="I463" s="531"/>
      <c r="J463" s="531"/>
      <c r="K463" s="531"/>
      <c r="L463" s="531"/>
      <c r="M463" s="531"/>
    </row>
    <row r="464" spans="1:13" ht="15" customHeight="1" x14ac:dyDescent="0.15">
      <c r="A464" s="577" t="s">
        <v>584</v>
      </c>
      <c r="B464" s="578"/>
      <c r="C464" s="530">
        <f>SUM(E464:F464)</f>
        <v>0</v>
      </c>
      <c r="D464" s="531"/>
      <c r="E464" s="531"/>
      <c r="F464" s="531"/>
      <c r="G464" s="531"/>
      <c r="H464" s="531"/>
      <c r="I464" s="531"/>
      <c r="J464" s="531"/>
      <c r="K464" s="531"/>
      <c r="L464" s="531"/>
      <c r="M464" s="531"/>
    </row>
    <row r="465" spans="1:13" ht="15" customHeight="1" x14ac:dyDescent="0.15">
      <c r="A465" s="564"/>
      <c r="B465" s="278" t="s">
        <v>585</v>
      </c>
      <c r="C465" s="530">
        <f t="shared" ref="C465:M465" si="30">SUM(C462:C464)</f>
        <v>0</v>
      </c>
      <c r="D465" s="530">
        <f t="shared" si="30"/>
        <v>0</v>
      </c>
      <c r="E465" s="530">
        <f t="shared" si="30"/>
        <v>0</v>
      </c>
      <c r="F465" s="530">
        <f t="shared" si="30"/>
        <v>0</v>
      </c>
      <c r="G465" s="530">
        <f t="shared" si="30"/>
        <v>0</v>
      </c>
      <c r="H465" s="530">
        <f t="shared" si="30"/>
        <v>0</v>
      </c>
      <c r="I465" s="530">
        <f t="shared" si="30"/>
        <v>0</v>
      </c>
      <c r="J465" s="530">
        <f t="shared" si="30"/>
        <v>0</v>
      </c>
      <c r="K465" s="530">
        <f t="shared" si="30"/>
        <v>0</v>
      </c>
      <c r="L465" s="530">
        <f t="shared" si="30"/>
        <v>0</v>
      </c>
      <c r="M465" s="530">
        <f t="shared" si="30"/>
        <v>0</v>
      </c>
    </row>
    <row r="466" spans="1:13" ht="15" customHeight="1" x14ac:dyDescent="0.15">
      <c r="A466" s="577" t="s">
        <v>586</v>
      </c>
      <c r="B466" s="578"/>
      <c r="C466" s="530">
        <f>SUM(E466:F466)</f>
        <v>0</v>
      </c>
      <c r="D466" s="531"/>
      <c r="E466" s="531"/>
      <c r="F466" s="531"/>
      <c r="G466" s="531"/>
      <c r="H466" s="531"/>
      <c r="I466" s="531"/>
      <c r="J466" s="531"/>
      <c r="K466" s="531"/>
      <c r="L466" s="531"/>
      <c r="M466" s="531"/>
    </row>
    <row r="467" spans="1:13" ht="15" customHeight="1" x14ac:dyDescent="0.15">
      <c r="A467" s="579" t="s">
        <v>587</v>
      </c>
      <c r="B467" s="580"/>
      <c r="C467" s="530">
        <f>SUM(E467:F467)</f>
        <v>0</v>
      </c>
      <c r="D467" s="531"/>
      <c r="E467" s="531"/>
      <c r="F467" s="531"/>
      <c r="G467" s="531"/>
      <c r="H467" s="531"/>
      <c r="I467" s="531"/>
      <c r="J467" s="531"/>
      <c r="K467" s="531"/>
      <c r="L467" s="531"/>
      <c r="M467" s="531"/>
    </row>
    <row r="468" spans="1:13" ht="15" customHeight="1" x14ac:dyDescent="0.15">
      <c r="A468" s="577" t="s">
        <v>588</v>
      </c>
      <c r="B468" s="578"/>
      <c r="C468" s="530">
        <f>SUM(E468:F468)</f>
        <v>0</v>
      </c>
      <c r="D468" s="531"/>
      <c r="E468" s="531"/>
      <c r="F468" s="531"/>
      <c r="G468" s="531"/>
      <c r="H468" s="531"/>
      <c r="I468" s="531"/>
      <c r="J468" s="531"/>
      <c r="K468" s="531"/>
      <c r="L468" s="531"/>
      <c r="M468" s="531"/>
    </row>
    <row r="469" spans="1:13" ht="15" customHeight="1" x14ac:dyDescent="0.15">
      <c r="A469" s="564"/>
      <c r="B469" s="278" t="s">
        <v>589</v>
      </c>
      <c r="C469" s="530">
        <f>SUM(C466:C468)</f>
        <v>0</v>
      </c>
      <c r="D469" s="530">
        <f t="shared" ref="D469:F469" si="31">SUM(D466:D468)</f>
        <v>0</v>
      </c>
      <c r="E469" s="530">
        <f t="shared" si="31"/>
        <v>0</v>
      </c>
      <c r="F469" s="530">
        <f t="shared" si="31"/>
        <v>0</v>
      </c>
      <c r="G469" s="530">
        <f>SUM(G466:G468)</f>
        <v>0</v>
      </c>
      <c r="H469" s="530">
        <f>SUM(H466:H468)</f>
        <v>0</v>
      </c>
      <c r="I469" s="530">
        <f>SUM(I466:I468)</f>
        <v>0</v>
      </c>
      <c r="J469" s="530">
        <f t="shared" ref="J469:M469" si="32">SUM(J466:J468)</f>
        <v>0</v>
      </c>
      <c r="K469" s="530">
        <f t="shared" si="32"/>
        <v>0</v>
      </c>
      <c r="L469" s="530">
        <f t="shared" si="32"/>
        <v>0</v>
      </c>
      <c r="M469" s="530">
        <f t="shared" si="32"/>
        <v>0</v>
      </c>
    </row>
    <row r="470" spans="1:13" ht="15" customHeight="1" x14ac:dyDescent="0.15">
      <c r="A470" s="583" t="s">
        <v>590</v>
      </c>
      <c r="B470" s="584" t="s">
        <v>47</v>
      </c>
      <c r="C470" s="530">
        <f t="shared" ref="C470:C477" si="33">SUM(E470:F470)</f>
        <v>0</v>
      </c>
      <c r="D470" s="531"/>
      <c r="E470" s="531"/>
      <c r="F470" s="531"/>
      <c r="G470" s="531"/>
      <c r="H470" s="531"/>
      <c r="I470" s="531"/>
      <c r="J470" s="531"/>
      <c r="K470" s="531"/>
      <c r="L470" s="531"/>
      <c r="M470" s="531"/>
    </row>
    <row r="471" spans="1:13" ht="15" customHeight="1" x14ac:dyDescent="0.15">
      <c r="A471" s="583" t="s">
        <v>591</v>
      </c>
      <c r="B471" s="584" t="s">
        <v>591</v>
      </c>
      <c r="C471" s="530">
        <f t="shared" si="33"/>
        <v>0</v>
      </c>
      <c r="D471" s="531"/>
      <c r="E471" s="531"/>
      <c r="F471" s="531"/>
      <c r="G471" s="531"/>
      <c r="H471" s="531"/>
      <c r="I471" s="531"/>
      <c r="J471" s="531"/>
      <c r="K471" s="531"/>
      <c r="L471" s="531"/>
      <c r="M471" s="531"/>
    </row>
    <row r="472" spans="1:13" ht="15" customHeight="1" x14ac:dyDescent="0.15">
      <c r="A472" s="583" t="s">
        <v>592</v>
      </c>
      <c r="B472" s="584" t="s">
        <v>592</v>
      </c>
      <c r="C472" s="530">
        <f t="shared" si="33"/>
        <v>0</v>
      </c>
      <c r="D472" s="531"/>
      <c r="E472" s="531"/>
      <c r="F472" s="531"/>
      <c r="G472" s="531"/>
      <c r="H472" s="531"/>
      <c r="I472" s="531"/>
      <c r="J472" s="531"/>
      <c r="K472" s="531"/>
      <c r="L472" s="531"/>
      <c r="M472" s="531"/>
    </row>
    <row r="473" spans="1:13" ht="15" customHeight="1" x14ac:dyDescent="0.15">
      <c r="A473" s="581" t="s">
        <v>50</v>
      </c>
      <c r="B473" s="582"/>
      <c r="C473" s="530">
        <f t="shared" si="33"/>
        <v>0</v>
      </c>
      <c r="D473" s="531"/>
      <c r="E473" s="531"/>
      <c r="F473" s="531"/>
      <c r="G473" s="531"/>
      <c r="H473" s="531"/>
      <c r="I473" s="531"/>
      <c r="J473" s="531"/>
      <c r="K473" s="531"/>
      <c r="L473" s="531"/>
      <c r="M473" s="531"/>
    </row>
    <row r="474" spans="1:13" ht="15" customHeight="1" x14ac:dyDescent="0.15">
      <c r="A474" s="581" t="s">
        <v>90</v>
      </c>
      <c r="B474" s="582" t="s">
        <v>90</v>
      </c>
      <c r="C474" s="530">
        <f t="shared" si="33"/>
        <v>0</v>
      </c>
      <c r="D474" s="531"/>
      <c r="E474" s="531"/>
      <c r="F474" s="531"/>
      <c r="G474" s="531"/>
      <c r="H474" s="531"/>
      <c r="I474" s="531"/>
      <c r="J474" s="531"/>
      <c r="K474" s="531"/>
      <c r="L474" s="531"/>
      <c r="M474" s="531"/>
    </row>
    <row r="475" spans="1:13" ht="15" customHeight="1" x14ac:dyDescent="0.15">
      <c r="A475" s="577" t="s">
        <v>72</v>
      </c>
      <c r="B475" s="578"/>
      <c r="C475" s="530">
        <f t="shared" si="33"/>
        <v>0</v>
      </c>
      <c r="D475" s="531"/>
      <c r="E475" s="531"/>
      <c r="F475" s="531"/>
      <c r="G475" s="531"/>
      <c r="H475" s="531"/>
      <c r="I475" s="531"/>
      <c r="J475" s="531"/>
      <c r="K475" s="531"/>
      <c r="L475" s="531"/>
      <c r="M475" s="531"/>
    </row>
    <row r="476" spans="1:13" ht="24" customHeight="1" x14ac:dyDescent="0.15">
      <c r="A476" s="581" t="s">
        <v>593</v>
      </c>
      <c r="B476" s="582" t="s">
        <v>593</v>
      </c>
      <c r="C476" s="530">
        <f t="shared" si="33"/>
        <v>0</v>
      </c>
      <c r="D476" s="531"/>
      <c r="E476" s="531"/>
      <c r="F476" s="531"/>
      <c r="G476" s="531"/>
      <c r="H476" s="531"/>
      <c r="I476" s="531"/>
      <c r="J476" s="531"/>
      <c r="K476" s="531"/>
      <c r="L476" s="531"/>
      <c r="M476" s="531"/>
    </row>
    <row r="477" spans="1:13" ht="15" customHeight="1" x14ac:dyDescent="0.15">
      <c r="A477" s="581" t="s">
        <v>68</v>
      </c>
      <c r="B477" s="582" t="s">
        <v>68</v>
      </c>
      <c r="C477" s="530">
        <f t="shared" si="33"/>
        <v>0</v>
      </c>
      <c r="D477" s="531"/>
      <c r="E477" s="531"/>
      <c r="F477" s="531"/>
      <c r="G477" s="531"/>
      <c r="H477" s="531"/>
      <c r="I477" s="531"/>
      <c r="J477" s="531"/>
      <c r="K477" s="531"/>
      <c r="L477" s="531"/>
      <c r="M477" s="531"/>
    </row>
    <row r="478" spans="1:13" ht="15" customHeight="1" x14ac:dyDescent="0.15">
      <c r="A478" s="565"/>
      <c r="B478" s="278" t="s">
        <v>594</v>
      </c>
      <c r="C478" s="530">
        <f>SUM(C470:C477)</f>
        <v>0</v>
      </c>
      <c r="D478" s="530">
        <f>SUM(D470:D477)</f>
        <v>0</v>
      </c>
      <c r="E478" s="530">
        <f t="shared" ref="E478:M478" si="34">SUM(E470:E477)</f>
        <v>0</v>
      </c>
      <c r="F478" s="530">
        <f t="shared" si="34"/>
        <v>0</v>
      </c>
      <c r="G478" s="530">
        <f t="shared" si="34"/>
        <v>0</v>
      </c>
      <c r="H478" s="530">
        <f t="shared" si="34"/>
        <v>0</v>
      </c>
      <c r="I478" s="530">
        <f t="shared" si="34"/>
        <v>0</v>
      </c>
      <c r="J478" s="530">
        <f t="shared" si="34"/>
        <v>0</v>
      </c>
      <c r="K478" s="530">
        <f t="shared" si="34"/>
        <v>0</v>
      </c>
      <c r="L478" s="530">
        <f t="shared" si="34"/>
        <v>0</v>
      </c>
      <c r="M478" s="530">
        <f t="shared" si="34"/>
        <v>0</v>
      </c>
    </row>
    <row r="479" spans="1:13" ht="15" customHeight="1" x14ac:dyDescent="0.15">
      <c r="A479" s="579" t="s">
        <v>595</v>
      </c>
      <c r="B479" s="580"/>
      <c r="C479" s="530">
        <f t="shared" ref="C479:C484" si="35">SUM(E479:F479)</f>
        <v>0</v>
      </c>
      <c r="D479" s="531"/>
      <c r="E479" s="531"/>
      <c r="F479" s="531"/>
      <c r="G479" s="531"/>
      <c r="H479" s="531"/>
      <c r="I479" s="531"/>
      <c r="J479" s="531"/>
      <c r="K479" s="531"/>
      <c r="L479" s="531"/>
      <c r="M479" s="531"/>
    </row>
    <row r="480" spans="1:13" ht="15" customHeight="1" x14ac:dyDescent="0.15">
      <c r="A480" s="579" t="s">
        <v>596</v>
      </c>
      <c r="B480" s="580"/>
      <c r="C480" s="530">
        <f t="shared" si="35"/>
        <v>0</v>
      </c>
      <c r="D480" s="531"/>
      <c r="E480" s="531"/>
      <c r="F480" s="531"/>
      <c r="G480" s="531"/>
      <c r="H480" s="531"/>
      <c r="I480" s="531"/>
      <c r="J480" s="531"/>
      <c r="K480" s="531"/>
      <c r="L480" s="531"/>
      <c r="M480" s="531"/>
    </row>
    <row r="481" spans="1:13" ht="15" customHeight="1" x14ac:dyDescent="0.15">
      <c r="A481" s="579" t="s">
        <v>597</v>
      </c>
      <c r="B481" s="580"/>
      <c r="C481" s="530">
        <f t="shared" si="35"/>
        <v>0</v>
      </c>
      <c r="D481" s="531"/>
      <c r="E481" s="531"/>
      <c r="F481" s="531"/>
      <c r="G481" s="531"/>
      <c r="H481" s="531"/>
      <c r="I481" s="531"/>
      <c r="J481" s="531"/>
      <c r="K481" s="531"/>
      <c r="L481" s="531"/>
      <c r="M481" s="531"/>
    </row>
    <row r="482" spans="1:13" ht="15" customHeight="1" x14ac:dyDescent="0.15">
      <c r="A482" s="577" t="s">
        <v>598</v>
      </c>
      <c r="B482" s="578"/>
      <c r="C482" s="530">
        <f t="shared" si="35"/>
        <v>0</v>
      </c>
      <c r="D482" s="531"/>
      <c r="E482" s="531"/>
      <c r="F482" s="531"/>
      <c r="G482" s="531"/>
      <c r="H482" s="531"/>
      <c r="I482" s="531"/>
      <c r="J482" s="531"/>
      <c r="K482" s="531"/>
      <c r="L482" s="531"/>
      <c r="M482" s="531"/>
    </row>
    <row r="483" spans="1:13" ht="15" customHeight="1" x14ac:dyDescent="0.15">
      <c r="A483" s="577" t="s">
        <v>599</v>
      </c>
      <c r="B483" s="578"/>
      <c r="C483" s="530">
        <f t="shared" si="35"/>
        <v>0</v>
      </c>
      <c r="D483" s="531"/>
      <c r="E483" s="531"/>
      <c r="F483" s="531"/>
      <c r="G483" s="531"/>
      <c r="H483" s="531"/>
      <c r="I483" s="531"/>
      <c r="J483" s="531"/>
      <c r="K483" s="531"/>
      <c r="L483" s="531"/>
      <c r="M483" s="531"/>
    </row>
    <row r="484" spans="1:13" ht="15" customHeight="1" x14ac:dyDescent="0.15">
      <c r="A484" s="577" t="s">
        <v>600</v>
      </c>
      <c r="B484" s="578"/>
      <c r="C484" s="530">
        <f t="shared" si="35"/>
        <v>0</v>
      </c>
      <c r="D484" s="531"/>
      <c r="E484" s="531"/>
      <c r="F484" s="531"/>
      <c r="G484" s="531"/>
      <c r="H484" s="531"/>
      <c r="I484" s="531"/>
      <c r="J484" s="531"/>
      <c r="K484" s="531"/>
      <c r="L484" s="531"/>
      <c r="M484" s="531"/>
    </row>
    <row r="485" spans="1:13" ht="15" customHeight="1" x14ac:dyDescent="0.15">
      <c r="A485" s="565"/>
      <c r="B485" s="278" t="s">
        <v>445</v>
      </c>
      <c r="C485" s="530">
        <f>SUM(C479:C484)</f>
        <v>0</v>
      </c>
      <c r="D485" s="530">
        <f>SUM(D479:D484)</f>
        <v>0</v>
      </c>
      <c r="E485" s="530">
        <f t="shared" ref="E485:M485" si="36">SUM(E479:E484)</f>
        <v>0</v>
      </c>
      <c r="F485" s="530">
        <f t="shared" si="36"/>
        <v>0</v>
      </c>
      <c r="G485" s="530">
        <f t="shared" si="36"/>
        <v>0</v>
      </c>
      <c r="H485" s="530">
        <f t="shared" si="36"/>
        <v>0</v>
      </c>
      <c r="I485" s="530">
        <f t="shared" si="36"/>
        <v>0</v>
      </c>
      <c r="J485" s="530">
        <f t="shared" si="36"/>
        <v>0</v>
      </c>
      <c r="K485" s="530">
        <f t="shared" si="36"/>
        <v>0</v>
      </c>
      <c r="L485" s="530">
        <f t="shared" si="36"/>
        <v>0</v>
      </c>
      <c r="M485" s="530">
        <f t="shared" si="36"/>
        <v>0</v>
      </c>
    </row>
    <row r="486" spans="1:13" ht="15" customHeight="1" x14ac:dyDescent="0.15">
      <c r="A486" s="577" t="s">
        <v>353</v>
      </c>
      <c r="B486" s="578" t="s">
        <v>353</v>
      </c>
      <c r="C486" s="530">
        <f>SUM(E486:F486)</f>
        <v>0</v>
      </c>
      <c r="D486" s="532"/>
      <c r="E486" s="531"/>
      <c r="F486" s="531"/>
      <c r="G486" s="531"/>
      <c r="H486" s="531"/>
      <c r="I486" s="531"/>
      <c r="J486" s="531"/>
      <c r="K486" s="531"/>
      <c r="L486" s="531"/>
      <c r="M486" s="531"/>
    </row>
    <row r="487" spans="1:13" ht="15" customHeight="1" x14ac:dyDescent="0.15">
      <c r="A487" s="577" t="s">
        <v>355</v>
      </c>
      <c r="B487" s="578" t="s">
        <v>355</v>
      </c>
      <c r="C487" s="530">
        <f>SUM(E487:F487)</f>
        <v>0</v>
      </c>
      <c r="D487" s="532"/>
      <c r="E487" s="531"/>
      <c r="F487" s="531"/>
      <c r="G487" s="531"/>
      <c r="H487" s="531"/>
      <c r="I487" s="531"/>
      <c r="J487" s="531"/>
      <c r="K487" s="531"/>
      <c r="L487" s="531"/>
      <c r="M487" s="531"/>
    </row>
    <row r="488" spans="1:13" ht="24" customHeight="1" x14ac:dyDescent="0.15">
      <c r="A488" s="577" t="s">
        <v>601</v>
      </c>
      <c r="B488" s="578"/>
      <c r="C488" s="530">
        <f>SUM(E488:F488)</f>
        <v>0</v>
      </c>
      <c r="D488" s="532"/>
      <c r="E488" s="532"/>
      <c r="F488" s="532"/>
      <c r="G488" s="532"/>
      <c r="H488" s="532"/>
      <c r="I488" s="532"/>
      <c r="J488" s="532"/>
      <c r="K488" s="532"/>
      <c r="L488" s="532"/>
      <c r="M488" s="532"/>
    </row>
    <row r="489" spans="1:13" ht="15" customHeight="1" x14ac:dyDescent="0.15">
      <c r="A489" s="577" t="s">
        <v>184</v>
      </c>
      <c r="B489" s="578"/>
      <c r="C489" s="530">
        <f t="shared" ref="C489:C490" si="37">SUM(E489:F489)</f>
        <v>0</v>
      </c>
      <c r="D489" s="532"/>
      <c r="E489" s="532"/>
      <c r="F489" s="532"/>
      <c r="G489" s="532"/>
      <c r="H489" s="532"/>
      <c r="I489" s="532"/>
      <c r="J489" s="532"/>
      <c r="K489" s="532"/>
      <c r="L489" s="532"/>
      <c r="M489" s="532"/>
    </row>
    <row r="490" spans="1:13" ht="15" customHeight="1" x14ac:dyDescent="0.15">
      <c r="A490" s="577" t="s">
        <v>185</v>
      </c>
      <c r="B490" s="578"/>
      <c r="C490" s="530">
        <f t="shared" si="37"/>
        <v>0</v>
      </c>
      <c r="D490" s="532"/>
      <c r="E490" s="532"/>
      <c r="F490" s="532"/>
      <c r="G490" s="532"/>
      <c r="H490" s="532"/>
      <c r="I490" s="532"/>
      <c r="J490" s="532"/>
      <c r="K490" s="532"/>
      <c r="L490" s="532"/>
      <c r="M490" s="532"/>
    </row>
    <row r="491" spans="1:13" ht="15" customHeight="1" x14ac:dyDescent="0.15">
      <c r="A491" s="280"/>
      <c r="B491" s="281" t="s">
        <v>602</v>
      </c>
      <c r="C491" s="530">
        <f>SUM(C486:C490)</f>
        <v>0</v>
      </c>
      <c r="D491" s="530">
        <f>SUM(D486:D490)</f>
        <v>0</v>
      </c>
      <c r="E491" s="530">
        <f t="shared" ref="E491:M491" si="38">SUM(E486:E490)</f>
        <v>0</v>
      </c>
      <c r="F491" s="530">
        <f t="shared" si="38"/>
        <v>0</v>
      </c>
      <c r="G491" s="530">
        <f t="shared" si="38"/>
        <v>0</v>
      </c>
      <c r="H491" s="530">
        <f t="shared" si="38"/>
        <v>0</v>
      </c>
      <c r="I491" s="530">
        <f t="shared" si="38"/>
        <v>0</v>
      </c>
      <c r="J491" s="530">
        <f t="shared" si="38"/>
        <v>0</v>
      </c>
      <c r="K491" s="530">
        <f t="shared" si="38"/>
        <v>0</v>
      </c>
      <c r="L491" s="530">
        <f t="shared" si="38"/>
        <v>0</v>
      </c>
      <c r="M491" s="530">
        <f t="shared" si="38"/>
        <v>0</v>
      </c>
    </row>
    <row r="492" spans="1:13" ht="15" customHeight="1" x14ac:dyDescent="0.15">
      <c r="A492" s="282"/>
      <c r="B492" s="281" t="s">
        <v>410</v>
      </c>
      <c r="C492" s="283">
        <f t="shared" ref="C492:M492" si="39">SUM(C457+C461+C465+C469+C478+C485+C491)</f>
        <v>0</v>
      </c>
      <c r="D492" s="283">
        <f t="shared" si="39"/>
        <v>0</v>
      </c>
      <c r="E492" s="283">
        <f t="shared" si="39"/>
        <v>0</v>
      </c>
      <c r="F492" s="283">
        <f t="shared" si="39"/>
        <v>0</v>
      </c>
      <c r="G492" s="283">
        <f t="shared" si="39"/>
        <v>0</v>
      </c>
      <c r="H492" s="283">
        <f t="shared" si="39"/>
        <v>0</v>
      </c>
      <c r="I492" s="283">
        <f t="shared" si="39"/>
        <v>0</v>
      </c>
      <c r="J492" s="283">
        <f t="shared" si="39"/>
        <v>0</v>
      </c>
      <c r="K492" s="283">
        <f t="shared" si="39"/>
        <v>0</v>
      </c>
      <c r="L492" s="283">
        <f t="shared" si="39"/>
        <v>0</v>
      </c>
      <c r="M492" s="283">
        <f t="shared" si="39"/>
        <v>0</v>
      </c>
    </row>
  </sheetData>
  <mergeCells count="209">
    <mergeCell ref="A97:E97"/>
    <mergeCell ref="A125:B125"/>
    <mergeCell ref="A221:B221"/>
    <mergeCell ref="A231:B231"/>
    <mergeCell ref="A237:B237"/>
    <mergeCell ref="A244:B244"/>
    <mergeCell ref="A8:C8"/>
    <mergeCell ref="A72:B72"/>
    <mergeCell ref="A73:B73"/>
    <mergeCell ref="A79:A82"/>
    <mergeCell ref="A86:B86"/>
    <mergeCell ref="A90:A93"/>
    <mergeCell ref="Q284:Q286"/>
    <mergeCell ref="R284:R286"/>
    <mergeCell ref="D285:D286"/>
    <mergeCell ref="E285:F285"/>
    <mergeCell ref="G285:G286"/>
    <mergeCell ref="H285:H286"/>
    <mergeCell ref="I285:I286"/>
    <mergeCell ref="J285:J286"/>
    <mergeCell ref="A256:B256"/>
    <mergeCell ref="A284:B286"/>
    <mergeCell ref="C284:C286"/>
    <mergeCell ref="D284:G284"/>
    <mergeCell ref="H284:J284"/>
    <mergeCell ref="K284:M284"/>
    <mergeCell ref="K285:K286"/>
    <mergeCell ref="L285:L286"/>
    <mergeCell ref="M285:M286"/>
    <mergeCell ref="A310:B310"/>
    <mergeCell ref="A311:B311"/>
    <mergeCell ref="A313:B315"/>
    <mergeCell ref="C313:C315"/>
    <mergeCell ref="D313:G313"/>
    <mergeCell ref="H313:J313"/>
    <mergeCell ref="O285:O286"/>
    <mergeCell ref="P285:P286"/>
    <mergeCell ref="A287:B287"/>
    <mergeCell ref="A293:A296"/>
    <mergeCell ref="A300:B300"/>
    <mergeCell ref="A304:A307"/>
    <mergeCell ref="N284:N286"/>
    <mergeCell ref="O284:P284"/>
    <mergeCell ref="O314:O315"/>
    <mergeCell ref="P314:P315"/>
    <mergeCell ref="K313:M313"/>
    <mergeCell ref="N313:N315"/>
    <mergeCell ref="O313:P313"/>
    <mergeCell ref="Q313:Q315"/>
    <mergeCell ref="D314:D315"/>
    <mergeCell ref="E314:F314"/>
    <mergeCell ref="G314:G315"/>
    <mergeCell ref="H314:H315"/>
    <mergeCell ref="I314:I315"/>
    <mergeCell ref="J314:J315"/>
    <mergeCell ref="A319:B319"/>
    <mergeCell ref="A321:B321"/>
    <mergeCell ref="A323:B323"/>
    <mergeCell ref="A324:B324"/>
    <mergeCell ref="A325:B325"/>
    <mergeCell ref="A326:B326"/>
    <mergeCell ref="K314:K315"/>
    <mergeCell ref="L314:L315"/>
    <mergeCell ref="M314:M315"/>
    <mergeCell ref="A318:B318"/>
    <mergeCell ref="O328:P328"/>
    <mergeCell ref="Q328:Q330"/>
    <mergeCell ref="D329:D330"/>
    <mergeCell ref="E329:F329"/>
    <mergeCell ref="G329:G330"/>
    <mergeCell ref="H329:H330"/>
    <mergeCell ref="I329:I330"/>
    <mergeCell ref="J329:J330"/>
    <mergeCell ref="K329:K330"/>
    <mergeCell ref="L329:L330"/>
    <mergeCell ref="D328:G328"/>
    <mergeCell ref="H328:J328"/>
    <mergeCell ref="K328:M328"/>
    <mergeCell ref="N328:N330"/>
    <mergeCell ref="M329:M330"/>
    <mergeCell ref="O329:O330"/>
    <mergeCell ref="P329:P330"/>
    <mergeCell ref="A339:B339"/>
    <mergeCell ref="A340:B340"/>
    <mergeCell ref="A341:B343"/>
    <mergeCell ref="C341:C343"/>
    <mergeCell ref="D341:D343"/>
    <mergeCell ref="E341:J341"/>
    <mergeCell ref="K341:K343"/>
    <mergeCell ref="L341:N342"/>
    <mergeCell ref="A328:B330"/>
    <mergeCell ref="C328:C330"/>
    <mergeCell ref="A365:F365"/>
    <mergeCell ref="A366:B367"/>
    <mergeCell ref="C366:C367"/>
    <mergeCell ref="D366:D367"/>
    <mergeCell ref="E366:E367"/>
    <mergeCell ref="F366:F367"/>
    <mergeCell ref="O341:O343"/>
    <mergeCell ref="P341:Q342"/>
    <mergeCell ref="R341:R343"/>
    <mergeCell ref="E342:G342"/>
    <mergeCell ref="H342:J342"/>
    <mergeCell ref="A364:B364"/>
    <mergeCell ref="D373:D374"/>
    <mergeCell ref="A375:B375"/>
    <mergeCell ref="A376:B376"/>
    <mergeCell ref="A377:B377"/>
    <mergeCell ref="A378:B380"/>
    <mergeCell ref="C378:C380"/>
    <mergeCell ref="D378:G378"/>
    <mergeCell ref="A368:B368"/>
    <mergeCell ref="A369:B369"/>
    <mergeCell ref="A370:A371"/>
    <mergeCell ref="A372:B372"/>
    <mergeCell ref="A373:B374"/>
    <mergeCell ref="C373:C374"/>
    <mergeCell ref="M379:M380"/>
    <mergeCell ref="O379:O380"/>
    <mergeCell ref="P379:P380"/>
    <mergeCell ref="H378:J378"/>
    <mergeCell ref="K378:M378"/>
    <mergeCell ref="N378:N380"/>
    <mergeCell ref="O378:P378"/>
    <mergeCell ref="Q378:Q380"/>
    <mergeCell ref="D379:D380"/>
    <mergeCell ref="E379:F379"/>
    <mergeCell ref="G379:G380"/>
    <mergeCell ref="H379:H380"/>
    <mergeCell ref="I379:I380"/>
    <mergeCell ref="A381:A383"/>
    <mergeCell ref="A384:A386"/>
    <mergeCell ref="A387:A389"/>
    <mergeCell ref="A392:A394"/>
    <mergeCell ref="A395:A397"/>
    <mergeCell ref="A398:A400"/>
    <mergeCell ref="J379:J380"/>
    <mergeCell ref="K379:K380"/>
    <mergeCell ref="L379:L380"/>
    <mergeCell ref="A415:B415"/>
    <mergeCell ref="A416:B416"/>
    <mergeCell ref="A417:B417"/>
    <mergeCell ref="A418:B418"/>
    <mergeCell ref="A419:B419"/>
    <mergeCell ref="A420:B420"/>
    <mergeCell ref="A401:A403"/>
    <mergeCell ref="A404:A406"/>
    <mergeCell ref="A408:A410"/>
    <mergeCell ref="A412:B412"/>
    <mergeCell ref="A413:B413"/>
    <mergeCell ref="A414:B414"/>
    <mergeCell ref="A431:B431"/>
    <mergeCell ref="A433:B434"/>
    <mergeCell ref="C433:C434"/>
    <mergeCell ref="D433:I433"/>
    <mergeCell ref="J433:J434"/>
    <mergeCell ref="A435:B435"/>
    <mergeCell ref="A421:B421"/>
    <mergeCell ref="A422:B422"/>
    <mergeCell ref="A423:B423"/>
    <mergeCell ref="A425:B425"/>
    <mergeCell ref="A426:B426"/>
    <mergeCell ref="A429:A430"/>
    <mergeCell ref="A446:B446"/>
    <mergeCell ref="A450:B451"/>
    <mergeCell ref="C450:C451"/>
    <mergeCell ref="D450:D451"/>
    <mergeCell ref="E450:F450"/>
    <mergeCell ref="G450:I450"/>
    <mergeCell ref="A436:B436"/>
    <mergeCell ref="A437:B437"/>
    <mergeCell ref="A439:B439"/>
    <mergeCell ref="A440:A442"/>
    <mergeCell ref="A444:B444"/>
    <mergeCell ref="A445:B445"/>
    <mergeCell ref="A459:B459"/>
    <mergeCell ref="A460:B460"/>
    <mergeCell ref="A461:B461"/>
    <mergeCell ref="A462:B462"/>
    <mergeCell ref="A463:B463"/>
    <mergeCell ref="A464:B464"/>
    <mergeCell ref="A452:B452"/>
    <mergeCell ref="A453:B453"/>
    <mergeCell ref="A454:B454"/>
    <mergeCell ref="A455:B455"/>
    <mergeCell ref="A456:B456"/>
    <mergeCell ref="A458:B458"/>
    <mergeCell ref="A473:B473"/>
    <mergeCell ref="A474:B474"/>
    <mergeCell ref="A475:B475"/>
    <mergeCell ref="A476:B476"/>
    <mergeCell ref="A477:B477"/>
    <mergeCell ref="A479:B479"/>
    <mergeCell ref="A466:B466"/>
    <mergeCell ref="A467:B467"/>
    <mergeCell ref="A468:B468"/>
    <mergeCell ref="A470:B470"/>
    <mergeCell ref="A471:B471"/>
    <mergeCell ref="A472:B472"/>
    <mergeCell ref="A487:B487"/>
    <mergeCell ref="A488:B488"/>
    <mergeCell ref="A489:B489"/>
    <mergeCell ref="A490:B490"/>
    <mergeCell ref="A480:B480"/>
    <mergeCell ref="A481:B481"/>
    <mergeCell ref="A482:B482"/>
    <mergeCell ref="A483:B483"/>
    <mergeCell ref="A484:B484"/>
    <mergeCell ref="A486:B486"/>
  </mergeCells>
  <dataValidations count="1">
    <dataValidation allowBlank="1" showInputMessage="1" showErrorMessage="1" errorTitle="ERROR" error="Por favor ingrese solo Números." sqref="A1:XFD1048576" xr:uid="{45787406-5DB6-46FA-AD86-16155B87FFDF}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492"/>
  <sheetViews>
    <sheetView topLeftCell="E331" workbookViewId="0">
      <selection activeCell="K341" sqref="K341:K343"/>
    </sheetView>
  </sheetViews>
  <sheetFormatPr baseColWidth="10" defaultColWidth="11.42578125" defaultRowHeight="10.5" x14ac:dyDescent="0.15"/>
  <cols>
    <col min="1" max="1" width="18" style="5" customWidth="1"/>
    <col min="2" max="2" width="86.42578125" style="4" customWidth="1"/>
    <col min="3" max="3" width="21.85546875" style="5" customWidth="1"/>
    <col min="4" max="4" width="19" style="5" customWidth="1"/>
    <col min="5" max="5" width="18.5703125" style="5" customWidth="1"/>
    <col min="6" max="6" width="18.42578125" style="5" customWidth="1"/>
    <col min="7" max="7" width="17.7109375" style="5" bestFit="1" customWidth="1"/>
    <col min="8" max="13" width="15.7109375" style="5" customWidth="1"/>
    <col min="14" max="16" width="12.7109375" style="5" customWidth="1"/>
    <col min="17" max="17" width="13.7109375" style="5" customWidth="1"/>
    <col min="18" max="18" width="18.5703125" style="5" customWidth="1"/>
    <col min="19" max="24" width="11.42578125" style="5"/>
    <col min="25" max="25" width="11.42578125" style="5" customWidth="1"/>
    <col min="26" max="26" width="5.28515625" style="5" customWidth="1"/>
    <col min="27" max="27" width="13.5703125" style="5" hidden="1" customWidth="1"/>
    <col min="28" max="28" width="11.42578125" style="5" hidden="1" customWidth="1"/>
    <col min="29" max="35" width="11.42578125" style="5" customWidth="1"/>
    <col min="36" max="16384" width="11.42578125" style="5"/>
  </cols>
  <sheetData>
    <row r="1" spans="1:14" s="3" customFormat="1" ht="15" customHeight="1" x14ac:dyDescent="0.15">
      <c r="A1" s="1" t="s">
        <v>0</v>
      </c>
      <c r="B1" s="2"/>
    </row>
    <row r="2" spans="1:14" s="3" customFormat="1" ht="15" customHeight="1" x14ac:dyDescent="0.15">
      <c r="A2" s="1" t="str">
        <f>CONCATENATE("COMUNA: ",[13]NOMBRE!B2," - ","( ",[13]NOMBRE!C2,[13]NOMBRE!D2,[13]NOMBRE!E2,[13]NOMBRE!F2,[13]NOMBRE!G2," )")</f>
        <v>COMUNA: LINARES - ( 07401 )</v>
      </c>
      <c r="B2" s="2"/>
    </row>
    <row r="3" spans="1:14" ht="15" customHeight="1" x14ac:dyDescent="0.15">
      <c r="A3" s="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</row>
    <row r="4" spans="1:14" ht="15" customHeight="1" x14ac:dyDescent="0.15">
      <c r="A4" s="1" t="str">
        <f>CONCATENATE("MES: ",[13]NOMBRE!B6," - ","( ",[13]NOMBRE!C6,[13]NOMBRE!D6," )")</f>
        <v>MES: OCTUBRE - ( 10 )</v>
      </c>
    </row>
    <row r="5" spans="1:14" s="3" customFormat="1" ht="15" customHeight="1" x14ac:dyDescent="0.15">
      <c r="A5" s="1" t="str">
        <f>CONCATENATE("AÑO: ",[13]NOMBRE!B7)</f>
        <v>AÑO: 2021</v>
      </c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</row>
    <row r="6" spans="1:14" s="3" customFormat="1" ht="14.25" customHeight="1" x14ac:dyDescent="0.2">
      <c r="A6" s="1"/>
      <c r="B6" s="6"/>
      <c r="C6" s="8"/>
      <c r="D6" s="8" t="s">
        <v>1</v>
      </c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s="12" customFormat="1" ht="14.25" customHeight="1" x14ac:dyDescent="0.15">
      <c r="A7" s="9" t="s">
        <v>2</v>
      </c>
      <c r="B7" s="10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4" s="3" customFormat="1" ht="15.95" customHeight="1" x14ac:dyDescent="0.15">
      <c r="A8" s="762" t="s">
        <v>3</v>
      </c>
      <c r="B8" s="762"/>
      <c r="C8" s="762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4" s="3" customFormat="1" ht="35.1" customHeight="1" x14ac:dyDescent="0.15">
      <c r="A9" s="13" t="s">
        <v>4</v>
      </c>
      <c r="B9" s="13" t="s">
        <v>5</v>
      </c>
      <c r="C9" s="14" t="s">
        <v>6</v>
      </c>
      <c r="D9" s="14" t="s">
        <v>7</v>
      </c>
      <c r="E9" s="14" t="s">
        <v>8</v>
      </c>
      <c r="F9" s="7"/>
      <c r="G9" s="533">
        <f>+E70+E73+E86+E102+H124+E159+E164+E201+E220+E230+E236+E243+E277+E280</f>
        <v>1518285377.5</v>
      </c>
      <c r="H9" s="7"/>
      <c r="I9" s="7"/>
      <c r="J9" s="7"/>
      <c r="K9" s="7"/>
      <c r="L9" s="7"/>
      <c r="M9" s="7"/>
      <c r="N9" s="7"/>
    </row>
    <row r="10" spans="1:14" s="3" customFormat="1" ht="20.100000000000001" customHeight="1" x14ac:dyDescent="0.15">
      <c r="A10" s="15"/>
      <c r="B10" s="16" t="s">
        <v>9</v>
      </c>
      <c r="C10" s="284">
        <f>SUM(C11:C23)</f>
        <v>9847</v>
      </c>
      <c r="D10" s="285">
        <f>SUM(D11:D23)</f>
        <v>9570</v>
      </c>
      <c r="E10" s="17">
        <f>SUM(E11:E23)</f>
        <v>100221890</v>
      </c>
      <c r="F10" s="7"/>
      <c r="G10" s="7"/>
      <c r="H10" s="7"/>
      <c r="I10" s="7"/>
      <c r="J10" s="7"/>
      <c r="K10" s="7"/>
      <c r="L10" s="7"/>
      <c r="M10" s="7"/>
      <c r="N10" s="7"/>
    </row>
    <row r="11" spans="1:14" s="3" customFormat="1" ht="15" customHeight="1" x14ac:dyDescent="0.15">
      <c r="A11" s="286" t="s">
        <v>10</v>
      </c>
      <c r="B11" s="287" t="s">
        <v>11</v>
      </c>
      <c r="C11" s="288">
        <f>[13]B!C5</f>
        <v>0</v>
      </c>
      <c r="D11" s="289">
        <f>[13]B!E5</f>
        <v>0</v>
      </c>
      <c r="E11" s="18">
        <f>[13]B!AL5</f>
        <v>0</v>
      </c>
      <c r="F11" s="7"/>
      <c r="G11" s="7"/>
      <c r="H11" s="7"/>
      <c r="I11" s="7"/>
      <c r="J11" s="7"/>
      <c r="K11" s="7"/>
      <c r="L11" s="7"/>
      <c r="M11" s="7"/>
      <c r="N11" s="7"/>
    </row>
    <row r="12" spans="1:14" s="3" customFormat="1" ht="15" customHeight="1" x14ac:dyDescent="0.15">
      <c r="A12" s="290" t="s">
        <v>12</v>
      </c>
      <c r="B12" s="291" t="s">
        <v>13</v>
      </c>
      <c r="C12" s="288">
        <f>[13]B!C6</f>
        <v>0</v>
      </c>
      <c r="D12" s="289">
        <f>[13]B!E6</f>
        <v>0</v>
      </c>
      <c r="E12" s="18">
        <f>[13]B!AL6</f>
        <v>0</v>
      </c>
      <c r="F12" s="7"/>
      <c r="G12" s="7"/>
      <c r="H12" s="7"/>
      <c r="I12" s="7"/>
      <c r="J12" s="7"/>
      <c r="K12" s="7"/>
      <c r="L12" s="7"/>
      <c r="M12" s="7"/>
      <c r="N12" s="7"/>
    </row>
    <row r="13" spans="1:14" s="3" customFormat="1" ht="15" customHeight="1" x14ac:dyDescent="0.15">
      <c r="A13" s="290" t="s">
        <v>14</v>
      </c>
      <c r="B13" s="291" t="s">
        <v>15</v>
      </c>
      <c r="C13" s="288">
        <f>[13]B!C7</f>
        <v>3864</v>
      </c>
      <c r="D13" s="289">
        <f>[13]B!E7</f>
        <v>3682</v>
      </c>
      <c r="E13" s="18">
        <f>[13]B!AL7</f>
        <v>49449260</v>
      </c>
      <c r="F13" s="7"/>
      <c r="G13" s="7"/>
      <c r="H13" s="7"/>
      <c r="I13" s="7"/>
      <c r="J13" s="7"/>
      <c r="K13" s="7"/>
      <c r="L13" s="7"/>
      <c r="M13" s="7"/>
      <c r="N13" s="7"/>
    </row>
    <row r="14" spans="1:14" s="3" customFormat="1" ht="15" customHeight="1" x14ac:dyDescent="0.15">
      <c r="A14" s="290" t="s">
        <v>16</v>
      </c>
      <c r="B14" s="291" t="s">
        <v>17</v>
      </c>
      <c r="C14" s="288">
        <f>[13]B!C8</f>
        <v>0</v>
      </c>
      <c r="D14" s="289">
        <f>[13]B!E8</f>
        <v>0</v>
      </c>
      <c r="E14" s="18">
        <f>[13]B!AL8</f>
        <v>0</v>
      </c>
      <c r="F14" s="7"/>
      <c r="G14" s="7"/>
      <c r="H14" s="7"/>
      <c r="I14" s="7"/>
      <c r="J14" s="7"/>
      <c r="K14" s="7"/>
      <c r="L14" s="7"/>
      <c r="M14" s="7"/>
      <c r="N14" s="7"/>
    </row>
    <row r="15" spans="1:14" s="3" customFormat="1" ht="15" customHeight="1" x14ac:dyDescent="0.15">
      <c r="A15" s="290" t="s">
        <v>18</v>
      </c>
      <c r="B15" s="291" t="s">
        <v>19</v>
      </c>
      <c r="C15" s="288">
        <f>[13]B!C9</f>
        <v>0</v>
      </c>
      <c r="D15" s="289">
        <f>[13]B!E9</f>
        <v>0</v>
      </c>
      <c r="E15" s="18">
        <f>[13]B!AL9</f>
        <v>0</v>
      </c>
      <c r="F15" s="7"/>
      <c r="G15" s="7"/>
      <c r="H15" s="7"/>
      <c r="I15" s="7"/>
      <c r="J15" s="7"/>
      <c r="K15" s="7"/>
      <c r="L15" s="7"/>
      <c r="M15" s="7"/>
      <c r="N15" s="7"/>
    </row>
    <row r="16" spans="1:14" s="3" customFormat="1" ht="15" customHeight="1" x14ac:dyDescent="0.15">
      <c r="A16" s="290" t="s">
        <v>20</v>
      </c>
      <c r="B16" s="291" t="s">
        <v>21</v>
      </c>
      <c r="C16" s="288">
        <f>[13]B!C10</f>
        <v>0</v>
      </c>
      <c r="D16" s="289">
        <f>[13]B!E10</f>
        <v>0</v>
      </c>
      <c r="E16" s="18">
        <f>[13]B!AL10</f>
        <v>0</v>
      </c>
      <c r="F16" s="7"/>
      <c r="G16" s="7"/>
      <c r="H16" s="7"/>
      <c r="I16" s="7"/>
      <c r="J16" s="7"/>
      <c r="K16" s="7"/>
      <c r="L16" s="7"/>
      <c r="M16" s="7"/>
      <c r="N16" s="7"/>
    </row>
    <row r="17" spans="1:14" s="3" customFormat="1" ht="15" customHeight="1" x14ac:dyDescent="0.15">
      <c r="A17" s="290" t="s">
        <v>22</v>
      </c>
      <c r="B17" s="291" t="s">
        <v>23</v>
      </c>
      <c r="C17" s="288">
        <f>[13]B!C11</f>
        <v>164</v>
      </c>
      <c r="D17" s="289">
        <f>[13]B!E11</f>
        <v>107</v>
      </c>
      <c r="E17" s="18">
        <f>[13]B!AL11</f>
        <v>1801880</v>
      </c>
      <c r="F17" s="7"/>
      <c r="G17" s="7"/>
      <c r="H17" s="7"/>
      <c r="I17" s="7"/>
      <c r="J17" s="7"/>
      <c r="K17" s="7"/>
      <c r="L17" s="7"/>
      <c r="M17" s="7"/>
      <c r="N17" s="7"/>
    </row>
    <row r="18" spans="1:14" s="3" customFormat="1" ht="24" customHeight="1" x14ac:dyDescent="0.15">
      <c r="A18" s="290" t="s">
        <v>24</v>
      </c>
      <c r="B18" s="291" t="s">
        <v>25</v>
      </c>
      <c r="C18" s="288">
        <f>[13]B!C12</f>
        <v>0</v>
      </c>
      <c r="D18" s="289">
        <f>[13]B!E12</f>
        <v>0</v>
      </c>
      <c r="E18" s="18">
        <f>[13]B!AL12</f>
        <v>0</v>
      </c>
      <c r="F18" s="7"/>
      <c r="G18" s="7"/>
      <c r="H18" s="7"/>
      <c r="I18" s="7"/>
      <c r="J18" s="7"/>
      <c r="K18" s="7"/>
      <c r="L18" s="7"/>
      <c r="M18" s="7"/>
      <c r="N18" s="7"/>
    </row>
    <row r="19" spans="1:14" s="3" customFormat="1" ht="24" customHeight="1" x14ac:dyDescent="0.15">
      <c r="A19" s="290" t="s">
        <v>26</v>
      </c>
      <c r="B19" s="291" t="s">
        <v>27</v>
      </c>
      <c r="C19" s="288">
        <f>[13]B!C13</f>
        <v>0</v>
      </c>
      <c r="D19" s="289">
        <f>[13]B!E13</f>
        <v>0</v>
      </c>
      <c r="E19" s="18">
        <f>[13]B!AL13</f>
        <v>0</v>
      </c>
      <c r="F19" s="7"/>
      <c r="G19" s="7"/>
      <c r="H19" s="7"/>
      <c r="I19" s="7"/>
      <c r="J19" s="7"/>
      <c r="K19" s="7"/>
      <c r="L19" s="7"/>
      <c r="M19" s="7"/>
      <c r="N19" s="7"/>
    </row>
    <row r="20" spans="1:14" s="3" customFormat="1" ht="24" customHeight="1" x14ac:dyDescent="0.15">
      <c r="A20" s="290" t="s">
        <v>28</v>
      </c>
      <c r="B20" s="291" t="s">
        <v>29</v>
      </c>
      <c r="C20" s="288">
        <f>[13]B!C14</f>
        <v>0</v>
      </c>
      <c r="D20" s="289">
        <f>[13]B!E14</f>
        <v>0</v>
      </c>
      <c r="E20" s="18">
        <f>[13]B!AL14</f>
        <v>0</v>
      </c>
      <c r="F20" s="7"/>
      <c r="G20" s="7"/>
      <c r="H20" s="7"/>
      <c r="I20" s="7"/>
      <c r="J20" s="7"/>
      <c r="K20" s="7"/>
      <c r="L20" s="7"/>
      <c r="M20" s="7"/>
      <c r="N20" s="7"/>
    </row>
    <row r="21" spans="1:14" s="3" customFormat="1" ht="24" customHeight="1" x14ac:dyDescent="0.15">
      <c r="A21" s="290" t="s">
        <v>30</v>
      </c>
      <c r="B21" s="291" t="s">
        <v>31</v>
      </c>
      <c r="C21" s="288">
        <f>[13]B!C15</f>
        <v>1915</v>
      </c>
      <c r="D21" s="289">
        <f>[13]B!E15</f>
        <v>1915</v>
      </c>
      <c r="E21" s="18">
        <f>[13]B!AL15</f>
        <v>12983700</v>
      </c>
      <c r="F21" s="7"/>
      <c r="G21" s="7"/>
      <c r="H21" s="7"/>
      <c r="I21" s="7"/>
      <c r="J21" s="7"/>
      <c r="K21" s="7"/>
      <c r="L21" s="7"/>
      <c r="M21" s="7"/>
      <c r="N21" s="7"/>
    </row>
    <row r="22" spans="1:14" s="3" customFormat="1" ht="24" customHeight="1" x14ac:dyDescent="0.15">
      <c r="A22" s="290" t="s">
        <v>32</v>
      </c>
      <c r="B22" s="292" t="s">
        <v>33</v>
      </c>
      <c r="C22" s="288">
        <f>[13]B!C16</f>
        <v>1569</v>
      </c>
      <c r="D22" s="289">
        <f>[13]B!E16</f>
        <v>1569</v>
      </c>
      <c r="E22" s="18">
        <f>[13]B!AL16</f>
        <v>12787350</v>
      </c>
      <c r="F22" s="7"/>
      <c r="G22" s="7"/>
      <c r="H22" s="7"/>
      <c r="I22" s="7"/>
      <c r="J22" s="7"/>
      <c r="K22" s="7"/>
      <c r="L22" s="7"/>
      <c r="M22" s="7"/>
      <c r="N22" s="7"/>
    </row>
    <row r="23" spans="1:14" s="3" customFormat="1" ht="24" customHeight="1" x14ac:dyDescent="0.15">
      <c r="A23" s="290" t="s">
        <v>34</v>
      </c>
      <c r="B23" s="291" t="s">
        <v>35</v>
      </c>
      <c r="C23" s="288">
        <f>[13]B!C17</f>
        <v>2335</v>
      </c>
      <c r="D23" s="289">
        <f>[13]B!E17</f>
        <v>2297</v>
      </c>
      <c r="E23" s="18">
        <f>[13]B!AL17</f>
        <v>23199700</v>
      </c>
      <c r="F23" s="7"/>
      <c r="G23" s="7"/>
      <c r="H23" s="7"/>
      <c r="I23" s="7"/>
      <c r="J23" s="7"/>
      <c r="K23" s="7"/>
      <c r="L23" s="7"/>
      <c r="M23" s="7"/>
      <c r="N23" s="7"/>
    </row>
    <row r="24" spans="1:14" s="3" customFormat="1" ht="24" customHeight="1" x14ac:dyDescent="0.15">
      <c r="A24" s="293" t="s">
        <v>36</v>
      </c>
      <c r="B24" s="294" t="s">
        <v>37</v>
      </c>
      <c r="C24" s="288">
        <f>[13]B!C18</f>
        <v>7</v>
      </c>
      <c r="D24" s="289">
        <f>[13]B!E18</f>
        <v>7</v>
      </c>
      <c r="E24" s="18">
        <f>[13]B!AL18</f>
        <v>106050</v>
      </c>
      <c r="F24" s="7"/>
      <c r="G24" s="7"/>
      <c r="H24" s="7"/>
      <c r="I24" s="7"/>
      <c r="J24" s="7"/>
      <c r="K24" s="7"/>
      <c r="L24" s="7"/>
      <c r="M24" s="7"/>
      <c r="N24" s="7"/>
    </row>
    <row r="25" spans="1:14" s="3" customFormat="1" ht="15" customHeight="1" x14ac:dyDescent="0.15">
      <c r="A25" s="290" t="s">
        <v>38</v>
      </c>
      <c r="B25" s="291" t="s">
        <v>39</v>
      </c>
      <c r="C25" s="288">
        <f>[13]B!C1080</f>
        <v>0</v>
      </c>
      <c r="D25" s="289">
        <f>[13]B!E1080</f>
        <v>0</v>
      </c>
      <c r="E25" s="18">
        <f>[13]B!AL1080</f>
        <v>0</v>
      </c>
      <c r="F25" s="7"/>
      <c r="G25" s="7"/>
      <c r="H25" s="7"/>
      <c r="I25" s="7"/>
      <c r="J25" s="7"/>
      <c r="K25" s="7"/>
      <c r="L25" s="7"/>
      <c r="M25" s="7"/>
      <c r="N25" s="7"/>
    </row>
    <row r="26" spans="1:14" s="3" customFormat="1" ht="21.75" customHeight="1" x14ac:dyDescent="0.15">
      <c r="A26" s="295"/>
      <c r="B26" s="296" t="s">
        <v>40</v>
      </c>
      <c r="C26" s="297">
        <f>SUM(C27:C32)</f>
        <v>720</v>
      </c>
      <c r="D26" s="300"/>
      <c r="E26" s="20"/>
      <c r="F26" s="7"/>
      <c r="G26" s="7"/>
      <c r="H26" s="7"/>
      <c r="I26" s="7"/>
      <c r="J26" s="7"/>
      <c r="K26" s="7"/>
      <c r="L26" s="7"/>
      <c r="M26" s="7"/>
      <c r="N26" s="7"/>
    </row>
    <row r="27" spans="1:14" s="3" customFormat="1" ht="15" customHeight="1" x14ac:dyDescent="0.15">
      <c r="A27" s="290" t="s">
        <v>41</v>
      </c>
      <c r="B27" s="291" t="s">
        <v>42</v>
      </c>
      <c r="C27" s="299">
        <f>[13]B!C20</f>
        <v>0</v>
      </c>
      <c r="D27" s="300"/>
      <c r="E27" s="20"/>
      <c r="F27" s="7"/>
      <c r="G27" s="7"/>
      <c r="H27" s="7"/>
      <c r="I27" s="7"/>
      <c r="J27" s="7"/>
      <c r="K27" s="7"/>
      <c r="L27" s="7"/>
      <c r="M27" s="7"/>
      <c r="N27" s="7"/>
    </row>
    <row r="28" spans="1:14" s="3" customFormat="1" ht="15" customHeight="1" x14ac:dyDescent="0.15">
      <c r="A28" s="301"/>
      <c r="B28" s="291" t="s">
        <v>43</v>
      </c>
      <c r="C28" s="299">
        <f>[13]B!C21</f>
        <v>0</v>
      </c>
      <c r="D28" s="300"/>
      <c r="E28" s="20"/>
      <c r="F28" s="7"/>
      <c r="G28" s="7"/>
      <c r="H28" s="7"/>
      <c r="I28" s="7"/>
      <c r="J28" s="7"/>
      <c r="K28" s="7"/>
      <c r="L28" s="7"/>
      <c r="M28" s="7"/>
      <c r="N28" s="7"/>
    </row>
    <row r="29" spans="1:14" s="3" customFormat="1" ht="15" customHeight="1" x14ac:dyDescent="0.15">
      <c r="A29" s="290"/>
      <c r="B29" s="291" t="s">
        <v>44</v>
      </c>
      <c r="C29" s="299">
        <f>[13]B!C22</f>
        <v>0</v>
      </c>
      <c r="D29" s="300"/>
      <c r="E29" s="20"/>
      <c r="F29" s="7"/>
      <c r="G29" s="7"/>
      <c r="H29" s="7"/>
      <c r="I29" s="7"/>
      <c r="J29" s="7"/>
      <c r="K29" s="7"/>
      <c r="L29" s="7"/>
      <c r="M29" s="7"/>
      <c r="N29" s="7"/>
    </row>
    <row r="30" spans="1:14" s="3" customFormat="1" ht="15" customHeight="1" x14ac:dyDescent="0.15">
      <c r="A30" s="302"/>
      <c r="B30" s="291" t="s">
        <v>45</v>
      </c>
      <c r="C30" s="299">
        <f>[13]B!C23</f>
        <v>0</v>
      </c>
      <c r="D30" s="300"/>
      <c r="E30" s="20"/>
      <c r="F30" s="7"/>
      <c r="G30" s="7"/>
      <c r="H30" s="7"/>
      <c r="I30" s="7"/>
      <c r="J30" s="7"/>
      <c r="K30" s="7"/>
      <c r="L30" s="7"/>
      <c r="M30" s="7"/>
      <c r="N30" s="7"/>
    </row>
    <row r="31" spans="1:14" s="3" customFormat="1" ht="15" customHeight="1" x14ac:dyDescent="0.15">
      <c r="A31" s="302"/>
      <c r="B31" s="291" t="s">
        <v>46</v>
      </c>
      <c r="C31" s="299">
        <f>[13]B!C24</f>
        <v>720</v>
      </c>
      <c r="D31" s="300"/>
      <c r="E31" s="20"/>
      <c r="F31" s="7"/>
      <c r="G31" s="7"/>
      <c r="H31" s="7"/>
      <c r="I31" s="7"/>
      <c r="J31" s="7"/>
      <c r="K31" s="7"/>
      <c r="L31" s="7"/>
      <c r="M31" s="7"/>
      <c r="N31" s="7"/>
    </row>
    <row r="32" spans="1:14" s="3" customFormat="1" ht="15" customHeight="1" x14ac:dyDescent="0.15">
      <c r="A32" s="303">
        <v>101308</v>
      </c>
      <c r="B32" s="291" t="s">
        <v>47</v>
      </c>
      <c r="C32" s="299">
        <f>[13]B!C25</f>
        <v>0</v>
      </c>
      <c r="D32" s="300"/>
      <c r="E32" s="20"/>
      <c r="F32" s="7"/>
      <c r="G32" s="7"/>
      <c r="H32" s="7"/>
      <c r="I32" s="7"/>
      <c r="J32" s="7"/>
      <c r="K32" s="7"/>
      <c r="L32" s="7"/>
      <c r="M32" s="7"/>
      <c r="N32" s="7"/>
    </row>
    <row r="33" spans="1:14" s="3" customFormat="1" ht="20.100000000000001" customHeight="1" x14ac:dyDescent="0.15">
      <c r="A33" s="21"/>
      <c r="B33" s="22" t="s">
        <v>48</v>
      </c>
      <c r="C33" s="304">
        <f>SUM(C34:C44)</f>
        <v>6513</v>
      </c>
      <c r="D33" s="305">
        <f t="shared" ref="D33:E33" si="0">SUM(D34:D44)</f>
        <v>6510</v>
      </c>
      <c r="E33" s="305">
        <f t="shared" si="0"/>
        <v>11181840</v>
      </c>
      <c r="F33" s="7"/>
      <c r="G33" s="7"/>
      <c r="H33" s="7"/>
      <c r="I33" s="7"/>
      <c r="J33" s="7"/>
      <c r="K33" s="7"/>
      <c r="L33" s="7"/>
      <c r="M33" s="7"/>
      <c r="N33" s="7"/>
    </row>
    <row r="34" spans="1:14" s="3" customFormat="1" ht="15" customHeight="1" x14ac:dyDescent="0.15">
      <c r="A34" s="286" t="s">
        <v>49</v>
      </c>
      <c r="B34" s="287" t="s">
        <v>50</v>
      </c>
      <c r="C34" s="306">
        <f>[13]B!$C$29</f>
        <v>2176</v>
      </c>
      <c r="D34" s="306">
        <f>[13]B!$E$29</f>
        <v>2173</v>
      </c>
      <c r="E34" s="23">
        <f>[13]B!$AL$29</f>
        <v>2868360</v>
      </c>
      <c r="F34" s="7"/>
      <c r="G34" s="7"/>
      <c r="H34" s="7"/>
      <c r="I34" s="7"/>
      <c r="J34" s="7"/>
      <c r="K34" s="7"/>
      <c r="L34" s="7"/>
      <c r="M34" s="7"/>
      <c r="N34" s="7"/>
    </row>
    <row r="35" spans="1:14" s="3" customFormat="1" ht="15" customHeight="1" x14ac:dyDescent="0.15">
      <c r="A35" s="290" t="s">
        <v>51</v>
      </c>
      <c r="B35" s="291" t="s">
        <v>52</v>
      </c>
      <c r="C35" s="299">
        <f>[13]B!$C$30</f>
        <v>0</v>
      </c>
      <c r="D35" s="299">
        <f>[13]B!$E$30</f>
        <v>0</v>
      </c>
      <c r="E35" s="24">
        <f>[13]B!$AL$30</f>
        <v>0</v>
      </c>
      <c r="F35" s="7"/>
      <c r="G35" s="7"/>
      <c r="H35" s="7"/>
      <c r="I35" s="7"/>
      <c r="J35" s="7"/>
      <c r="K35" s="7"/>
      <c r="L35" s="7"/>
      <c r="M35" s="7"/>
      <c r="N35" s="7"/>
    </row>
    <row r="36" spans="1:14" s="3" customFormat="1" ht="15" customHeight="1" x14ac:dyDescent="0.15">
      <c r="A36" s="290" t="s">
        <v>53</v>
      </c>
      <c r="B36" s="291" t="s">
        <v>54</v>
      </c>
      <c r="C36" s="299">
        <f>[13]B!$C$31</f>
        <v>0</v>
      </c>
      <c r="D36" s="299">
        <f>[13]B!$E$31</f>
        <v>0</v>
      </c>
      <c r="E36" s="24">
        <f>[13]B!$AL$31</f>
        <v>0</v>
      </c>
      <c r="F36" s="7"/>
      <c r="G36" s="7"/>
      <c r="H36" s="7"/>
      <c r="I36" s="7"/>
      <c r="J36" s="7"/>
      <c r="K36" s="7"/>
      <c r="L36" s="7"/>
      <c r="M36" s="7"/>
      <c r="N36" s="7"/>
    </row>
    <row r="37" spans="1:14" s="3" customFormat="1" ht="15" customHeight="1" x14ac:dyDescent="0.15">
      <c r="A37" s="290" t="s">
        <v>55</v>
      </c>
      <c r="B37" s="291" t="s">
        <v>56</v>
      </c>
      <c r="C37" s="299">
        <f>[13]B!$C$32</f>
        <v>165</v>
      </c>
      <c r="D37" s="299">
        <f>[13]B!$E$32</f>
        <v>165</v>
      </c>
      <c r="E37" s="24">
        <f>[13]B!$AL$32</f>
        <v>297000</v>
      </c>
      <c r="F37" s="7"/>
      <c r="G37" s="7"/>
      <c r="H37" s="7"/>
      <c r="I37" s="7"/>
      <c r="J37" s="7"/>
      <c r="K37" s="7"/>
      <c r="L37" s="7"/>
      <c r="M37" s="7"/>
      <c r="N37" s="7"/>
    </row>
    <row r="38" spans="1:14" s="3" customFormat="1" ht="15" customHeight="1" x14ac:dyDescent="0.15">
      <c r="A38" s="290" t="s">
        <v>57</v>
      </c>
      <c r="B38" s="291" t="s">
        <v>58</v>
      </c>
      <c r="C38" s="299">
        <f>[13]B!$C$33</f>
        <v>3231</v>
      </c>
      <c r="D38" s="299">
        <f>[13]B!$E$33</f>
        <v>3231</v>
      </c>
      <c r="E38" s="24">
        <f>[13]B!$AL$33</f>
        <v>4684950</v>
      </c>
      <c r="F38" s="7"/>
      <c r="G38" s="7"/>
      <c r="H38" s="7"/>
      <c r="I38" s="7"/>
      <c r="J38" s="7"/>
      <c r="K38" s="7"/>
      <c r="L38" s="7"/>
      <c r="M38" s="7"/>
      <c r="N38" s="7"/>
    </row>
    <row r="39" spans="1:14" s="3" customFormat="1" ht="15" customHeight="1" x14ac:dyDescent="0.15">
      <c r="A39" s="290" t="s">
        <v>59</v>
      </c>
      <c r="B39" s="291" t="s">
        <v>60</v>
      </c>
      <c r="C39" s="299">
        <f>[13]B!$C$34</f>
        <v>272</v>
      </c>
      <c r="D39" s="299">
        <f>[13]B!$E$34</f>
        <v>272</v>
      </c>
      <c r="E39" s="24">
        <f>[13]B!$AL$34</f>
        <v>359040</v>
      </c>
      <c r="F39" s="7"/>
      <c r="G39" s="7"/>
      <c r="H39" s="7"/>
      <c r="I39" s="7"/>
      <c r="J39" s="7"/>
      <c r="K39" s="7"/>
      <c r="L39" s="7"/>
      <c r="M39" s="7"/>
      <c r="N39" s="7"/>
    </row>
    <row r="40" spans="1:14" s="3" customFormat="1" ht="15" customHeight="1" x14ac:dyDescent="0.15">
      <c r="A40" s="290" t="s">
        <v>61</v>
      </c>
      <c r="B40" s="291" t="s">
        <v>62</v>
      </c>
      <c r="C40" s="299">
        <f>[13]B!$C$1076</f>
        <v>251</v>
      </c>
      <c r="D40" s="299">
        <f>[13]B!$E$1076</f>
        <v>251</v>
      </c>
      <c r="E40" s="24">
        <f>[13]B!$AL$1076</f>
        <v>810730</v>
      </c>
      <c r="F40" s="7"/>
      <c r="G40" s="7"/>
      <c r="H40" s="7"/>
      <c r="I40" s="7"/>
      <c r="J40" s="7"/>
      <c r="K40" s="7"/>
      <c r="L40" s="7"/>
      <c r="M40" s="7"/>
      <c r="N40" s="7"/>
    </row>
    <row r="41" spans="1:14" s="3" customFormat="1" ht="15" customHeight="1" x14ac:dyDescent="0.15">
      <c r="A41" s="290" t="s">
        <v>63</v>
      </c>
      <c r="B41" s="291" t="s">
        <v>64</v>
      </c>
      <c r="C41" s="299">
        <f>[13]B!$C$1077</f>
        <v>256</v>
      </c>
      <c r="D41" s="299">
        <f>[13]B!$E$1077</f>
        <v>256</v>
      </c>
      <c r="E41" s="24">
        <f>[13]B!$AL$1077</f>
        <v>826880</v>
      </c>
      <c r="F41" s="7"/>
      <c r="G41" s="7"/>
      <c r="H41" s="7"/>
      <c r="I41" s="7"/>
      <c r="J41" s="7"/>
      <c r="K41" s="7"/>
      <c r="L41" s="7"/>
      <c r="M41" s="7"/>
      <c r="N41" s="7"/>
    </row>
    <row r="42" spans="1:14" s="3" customFormat="1" ht="15" customHeight="1" x14ac:dyDescent="0.15">
      <c r="A42" s="290" t="s">
        <v>65</v>
      </c>
      <c r="B42" s="291" t="s">
        <v>66</v>
      </c>
      <c r="C42" s="299">
        <f>[13]B!$C$1078</f>
        <v>0</v>
      </c>
      <c r="D42" s="299">
        <f>[13]B!$E$1078</f>
        <v>0</v>
      </c>
      <c r="E42" s="24">
        <f>[13]B!$AL$1078</f>
        <v>0</v>
      </c>
      <c r="F42" s="7"/>
      <c r="G42" s="7"/>
      <c r="H42" s="7"/>
      <c r="I42" s="7"/>
      <c r="J42" s="7"/>
      <c r="K42" s="7"/>
      <c r="L42" s="7"/>
      <c r="M42" s="7"/>
      <c r="N42" s="7"/>
    </row>
    <row r="43" spans="1:14" s="3" customFormat="1" ht="15" customHeight="1" x14ac:dyDescent="0.15">
      <c r="A43" s="290" t="s">
        <v>67</v>
      </c>
      <c r="B43" s="291" t="s">
        <v>68</v>
      </c>
      <c r="C43" s="299">
        <f>[13]B!$C$1079</f>
        <v>0</v>
      </c>
      <c r="D43" s="299">
        <f>[13]B!$E$1079</f>
        <v>0</v>
      </c>
      <c r="E43" s="24">
        <f>[13]B!$AL$1079</f>
        <v>0</v>
      </c>
      <c r="F43" s="7"/>
      <c r="G43" s="7"/>
      <c r="H43" s="7"/>
      <c r="I43" s="7"/>
      <c r="J43" s="7"/>
      <c r="K43" s="7"/>
      <c r="L43" s="7"/>
      <c r="M43" s="7"/>
      <c r="N43" s="7"/>
    </row>
    <row r="44" spans="1:14" s="3" customFormat="1" ht="15" customHeight="1" x14ac:dyDescent="0.15">
      <c r="A44" s="290" t="s">
        <v>69</v>
      </c>
      <c r="B44" s="291" t="s">
        <v>70</v>
      </c>
      <c r="C44" s="299">
        <f>[13]B!$C$1075</f>
        <v>162</v>
      </c>
      <c r="D44" s="299">
        <f>[13]B!$E$1075</f>
        <v>162</v>
      </c>
      <c r="E44" s="24">
        <f>[13]B!$AL$1075</f>
        <v>1334880</v>
      </c>
      <c r="F44" s="7"/>
      <c r="G44" s="7"/>
      <c r="H44" s="7"/>
      <c r="I44" s="7"/>
      <c r="J44" s="7"/>
      <c r="K44" s="7"/>
      <c r="L44" s="7"/>
      <c r="M44" s="7"/>
      <c r="N44" s="7"/>
    </row>
    <row r="45" spans="1:14" s="3" customFormat="1" ht="15" customHeight="1" x14ac:dyDescent="0.15">
      <c r="A45" s="295"/>
      <c r="B45" s="296" t="s">
        <v>40</v>
      </c>
      <c r="C45" s="307">
        <f>SUM(C46:C50)</f>
        <v>502</v>
      </c>
      <c r="D45" s="308"/>
      <c r="E45" s="27"/>
      <c r="F45" s="7"/>
      <c r="G45" s="7"/>
      <c r="H45" s="7"/>
      <c r="I45" s="7"/>
      <c r="J45" s="7"/>
      <c r="K45" s="7"/>
      <c r="L45" s="7"/>
      <c r="M45" s="7"/>
      <c r="N45" s="7"/>
    </row>
    <row r="46" spans="1:14" s="3" customFormat="1" ht="15" customHeight="1" x14ac:dyDescent="0.15">
      <c r="A46" s="26"/>
      <c r="B46" s="291" t="s">
        <v>71</v>
      </c>
      <c r="C46" s="299">
        <f>[13]B!$C$36</f>
        <v>155</v>
      </c>
      <c r="D46" s="308"/>
      <c r="E46" s="27"/>
      <c r="F46" s="7"/>
      <c r="G46" s="7"/>
      <c r="H46" s="7"/>
      <c r="I46" s="7"/>
      <c r="J46" s="7"/>
      <c r="K46" s="7"/>
      <c r="L46" s="7"/>
      <c r="M46" s="7"/>
      <c r="N46" s="7"/>
    </row>
    <row r="47" spans="1:14" s="3" customFormat="1" ht="15" customHeight="1" x14ac:dyDescent="0.15">
      <c r="A47" s="26"/>
      <c r="B47" s="291" t="s">
        <v>72</v>
      </c>
      <c r="C47" s="299">
        <f>[13]B!$C$37</f>
        <v>347</v>
      </c>
      <c r="D47" s="308"/>
      <c r="E47" s="27"/>
      <c r="F47" s="7"/>
      <c r="G47" s="7"/>
      <c r="H47" s="7"/>
      <c r="I47" s="7"/>
      <c r="J47" s="7"/>
      <c r="K47" s="7"/>
      <c r="L47" s="7"/>
      <c r="M47" s="7"/>
      <c r="N47" s="7"/>
    </row>
    <row r="48" spans="1:14" s="3" customFormat="1" ht="15" customHeight="1" x14ac:dyDescent="0.15">
      <c r="A48" s="26"/>
      <c r="B48" s="291" t="s">
        <v>73</v>
      </c>
      <c r="C48" s="299">
        <f>[13]B!$C$38</f>
        <v>0</v>
      </c>
      <c r="D48" s="308"/>
      <c r="E48" s="27"/>
      <c r="F48" s="7"/>
      <c r="G48" s="7"/>
      <c r="H48" s="7"/>
      <c r="I48" s="7"/>
      <c r="J48" s="7"/>
      <c r="K48" s="7"/>
      <c r="L48" s="7"/>
      <c r="M48" s="7"/>
      <c r="N48" s="7"/>
    </row>
    <row r="49" spans="1:14" s="3" customFormat="1" ht="15" customHeight="1" x14ac:dyDescent="0.15">
      <c r="A49" s="26"/>
      <c r="B49" s="291" t="s">
        <v>74</v>
      </c>
      <c r="C49" s="299">
        <f>[13]B!$C$39</f>
        <v>0</v>
      </c>
      <c r="D49" s="308"/>
      <c r="E49" s="27"/>
      <c r="F49" s="7"/>
      <c r="G49" s="7"/>
      <c r="H49" s="7"/>
      <c r="I49" s="7"/>
      <c r="J49" s="7"/>
      <c r="K49" s="7"/>
      <c r="L49" s="7"/>
      <c r="M49" s="7"/>
      <c r="N49" s="7"/>
    </row>
    <row r="50" spans="1:14" s="3" customFormat="1" ht="15" customHeight="1" x14ac:dyDescent="0.15">
      <c r="A50" s="28"/>
      <c r="B50" s="309" t="s">
        <v>75</v>
      </c>
      <c r="C50" s="310">
        <f>[13]B!$C$40</f>
        <v>0</v>
      </c>
      <c r="D50" s="308"/>
      <c r="E50" s="27"/>
      <c r="F50" s="7"/>
      <c r="G50" s="7"/>
      <c r="H50" s="7"/>
      <c r="I50" s="7"/>
      <c r="J50" s="7"/>
      <c r="K50" s="7"/>
      <c r="L50" s="7"/>
      <c r="M50" s="7"/>
      <c r="N50" s="7"/>
    </row>
    <row r="51" spans="1:14" s="3" customFormat="1" ht="20.100000000000001" customHeight="1" x14ac:dyDescent="0.15">
      <c r="A51" s="21"/>
      <c r="B51" s="22" t="s">
        <v>76</v>
      </c>
      <c r="C51" s="304">
        <f>SUM(C52:C53)</f>
        <v>0</v>
      </c>
      <c r="D51" s="305">
        <f>SUM(D52:D53)</f>
        <v>0</v>
      </c>
      <c r="E51" s="29">
        <f>SUM(E52:E53)</f>
        <v>0</v>
      </c>
      <c r="F51" s="7"/>
      <c r="G51" s="7"/>
      <c r="H51" s="7"/>
      <c r="I51" s="7"/>
      <c r="J51" s="7"/>
      <c r="K51" s="7"/>
      <c r="L51" s="7"/>
      <c r="M51" s="7"/>
      <c r="N51" s="7"/>
    </row>
    <row r="52" spans="1:14" s="3" customFormat="1" ht="15" customHeight="1" x14ac:dyDescent="0.15">
      <c r="A52" s="286" t="s">
        <v>77</v>
      </c>
      <c r="B52" s="287" t="s">
        <v>78</v>
      </c>
      <c r="C52" s="311">
        <f>[13]B!$C$1081</f>
        <v>0</v>
      </c>
      <c r="D52" s="311">
        <f>[13]B!$E$1081</f>
        <v>0</v>
      </c>
      <c r="E52" s="30">
        <f>[13]B!$AL$1081</f>
        <v>0</v>
      </c>
      <c r="F52" s="7"/>
      <c r="G52" s="7"/>
      <c r="H52" s="7"/>
      <c r="I52" s="7"/>
      <c r="J52" s="7"/>
      <c r="K52" s="7"/>
      <c r="L52" s="7"/>
      <c r="M52" s="7"/>
      <c r="N52" s="7"/>
    </row>
    <row r="53" spans="1:14" s="3" customFormat="1" ht="15" customHeight="1" x14ac:dyDescent="0.15">
      <c r="A53" s="290" t="s">
        <v>79</v>
      </c>
      <c r="B53" s="291" t="s">
        <v>80</v>
      </c>
      <c r="C53" s="312">
        <f>[13]B!$C$1082</f>
        <v>0</v>
      </c>
      <c r="D53" s="312">
        <f>[13]B!$E$1082</f>
        <v>0</v>
      </c>
      <c r="E53" s="31">
        <f>[13]B!$AL$1082</f>
        <v>0</v>
      </c>
      <c r="F53" s="7"/>
      <c r="G53" s="7"/>
      <c r="H53" s="7"/>
      <c r="I53" s="7"/>
      <c r="J53" s="7"/>
      <c r="K53" s="7"/>
      <c r="L53" s="7"/>
      <c r="M53" s="7"/>
      <c r="N53" s="7"/>
    </row>
    <row r="54" spans="1:14" s="3" customFormat="1" ht="15" customHeight="1" x14ac:dyDescent="0.15">
      <c r="A54" s="295"/>
      <c r="B54" s="313" t="s">
        <v>81</v>
      </c>
      <c r="C54" s="314">
        <f>C55</f>
        <v>0</v>
      </c>
      <c r="D54" s="308"/>
      <c r="E54" s="27"/>
      <c r="F54" s="7"/>
      <c r="G54" s="7"/>
      <c r="H54" s="7"/>
      <c r="I54" s="7"/>
      <c r="J54" s="7"/>
      <c r="K54" s="7"/>
      <c r="L54" s="7"/>
      <c r="M54" s="7"/>
      <c r="N54" s="7"/>
    </row>
    <row r="55" spans="1:14" s="3" customFormat="1" ht="24" customHeight="1" x14ac:dyDescent="0.15">
      <c r="A55" s="290" t="s">
        <v>82</v>
      </c>
      <c r="B55" s="309" t="s">
        <v>83</v>
      </c>
      <c r="C55" s="310">
        <f>[13]B!$C$1054</f>
        <v>0</v>
      </c>
      <c r="D55" s="308"/>
      <c r="E55" s="27"/>
      <c r="F55" s="7"/>
      <c r="G55" s="7"/>
      <c r="H55" s="7"/>
      <c r="I55" s="7"/>
      <c r="J55" s="7"/>
      <c r="K55" s="7"/>
      <c r="L55" s="7"/>
      <c r="M55" s="7"/>
      <c r="N55" s="7"/>
    </row>
    <row r="56" spans="1:14" s="3" customFormat="1" ht="20.100000000000001" customHeight="1" x14ac:dyDescent="0.15">
      <c r="A56" s="33"/>
      <c r="B56" s="22" t="s">
        <v>84</v>
      </c>
      <c r="C56" s="304">
        <f>SUM(C57:C60)</f>
        <v>976</v>
      </c>
      <c r="D56" s="305">
        <f>SUM(D57:D60)</f>
        <v>976</v>
      </c>
      <c r="E56" s="29">
        <f>SUM(E57:E60)</f>
        <v>1794700</v>
      </c>
      <c r="F56" s="7"/>
      <c r="G56" s="7"/>
      <c r="H56" s="7"/>
      <c r="I56" s="7"/>
      <c r="J56" s="7"/>
      <c r="K56" s="7"/>
      <c r="L56" s="7"/>
      <c r="M56" s="7"/>
      <c r="N56" s="7"/>
    </row>
    <row r="57" spans="1:14" s="3" customFormat="1" ht="15" customHeight="1" x14ac:dyDescent="0.15">
      <c r="A57" s="286" t="s">
        <v>85</v>
      </c>
      <c r="B57" s="287" t="s">
        <v>86</v>
      </c>
      <c r="C57" s="311">
        <f>[13]B!$C$44</f>
        <v>34</v>
      </c>
      <c r="D57" s="311">
        <f>[13]B!$E$44</f>
        <v>34</v>
      </c>
      <c r="E57" s="30">
        <f>[13]B!$AL$44</f>
        <v>147560</v>
      </c>
      <c r="F57" s="7"/>
      <c r="G57" s="7"/>
      <c r="H57" s="7"/>
      <c r="I57" s="7"/>
      <c r="J57" s="7"/>
      <c r="K57" s="7"/>
      <c r="L57" s="7"/>
      <c r="M57" s="7"/>
      <c r="N57" s="7"/>
    </row>
    <row r="58" spans="1:14" s="3" customFormat="1" ht="15" customHeight="1" x14ac:dyDescent="0.15">
      <c r="A58" s="290" t="s">
        <v>87</v>
      </c>
      <c r="B58" s="291" t="s">
        <v>88</v>
      </c>
      <c r="C58" s="312">
        <f>[13]B!$C$45</f>
        <v>578</v>
      </c>
      <c r="D58" s="312">
        <f>[13]B!$E$45</f>
        <v>578</v>
      </c>
      <c r="E58" s="31">
        <f>[13]B!$AL$45</f>
        <v>1381420</v>
      </c>
      <c r="F58" s="7"/>
      <c r="G58" s="7"/>
      <c r="H58" s="7"/>
      <c r="I58" s="7"/>
      <c r="J58" s="7"/>
      <c r="K58" s="7"/>
      <c r="L58" s="7"/>
      <c r="M58" s="7"/>
      <c r="N58" s="7"/>
    </row>
    <row r="59" spans="1:14" s="3" customFormat="1" ht="15" customHeight="1" x14ac:dyDescent="0.15">
      <c r="A59" s="290" t="s">
        <v>89</v>
      </c>
      <c r="B59" s="291" t="s">
        <v>90</v>
      </c>
      <c r="C59" s="312">
        <f>[13]B!$C$46</f>
        <v>0</v>
      </c>
      <c r="D59" s="312">
        <f>[13]B!$E$46</f>
        <v>0</v>
      </c>
      <c r="E59" s="31">
        <f>[13]B!$AL$46</f>
        <v>0</v>
      </c>
      <c r="F59" s="7"/>
      <c r="G59" s="7"/>
      <c r="H59" s="7"/>
      <c r="I59" s="7"/>
      <c r="J59" s="7"/>
      <c r="K59" s="7"/>
      <c r="L59" s="7"/>
      <c r="M59" s="7"/>
      <c r="N59" s="7"/>
    </row>
    <row r="60" spans="1:14" s="3" customFormat="1" ht="15" customHeight="1" x14ac:dyDescent="0.15">
      <c r="A60" s="290" t="s">
        <v>91</v>
      </c>
      <c r="B60" s="291" t="s">
        <v>92</v>
      </c>
      <c r="C60" s="312">
        <f>[13]B!$C$47</f>
        <v>364</v>
      </c>
      <c r="D60" s="312">
        <f>[13]B!$E$47</f>
        <v>364</v>
      </c>
      <c r="E60" s="31">
        <f>[13]B!$AL$47</f>
        <v>265720</v>
      </c>
      <c r="F60" s="7"/>
      <c r="G60" s="7"/>
      <c r="H60" s="7"/>
      <c r="I60" s="7"/>
      <c r="J60" s="7"/>
      <c r="K60" s="7"/>
      <c r="L60" s="7"/>
      <c r="M60" s="7"/>
      <c r="N60" s="7"/>
    </row>
    <row r="61" spans="1:14" s="3" customFormat="1" ht="15" customHeight="1" x14ac:dyDescent="0.15">
      <c r="A61" s="315"/>
      <c r="B61" s="313" t="s">
        <v>93</v>
      </c>
      <c r="C61" s="316">
        <f>C62</f>
        <v>0</v>
      </c>
      <c r="D61" s="308"/>
      <c r="E61" s="27"/>
      <c r="F61" s="7"/>
      <c r="G61" s="7"/>
      <c r="H61" s="7"/>
      <c r="I61" s="7"/>
      <c r="J61" s="7"/>
      <c r="K61" s="7"/>
      <c r="L61" s="7"/>
      <c r="M61" s="7"/>
      <c r="N61" s="7"/>
    </row>
    <row r="62" spans="1:14" s="3" customFormat="1" ht="15" customHeight="1" x14ac:dyDescent="0.15">
      <c r="A62" s="303"/>
      <c r="B62" s="309" t="s">
        <v>94</v>
      </c>
      <c r="C62" s="317">
        <f>[13]B!$C$49</f>
        <v>0</v>
      </c>
      <c r="D62" s="308"/>
      <c r="E62" s="27"/>
      <c r="F62" s="7"/>
      <c r="G62" s="7"/>
      <c r="H62" s="7"/>
      <c r="I62" s="7"/>
      <c r="J62" s="7"/>
      <c r="K62" s="7"/>
      <c r="L62" s="7"/>
      <c r="M62" s="7"/>
      <c r="N62" s="7"/>
    </row>
    <row r="63" spans="1:14" s="3" customFormat="1" ht="20.100000000000001" customHeight="1" x14ac:dyDescent="0.15">
      <c r="A63" s="33"/>
      <c r="B63" s="22" t="s">
        <v>95</v>
      </c>
      <c r="C63" s="304">
        <f>SUM(C64:C66)</f>
        <v>1199</v>
      </c>
      <c r="D63" s="305">
        <f>SUM(D64:D66)</f>
        <v>1199</v>
      </c>
      <c r="E63" s="29">
        <f>SUM(E64:E66)</f>
        <v>2086810</v>
      </c>
      <c r="F63" s="7"/>
      <c r="G63" s="7"/>
      <c r="H63" s="7"/>
      <c r="I63" s="7"/>
      <c r="J63" s="7"/>
      <c r="K63" s="7"/>
      <c r="L63" s="7"/>
      <c r="M63" s="7"/>
      <c r="N63" s="7"/>
    </row>
    <row r="64" spans="1:14" s="3" customFormat="1" ht="15" customHeight="1" x14ac:dyDescent="0.15">
      <c r="A64" s="286" t="s">
        <v>96</v>
      </c>
      <c r="B64" s="287" t="s">
        <v>97</v>
      </c>
      <c r="C64" s="311">
        <f>[13]B!$C$53</f>
        <v>729</v>
      </c>
      <c r="D64" s="311">
        <f>[13]B!$E$53</f>
        <v>729</v>
      </c>
      <c r="E64" s="30">
        <f>[13]B!$AL$53</f>
        <v>1509030</v>
      </c>
      <c r="F64" s="7"/>
      <c r="G64" s="7"/>
      <c r="H64" s="7"/>
      <c r="I64" s="7"/>
      <c r="J64" s="7"/>
      <c r="K64" s="7"/>
      <c r="L64" s="7"/>
      <c r="M64" s="7"/>
      <c r="N64" s="7"/>
    </row>
    <row r="65" spans="1:14" s="3" customFormat="1" ht="15" customHeight="1" x14ac:dyDescent="0.15">
      <c r="A65" s="290" t="s">
        <v>98</v>
      </c>
      <c r="B65" s="291" t="s">
        <v>99</v>
      </c>
      <c r="C65" s="312">
        <f>[13]B!$C$54</f>
        <v>21</v>
      </c>
      <c r="D65" s="312">
        <f>[13]B!$E$54</f>
        <v>21</v>
      </c>
      <c r="E65" s="31">
        <f>[13]B!$AL$54</f>
        <v>43470</v>
      </c>
      <c r="F65" s="7"/>
      <c r="G65" s="7"/>
      <c r="H65" s="7"/>
      <c r="I65" s="7"/>
      <c r="J65" s="7"/>
      <c r="K65" s="7"/>
      <c r="L65" s="7"/>
      <c r="M65" s="7"/>
      <c r="N65" s="7"/>
    </row>
    <row r="66" spans="1:14" s="3" customFormat="1" ht="15" customHeight="1" x14ac:dyDescent="0.15">
      <c r="A66" s="290" t="s">
        <v>100</v>
      </c>
      <c r="B66" s="291" t="s">
        <v>101</v>
      </c>
      <c r="C66" s="312">
        <f>[13]B!$C$55</f>
        <v>449</v>
      </c>
      <c r="D66" s="312">
        <f>[13]B!$E$55</f>
        <v>449</v>
      </c>
      <c r="E66" s="31">
        <f>[13]B!$AL$55</f>
        <v>534310</v>
      </c>
      <c r="F66" s="7"/>
      <c r="G66" s="7"/>
      <c r="H66" s="7"/>
      <c r="I66" s="7"/>
      <c r="J66" s="7"/>
      <c r="K66" s="7"/>
      <c r="L66" s="7"/>
      <c r="M66" s="7"/>
      <c r="N66" s="7"/>
    </row>
    <row r="67" spans="1:14" s="3" customFormat="1" ht="15" customHeight="1" x14ac:dyDescent="0.15">
      <c r="A67" s="295"/>
      <c r="B67" s="296" t="s">
        <v>102</v>
      </c>
      <c r="C67" s="318">
        <f>SUM(C68:C69)</f>
        <v>0</v>
      </c>
      <c r="D67" s="308"/>
      <c r="E67" s="27"/>
      <c r="F67" s="7"/>
      <c r="G67" s="7"/>
      <c r="H67" s="7"/>
      <c r="I67" s="7"/>
      <c r="J67" s="7"/>
      <c r="K67" s="7"/>
      <c r="L67" s="7"/>
      <c r="M67" s="7"/>
      <c r="N67" s="7"/>
    </row>
    <row r="68" spans="1:14" s="3" customFormat="1" ht="15" customHeight="1" x14ac:dyDescent="0.15">
      <c r="A68" s="26"/>
      <c r="B68" s="291" t="s">
        <v>103</v>
      </c>
      <c r="C68" s="312">
        <f xml:space="preserve"> [13]B!$C$57</f>
        <v>0</v>
      </c>
      <c r="D68" s="308"/>
      <c r="E68" s="35"/>
      <c r="F68" s="7"/>
      <c r="G68" s="7"/>
      <c r="H68" s="7"/>
      <c r="I68" s="7"/>
      <c r="J68" s="7"/>
      <c r="K68" s="7"/>
      <c r="L68" s="7"/>
      <c r="M68" s="7"/>
      <c r="N68" s="7"/>
    </row>
    <row r="69" spans="1:14" s="3" customFormat="1" ht="15" customHeight="1" x14ac:dyDescent="0.15">
      <c r="A69" s="28"/>
      <c r="B69" s="309" t="s">
        <v>104</v>
      </c>
      <c r="C69" s="317">
        <f>[13]B!$C$58</f>
        <v>0</v>
      </c>
      <c r="D69" s="319"/>
      <c r="E69" s="36"/>
      <c r="F69" s="7"/>
      <c r="G69" s="7"/>
      <c r="H69" s="7"/>
      <c r="I69" s="7"/>
      <c r="J69" s="7"/>
      <c r="K69" s="7"/>
      <c r="L69" s="7"/>
      <c r="M69" s="7"/>
      <c r="N69" s="7"/>
    </row>
    <row r="70" spans="1:14" s="3" customFormat="1" ht="15" customHeight="1" x14ac:dyDescent="0.15">
      <c r="A70" s="37"/>
      <c r="B70" s="13" t="s">
        <v>105</v>
      </c>
      <c r="C70" s="304">
        <f>C10+C33+C51+C56+C63+C25+C26+C45+C54+C61+C67</f>
        <v>19757</v>
      </c>
      <c r="D70" s="304">
        <f>D10+D33+D51+D56+D63+D25</f>
        <v>18255</v>
      </c>
      <c r="E70" s="38">
        <f>E10+E33+E51+E56+E63+E25</f>
        <v>115285240</v>
      </c>
      <c r="F70" s="7"/>
      <c r="G70" s="7"/>
      <c r="H70" s="7"/>
      <c r="I70" s="7"/>
      <c r="J70" s="7"/>
      <c r="K70" s="7"/>
      <c r="L70" s="7"/>
      <c r="M70" s="7"/>
      <c r="N70" s="7"/>
    </row>
    <row r="71" spans="1:14" ht="24.95" customHeight="1" x14ac:dyDescent="0.15">
      <c r="A71" s="12" t="s">
        <v>106</v>
      </c>
    </row>
    <row r="72" spans="1:14" ht="35.1" customHeight="1" x14ac:dyDescent="0.15">
      <c r="A72" s="690" t="s">
        <v>107</v>
      </c>
      <c r="B72" s="753"/>
      <c r="C72" s="39" t="s">
        <v>6</v>
      </c>
      <c r="D72" s="39" t="s">
        <v>7</v>
      </c>
      <c r="E72" s="39" t="s">
        <v>8</v>
      </c>
    </row>
    <row r="73" spans="1:14" s="41" customFormat="1" ht="15" customHeight="1" x14ac:dyDescent="0.25">
      <c r="A73" s="748" t="s">
        <v>108</v>
      </c>
      <c r="B73" s="763"/>
      <c r="C73" s="304">
        <f>SUM(C74:C79,C83:C85)</f>
        <v>125048</v>
      </c>
      <c r="D73" s="320">
        <f>SUM(D74:D78,D79,D83:D85)</f>
        <v>123059</v>
      </c>
      <c r="E73" s="40">
        <f>SUM(E74:E78,E79,E83:E85)</f>
        <v>753228300</v>
      </c>
    </row>
    <row r="74" spans="1:14" ht="15" customHeight="1" x14ac:dyDescent="0.15">
      <c r="A74" s="42" t="s">
        <v>109</v>
      </c>
      <c r="B74" s="43" t="s">
        <v>110</v>
      </c>
      <c r="C74" s="311">
        <f>[13]B!$C$218</f>
        <v>43367</v>
      </c>
      <c r="D74" s="311">
        <f>[13]B!$E$218</f>
        <v>42376</v>
      </c>
      <c r="E74" s="44">
        <f>[13]B!$AL$218</f>
        <v>58525350</v>
      </c>
    </row>
    <row r="75" spans="1:14" ht="15" customHeight="1" x14ac:dyDescent="0.15">
      <c r="A75" s="566" t="s">
        <v>111</v>
      </c>
      <c r="B75" s="45" t="s">
        <v>112</v>
      </c>
      <c r="C75" s="312">
        <f>[13]B!C283</f>
        <v>49304</v>
      </c>
      <c r="D75" s="321">
        <f>[13]B!$E$283</f>
        <v>48630</v>
      </c>
      <c r="E75" s="46">
        <f>[13]B!$AL$283</f>
        <v>80604580</v>
      </c>
    </row>
    <row r="76" spans="1:14" ht="15" customHeight="1" x14ac:dyDescent="0.15">
      <c r="A76" s="566" t="s">
        <v>113</v>
      </c>
      <c r="B76" s="45" t="s">
        <v>114</v>
      </c>
      <c r="C76" s="312">
        <f>[13]B!$C$327</f>
        <v>3056</v>
      </c>
      <c r="D76" s="312">
        <f>[13]B!$E$327</f>
        <v>3023</v>
      </c>
      <c r="E76" s="46">
        <f>[13]B!$AL$327</f>
        <v>13670340</v>
      </c>
    </row>
    <row r="77" spans="1:14" ht="15" customHeight="1" x14ac:dyDescent="0.15">
      <c r="A77" s="566" t="s">
        <v>115</v>
      </c>
      <c r="B77" s="45" t="s">
        <v>116</v>
      </c>
      <c r="C77" s="312">
        <f>[13]B!$C$338</f>
        <v>0</v>
      </c>
      <c r="D77" s="312">
        <f>[13]B!$E$338</f>
        <v>0</v>
      </c>
      <c r="E77" s="46">
        <f>[13]B!$AL$338</f>
        <v>0</v>
      </c>
    </row>
    <row r="78" spans="1:14" ht="15" customHeight="1" x14ac:dyDescent="0.15">
      <c r="A78" s="566" t="s">
        <v>117</v>
      </c>
      <c r="B78" s="47" t="s">
        <v>118</v>
      </c>
      <c r="C78" s="322">
        <f>[13]B!$C$413</f>
        <v>733</v>
      </c>
      <c r="D78" s="322">
        <f>[13]B!$E$413</f>
        <v>731</v>
      </c>
      <c r="E78" s="48">
        <f>[13]B!$AL$413</f>
        <v>4651020</v>
      </c>
    </row>
    <row r="79" spans="1:14" ht="15" customHeight="1" x14ac:dyDescent="0.15">
      <c r="A79" s="764" t="s">
        <v>119</v>
      </c>
      <c r="B79" s="50" t="s">
        <v>120</v>
      </c>
      <c r="C79" s="323">
        <f>SUM(C80:C82)</f>
        <v>26029</v>
      </c>
      <c r="D79" s="323">
        <f>SUM(D80:D82)</f>
        <v>25758</v>
      </c>
      <c r="E79" s="51">
        <f>SUM(E80:E82)</f>
        <v>591385870</v>
      </c>
    </row>
    <row r="80" spans="1:14" ht="15" customHeight="1" x14ac:dyDescent="0.15">
      <c r="A80" s="764"/>
      <c r="B80" s="52" t="s">
        <v>121</v>
      </c>
      <c r="C80" s="321">
        <f>[13]B!$C$464</f>
        <v>3832</v>
      </c>
      <c r="D80" s="321">
        <f>[13]B!$E$464</f>
        <v>3791</v>
      </c>
      <c r="E80" s="53">
        <f>[13]B!$AL$464</f>
        <v>13758700</v>
      </c>
    </row>
    <row r="81" spans="1:5" ht="15" customHeight="1" x14ac:dyDescent="0.15">
      <c r="A81" s="764"/>
      <c r="B81" s="54" t="s">
        <v>122</v>
      </c>
      <c r="C81" s="312">
        <f>[13]B!$C$483</f>
        <v>16</v>
      </c>
      <c r="D81" s="321">
        <f>[13]B!$E$483</f>
        <v>16</v>
      </c>
      <c r="E81" s="46">
        <f>[13]B!$AL$483</f>
        <v>56960</v>
      </c>
    </row>
    <row r="82" spans="1:5" ht="15" customHeight="1" x14ac:dyDescent="0.15">
      <c r="A82" s="764"/>
      <c r="B82" s="54" t="s">
        <v>123</v>
      </c>
      <c r="C82" s="312">
        <f>[13]B!$C$511</f>
        <v>22181</v>
      </c>
      <c r="D82" s="312">
        <f>[13]B!$E$511</f>
        <v>21951</v>
      </c>
      <c r="E82" s="46">
        <f>[13]B!$AL$511</f>
        <v>577570210</v>
      </c>
    </row>
    <row r="83" spans="1:5" ht="15" customHeight="1" x14ac:dyDescent="0.15">
      <c r="A83" s="566" t="s">
        <v>124</v>
      </c>
      <c r="B83" s="45" t="s">
        <v>125</v>
      </c>
      <c r="C83" s="312">
        <f>[13]B!$C$521</f>
        <v>7</v>
      </c>
      <c r="D83" s="312">
        <f>[13]B!$E$521</f>
        <v>7</v>
      </c>
      <c r="E83" s="46">
        <f>[13]B!$AL$521</f>
        <v>85680</v>
      </c>
    </row>
    <row r="84" spans="1:5" s="56" customFormat="1" ht="15" customHeight="1" x14ac:dyDescent="0.15">
      <c r="A84" s="566" t="s">
        <v>126</v>
      </c>
      <c r="B84" s="45" t="s">
        <v>127</v>
      </c>
      <c r="C84" s="324">
        <f>[13]B!$C$575</f>
        <v>88</v>
      </c>
      <c r="D84" s="312">
        <f>[13]B!$E$575</f>
        <v>86</v>
      </c>
      <c r="E84" s="55">
        <f>[13]B!$AL$575</f>
        <v>188130</v>
      </c>
    </row>
    <row r="85" spans="1:5" ht="15" customHeight="1" x14ac:dyDescent="0.15">
      <c r="A85" s="566" t="s">
        <v>128</v>
      </c>
      <c r="B85" s="45" t="s">
        <v>129</v>
      </c>
      <c r="C85" s="312">
        <f>[13]B!$C$607</f>
        <v>2464</v>
      </c>
      <c r="D85" s="312">
        <f>[13]B!$E$607</f>
        <v>2448</v>
      </c>
      <c r="E85" s="46">
        <f>[13]B!$AL$607</f>
        <v>4117330</v>
      </c>
    </row>
    <row r="86" spans="1:5" s="3" customFormat="1" ht="15" customHeight="1" x14ac:dyDescent="0.15">
      <c r="A86" s="748" t="s">
        <v>130</v>
      </c>
      <c r="B86" s="749"/>
      <c r="C86" s="323">
        <f>+C87+C88+C89+C90+C94+C95</f>
        <v>5155</v>
      </c>
      <c r="D86" s="323">
        <f>+D87+D88+D89+D90+D94</f>
        <v>5130</v>
      </c>
      <c r="E86" s="51">
        <f>+E87+E88+E89+E90+E94</f>
        <v>131941550</v>
      </c>
    </row>
    <row r="87" spans="1:5" ht="15" customHeight="1" x14ac:dyDescent="0.15">
      <c r="A87" s="57" t="s">
        <v>131</v>
      </c>
      <c r="B87" s="58" t="s">
        <v>132</v>
      </c>
      <c r="C87" s="321">
        <f>[13]B!$C$669</f>
        <v>2402</v>
      </c>
      <c r="D87" s="312">
        <f>[13]B!$E$669</f>
        <v>2381</v>
      </c>
      <c r="E87" s="53">
        <f>[13]B!$AL$669</f>
        <v>21547620</v>
      </c>
    </row>
    <row r="88" spans="1:5" ht="15" customHeight="1" x14ac:dyDescent="0.15">
      <c r="A88" s="566" t="s">
        <v>133</v>
      </c>
      <c r="B88" s="45" t="s">
        <v>134</v>
      </c>
      <c r="C88" s="312">
        <f>[13]B!$C$692</f>
        <v>0</v>
      </c>
      <c r="D88" s="312">
        <f>[13]B!$E$692</f>
        <v>0</v>
      </c>
      <c r="E88" s="46">
        <f>[13]B!$AL$692</f>
        <v>0</v>
      </c>
    </row>
    <row r="89" spans="1:5" ht="15" customHeight="1" x14ac:dyDescent="0.15">
      <c r="A89" s="566" t="s">
        <v>135</v>
      </c>
      <c r="B89" s="45" t="s">
        <v>136</v>
      </c>
      <c r="C89" s="312">
        <f>[13]B!$C$722</f>
        <v>1575</v>
      </c>
      <c r="D89" s="312">
        <f>[13]B!$E$722</f>
        <v>1575</v>
      </c>
      <c r="E89" s="46">
        <f>[13]B!$AL$722</f>
        <v>92073570</v>
      </c>
    </row>
    <row r="90" spans="1:5" ht="15" customHeight="1" x14ac:dyDescent="0.15">
      <c r="A90" s="764" t="s">
        <v>113</v>
      </c>
      <c r="B90" s="45" t="s">
        <v>137</v>
      </c>
      <c r="C90" s="312">
        <f>SUM(C91:C93)</f>
        <v>1174</v>
      </c>
      <c r="D90" s="312">
        <f>SUM(D91:D93)</f>
        <v>1174</v>
      </c>
      <c r="E90" s="46">
        <f>SUM(E91:E93)</f>
        <v>18320360</v>
      </c>
    </row>
    <row r="91" spans="1:5" ht="15" customHeight="1" x14ac:dyDescent="0.15">
      <c r="A91" s="764"/>
      <c r="B91" s="54" t="s">
        <v>138</v>
      </c>
      <c r="C91" s="312">
        <f>[13]B!$C$746-[13]B!C724-[13]B!C725</f>
        <v>1061</v>
      </c>
      <c r="D91" s="312">
        <f>[13]B!$E$746-[13]B!E724-[13]B!E725</f>
        <v>1061</v>
      </c>
      <c r="E91" s="46">
        <f>[13]B!$AL$746-[13]B!$AL$676724-[13]B!$AL$725</f>
        <v>15807240</v>
      </c>
    </row>
    <row r="92" spans="1:5" ht="15" customHeight="1" x14ac:dyDescent="0.15">
      <c r="A92" s="764"/>
      <c r="B92" s="54" t="s">
        <v>139</v>
      </c>
      <c r="C92" s="312">
        <f>[13]B!$C$724</f>
        <v>0</v>
      </c>
      <c r="D92" s="312">
        <f>[13]B!$E$724</f>
        <v>0</v>
      </c>
      <c r="E92" s="46">
        <f>[13]B!$AL$724</f>
        <v>0</v>
      </c>
    </row>
    <row r="93" spans="1:5" ht="15" customHeight="1" x14ac:dyDescent="0.15">
      <c r="A93" s="764"/>
      <c r="B93" s="54" t="s">
        <v>140</v>
      </c>
      <c r="C93" s="312">
        <f>[13]B!$C$725</f>
        <v>113</v>
      </c>
      <c r="D93" s="312">
        <f>[13]B!$E$725</f>
        <v>113</v>
      </c>
      <c r="E93" s="46">
        <f>[13]B!$AL$725</f>
        <v>2513120</v>
      </c>
    </row>
    <row r="94" spans="1:5" ht="15" customHeight="1" x14ac:dyDescent="0.15">
      <c r="A94" s="566" t="s">
        <v>115</v>
      </c>
      <c r="B94" s="45" t="s">
        <v>141</v>
      </c>
      <c r="C94" s="312">
        <f>[13]B!$C$779</f>
        <v>0</v>
      </c>
      <c r="D94" s="312">
        <f>[13]B!$E$779</f>
        <v>0</v>
      </c>
      <c r="E94" s="46">
        <f>[13]B!$AL$779</f>
        <v>0</v>
      </c>
    </row>
    <row r="95" spans="1:5" s="60" customFormat="1" ht="15" customHeight="1" x14ac:dyDescent="0.15">
      <c r="A95" s="566"/>
      <c r="B95" s="45" t="s">
        <v>142</v>
      </c>
      <c r="C95" s="312">
        <f>[13]B!$C$837</f>
        <v>4</v>
      </c>
      <c r="D95" s="59"/>
      <c r="E95" s="59"/>
    </row>
    <row r="96" spans="1:5" s="3" customFormat="1" ht="15" customHeight="1" x14ac:dyDescent="0.15">
      <c r="A96" s="61"/>
      <c r="B96" s="61" t="s">
        <v>143</v>
      </c>
      <c r="C96" s="325">
        <f>[13]B!$C$1051</f>
        <v>0</v>
      </c>
      <c r="D96" s="326">
        <f>[13]B!$E$1051</f>
        <v>0</v>
      </c>
      <c r="E96" s="62">
        <f>[13]B!$AL$1051</f>
        <v>0</v>
      </c>
    </row>
    <row r="97" spans="1:8" s="63" customFormat="1" ht="24.95" customHeight="1" x14ac:dyDescent="0.15">
      <c r="A97" s="752" t="s">
        <v>144</v>
      </c>
      <c r="B97" s="752"/>
      <c r="C97" s="752"/>
      <c r="D97" s="752"/>
      <c r="E97" s="752"/>
    </row>
    <row r="98" spans="1:8" s="63" customFormat="1" ht="35.1" customHeight="1" x14ac:dyDescent="0.15">
      <c r="A98" s="13" t="s">
        <v>145</v>
      </c>
      <c r="B98" s="535" t="s">
        <v>5</v>
      </c>
      <c r="C98" s="39" t="s">
        <v>6</v>
      </c>
      <c r="D98" s="39" t="s">
        <v>7</v>
      </c>
      <c r="E98" s="39" t="s">
        <v>8</v>
      </c>
    </row>
    <row r="99" spans="1:8" s="63" customFormat="1" ht="15" customHeight="1" x14ac:dyDescent="0.15">
      <c r="A99" s="286" t="s">
        <v>146</v>
      </c>
      <c r="B99" s="43" t="s">
        <v>147</v>
      </c>
      <c r="C99" s="327">
        <f>[13]B!C844+[13]B!C851+[13]B!C855+[13]B!C862+[13]B!C871+[13]B!C875+[13]B!C879+[13]B!C883+[13]B!C894+[13]B!C897+[13]B!C905+[13]B!C911+[13]B!C921+[13]B!C926+[13]B!C891</f>
        <v>0</v>
      </c>
      <c r="D99" s="327">
        <f>[13]B!E844+[13]B!E851+[13]B!E855+[13]B!E862+[13]B!E871+[13]B!E875+[13]B!E879+[13]B!E883+[13]B!E894+[13]B!E897+[13]B!E905+[13]B!E911+[13]B!E921+[13]B!E926+[13]B!E891</f>
        <v>0</v>
      </c>
      <c r="E99" s="327">
        <f>[13]B!AL844+[13]B!AL851+[13]B!AL855+[13]B!AL862+[13]B!AL871+[13]B!AL875+[13]B!AL879+[13]B!AL883+[13]B!AL894+[13]B!AL897+[13]B!AL905+[13]B!AL911+[13]B!AL921+[13]B!AL926+[13]B!AL891</f>
        <v>0</v>
      </c>
    </row>
    <row r="100" spans="1:8" s="63" customFormat="1" ht="15" customHeight="1" x14ac:dyDescent="0.15">
      <c r="A100" s="290">
        <v>2001</v>
      </c>
      <c r="B100" s="45" t="s">
        <v>148</v>
      </c>
      <c r="C100" s="312">
        <f>SUM([13]B!C2370,[13]B!C2416:C2418)</f>
        <v>876</v>
      </c>
      <c r="D100" s="312">
        <f>SUM([13]B!E2370,[13]B!E2416:E2418)</f>
        <v>733</v>
      </c>
      <c r="E100" s="46">
        <f>[13]B!AL2370+[13]B!AL2416+[13]B!AL2417+[13]B!AL2418</f>
        <v>11443810</v>
      </c>
    </row>
    <row r="101" spans="1:8" s="63" customFormat="1" ht="15" customHeight="1" x14ac:dyDescent="0.15">
      <c r="A101" s="303" t="s">
        <v>149</v>
      </c>
      <c r="B101" s="65" t="s">
        <v>150</v>
      </c>
      <c r="C101" s="317">
        <f>[13]B!C2684</f>
        <v>5</v>
      </c>
      <c r="D101" s="317">
        <f>[13]B!E2684</f>
        <v>5</v>
      </c>
      <c r="E101" s="48">
        <f>[13]B!AL2684</f>
        <v>418610</v>
      </c>
    </row>
    <row r="102" spans="1:8" s="63" customFormat="1" ht="15" customHeight="1" x14ac:dyDescent="0.15">
      <c r="A102" s="37"/>
      <c r="B102" s="66" t="s">
        <v>151</v>
      </c>
      <c r="C102" s="328">
        <f>SUM(C99:C101)</f>
        <v>881</v>
      </c>
      <c r="D102" s="328">
        <f>SUM(D99:D101)</f>
        <v>738</v>
      </c>
      <c r="E102" s="67">
        <f>SUM(E99:E101)</f>
        <v>11862420</v>
      </c>
    </row>
    <row r="103" spans="1:8" s="71" customFormat="1" ht="24.95" customHeight="1" x14ac:dyDescent="0.15">
      <c r="A103" s="68" t="s">
        <v>152</v>
      </c>
      <c r="B103" s="69"/>
      <c r="C103" s="68"/>
      <c r="D103" s="68"/>
      <c r="E103" s="68"/>
      <c r="F103" s="70"/>
      <c r="G103" s="70"/>
    </row>
    <row r="104" spans="1:8" s="63" customFormat="1" ht="33.75" customHeight="1" x14ac:dyDescent="0.15">
      <c r="A104" s="72" t="s">
        <v>4</v>
      </c>
      <c r="B104" s="72" t="s">
        <v>5</v>
      </c>
      <c r="C104" s="39" t="s">
        <v>6</v>
      </c>
      <c r="D104" s="39" t="s">
        <v>7</v>
      </c>
      <c r="E104" s="39" t="s">
        <v>153</v>
      </c>
      <c r="F104" s="39" t="s">
        <v>154</v>
      </c>
      <c r="G104" s="39" t="s">
        <v>155</v>
      </c>
      <c r="H104" s="39" t="s">
        <v>8</v>
      </c>
    </row>
    <row r="105" spans="1:8" s="63" customFormat="1" ht="15" customHeight="1" x14ac:dyDescent="0.15">
      <c r="A105" s="286" t="s">
        <v>156</v>
      </c>
      <c r="B105" s="43" t="s">
        <v>157</v>
      </c>
      <c r="C105" s="311">
        <f>[13]B!$C$1216</f>
        <v>8</v>
      </c>
      <c r="D105" s="311">
        <f>[13]B!$I$1216</f>
        <v>4</v>
      </c>
      <c r="E105" s="311">
        <f>[13]B!$I$1216</f>
        <v>4</v>
      </c>
      <c r="F105" s="311">
        <f>[13]B!$L$1216</f>
        <v>0</v>
      </c>
      <c r="G105" s="73"/>
      <c r="H105" s="44">
        <f>[13]B!$AL$1216</f>
        <v>713600</v>
      </c>
    </row>
    <row r="106" spans="1:8" s="63" customFormat="1" ht="15" customHeight="1" x14ac:dyDescent="0.15">
      <c r="A106" s="290" t="s">
        <v>158</v>
      </c>
      <c r="B106" s="45" t="s">
        <v>159</v>
      </c>
      <c r="C106" s="312">
        <f>[13]B!C1352</f>
        <v>119</v>
      </c>
      <c r="D106" s="312">
        <f>[13]B!I1352</f>
        <v>87</v>
      </c>
      <c r="E106" s="312">
        <f>[13]B!I1352</f>
        <v>87</v>
      </c>
      <c r="F106" s="312">
        <f>[13]B!L1352</f>
        <v>4</v>
      </c>
      <c r="G106" s="74"/>
      <c r="H106" s="46">
        <f>[13]B!$AL$1352</f>
        <v>41286310</v>
      </c>
    </row>
    <row r="107" spans="1:8" s="63" customFormat="1" ht="15" customHeight="1" x14ac:dyDescent="0.15">
      <c r="A107" s="290" t="s">
        <v>160</v>
      </c>
      <c r="B107" s="45" t="s">
        <v>161</v>
      </c>
      <c r="C107" s="312">
        <f>[13]B!C1502</f>
        <v>57</v>
      </c>
      <c r="D107" s="312">
        <f>[13]B!I1502</f>
        <v>37</v>
      </c>
      <c r="E107" s="312">
        <f>[13]B!I1502</f>
        <v>37</v>
      </c>
      <c r="F107" s="312">
        <f>[13]B!L1502</f>
        <v>4</v>
      </c>
      <c r="G107" s="74"/>
      <c r="H107" s="46">
        <f>[13]B!$AL$1502</f>
        <v>4157090</v>
      </c>
    </row>
    <row r="108" spans="1:8" s="63" customFormat="1" ht="15" customHeight="1" x14ac:dyDescent="0.15">
      <c r="A108" s="290" t="s">
        <v>162</v>
      </c>
      <c r="B108" s="45" t="s">
        <v>163</v>
      </c>
      <c r="C108" s="312">
        <f>[13]B!C1566</f>
        <v>2</v>
      </c>
      <c r="D108" s="312">
        <f>[13]B!I1566</f>
        <v>2</v>
      </c>
      <c r="E108" s="312">
        <f>[13]B!I1566</f>
        <v>2</v>
      </c>
      <c r="F108" s="312">
        <f>[13]B!L1566</f>
        <v>0</v>
      </c>
      <c r="G108" s="74"/>
      <c r="H108" s="46">
        <f>[13]B!AL1566</f>
        <v>378140</v>
      </c>
    </row>
    <row r="109" spans="1:8" s="63" customFormat="1" ht="15" customHeight="1" x14ac:dyDescent="0.15">
      <c r="A109" s="290" t="s">
        <v>164</v>
      </c>
      <c r="B109" s="45" t="s">
        <v>165</v>
      </c>
      <c r="C109" s="312">
        <f>[13]B!$C$1635</f>
        <v>30</v>
      </c>
      <c r="D109" s="312">
        <f>[13]B!$I$1635</f>
        <v>19</v>
      </c>
      <c r="E109" s="312">
        <f>[13]B!$I$1635</f>
        <v>19</v>
      </c>
      <c r="F109" s="312">
        <f>[13]B!$L$1635</f>
        <v>11</v>
      </c>
      <c r="G109" s="74"/>
      <c r="H109" s="46">
        <f>[13]B!$AL$1635</f>
        <v>1448920</v>
      </c>
    </row>
    <row r="110" spans="1:8" s="63" customFormat="1" ht="15" customHeight="1" x14ac:dyDescent="0.15">
      <c r="A110" s="290" t="s">
        <v>166</v>
      </c>
      <c r="B110" s="45" t="s">
        <v>167</v>
      </c>
      <c r="C110" s="312">
        <f>[13]B!$C$1680</f>
        <v>43</v>
      </c>
      <c r="D110" s="312">
        <f>[13]B!$I$1680</f>
        <v>37</v>
      </c>
      <c r="E110" s="312">
        <f>[13]B!$I$1680</f>
        <v>37</v>
      </c>
      <c r="F110" s="312">
        <f>[13]B!$L$1680</f>
        <v>3</v>
      </c>
      <c r="G110" s="74"/>
      <c r="H110" s="46">
        <f>[13]B!$AL$1680</f>
        <v>2517555</v>
      </c>
    </row>
    <row r="111" spans="1:8" s="63" customFormat="1" ht="15" customHeight="1" x14ac:dyDescent="0.15">
      <c r="A111" s="290" t="s">
        <v>168</v>
      </c>
      <c r="B111" s="45" t="s">
        <v>169</v>
      </c>
      <c r="C111" s="312">
        <f>[13]B!$C$1914</f>
        <v>10</v>
      </c>
      <c r="D111" s="312">
        <f>[13]B!$I$1914</f>
        <v>9</v>
      </c>
      <c r="E111" s="312">
        <f>[13]B!$I$1914</f>
        <v>9</v>
      </c>
      <c r="F111" s="312">
        <f>[13]B!$L$1914</f>
        <v>1</v>
      </c>
      <c r="G111" s="74"/>
      <c r="H111" s="46">
        <f>[13]B!$AL$1914</f>
        <v>13672155</v>
      </c>
    </row>
    <row r="112" spans="1:8" s="63" customFormat="1" ht="15" customHeight="1" x14ac:dyDescent="0.15">
      <c r="A112" s="290" t="s">
        <v>170</v>
      </c>
      <c r="B112" s="45" t="s">
        <v>171</v>
      </c>
      <c r="C112" s="312">
        <f>[13]B!$C$1983</f>
        <v>11</v>
      </c>
      <c r="D112" s="312">
        <f>[13]B!$I$1983</f>
        <v>9</v>
      </c>
      <c r="E112" s="312">
        <f>[13]B!$I$1983</f>
        <v>9</v>
      </c>
      <c r="F112" s="312">
        <f>[13]B!$L$1983</f>
        <v>2</v>
      </c>
      <c r="G112" s="74"/>
      <c r="H112" s="46">
        <f>[13]B!$AL$1983</f>
        <v>1255560</v>
      </c>
    </row>
    <row r="113" spans="1:12" s="63" customFormat="1" ht="15" customHeight="1" x14ac:dyDescent="0.15">
      <c r="A113" s="290" t="s">
        <v>172</v>
      </c>
      <c r="B113" s="45" t="s">
        <v>173</v>
      </c>
      <c r="C113" s="312">
        <f>[13]B!$C$2176</f>
        <v>242</v>
      </c>
      <c r="D113" s="312">
        <f>[13]B!$I$2176</f>
        <v>135</v>
      </c>
      <c r="E113" s="312">
        <f>[13]B!$I$2176</f>
        <v>135</v>
      </c>
      <c r="F113" s="312">
        <f>[13]B!$L$2176</f>
        <v>42</v>
      </c>
      <c r="G113" s="74"/>
      <c r="H113" s="46">
        <f>[13]B!$AL$2176</f>
        <v>45288525</v>
      </c>
    </row>
    <row r="114" spans="1:12" s="63" customFormat="1" ht="15" customHeight="1" x14ac:dyDescent="0.15">
      <c r="A114" s="290" t="s">
        <v>174</v>
      </c>
      <c r="B114" s="45" t="s">
        <v>175</v>
      </c>
      <c r="C114" s="312">
        <f>[13]B!C2218</f>
        <v>19</v>
      </c>
      <c r="D114" s="312">
        <f>[13]B!I2218</f>
        <v>8</v>
      </c>
      <c r="E114" s="312">
        <f>[13]B!I2218</f>
        <v>8</v>
      </c>
      <c r="F114" s="312">
        <f>[13]B!L2218</f>
        <v>1</v>
      </c>
      <c r="G114" s="74"/>
      <c r="H114" s="46">
        <f>[13]B!AL2218</f>
        <v>1406410</v>
      </c>
    </row>
    <row r="115" spans="1:12" s="63" customFormat="1" ht="15" customHeight="1" x14ac:dyDescent="0.15">
      <c r="A115" s="290" t="s">
        <v>176</v>
      </c>
      <c r="B115" s="45" t="s">
        <v>177</v>
      </c>
      <c r="C115" s="312">
        <f>[13]B!$C$2342</f>
        <v>61</v>
      </c>
      <c r="D115" s="312">
        <f>[13]B!I2342</f>
        <v>35</v>
      </c>
      <c r="E115" s="312">
        <f>[13]B!I2342</f>
        <v>35</v>
      </c>
      <c r="F115" s="312">
        <f>[13]B!L2342</f>
        <v>4</v>
      </c>
      <c r="G115" s="74"/>
      <c r="H115" s="46">
        <f>[13]B!AL2342</f>
        <v>9725190</v>
      </c>
    </row>
    <row r="116" spans="1:12" s="63" customFormat="1" ht="15" customHeight="1" x14ac:dyDescent="0.15">
      <c r="A116" s="290" t="s">
        <v>178</v>
      </c>
      <c r="B116" s="45" t="s">
        <v>179</v>
      </c>
      <c r="C116" s="312">
        <f>[13]B!$C$2377</f>
        <v>9</v>
      </c>
      <c r="D116" s="312">
        <f>[13]B!I2377</f>
        <v>8</v>
      </c>
      <c r="E116" s="312">
        <f>[13]B!I2377</f>
        <v>8</v>
      </c>
      <c r="F116" s="312">
        <f>[13]B!L2377</f>
        <v>0</v>
      </c>
      <c r="G116" s="74"/>
      <c r="H116" s="46">
        <f>[13]B!$AL$2377</f>
        <v>2090540</v>
      </c>
    </row>
    <row r="117" spans="1:12" s="63" customFormat="1" ht="15" customHeight="1" x14ac:dyDescent="0.15">
      <c r="A117" s="290" t="s">
        <v>180</v>
      </c>
      <c r="B117" s="45" t="s">
        <v>181</v>
      </c>
      <c r="C117" s="312">
        <f>[13]B!$C$2414</f>
        <v>70</v>
      </c>
      <c r="D117" s="312">
        <f>[13]B!$I$2414</f>
        <v>32</v>
      </c>
      <c r="E117" s="312">
        <f>[13]B!$I$2414</f>
        <v>32</v>
      </c>
      <c r="F117" s="312">
        <f>[13]B!$L$2414</f>
        <v>5</v>
      </c>
      <c r="G117" s="74"/>
      <c r="H117" s="46">
        <f>[13]B!$AL$2414</f>
        <v>7132540</v>
      </c>
    </row>
    <row r="118" spans="1:12" s="75" customFormat="1" ht="15" customHeight="1" x14ac:dyDescent="0.15">
      <c r="A118" s="290" t="s">
        <v>182</v>
      </c>
      <c r="B118" s="45" t="s">
        <v>183</v>
      </c>
      <c r="C118" s="312">
        <f>SUM(C119:C121)</f>
        <v>76</v>
      </c>
      <c r="D118" s="312">
        <f t="shared" ref="D118:F118" si="1">SUM(D119:D121)</f>
        <v>26</v>
      </c>
      <c r="E118" s="312">
        <f t="shared" si="1"/>
        <v>26</v>
      </c>
      <c r="F118" s="312">
        <f t="shared" si="1"/>
        <v>0</v>
      </c>
      <c r="G118" s="74"/>
      <c r="H118" s="46">
        <f>SUM(H119:H121)</f>
        <v>4003220</v>
      </c>
    </row>
    <row r="119" spans="1:12" s="75" customFormat="1" ht="15" customHeight="1" x14ac:dyDescent="0.15">
      <c r="A119" s="290"/>
      <c r="B119" s="76" t="s">
        <v>184</v>
      </c>
      <c r="C119" s="312">
        <f>[13]B!C2420</f>
        <v>76</v>
      </c>
      <c r="D119" s="312">
        <f>[13]B!$I$2420</f>
        <v>26</v>
      </c>
      <c r="E119" s="312">
        <f>[13]B!$I$2420</f>
        <v>26</v>
      </c>
      <c r="F119" s="312">
        <f>[13]B!$L$2420</f>
        <v>0</v>
      </c>
      <c r="G119" s="74"/>
      <c r="H119" s="46">
        <f>[13]B!$AL$2420</f>
        <v>4003220</v>
      </c>
    </row>
    <row r="120" spans="1:12" s="75" customFormat="1" ht="15" customHeight="1" x14ac:dyDescent="0.15">
      <c r="A120" s="290"/>
      <c r="B120" s="76" t="s">
        <v>185</v>
      </c>
      <c r="C120" s="312">
        <f>[13]B!C2421</f>
        <v>0</v>
      </c>
      <c r="D120" s="312">
        <f>[13]B!$I$2421</f>
        <v>0</v>
      </c>
      <c r="E120" s="312">
        <f>[13]B!$I$2421</f>
        <v>0</v>
      </c>
      <c r="F120" s="312">
        <f>[13]B!$L$2421</f>
        <v>0</v>
      </c>
      <c r="G120" s="74"/>
      <c r="H120" s="46">
        <f>[13]B!$AL$2421</f>
        <v>0</v>
      </c>
    </row>
    <row r="121" spans="1:12" s="75" customFormat="1" ht="15" customHeight="1" x14ac:dyDescent="0.15">
      <c r="A121" s="290"/>
      <c r="B121" s="76" t="s">
        <v>186</v>
      </c>
      <c r="C121" s="312">
        <f>SUM([13]B!C2422:C2426)</f>
        <v>0</v>
      </c>
      <c r="D121" s="312">
        <f>SUM([13]B!I2422:I2426)</f>
        <v>0</v>
      </c>
      <c r="E121" s="312">
        <f>SUM([13]B!I2422:I2426)</f>
        <v>0</v>
      </c>
      <c r="F121" s="312">
        <f>SUM([13]B!L2422:L2426)</f>
        <v>0</v>
      </c>
      <c r="G121" s="74"/>
      <c r="H121" s="46">
        <f>SUM([13]B!AL2422:AL2426)</f>
        <v>0</v>
      </c>
    </row>
    <row r="122" spans="1:12" s="63" customFormat="1" ht="15" customHeight="1" x14ac:dyDescent="0.15">
      <c r="A122" s="290" t="s">
        <v>187</v>
      </c>
      <c r="B122" s="45" t="s">
        <v>188</v>
      </c>
      <c r="C122" s="312">
        <f>[13]B!$C$2660</f>
        <v>98</v>
      </c>
      <c r="D122" s="312">
        <f>[13]B!$I$2660</f>
        <v>68</v>
      </c>
      <c r="E122" s="312">
        <f>[13]B!$I$2660</f>
        <v>68</v>
      </c>
      <c r="F122" s="312">
        <f>[13]B!$L$2660</f>
        <v>8</v>
      </c>
      <c r="G122" s="74"/>
      <c r="H122" s="46">
        <f>[13]B!$AL$2660</f>
        <v>19116450</v>
      </c>
    </row>
    <row r="123" spans="1:12" s="63" customFormat="1" ht="15" customHeight="1" x14ac:dyDescent="0.15">
      <c r="A123" s="303">
        <v>2106</v>
      </c>
      <c r="B123" s="65" t="s">
        <v>189</v>
      </c>
      <c r="C123" s="317">
        <f>[13]B!$C2672</f>
        <v>9</v>
      </c>
      <c r="D123" s="317">
        <f>[13]B!$I2672</f>
        <v>9</v>
      </c>
      <c r="E123" s="74"/>
      <c r="F123" s="74"/>
      <c r="G123" s="317">
        <f>[13]B!C2672</f>
        <v>9</v>
      </c>
      <c r="H123" s="317">
        <f>+([13]B!$AL2672)*0.75</f>
        <v>434632.5</v>
      </c>
    </row>
    <row r="124" spans="1:12" s="63" customFormat="1" ht="15" customHeight="1" x14ac:dyDescent="0.15">
      <c r="A124" s="329"/>
      <c r="B124" s="66" t="s">
        <v>190</v>
      </c>
      <c r="C124" s="323">
        <f>SUM(C105:C118)+C122+C123</f>
        <v>864</v>
      </c>
      <c r="D124" s="323">
        <f>SUM(D105:D118)+D122+D123</f>
        <v>525</v>
      </c>
      <c r="E124" s="323">
        <f>SUM(E105:E118)+E122+E123</f>
        <v>516</v>
      </c>
      <c r="F124" s="323">
        <f>SUM(F105:F118)+F122+F123</f>
        <v>85</v>
      </c>
      <c r="G124" s="317">
        <f>SUM(G123)</f>
        <v>9</v>
      </c>
      <c r="H124" s="51">
        <f>SUM(H105:H118)+H122+H123</f>
        <v>154626837.5</v>
      </c>
    </row>
    <row r="125" spans="1:12" s="12" customFormat="1" ht="24.95" customHeight="1" x14ac:dyDescent="0.15">
      <c r="A125" s="759" t="s">
        <v>191</v>
      </c>
      <c r="B125" s="752"/>
      <c r="C125" s="330"/>
      <c r="D125" s="330"/>
      <c r="E125" s="77"/>
      <c r="F125" s="11"/>
      <c r="G125" s="11"/>
      <c r="H125" s="11"/>
      <c r="I125" s="11"/>
      <c r="J125" s="11"/>
      <c r="K125" s="11"/>
      <c r="L125" s="11"/>
    </row>
    <row r="126" spans="1:12" s="3" customFormat="1" ht="35.1" customHeight="1" x14ac:dyDescent="0.15">
      <c r="A126" s="13" t="s">
        <v>4</v>
      </c>
      <c r="B126" s="13" t="s">
        <v>5</v>
      </c>
      <c r="C126" s="39" t="s">
        <v>6</v>
      </c>
      <c r="D126" s="39" t="s">
        <v>7</v>
      </c>
      <c r="E126" s="39" t="s">
        <v>8</v>
      </c>
      <c r="F126" s="7"/>
      <c r="G126" s="7"/>
      <c r="H126" s="7"/>
      <c r="I126" s="7"/>
      <c r="J126" s="7"/>
      <c r="K126" s="7"/>
      <c r="L126" s="7"/>
    </row>
    <row r="127" spans="1:12" s="3" customFormat="1" ht="20.100000000000001" customHeight="1" x14ac:dyDescent="0.15">
      <c r="A127" s="13"/>
      <c r="B127" s="331" t="s">
        <v>192</v>
      </c>
      <c r="C127" s="304"/>
      <c r="D127" s="304"/>
      <c r="E127" s="40"/>
      <c r="F127" s="7"/>
      <c r="G127" s="7"/>
      <c r="H127" s="7"/>
      <c r="I127" s="7"/>
      <c r="J127" s="7"/>
      <c r="K127" s="7"/>
      <c r="L127" s="7"/>
    </row>
    <row r="128" spans="1:12" s="3" customFormat="1" ht="24" customHeight="1" x14ac:dyDescent="0.15">
      <c r="A128" s="286" t="s">
        <v>193</v>
      </c>
      <c r="B128" s="43" t="s">
        <v>194</v>
      </c>
      <c r="C128" s="332">
        <f>[13]B!$C$116</f>
        <v>3939</v>
      </c>
      <c r="D128" s="332">
        <f>[13]B!$E$116</f>
        <v>3681</v>
      </c>
      <c r="E128" s="78">
        <f>[13]B!$AL$116</f>
        <v>145141830</v>
      </c>
      <c r="F128" s="7"/>
      <c r="G128" s="7"/>
      <c r="H128" s="7"/>
      <c r="I128" s="7"/>
      <c r="J128" s="7"/>
      <c r="K128" s="7"/>
      <c r="L128" s="7"/>
    </row>
    <row r="129" spans="1:12" s="3" customFormat="1" ht="24" customHeight="1" x14ac:dyDescent="0.15">
      <c r="A129" s="290" t="s">
        <v>195</v>
      </c>
      <c r="B129" s="45" t="s">
        <v>196</v>
      </c>
      <c r="C129" s="333">
        <f>[13]B!$C$117</f>
        <v>0</v>
      </c>
      <c r="D129" s="333">
        <f>[13]B!$E$117</f>
        <v>0</v>
      </c>
      <c r="E129" s="79">
        <f>[13]B!$AL$117</f>
        <v>0</v>
      </c>
      <c r="F129" s="7"/>
      <c r="G129" s="7"/>
      <c r="H129" s="7"/>
      <c r="I129" s="7"/>
      <c r="J129" s="7"/>
      <c r="K129" s="7"/>
      <c r="L129" s="7"/>
    </row>
    <row r="130" spans="1:12" s="3" customFormat="1" ht="24" customHeight="1" x14ac:dyDescent="0.15">
      <c r="A130" s="290" t="s">
        <v>197</v>
      </c>
      <c r="B130" s="45" t="s">
        <v>198</v>
      </c>
      <c r="C130" s="333">
        <f>[13]B!$C$118</f>
        <v>0</v>
      </c>
      <c r="D130" s="333">
        <f>[13]B!$E$118</f>
        <v>0</v>
      </c>
      <c r="E130" s="79">
        <f>[13]B!$AL$118</f>
        <v>0</v>
      </c>
      <c r="F130" s="7"/>
      <c r="G130" s="7"/>
      <c r="H130" s="7"/>
      <c r="I130" s="7"/>
      <c r="J130" s="7"/>
      <c r="K130" s="7"/>
      <c r="L130" s="7"/>
    </row>
    <row r="131" spans="1:12" s="3" customFormat="1" ht="15" customHeight="1" x14ac:dyDescent="0.15">
      <c r="A131" s="290" t="s">
        <v>199</v>
      </c>
      <c r="B131" s="45" t="s">
        <v>200</v>
      </c>
      <c r="C131" s="333">
        <f>[13]B!$C$119</f>
        <v>414</v>
      </c>
      <c r="D131" s="333">
        <f>[13]B!$E$119</f>
        <v>414</v>
      </c>
      <c r="E131" s="79">
        <f>[13]B!$AL$119</f>
        <v>67858740</v>
      </c>
      <c r="F131" s="7"/>
      <c r="G131" s="7"/>
      <c r="H131" s="7"/>
      <c r="I131" s="7"/>
      <c r="J131" s="7"/>
      <c r="K131" s="7"/>
      <c r="L131" s="7"/>
    </row>
    <row r="132" spans="1:12" s="3" customFormat="1" ht="15" customHeight="1" x14ac:dyDescent="0.15">
      <c r="A132" s="290" t="s">
        <v>201</v>
      </c>
      <c r="B132" s="45" t="s">
        <v>202</v>
      </c>
      <c r="C132" s="333">
        <f>[13]B!$C$120</f>
        <v>0</v>
      </c>
      <c r="D132" s="333">
        <f>[13]B!$E$120</f>
        <v>0</v>
      </c>
      <c r="E132" s="79">
        <f>[13]B!$AL$120</f>
        <v>0</v>
      </c>
      <c r="F132" s="7"/>
      <c r="G132" s="7"/>
      <c r="H132" s="7"/>
      <c r="I132" s="7"/>
      <c r="J132" s="7"/>
      <c r="K132" s="7"/>
      <c r="L132" s="7"/>
    </row>
    <row r="133" spans="1:12" s="3" customFormat="1" ht="15" customHeight="1" x14ac:dyDescent="0.15">
      <c r="A133" s="290" t="s">
        <v>203</v>
      </c>
      <c r="B133" s="45" t="s">
        <v>204</v>
      </c>
      <c r="C133" s="333">
        <f>[13]B!$C$121</f>
        <v>0</v>
      </c>
      <c r="D133" s="333">
        <f>[13]B!$E$121</f>
        <v>0</v>
      </c>
      <c r="E133" s="79">
        <f>[13]B!$AL$121</f>
        <v>0</v>
      </c>
      <c r="F133" s="7"/>
      <c r="G133" s="7"/>
      <c r="H133" s="7"/>
      <c r="I133" s="7"/>
      <c r="J133" s="7"/>
      <c r="K133" s="7"/>
      <c r="L133" s="7"/>
    </row>
    <row r="134" spans="1:12" s="3" customFormat="1" ht="15" customHeight="1" x14ac:dyDescent="0.15">
      <c r="A134" s="290" t="s">
        <v>205</v>
      </c>
      <c r="B134" s="45" t="s">
        <v>206</v>
      </c>
      <c r="C134" s="333">
        <f>[13]B!$C$122</f>
        <v>577</v>
      </c>
      <c r="D134" s="333">
        <f>[13]B!$E$122</f>
        <v>577</v>
      </c>
      <c r="E134" s="79">
        <f>[13]B!$AL$122</f>
        <v>45686860</v>
      </c>
      <c r="F134" s="7"/>
      <c r="G134" s="7"/>
      <c r="H134" s="7"/>
      <c r="I134" s="7"/>
      <c r="J134" s="7"/>
      <c r="K134" s="7"/>
      <c r="L134" s="7"/>
    </row>
    <row r="135" spans="1:12" s="3" customFormat="1" ht="15" customHeight="1" x14ac:dyDescent="0.15">
      <c r="A135" s="290" t="s">
        <v>207</v>
      </c>
      <c r="B135" s="45" t="s">
        <v>208</v>
      </c>
      <c r="C135" s="333">
        <f>[13]B!$C$123</f>
        <v>170</v>
      </c>
      <c r="D135" s="333">
        <f>[13]B!$E$123</f>
        <v>168</v>
      </c>
      <c r="E135" s="79">
        <f>[13]B!$AL$123</f>
        <v>13302240</v>
      </c>
      <c r="F135" s="7"/>
      <c r="G135" s="7"/>
      <c r="H135" s="7"/>
      <c r="I135" s="7"/>
      <c r="J135" s="7"/>
      <c r="K135" s="7"/>
      <c r="L135" s="7"/>
    </row>
    <row r="136" spans="1:12" s="3" customFormat="1" ht="15" customHeight="1" x14ac:dyDescent="0.15">
      <c r="A136" s="290" t="s">
        <v>209</v>
      </c>
      <c r="B136" s="45" t="s">
        <v>210</v>
      </c>
      <c r="C136" s="333">
        <f>[13]B!$C$124</f>
        <v>0</v>
      </c>
      <c r="D136" s="333">
        <f>[13]B!$E$124</f>
        <v>0</v>
      </c>
      <c r="E136" s="79">
        <f>[13]B!$AL$124</f>
        <v>0</v>
      </c>
      <c r="F136" s="7"/>
      <c r="G136" s="7"/>
      <c r="H136" s="7"/>
      <c r="I136" s="7"/>
      <c r="J136" s="7"/>
      <c r="K136" s="7"/>
      <c r="L136" s="7"/>
    </row>
    <row r="137" spans="1:12" s="3" customFormat="1" ht="15" customHeight="1" x14ac:dyDescent="0.15">
      <c r="A137" s="290" t="s">
        <v>211</v>
      </c>
      <c r="B137" s="45" t="s">
        <v>212</v>
      </c>
      <c r="C137" s="333">
        <f>[13]B!$C$125</f>
        <v>73</v>
      </c>
      <c r="D137" s="333">
        <f>[13]B!$E$125</f>
        <v>73</v>
      </c>
      <c r="E137" s="79">
        <f>[13]B!$AL$125</f>
        <v>5185190</v>
      </c>
      <c r="F137" s="7"/>
      <c r="G137" s="7"/>
      <c r="H137" s="7"/>
      <c r="I137" s="7"/>
      <c r="J137" s="7"/>
      <c r="K137" s="7"/>
      <c r="L137" s="7"/>
    </row>
    <row r="138" spans="1:12" s="3" customFormat="1" ht="15" customHeight="1" x14ac:dyDescent="0.15">
      <c r="A138" s="290" t="s">
        <v>213</v>
      </c>
      <c r="B138" s="45" t="s">
        <v>214</v>
      </c>
      <c r="C138" s="333">
        <f>[13]B!$C$126</f>
        <v>0</v>
      </c>
      <c r="D138" s="333">
        <f>[13]B!$E$126</f>
        <v>0</v>
      </c>
      <c r="E138" s="79">
        <f>[13]B!$AL$126</f>
        <v>0</v>
      </c>
      <c r="F138" s="7"/>
      <c r="G138" s="7"/>
      <c r="H138" s="7"/>
      <c r="I138" s="7"/>
      <c r="J138" s="7"/>
      <c r="K138" s="7"/>
      <c r="L138" s="7"/>
    </row>
    <row r="139" spans="1:12" s="3" customFormat="1" ht="15" customHeight="1" x14ac:dyDescent="0.15">
      <c r="A139" s="290" t="s">
        <v>215</v>
      </c>
      <c r="B139" s="45" t="s">
        <v>216</v>
      </c>
      <c r="C139" s="333">
        <f>[13]B!$C$127</f>
        <v>0</v>
      </c>
      <c r="D139" s="333">
        <f>[13]B!$E$127</f>
        <v>0</v>
      </c>
      <c r="E139" s="79">
        <f>[13]B!$AL$127</f>
        <v>0</v>
      </c>
      <c r="F139" s="7"/>
      <c r="G139" s="7"/>
      <c r="H139" s="7"/>
      <c r="I139" s="7"/>
      <c r="J139" s="7"/>
      <c r="K139" s="7"/>
      <c r="L139" s="7"/>
    </row>
    <row r="140" spans="1:12" s="3" customFormat="1" ht="15" customHeight="1" x14ac:dyDescent="0.15">
      <c r="A140" s="303" t="s">
        <v>217</v>
      </c>
      <c r="B140" s="65" t="s">
        <v>218</v>
      </c>
      <c r="C140" s="334">
        <f>[13]B!$C$128</f>
        <v>0</v>
      </c>
      <c r="D140" s="334">
        <f>[13]B!$E$128</f>
        <v>0</v>
      </c>
      <c r="E140" s="80">
        <f>[13]B!$AL$128</f>
        <v>0</v>
      </c>
      <c r="F140" s="7"/>
      <c r="G140" s="7"/>
      <c r="H140" s="7"/>
      <c r="I140" s="7"/>
      <c r="J140" s="7"/>
      <c r="K140" s="7"/>
      <c r="L140" s="7"/>
    </row>
    <row r="141" spans="1:12" s="3" customFormat="1" ht="20.100000000000001" customHeight="1" x14ac:dyDescent="0.15">
      <c r="A141" s="329"/>
      <c r="B141" s="66" t="s">
        <v>219</v>
      </c>
      <c r="C141" s="335">
        <f>SUM(C128:C140)</f>
        <v>5173</v>
      </c>
      <c r="D141" s="335">
        <f>SUM(D128:D140)</f>
        <v>4913</v>
      </c>
      <c r="E141" s="51">
        <f>SUM(E128:E140)</f>
        <v>277174860</v>
      </c>
      <c r="F141" s="7"/>
      <c r="G141" s="7"/>
      <c r="H141" s="7"/>
      <c r="I141" s="7"/>
      <c r="J141" s="7"/>
      <c r="K141" s="7"/>
      <c r="L141" s="7"/>
    </row>
    <row r="142" spans="1:12" s="3" customFormat="1" ht="20.100000000000001" customHeight="1" x14ac:dyDescent="0.15">
      <c r="A142" s="329"/>
      <c r="B142" s="81" t="s">
        <v>220</v>
      </c>
      <c r="C142" s="335">
        <f>SUM(C143:C152)</f>
        <v>726</v>
      </c>
      <c r="D142" s="335">
        <f>SUM(D143:D152)</f>
        <v>684</v>
      </c>
      <c r="E142" s="51">
        <f>SUM(E143:E152)</f>
        <v>4039200</v>
      </c>
      <c r="F142" s="7"/>
      <c r="G142" s="7"/>
      <c r="H142" s="7"/>
      <c r="I142" s="7"/>
      <c r="J142" s="7"/>
      <c r="K142" s="7"/>
      <c r="L142" s="7"/>
    </row>
    <row r="143" spans="1:12" s="3" customFormat="1" ht="15" customHeight="1" x14ac:dyDescent="0.15">
      <c r="A143" s="286" t="s">
        <v>221</v>
      </c>
      <c r="B143" s="43" t="s">
        <v>222</v>
      </c>
      <c r="C143" s="336">
        <f>[13]B!$C$131</f>
        <v>0</v>
      </c>
      <c r="D143" s="336">
        <f>[13]B!$E$131</f>
        <v>0</v>
      </c>
      <c r="E143" s="78">
        <f>[13]B!$AL$131</f>
        <v>0</v>
      </c>
      <c r="F143" s="7"/>
      <c r="G143" s="7"/>
      <c r="H143" s="7"/>
      <c r="I143" s="7"/>
      <c r="J143" s="7"/>
      <c r="K143" s="7"/>
      <c r="L143" s="7"/>
    </row>
    <row r="144" spans="1:12" s="3" customFormat="1" ht="15" customHeight="1" x14ac:dyDescent="0.15">
      <c r="A144" s="290" t="s">
        <v>223</v>
      </c>
      <c r="B144" s="45" t="s">
        <v>224</v>
      </c>
      <c r="C144" s="337">
        <f>[13]B!$C$132</f>
        <v>0</v>
      </c>
      <c r="D144" s="337">
        <f>[13]B!$E$132</f>
        <v>0</v>
      </c>
      <c r="E144" s="79">
        <f>[13]B!$AL$132</f>
        <v>0</v>
      </c>
      <c r="F144" s="7"/>
      <c r="G144" s="7"/>
      <c r="H144" s="7"/>
      <c r="I144" s="7"/>
      <c r="J144" s="7"/>
      <c r="K144" s="7"/>
      <c r="L144" s="7"/>
    </row>
    <row r="145" spans="1:12" s="3" customFormat="1" ht="15" customHeight="1" x14ac:dyDescent="0.15">
      <c r="A145" s="290" t="s">
        <v>225</v>
      </c>
      <c r="B145" s="45" t="s">
        <v>226</v>
      </c>
      <c r="C145" s="337">
        <f>[13]B!$C$133</f>
        <v>0</v>
      </c>
      <c r="D145" s="337">
        <f>[13]B!$E$133</f>
        <v>0</v>
      </c>
      <c r="E145" s="79">
        <f>[13]B!$AL$133</f>
        <v>0</v>
      </c>
      <c r="F145" s="7"/>
      <c r="G145" s="7"/>
      <c r="H145" s="7"/>
      <c r="I145" s="7"/>
      <c r="J145" s="7"/>
      <c r="K145" s="7"/>
      <c r="L145" s="7"/>
    </row>
    <row r="146" spans="1:12" s="3" customFormat="1" ht="15" customHeight="1" x14ac:dyDescent="0.15">
      <c r="A146" s="290" t="s">
        <v>227</v>
      </c>
      <c r="B146" s="45" t="s">
        <v>228</v>
      </c>
      <c r="C146" s="337">
        <f>[13]B!$C$134</f>
        <v>703</v>
      </c>
      <c r="D146" s="337">
        <f>[13]B!$E$134</f>
        <v>663</v>
      </c>
      <c r="E146" s="79">
        <f>[13]B!$AL$134</f>
        <v>3878550</v>
      </c>
      <c r="F146" s="7"/>
      <c r="G146" s="7"/>
      <c r="H146" s="7"/>
      <c r="I146" s="7"/>
      <c r="J146" s="7"/>
      <c r="K146" s="7"/>
      <c r="L146" s="7"/>
    </row>
    <row r="147" spans="1:12" s="3" customFormat="1" ht="15" customHeight="1" x14ac:dyDescent="0.15">
      <c r="A147" s="290" t="s">
        <v>229</v>
      </c>
      <c r="B147" s="45" t="s">
        <v>230</v>
      </c>
      <c r="C147" s="337">
        <f>[13]B!$C$135</f>
        <v>0</v>
      </c>
      <c r="D147" s="337">
        <f>[13]B!$E$135</f>
        <v>0</v>
      </c>
      <c r="E147" s="79">
        <f>[13]B!$AL$135</f>
        <v>0</v>
      </c>
      <c r="F147" s="7"/>
      <c r="G147" s="7"/>
      <c r="H147" s="7"/>
      <c r="I147" s="7"/>
      <c r="J147" s="7"/>
      <c r="K147" s="7"/>
      <c r="L147" s="7"/>
    </row>
    <row r="148" spans="1:12" s="3" customFormat="1" ht="15" customHeight="1" x14ac:dyDescent="0.15">
      <c r="A148" s="290" t="s">
        <v>231</v>
      </c>
      <c r="B148" s="45" t="s">
        <v>232</v>
      </c>
      <c r="C148" s="337">
        <f>[13]B!$C$136</f>
        <v>0</v>
      </c>
      <c r="D148" s="337">
        <f>[13]B!$E$136</f>
        <v>0</v>
      </c>
      <c r="E148" s="79">
        <f>[13]B!$AL$136</f>
        <v>0</v>
      </c>
      <c r="F148" s="7"/>
      <c r="G148" s="7"/>
      <c r="H148" s="7"/>
      <c r="I148" s="7"/>
      <c r="J148" s="7"/>
      <c r="K148" s="7"/>
      <c r="L148" s="7"/>
    </row>
    <row r="149" spans="1:12" s="3" customFormat="1" ht="15" customHeight="1" x14ac:dyDescent="0.15">
      <c r="A149" s="290" t="s">
        <v>233</v>
      </c>
      <c r="B149" s="45" t="s">
        <v>234</v>
      </c>
      <c r="C149" s="337">
        <f>[13]B!$C$137</f>
        <v>0</v>
      </c>
      <c r="D149" s="337">
        <f>[13]B!$E$137</f>
        <v>0</v>
      </c>
      <c r="E149" s="79">
        <f>[13]B!$AL$137</f>
        <v>0</v>
      </c>
      <c r="F149" s="7"/>
      <c r="G149" s="7"/>
      <c r="H149" s="7"/>
      <c r="I149" s="7"/>
      <c r="J149" s="7"/>
      <c r="K149" s="7"/>
      <c r="L149" s="7"/>
    </row>
    <row r="150" spans="1:12" s="3" customFormat="1" ht="15" customHeight="1" x14ac:dyDescent="0.15">
      <c r="A150" s="290" t="s">
        <v>235</v>
      </c>
      <c r="B150" s="45" t="s">
        <v>236</v>
      </c>
      <c r="C150" s="337">
        <f>[13]B!$C$138</f>
        <v>23</v>
      </c>
      <c r="D150" s="337">
        <f>[13]B!$E$138</f>
        <v>21</v>
      </c>
      <c r="E150" s="79">
        <f>[13]B!$AL$138</f>
        <v>160650</v>
      </c>
      <c r="F150" s="7"/>
      <c r="G150" s="7"/>
      <c r="H150" s="7"/>
      <c r="I150" s="7"/>
      <c r="J150" s="7"/>
      <c r="K150" s="7"/>
      <c r="L150" s="7"/>
    </row>
    <row r="151" spans="1:12" s="3" customFormat="1" ht="14.1" customHeight="1" x14ac:dyDescent="0.15">
      <c r="A151" s="290" t="s">
        <v>237</v>
      </c>
      <c r="B151" s="45" t="s">
        <v>238</v>
      </c>
      <c r="C151" s="337">
        <f>[13]B!$C$139</f>
        <v>0</v>
      </c>
      <c r="D151" s="337">
        <f>[13]B!$E$139</f>
        <v>0</v>
      </c>
      <c r="E151" s="79">
        <f>[13]B!$AL$139</f>
        <v>0</v>
      </c>
      <c r="F151" s="7"/>
      <c r="G151" s="7"/>
      <c r="H151" s="7"/>
      <c r="I151" s="7"/>
      <c r="J151" s="7"/>
      <c r="K151" s="7"/>
      <c r="L151" s="7"/>
    </row>
    <row r="152" spans="1:12" s="3" customFormat="1" ht="15" customHeight="1" x14ac:dyDescent="0.15">
      <c r="A152" s="303" t="s">
        <v>239</v>
      </c>
      <c r="B152" s="65" t="s">
        <v>240</v>
      </c>
      <c r="C152" s="338">
        <f>[13]B!$C$140</f>
        <v>0</v>
      </c>
      <c r="D152" s="338">
        <f>[13]B!$E$140</f>
        <v>0</v>
      </c>
      <c r="E152" s="80">
        <f>[13]B!$AL$140</f>
        <v>0</v>
      </c>
      <c r="F152" s="7"/>
      <c r="G152" s="7"/>
      <c r="H152" s="7"/>
      <c r="I152" s="7"/>
      <c r="J152" s="7"/>
      <c r="K152" s="7"/>
      <c r="L152" s="7"/>
    </row>
    <row r="153" spans="1:12" s="3" customFormat="1" ht="15" customHeight="1" x14ac:dyDescent="0.15">
      <c r="A153" s="339"/>
      <c r="B153" s="82" t="s">
        <v>241</v>
      </c>
      <c r="C153" s="340">
        <f>SUM(C154:C158)</f>
        <v>0</v>
      </c>
      <c r="D153" s="341"/>
      <c r="E153" s="84"/>
      <c r="F153" s="7"/>
      <c r="G153" s="7"/>
      <c r="H153" s="7"/>
      <c r="I153" s="7"/>
      <c r="J153" s="7"/>
      <c r="K153" s="7"/>
      <c r="L153" s="7"/>
    </row>
    <row r="154" spans="1:12" s="3" customFormat="1" ht="14.1" customHeight="1" x14ac:dyDescent="0.15">
      <c r="A154" s="303">
        <v>203211</v>
      </c>
      <c r="B154" s="65" t="s">
        <v>242</v>
      </c>
      <c r="C154" s="337">
        <f>[13]B!$C$142</f>
        <v>0</v>
      </c>
      <c r="D154" s="341"/>
      <c r="E154" s="84"/>
      <c r="F154" s="7"/>
      <c r="G154" s="7"/>
      <c r="H154" s="7"/>
      <c r="I154" s="7"/>
      <c r="J154" s="7"/>
      <c r="K154" s="7"/>
      <c r="L154" s="7"/>
    </row>
    <row r="155" spans="1:12" s="3" customFormat="1" ht="23.25" customHeight="1" x14ac:dyDescent="0.15">
      <c r="A155" s="342" t="s">
        <v>243</v>
      </c>
      <c r="B155" s="85" t="s">
        <v>244</v>
      </c>
      <c r="C155" s="337">
        <f>[13]B!C143</f>
        <v>0</v>
      </c>
      <c r="D155" s="343"/>
      <c r="E155" s="86"/>
      <c r="F155" s="7"/>
      <c r="G155" s="7"/>
      <c r="H155" s="7"/>
      <c r="I155" s="7"/>
      <c r="J155" s="7"/>
      <c r="K155" s="7"/>
      <c r="L155" s="7"/>
    </row>
    <row r="156" spans="1:12" s="3" customFormat="1" ht="14.1" customHeight="1" x14ac:dyDescent="0.15">
      <c r="A156" s="342" t="s">
        <v>245</v>
      </c>
      <c r="B156" s="85" t="s">
        <v>246</v>
      </c>
      <c r="C156" s="337">
        <f>[13]B!C144</f>
        <v>0</v>
      </c>
      <c r="D156" s="343"/>
      <c r="E156" s="86"/>
      <c r="F156" s="7"/>
      <c r="G156" s="7"/>
      <c r="H156" s="7"/>
      <c r="I156" s="7"/>
      <c r="J156" s="7"/>
      <c r="K156" s="7"/>
      <c r="L156" s="7"/>
    </row>
    <row r="157" spans="1:12" s="3" customFormat="1" ht="14.1" customHeight="1" x14ac:dyDescent="0.15">
      <c r="A157" s="342" t="s">
        <v>247</v>
      </c>
      <c r="B157" s="85" t="s">
        <v>248</v>
      </c>
      <c r="C157" s="337">
        <f>[13]B!C145</f>
        <v>0</v>
      </c>
      <c r="D157" s="343"/>
      <c r="E157" s="86"/>
      <c r="F157" s="7"/>
      <c r="G157" s="7"/>
      <c r="H157" s="7"/>
      <c r="I157" s="7"/>
      <c r="J157" s="7"/>
      <c r="K157" s="7"/>
      <c r="L157" s="7"/>
    </row>
    <row r="158" spans="1:12" s="3" customFormat="1" ht="24" customHeight="1" x14ac:dyDescent="0.15">
      <c r="A158" s="342" t="s">
        <v>249</v>
      </c>
      <c r="B158" s="85" t="s">
        <v>250</v>
      </c>
      <c r="C158" s="337">
        <f>[13]B!C146</f>
        <v>0</v>
      </c>
      <c r="D158" s="343"/>
      <c r="E158" s="86"/>
      <c r="F158" s="7"/>
      <c r="G158" s="7"/>
      <c r="H158" s="7"/>
      <c r="I158" s="7"/>
      <c r="J158" s="7"/>
      <c r="K158" s="7"/>
      <c r="L158" s="7"/>
    </row>
    <row r="159" spans="1:12" s="3" customFormat="1" ht="15" customHeight="1" x14ac:dyDescent="0.15">
      <c r="A159" s="329"/>
      <c r="B159" s="87" t="s">
        <v>251</v>
      </c>
      <c r="C159" s="344">
        <f>(C141+C142+C153)</f>
        <v>5899</v>
      </c>
      <c r="D159" s="344">
        <f>(D141+D142)</f>
        <v>5597</v>
      </c>
      <c r="E159" s="51">
        <f>(E141+E142)</f>
        <v>281214060</v>
      </c>
      <c r="F159" s="7"/>
      <c r="G159" s="7"/>
      <c r="H159" s="7"/>
      <c r="I159" s="7"/>
      <c r="J159" s="7"/>
      <c r="K159" s="7"/>
      <c r="L159" s="7"/>
    </row>
    <row r="160" spans="1:12" s="12" customFormat="1" ht="24.95" customHeight="1" x14ac:dyDescent="0.15">
      <c r="A160" s="68" t="s">
        <v>252</v>
      </c>
      <c r="B160" s="88"/>
      <c r="C160" s="330"/>
      <c r="D160" s="330"/>
      <c r="E160" s="77"/>
      <c r="F160" s="11"/>
      <c r="G160" s="11"/>
      <c r="H160" s="11"/>
      <c r="I160" s="11"/>
      <c r="J160" s="11"/>
      <c r="K160" s="11"/>
      <c r="L160" s="11"/>
    </row>
    <row r="161" spans="1:14" s="3" customFormat="1" ht="35.1" customHeight="1" x14ac:dyDescent="0.15">
      <c r="A161" s="13" t="s">
        <v>4</v>
      </c>
      <c r="B161" s="13" t="s">
        <v>5</v>
      </c>
      <c r="C161" s="39" t="s">
        <v>6</v>
      </c>
      <c r="D161" s="39" t="s">
        <v>7</v>
      </c>
      <c r="E161" s="39" t="s">
        <v>8</v>
      </c>
      <c r="F161" s="7"/>
      <c r="G161" s="7"/>
      <c r="H161" s="7"/>
      <c r="I161" s="7"/>
      <c r="J161" s="7"/>
      <c r="K161" s="7"/>
      <c r="L161" s="7"/>
    </row>
    <row r="162" spans="1:14" s="3" customFormat="1" ht="15" customHeight="1" x14ac:dyDescent="0.15">
      <c r="A162" s="286" t="s">
        <v>253</v>
      </c>
      <c r="B162" s="43" t="s">
        <v>254</v>
      </c>
      <c r="C162" s="345">
        <f>[13]B!C62</f>
        <v>529</v>
      </c>
      <c r="D162" s="345">
        <f>[13]B!$E$62</f>
        <v>529</v>
      </c>
      <c r="E162" s="79">
        <f>[13]B!$AL$62</f>
        <v>476100</v>
      </c>
      <c r="F162" s="7"/>
      <c r="G162" s="7"/>
      <c r="H162" s="7"/>
      <c r="I162" s="7"/>
      <c r="J162" s="7"/>
      <c r="K162" s="7"/>
      <c r="L162" s="7"/>
    </row>
    <row r="163" spans="1:14" s="3" customFormat="1" ht="15" customHeight="1" x14ac:dyDescent="0.15">
      <c r="A163" s="303" t="s">
        <v>255</v>
      </c>
      <c r="B163" s="65" t="s">
        <v>256</v>
      </c>
      <c r="C163" s="317">
        <f>SUM([13]B!$C$63+[13]B!$C$64)</f>
        <v>0</v>
      </c>
      <c r="D163" s="346">
        <f>SUM([13]B!$E$63+[13]B!$E$64)</f>
        <v>0</v>
      </c>
      <c r="E163" s="79">
        <f>SUM([13]B!$AL$63+[13]B!$AL$64)</f>
        <v>0</v>
      </c>
      <c r="F163" s="7"/>
      <c r="G163" s="7"/>
      <c r="H163" s="7"/>
      <c r="I163" s="7"/>
      <c r="J163" s="7"/>
      <c r="K163" s="7"/>
      <c r="L163" s="7"/>
    </row>
    <row r="164" spans="1:14" s="3" customFormat="1" ht="15" customHeight="1" x14ac:dyDescent="0.15">
      <c r="A164" s="89"/>
      <c r="B164" s="90" t="s">
        <v>257</v>
      </c>
      <c r="C164" s="347">
        <f>SUM(C162:C163)</f>
        <v>529</v>
      </c>
      <c r="D164" s="347">
        <f>SUM(D162:D163)</f>
        <v>529</v>
      </c>
      <c r="E164" s="91">
        <f>SUM(E162:E163)</f>
        <v>476100</v>
      </c>
      <c r="F164" s="7"/>
      <c r="G164" s="7"/>
      <c r="H164" s="7"/>
      <c r="I164" s="7"/>
      <c r="J164" s="7"/>
      <c r="K164" s="7"/>
      <c r="L164" s="7"/>
    </row>
    <row r="165" spans="1:14" s="3" customFormat="1" ht="24.95" customHeight="1" x14ac:dyDescent="0.15">
      <c r="A165" s="68" t="s">
        <v>258</v>
      </c>
      <c r="B165" s="92"/>
      <c r="C165" s="348"/>
      <c r="D165" s="348"/>
      <c r="E165" s="93"/>
      <c r="F165" s="7"/>
      <c r="G165" s="7"/>
      <c r="H165" s="7"/>
      <c r="I165" s="7"/>
      <c r="J165" s="7"/>
      <c r="K165" s="7"/>
      <c r="L165" s="7"/>
      <c r="M165" s="7"/>
      <c r="N165" s="7"/>
    </row>
    <row r="166" spans="1:14" s="3" customFormat="1" ht="35.1" customHeight="1" x14ac:dyDescent="0.15">
      <c r="A166" s="13" t="s">
        <v>4</v>
      </c>
      <c r="B166" s="13" t="s">
        <v>5</v>
      </c>
      <c r="C166" s="39" t="s">
        <v>6</v>
      </c>
      <c r="D166" s="94" t="s">
        <v>7</v>
      </c>
      <c r="E166" s="39" t="s">
        <v>8</v>
      </c>
      <c r="F166" s="7"/>
      <c r="G166" s="7"/>
      <c r="H166" s="7"/>
      <c r="I166" s="7"/>
      <c r="J166" s="7"/>
      <c r="K166" s="7"/>
      <c r="L166" s="7"/>
      <c r="M166" s="7"/>
      <c r="N166" s="7"/>
    </row>
    <row r="167" spans="1:14" s="3" customFormat="1" ht="15" customHeight="1" x14ac:dyDescent="0.15">
      <c r="A167" s="286">
        <v>1101004</v>
      </c>
      <c r="B167" s="43" t="s">
        <v>259</v>
      </c>
      <c r="C167" s="311">
        <f>[13]B!C1085</f>
        <v>11</v>
      </c>
      <c r="D167" s="349">
        <f>[13]B!$E$1085</f>
        <v>11</v>
      </c>
      <c r="E167" s="79">
        <f>[13]B!$AL$1085</f>
        <v>187330</v>
      </c>
      <c r="F167" s="7"/>
      <c r="G167" s="7"/>
      <c r="H167" s="7"/>
      <c r="I167" s="7"/>
      <c r="J167" s="7"/>
      <c r="K167" s="7"/>
      <c r="L167" s="7"/>
      <c r="M167" s="7"/>
      <c r="N167" s="7"/>
    </row>
    <row r="168" spans="1:14" s="3" customFormat="1" ht="15" customHeight="1" x14ac:dyDescent="0.15">
      <c r="A168" s="290">
        <v>1101006</v>
      </c>
      <c r="B168" s="45" t="s">
        <v>260</v>
      </c>
      <c r="C168" s="350">
        <f>[13]B!C1086</f>
        <v>0</v>
      </c>
      <c r="D168" s="351">
        <f>[13]B!$E$1086</f>
        <v>0</v>
      </c>
      <c r="E168" s="79">
        <f>[13]B!$AL$1086</f>
        <v>0</v>
      </c>
      <c r="F168" s="7"/>
      <c r="G168" s="7"/>
      <c r="H168" s="7"/>
      <c r="I168" s="7"/>
      <c r="J168" s="7"/>
      <c r="K168" s="7"/>
      <c r="L168" s="7"/>
      <c r="M168" s="7"/>
      <c r="N168" s="7"/>
    </row>
    <row r="169" spans="1:14" s="3" customFormat="1" ht="15" customHeight="1" x14ac:dyDescent="0.15">
      <c r="A169" s="290">
        <v>1701001</v>
      </c>
      <c r="B169" s="45" t="s">
        <v>261</v>
      </c>
      <c r="C169" s="351">
        <f>[13]B!C1788</f>
        <v>981</v>
      </c>
      <c r="D169" s="351">
        <f>[13]B!$E$1788</f>
        <v>971</v>
      </c>
      <c r="E169" s="79">
        <f>[13]B!$AL$1788</f>
        <v>5670640</v>
      </c>
      <c r="F169" s="7"/>
      <c r="G169" s="7"/>
      <c r="H169" s="7"/>
      <c r="I169" s="7"/>
      <c r="J169" s="7"/>
      <c r="K169" s="7"/>
      <c r="L169" s="7"/>
      <c r="M169" s="7"/>
      <c r="N169" s="7"/>
    </row>
    <row r="170" spans="1:14" s="3" customFormat="1" ht="24" customHeight="1" x14ac:dyDescent="0.15">
      <c r="A170" s="290">
        <v>1701003</v>
      </c>
      <c r="B170" s="45" t="s">
        <v>262</v>
      </c>
      <c r="C170" s="351">
        <f>[13]B!C1789</f>
        <v>0</v>
      </c>
      <c r="D170" s="351">
        <f>[13]B!$E$1789</f>
        <v>0</v>
      </c>
      <c r="E170" s="79">
        <f>[13]B!$AL$1789</f>
        <v>0</v>
      </c>
      <c r="F170" s="7"/>
      <c r="G170" s="7"/>
      <c r="H170" s="7"/>
      <c r="I170" s="7"/>
      <c r="J170" s="7"/>
      <c r="K170" s="7"/>
      <c r="L170" s="7"/>
      <c r="M170" s="7"/>
      <c r="N170" s="7"/>
    </row>
    <row r="171" spans="1:14" s="3" customFormat="1" ht="24" customHeight="1" x14ac:dyDescent="0.15">
      <c r="A171" s="290" t="s">
        <v>263</v>
      </c>
      <c r="B171" s="45" t="s">
        <v>264</v>
      </c>
      <c r="C171" s="351">
        <f>[13]B!C1790</f>
        <v>35</v>
      </c>
      <c r="D171" s="351">
        <f>[13]B!$E$1790</f>
        <v>35</v>
      </c>
      <c r="E171" s="79">
        <f>[13]B!$AL$1790</f>
        <v>975800</v>
      </c>
      <c r="F171" s="7"/>
      <c r="G171" s="7"/>
      <c r="H171" s="7"/>
      <c r="I171" s="7"/>
      <c r="J171" s="7"/>
      <c r="K171" s="7"/>
      <c r="L171" s="7"/>
      <c r="M171" s="7"/>
      <c r="N171" s="7"/>
    </row>
    <row r="172" spans="1:14" s="3" customFormat="1" ht="15" customHeight="1" x14ac:dyDescent="0.15">
      <c r="A172" s="290" t="s">
        <v>265</v>
      </c>
      <c r="B172" s="45" t="s">
        <v>266</v>
      </c>
      <c r="C172" s="351">
        <f>[13]B!C1791</f>
        <v>0</v>
      </c>
      <c r="D172" s="351">
        <f>[13]B!$E$1791</f>
        <v>0</v>
      </c>
      <c r="E172" s="79">
        <f>[13]B!$AL$1791</f>
        <v>0</v>
      </c>
      <c r="F172" s="7"/>
      <c r="G172" s="7"/>
      <c r="H172" s="7"/>
      <c r="I172" s="7"/>
      <c r="J172" s="7"/>
      <c r="K172" s="7"/>
      <c r="L172" s="7"/>
      <c r="M172" s="7"/>
      <c r="N172" s="7"/>
    </row>
    <row r="173" spans="1:14" s="3" customFormat="1" ht="15" customHeight="1" x14ac:dyDescent="0.15">
      <c r="A173" s="290" t="s">
        <v>267</v>
      </c>
      <c r="B173" s="45" t="s">
        <v>268</v>
      </c>
      <c r="C173" s="351">
        <f>[13]B!C1792</f>
        <v>109</v>
      </c>
      <c r="D173" s="351">
        <f>[13]B!$E$1792</f>
        <v>109</v>
      </c>
      <c r="E173" s="79">
        <f>[13]B!$AL$1792</f>
        <v>6464790</v>
      </c>
      <c r="F173" s="7"/>
      <c r="G173" s="7"/>
      <c r="H173" s="7"/>
      <c r="I173" s="7"/>
      <c r="J173" s="7"/>
      <c r="K173" s="7"/>
      <c r="L173" s="7"/>
      <c r="M173" s="7"/>
      <c r="N173" s="7"/>
    </row>
    <row r="174" spans="1:14" s="3" customFormat="1" ht="24" customHeight="1" x14ac:dyDescent="0.15">
      <c r="A174" s="290" t="s">
        <v>269</v>
      </c>
      <c r="B174" s="45" t="s">
        <v>270</v>
      </c>
      <c r="C174" s="351">
        <f>[13]B!C1793</f>
        <v>0</v>
      </c>
      <c r="D174" s="351">
        <f>[13]B!$E$1793</f>
        <v>0</v>
      </c>
      <c r="E174" s="79">
        <f>[13]B!$AL$1793</f>
        <v>0</v>
      </c>
      <c r="F174" s="7"/>
      <c r="G174" s="7"/>
      <c r="H174" s="7"/>
      <c r="I174" s="7"/>
      <c r="J174" s="7"/>
      <c r="K174" s="7"/>
      <c r="L174" s="7"/>
      <c r="M174" s="7"/>
      <c r="N174" s="7"/>
    </row>
    <row r="175" spans="1:14" s="3" customFormat="1" ht="15" customHeight="1" x14ac:dyDescent="0.15">
      <c r="A175" s="290" t="s">
        <v>271</v>
      </c>
      <c r="B175" s="45" t="s">
        <v>272</v>
      </c>
      <c r="C175" s="351">
        <f>[13]B!C1794</f>
        <v>0</v>
      </c>
      <c r="D175" s="351">
        <f>[13]B!$E$1794</f>
        <v>0</v>
      </c>
      <c r="E175" s="79">
        <f>[13]B!$AL$1794</f>
        <v>0</v>
      </c>
      <c r="F175" s="7"/>
      <c r="G175" s="7"/>
      <c r="H175" s="7"/>
      <c r="I175" s="7"/>
      <c r="J175" s="7"/>
      <c r="K175" s="7"/>
      <c r="L175" s="7"/>
      <c r="M175" s="7"/>
      <c r="N175" s="7"/>
    </row>
    <row r="176" spans="1:14" s="3" customFormat="1" ht="15" customHeight="1" x14ac:dyDescent="0.15">
      <c r="A176" s="290" t="s">
        <v>273</v>
      </c>
      <c r="B176" s="45" t="s">
        <v>274</v>
      </c>
      <c r="C176" s="351">
        <f>[13]B!C1795</f>
        <v>0</v>
      </c>
      <c r="D176" s="351">
        <f>[13]B!$E$1795</f>
        <v>0</v>
      </c>
      <c r="E176" s="79">
        <f>[13]B!$AL$1795</f>
        <v>0</v>
      </c>
      <c r="F176" s="7"/>
      <c r="G176" s="7"/>
      <c r="H176" s="7"/>
      <c r="I176" s="7"/>
      <c r="J176" s="7"/>
      <c r="K176" s="7"/>
      <c r="L176" s="7"/>
      <c r="M176" s="7"/>
      <c r="N176" s="7"/>
    </row>
    <row r="177" spans="1:14" s="3" customFormat="1" ht="15" customHeight="1" x14ac:dyDescent="0.15">
      <c r="A177" s="290" t="s">
        <v>275</v>
      </c>
      <c r="B177" s="45" t="s">
        <v>276</v>
      </c>
      <c r="C177" s="351">
        <f>[13]B!C1796</f>
        <v>0</v>
      </c>
      <c r="D177" s="351">
        <f>[13]B!$E$1796</f>
        <v>0</v>
      </c>
      <c r="E177" s="79">
        <f>[13]B!$AL$1796</f>
        <v>0</v>
      </c>
      <c r="F177" s="7"/>
      <c r="G177" s="7"/>
      <c r="H177" s="7"/>
      <c r="I177" s="7"/>
      <c r="J177" s="7"/>
      <c r="K177" s="7"/>
      <c r="L177" s="7"/>
      <c r="M177" s="7"/>
      <c r="N177" s="7"/>
    </row>
    <row r="178" spans="1:14" s="3" customFormat="1" ht="15" customHeight="1" x14ac:dyDescent="0.15">
      <c r="A178" s="290" t="s">
        <v>277</v>
      </c>
      <c r="B178" s="45" t="s">
        <v>278</v>
      </c>
      <c r="C178" s="351">
        <f>[13]B!C1797</f>
        <v>0</v>
      </c>
      <c r="D178" s="351">
        <f>[13]B!$E$1797</f>
        <v>0</v>
      </c>
      <c r="E178" s="79">
        <f>[13]B!$AL$1797</f>
        <v>0</v>
      </c>
      <c r="F178" s="7"/>
      <c r="G178" s="7"/>
      <c r="H178" s="7"/>
      <c r="I178" s="7"/>
      <c r="J178" s="7"/>
      <c r="K178" s="7"/>
      <c r="L178" s="7"/>
      <c r="M178" s="7"/>
      <c r="N178" s="7"/>
    </row>
    <row r="179" spans="1:14" s="3" customFormat="1" ht="15" customHeight="1" x14ac:dyDescent="0.15">
      <c r="A179" s="290" t="s">
        <v>279</v>
      </c>
      <c r="B179" s="45" t="s">
        <v>280</v>
      </c>
      <c r="C179" s="351">
        <f>[13]B!C1798</f>
        <v>0</v>
      </c>
      <c r="D179" s="351">
        <f>[13]B!$E$1798</f>
        <v>0</v>
      </c>
      <c r="E179" s="79">
        <f>[13]B!$AL$1798</f>
        <v>0</v>
      </c>
      <c r="F179" s="7"/>
      <c r="G179" s="7"/>
      <c r="H179" s="7"/>
      <c r="I179" s="7"/>
      <c r="J179" s="7"/>
      <c r="K179" s="7"/>
      <c r="L179" s="7"/>
      <c r="M179" s="7"/>
      <c r="N179" s="7"/>
    </row>
    <row r="180" spans="1:14" s="3" customFormat="1" ht="15" customHeight="1" x14ac:dyDescent="0.15">
      <c r="A180" s="290" t="s">
        <v>281</v>
      </c>
      <c r="B180" s="45" t="s">
        <v>282</v>
      </c>
      <c r="C180" s="351">
        <f>[13]B!C1799</f>
        <v>0</v>
      </c>
      <c r="D180" s="351">
        <f>[13]B!$E$1799</f>
        <v>0</v>
      </c>
      <c r="E180" s="79">
        <f>[13]B!$AL$1799</f>
        <v>0</v>
      </c>
      <c r="F180" s="7"/>
      <c r="G180" s="7"/>
      <c r="H180" s="7"/>
      <c r="I180" s="7"/>
      <c r="J180" s="7"/>
      <c r="K180" s="7"/>
      <c r="L180" s="7"/>
      <c r="M180" s="7"/>
      <c r="N180" s="7"/>
    </row>
    <row r="181" spans="1:14" s="3" customFormat="1" ht="15" customHeight="1" x14ac:dyDescent="0.15">
      <c r="A181" s="290" t="s">
        <v>283</v>
      </c>
      <c r="B181" s="45" t="s">
        <v>284</v>
      </c>
      <c r="C181" s="351">
        <f>[13]B!C1800</f>
        <v>0</v>
      </c>
      <c r="D181" s="351">
        <f>[13]B!$E$1800</f>
        <v>0</v>
      </c>
      <c r="E181" s="79">
        <f>[13]B!$AL$1800</f>
        <v>0</v>
      </c>
      <c r="F181" s="7"/>
      <c r="G181" s="7"/>
      <c r="H181" s="7"/>
      <c r="I181" s="7"/>
      <c r="J181" s="7"/>
      <c r="K181" s="7"/>
      <c r="L181" s="7"/>
      <c r="M181" s="7"/>
      <c r="N181" s="7"/>
    </row>
    <row r="182" spans="1:14" s="3" customFormat="1" ht="15" customHeight="1" x14ac:dyDescent="0.15">
      <c r="A182" s="290" t="s">
        <v>285</v>
      </c>
      <c r="B182" s="45" t="s">
        <v>286</v>
      </c>
      <c r="C182" s="351">
        <f>[13]B!C1801</f>
        <v>0</v>
      </c>
      <c r="D182" s="351">
        <f>[13]B!$E$1801</f>
        <v>0</v>
      </c>
      <c r="E182" s="79">
        <f>[13]B!$AL$1801</f>
        <v>0</v>
      </c>
      <c r="F182" s="7"/>
      <c r="G182" s="7"/>
      <c r="H182" s="7"/>
      <c r="I182" s="7"/>
      <c r="J182" s="7"/>
      <c r="K182" s="7"/>
      <c r="L182" s="7"/>
      <c r="M182" s="7"/>
      <c r="N182" s="7"/>
    </row>
    <row r="183" spans="1:14" s="3" customFormat="1" ht="24" customHeight="1" x14ac:dyDescent="0.15">
      <c r="A183" s="290" t="s">
        <v>287</v>
      </c>
      <c r="B183" s="45" t="s">
        <v>288</v>
      </c>
      <c r="C183" s="351">
        <f>[13]B!C1802</f>
        <v>0</v>
      </c>
      <c r="D183" s="351">
        <f>[13]B!$E$1802</f>
        <v>0</v>
      </c>
      <c r="E183" s="79">
        <f>[13]B!$AL$1802</f>
        <v>0</v>
      </c>
      <c r="F183" s="7"/>
      <c r="G183" s="7"/>
      <c r="H183" s="7"/>
      <c r="I183" s="7"/>
      <c r="J183" s="7"/>
      <c r="K183" s="7"/>
      <c r="L183" s="7"/>
      <c r="M183" s="7"/>
      <c r="N183" s="7"/>
    </row>
    <row r="184" spans="1:14" s="3" customFormat="1" ht="15" customHeight="1" x14ac:dyDescent="0.15">
      <c r="A184" s="290" t="s">
        <v>289</v>
      </c>
      <c r="B184" s="45" t="s">
        <v>290</v>
      </c>
      <c r="C184" s="351">
        <f>[13]B!C1803</f>
        <v>0</v>
      </c>
      <c r="D184" s="351">
        <f>[13]B!$E$1803</f>
        <v>0</v>
      </c>
      <c r="E184" s="79">
        <f>[13]B!$AL$1803</f>
        <v>0</v>
      </c>
      <c r="F184" s="7"/>
      <c r="G184" s="7"/>
      <c r="H184" s="7"/>
      <c r="I184" s="7"/>
      <c r="J184" s="7"/>
      <c r="K184" s="7"/>
      <c r="L184" s="7"/>
      <c r="M184" s="7"/>
      <c r="N184" s="7"/>
    </row>
    <row r="185" spans="1:14" s="3" customFormat="1" ht="15" customHeight="1" x14ac:dyDescent="0.15">
      <c r="A185" s="290" t="s">
        <v>291</v>
      </c>
      <c r="B185" s="45" t="s">
        <v>292</v>
      </c>
      <c r="C185" s="351">
        <f>[13]B!C1804</f>
        <v>0</v>
      </c>
      <c r="D185" s="351">
        <f>[13]B!$E$1804</f>
        <v>0</v>
      </c>
      <c r="E185" s="79">
        <f>[13]B!$AL$1804</f>
        <v>0</v>
      </c>
      <c r="F185" s="7"/>
      <c r="G185" s="7"/>
      <c r="H185" s="7"/>
      <c r="I185" s="7"/>
      <c r="J185" s="7"/>
      <c r="K185" s="7"/>
      <c r="L185" s="7"/>
      <c r="M185" s="7"/>
      <c r="N185" s="7"/>
    </row>
    <row r="186" spans="1:14" s="3" customFormat="1" ht="15" customHeight="1" x14ac:dyDescent="0.15">
      <c r="A186" s="290" t="s">
        <v>293</v>
      </c>
      <c r="B186" s="45" t="s">
        <v>294</v>
      </c>
      <c r="C186" s="351">
        <f>[13]B!C1805</f>
        <v>0</v>
      </c>
      <c r="D186" s="351">
        <f>[13]B!$E$1805</f>
        <v>0</v>
      </c>
      <c r="E186" s="79">
        <f>[13]B!$AL$1805</f>
        <v>0</v>
      </c>
      <c r="F186" s="7"/>
      <c r="G186" s="7"/>
      <c r="H186" s="7"/>
      <c r="I186" s="7"/>
      <c r="J186" s="7"/>
      <c r="K186" s="7"/>
      <c r="L186" s="7"/>
      <c r="M186" s="7"/>
      <c r="N186" s="7"/>
    </row>
    <row r="187" spans="1:14" s="3" customFormat="1" ht="15" customHeight="1" x14ac:dyDescent="0.15">
      <c r="A187" s="290" t="s">
        <v>295</v>
      </c>
      <c r="B187" s="45" t="s">
        <v>296</v>
      </c>
      <c r="C187" s="351">
        <f>[13]B!C1806</f>
        <v>0</v>
      </c>
      <c r="D187" s="351">
        <f>[13]B!$E$1806</f>
        <v>0</v>
      </c>
      <c r="E187" s="79">
        <f>[13]B!$AL$1806</f>
        <v>0</v>
      </c>
      <c r="F187" s="7"/>
      <c r="G187" s="7"/>
      <c r="H187" s="7"/>
      <c r="I187" s="7"/>
      <c r="J187" s="7"/>
      <c r="K187" s="7"/>
      <c r="L187" s="7"/>
      <c r="M187" s="7"/>
      <c r="N187" s="7"/>
    </row>
    <row r="188" spans="1:14" s="3" customFormat="1" ht="15" customHeight="1" x14ac:dyDescent="0.15">
      <c r="A188" s="290" t="s">
        <v>297</v>
      </c>
      <c r="B188" s="45" t="s">
        <v>298</v>
      </c>
      <c r="C188" s="351">
        <f>[13]B!C1807</f>
        <v>0</v>
      </c>
      <c r="D188" s="351">
        <f>[13]B!$E$1807</f>
        <v>0</v>
      </c>
      <c r="E188" s="79">
        <f>[13]B!$AL$1807</f>
        <v>0</v>
      </c>
      <c r="F188" s="7"/>
      <c r="G188" s="7"/>
      <c r="H188" s="7"/>
      <c r="I188" s="7"/>
      <c r="J188" s="7"/>
      <c r="K188" s="7"/>
      <c r="L188" s="7"/>
      <c r="M188" s="7"/>
      <c r="N188" s="7"/>
    </row>
    <row r="189" spans="1:14" s="3" customFormat="1" ht="15" customHeight="1" x14ac:dyDescent="0.15">
      <c r="A189" s="290" t="s">
        <v>299</v>
      </c>
      <c r="B189" s="45" t="s">
        <v>300</v>
      </c>
      <c r="C189" s="351">
        <f>[13]B!C1808</f>
        <v>0</v>
      </c>
      <c r="D189" s="351">
        <f>[13]B!$E$1808</f>
        <v>0</v>
      </c>
      <c r="E189" s="79">
        <f>[13]B!$AL$1808</f>
        <v>0</v>
      </c>
      <c r="F189" s="7"/>
      <c r="G189" s="7"/>
      <c r="H189" s="7"/>
      <c r="I189" s="7"/>
      <c r="J189" s="7"/>
      <c r="K189" s="7"/>
      <c r="L189" s="7"/>
      <c r="M189" s="7"/>
      <c r="N189" s="7"/>
    </row>
    <row r="190" spans="1:14" s="3" customFormat="1" ht="15" customHeight="1" x14ac:dyDescent="0.15">
      <c r="A190" s="290">
        <v>1701035</v>
      </c>
      <c r="B190" s="45" t="s">
        <v>301</v>
      </c>
      <c r="C190" s="351">
        <f>[13]B!C1809</f>
        <v>0</v>
      </c>
      <c r="D190" s="351">
        <f>[13]B!$E$1809</f>
        <v>0</v>
      </c>
      <c r="E190" s="79">
        <f>[13]B!$AL$1809</f>
        <v>0</v>
      </c>
      <c r="F190" s="7"/>
      <c r="G190" s="7"/>
      <c r="H190" s="7"/>
      <c r="I190" s="7"/>
      <c r="J190" s="7"/>
      <c r="K190" s="7"/>
      <c r="L190" s="7"/>
      <c r="M190" s="7"/>
      <c r="N190" s="7"/>
    </row>
    <row r="191" spans="1:14" s="3" customFormat="1" ht="15" customHeight="1" x14ac:dyDescent="0.15">
      <c r="A191" s="290" t="s">
        <v>302</v>
      </c>
      <c r="B191" s="45" t="s">
        <v>303</v>
      </c>
      <c r="C191" s="351">
        <f>[13]B!C1810</f>
        <v>0</v>
      </c>
      <c r="D191" s="351">
        <f>[13]B!$E$1810</f>
        <v>0</v>
      </c>
      <c r="E191" s="79">
        <f>[13]B!$AL$1810</f>
        <v>0</v>
      </c>
      <c r="F191" s="7"/>
      <c r="G191" s="7"/>
      <c r="H191" s="7"/>
      <c r="I191" s="7"/>
      <c r="J191" s="7"/>
      <c r="K191" s="7"/>
      <c r="L191" s="7"/>
      <c r="M191" s="7"/>
      <c r="N191" s="7"/>
    </row>
    <row r="192" spans="1:14" s="3" customFormat="1" ht="15" customHeight="1" x14ac:dyDescent="0.15">
      <c r="A192" s="290" t="s">
        <v>304</v>
      </c>
      <c r="B192" s="45" t="s">
        <v>305</v>
      </c>
      <c r="C192" s="351">
        <f>[13]B!C1811</f>
        <v>0</v>
      </c>
      <c r="D192" s="351">
        <f>[13]B!$E$1811</f>
        <v>0</v>
      </c>
      <c r="E192" s="79">
        <f>[13]B!$AL$1811</f>
        <v>0</v>
      </c>
      <c r="F192" s="7"/>
      <c r="G192" s="7"/>
      <c r="H192" s="7"/>
      <c r="I192" s="7"/>
      <c r="J192" s="7"/>
      <c r="K192" s="7"/>
      <c r="L192" s="7"/>
      <c r="M192" s="7"/>
      <c r="N192" s="7"/>
    </row>
    <row r="193" spans="1:14" s="3" customFormat="1" ht="15" customHeight="1" x14ac:dyDescent="0.15">
      <c r="A193" s="290">
        <v>1801001</v>
      </c>
      <c r="B193" s="45" t="s">
        <v>306</v>
      </c>
      <c r="C193" s="351">
        <f>[13]B!C2059</f>
        <v>73</v>
      </c>
      <c r="D193" s="351">
        <f>[13]B!$E$2059</f>
        <v>71</v>
      </c>
      <c r="E193" s="79">
        <f>[13]B!$AL$2059</f>
        <v>2858460</v>
      </c>
      <c r="F193" s="7"/>
      <c r="G193" s="7"/>
      <c r="H193" s="7"/>
      <c r="I193" s="7"/>
      <c r="J193" s="7"/>
      <c r="K193" s="7"/>
      <c r="L193" s="7"/>
      <c r="M193" s="7"/>
      <c r="N193" s="7"/>
    </row>
    <row r="194" spans="1:14" s="3" customFormat="1" ht="15" customHeight="1" x14ac:dyDescent="0.15">
      <c r="A194" s="290">
        <v>1801003</v>
      </c>
      <c r="B194" s="45" t="s">
        <v>307</v>
      </c>
      <c r="C194" s="351">
        <f>[13]B!C2060</f>
        <v>0</v>
      </c>
      <c r="D194" s="351">
        <f>[13]B!$E$2060</f>
        <v>0</v>
      </c>
      <c r="E194" s="79">
        <f>[13]B!$AL$2060</f>
        <v>0</v>
      </c>
      <c r="F194" s="7"/>
      <c r="G194" s="7"/>
      <c r="H194" s="7"/>
      <c r="I194" s="7"/>
      <c r="J194" s="7"/>
      <c r="K194" s="7"/>
      <c r="L194" s="7"/>
      <c r="M194" s="7"/>
      <c r="N194" s="7"/>
    </row>
    <row r="195" spans="1:14" s="3" customFormat="1" ht="15" customHeight="1" x14ac:dyDescent="0.15">
      <c r="A195" s="290">
        <v>1801006</v>
      </c>
      <c r="B195" s="45" t="s">
        <v>308</v>
      </c>
      <c r="C195" s="351">
        <f>[13]B!C2061</f>
        <v>25</v>
      </c>
      <c r="D195" s="351">
        <f>[13]B!$E$2061</f>
        <v>25</v>
      </c>
      <c r="E195" s="79">
        <f>[13]B!$AL$2061</f>
        <v>1293250</v>
      </c>
      <c r="F195" s="7"/>
      <c r="G195" s="7"/>
      <c r="H195" s="7"/>
      <c r="I195" s="7"/>
      <c r="J195" s="7"/>
      <c r="K195" s="7"/>
      <c r="L195" s="7"/>
      <c r="M195" s="7"/>
      <c r="N195" s="7"/>
    </row>
    <row r="196" spans="1:14" s="3" customFormat="1" ht="15" customHeight="1" x14ac:dyDescent="0.15">
      <c r="A196" s="290">
        <v>1401001</v>
      </c>
      <c r="B196" s="45" t="s">
        <v>309</v>
      </c>
      <c r="C196" s="351">
        <f>[13]B!C1504</f>
        <v>5</v>
      </c>
      <c r="D196" s="351">
        <f>[13]B!$E$1504</f>
        <v>5</v>
      </c>
      <c r="E196" s="79">
        <f>[13]B!$AL$1504</f>
        <v>54450</v>
      </c>
      <c r="F196" s="7"/>
      <c r="G196" s="7"/>
      <c r="H196" s="7"/>
      <c r="I196" s="7"/>
      <c r="J196" s="7"/>
      <c r="K196" s="7"/>
      <c r="L196" s="7"/>
      <c r="M196" s="7"/>
      <c r="N196" s="7"/>
    </row>
    <row r="197" spans="1:14" s="3" customFormat="1" ht="24" customHeight="1" x14ac:dyDescent="0.15">
      <c r="A197" s="290">
        <v>1101113</v>
      </c>
      <c r="B197" s="45" t="s">
        <v>310</v>
      </c>
      <c r="C197" s="351">
        <f>[13]B!C1087</f>
        <v>0</v>
      </c>
      <c r="D197" s="351">
        <f>[13]B!$E$1087</f>
        <v>0</v>
      </c>
      <c r="E197" s="79">
        <f>[13]B!$AL$1087</f>
        <v>0</v>
      </c>
      <c r="F197" s="7"/>
      <c r="G197" s="7"/>
      <c r="H197" s="7"/>
      <c r="I197" s="7"/>
      <c r="J197" s="7"/>
      <c r="K197" s="7"/>
      <c r="L197" s="7"/>
      <c r="M197" s="7"/>
      <c r="N197" s="7"/>
    </row>
    <row r="198" spans="1:14" s="3" customFormat="1" ht="24" customHeight="1" x14ac:dyDescent="0.15">
      <c r="A198" s="290">
        <v>1101140</v>
      </c>
      <c r="B198" s="45" t="s">
        <v>311</v>
      </c>
      <c r="C198" s="351">
        <f>[13]B!C1088</f>
        <v>0</v>
      </c>
      <c r="D198" s="351">
        <f>[13]B!$E$1088</f>
        <v>0</v>
      </c>
      <c r="E198" s="79">
        <f>[13]B!$AL$1088</f>
        <v>0</v>
      </c>
      <c r="F198" s="7"/>
      <c r="G198" s="7"/>
      <c r="H198" s="7"/>
      <c r="I198" s="7"/>
      <c r="J198" s="7"/>
      <c r="K198" s="7"/>
      <c r="L198" s="7"/>
      <c r="M198" s="7"/>
      <c r="N198" s="7"/>
    </row>
    <row r="199" spans="1:14" s="3" customFormat="1" ht="15" customHeight="1" x14ac:dyDescent="0.15">
      <c r="A199" s="290">
        <v>1101141</v>
      </c>
      <c r="B199" s="45" t="s">
        <v>312</v>
      </c>
      <c r="C199" s="351">
        <f>[13]B!C1089</f>
        <v>2</v>
      </c>
      <c r="D199" s="351">
        <f>[13]B!$E$1089</f>
        <v>2</v>
      </c>
      <c r="E199" s="79">
        <f>[13]B!$AL$1089</f>
        <v>532440</v>
      </c>
      <c r="F199" s="7"/>
      <c r="G199" s="7"/>
      <c r="H199" s="7"/>
      <c r="I199" s="7"/>
      <c r="J199" s="7"/>
      <c r="K199" s="7"/>
      <c r="L199" s="7"/>
      <c r="M199" s="7"/>
      <c r="N199" s="7"/>
    </row>
    <row r="200" spans="1:14" s="3" customFormat="1" ht="15" customHeight="1" x14ac:dyDescent="0.15">
      <c r="A200" s="303">
        <v>1101142</v>
      </c>
      <c r="B200" s="65" t="s">
        <v>313</v>
      </c>
      <c r="C200" s="351">
        <f>[13]B!C1090</f>
        <v>0</v>
      </c>
      <c r="D200" s="352">
        <f>[13]B!$E$1090</f>
        <v>0</v>
      </c>
      <c r="E200" s="79">
        <f>[13]B!$AL$1090</f>
        <v>0</v>
      </c>
      <c r="F200" s="7"/>
      <c r="G200" s="7"/>
      <c r="H200" s="7"/>
      <c r="I200" s="7"/>
      <c r="J200" s="7"/>
      <c r="K200" s="7"/>
      <c r="L200" s="7"/>
      <c r="M200" s="7"/>
      <c r="N200" s="7"/>
    </row>
    <row r="201" spans="1:14" s="3" customFormat="1" ht="15" customHeight="1" x14ac:dyDescent="0.15">
      <c r="A201" s="329"/>
      <c r="B201" s="66" t="s">
        <v>314</v>
      </c>
      <c r="C201" s="353">
        <f>SUM(C167:C200)</f>
        <v>1241</v>
      </c>
      <c r="D201" s="353">
        <f>SUM(D167:D200)</f>
        <v>1229</v>
      </c>
      <c r="E201" s="95">
        <f>SUM(E167:E200)</f>
        <v>18037160</v>
      </c>
      <c r="F201" s="7"/>
      <c r="G201" s="7"/>
      <c r="H201" s="7"/>
      <c r="I201" s="7"/>
      <c r="J201" s="7"/>
      <c r="K201" s="7"/>
      <c r="L201" s="7"/>
      <c r="M201" s="7"/>
      <c r="N201" s="7"/>
    </row>
    <row r="202" spans="1:14" s="3" customFormat="1" ht="24.95" customHeight="1" x14ac:dyDescent="0.15">
      <c r="A202" s="96" t="s">
        <v>315</v>
      </c>
      <c r="B202" s="97"/>
      <c r="C202" s="354"/>
      <c r="D202" s="354"/>
      <c r="E202" s="98"/>
      <c r="F202" s="7"/>
      <c r="G202" s="7"/>
      <c r="H202" s="7"/>
      <c r="I202" s="7"/>
      <c r="J202" s="7"/>
      <c r="K202" s="7"/>
      <c r="L202" s="7"/>
      <c r="M202" s="7"/>
      <c r="N202" s="7"/>
    </row>
    <row r="203" spans="1:14" s="3" customFormat="1" ht="30" customHeight="1" x14ac:dyDescent="0.15">
      <c r="A203" s="13" t="s">
        <v>4</v>
      </c>
      <c r="B203" s="13" t="s">
        <v>5</v>
      </c>
      <c r="C203" s="14" t="s">
        <v>6</v>
      </c>
      <c r="D203" s="39" t="s">
        <v>7</v>
      </c>
      <c r="E203" s="39" t="s">
        <v>8</v>
      </c>
      <c r="F203" s="7"/>
      <c r="G203" s="7"/>
      <c r="H203" s="7"/>
      <c r="I203" s="7"/>
      <c r="J203" s="7"/>
      <c r="K203" s="7"/>
      <c r="L203" s="7"/>
      <c r="M203" s="7"/>
      <c r="N203" s="7"/>
    </row>
    <row r="204" spans="1:14" s="3" customFormat="1" ht="15" customHeight="1" x14ac:dyDescent="0.15">
      <c r="A204" s="301"/>
      <c r="B204" s="99" t="s">
        <v>316</v>
      </c>
      <c r="C204" s="336">
        <f>[13]B!C947</f>
        <v>0</v>
      </c>
      <c r="D204" s="355">
        <f>[13]B!E947</f>
        <v>0</v>
      </c>
      <c r="E204" s="30">
        <f>[13]B!$AL$947</f>
        <v>0</v>
      </c>
      <c r="F204" s="7"/>
      <c r="G204" s="7"/>
      <c r="H204" s="7"/>
      <c r="I204" s="7"/>
      <c r="J204" s="7"/>
      <c r="K204" s="7"/>
      <c r="L204" s="7"/>
      <c r="M204" s="7"/>
      <c r="N204" s="7"/>
    </row>
    <row r="205" spans="1:14" s="3" customFormat="1" ht="15" customHeight="1" x14ac:dyDescent="0.15">
      <c r="A205" s="301"/>
      <c r="B205" s="99" t="s">
        <v>317</v>
      </c>
      <c r="C205" s="356">
        <f>[13]B!C2900</f>
        <v>0</v>
      </c>
      <c r="D205" s="357"/>
      <c r="E205" s="100"/>
      <c r="F205" s="7"/>
      <c r="G205" s="7"/>
      <c r="H205" s="7"/>
      <c r="I205" s="7"/>
      <c r="J205" s="7"/>
      <c r="K205" s="7"/>
      <c r="L205" s="7"/>
    </row>
    <row r="206" spans="1:14" s="3" customFormat="1" ht="15" customHeight="1" x14ac:dyDescent="0.15">
      <c r="A206" s="290"/>
      <c r="B206" s="101" t="s">
        <v>318</v>
      </c>
      <c r="C206" s="337">
        <f>[13]B!C2901</f>
        <v>0</v>
      </c>
      <c r="D206" s="341"/>
      <c r="E206" s="84"/>
      <c r="F206" s="7"/>
      <c r="G206" s="7"/>
      <c r="H206" s="7"/>
      <c r="I206" s="7"/>
      <c r="J206" s="7"/>
      <c r="K206" s="7"/>
      <c r="L206" s="7"/>
    </row>
    <row r="207" spans="1:14" s="3" customFormat="1" ht="15" customHeight="1" x14ac:dyDescent="0.15">
      <c r="A207" s="290"/>
      <c r="B207" s="101" t="s">
        <v>319</v>
      </c>
      <c r="C207" s="337">
        <f>[13]B!$C$2902</f>
        <v>0</v>
      </c>
      <c r="D207" s="341"/>
      <c r="E207" s="84"/>
      <c r="F207" s="7"/>
      <c r="G207" s="7"/>
      <c r="H207" s="7"/>
      <c r="I207" s="7"/>
      <c r="J207" s="7"/>
      <c r="K207" s="7"/>
      <c r="L207" s="7"/>
    </row>
    <row r="208" spans="1:14" s="3" customFormat="1" ht="15" customHeight="1" x14ac:dyDescent="0.15">
      <c r="A208" s="290"/>
      <c r="B208" s="101" t="s">
        <v>320</v>
      </c>
      <c r="C208" s="337">
        <f>[13]B!$C$2903</f>
        <v>0</v>
      </c>
      <c r="D208" s="341"/>
      <c r="E208" s="84"/>
      <c r="F208" s="7"/>
      <c r="G208" s="7"/>
      <c r="H208" s="7"/>
      <c r="I208" s="7"/>
      <c r="J208" s="7"/>
      <c r="K208" s="7"/>
      <c r="L208" s="7"/>
    </row>
    <row r="209" spans="1:12" s="3" customFormat="1" ht="15" customHeight="1" x14ac:dyDescent="0.15">
      <c r="A209" s="290"/>
      <c r="B209" s="101" t="s">
        <v>321</v>
      </c>
      <c r="C209" s="337">
        <f>[13]B!$C$2904</f>
        <v>0</v>
      </c>
      <c r="D209" s="341"/>
      <c r="E209" s="84"/>
      <c r="F209" s="7"/>
      <c r="G209" s="7"/>
      <c r="H209" s="7"/>
      <c r="I209" s="7"/>
      <c r="J209" s="7"/>
      <c r="K209" s="7"/>
      <c r="L209" s="7"/>
    </row>
    <row r="210" spans="1:12" s="3" customFormat="1" ht="15" customHeight="1" x14ac:dyDescent="0.15">
      <c r="A210" s="290"/>
      <c r="B210" s="101" t="s">
        <v>322</v>
      </c>
      <c r="C210" s="337">
        <f>[13]B!$C$2905</f>
        <v>0</v>
      </c>
      <c r="D210" s="341"/>
      <c r="E210" s="84"/>
      <c r="F210" s="7"/>
      <c r="G210" s="7"/>
      <c r="H210" s="7"/>
      <c r="I210" s="7"/>
      <c r="J210" s="7"/>
      <c r="K210" s="7"/>
      <c r="L210" s="7"/>
    </row>
    <row r="211" spans="1:12" s="3" customFormat="1" ht="15" customHeight="1" x14ac:dyDescent="0.15">
      <c r="A211" s="303"/>
      <c r="B211" s="102" t="s">
        <v>323</v>
      </c>
      <c r="C211" s="338">
        <f>[13]B!$C$2906</f>
        <v>0</v>
      </c>
      <c r="D211" s="358"/>
      <c r="E211" s="103"/>
      <c r="F211" s="7"/>
      <c r="G211" s="7"/>
      <c r="H211" s="7"/>
      <c r="I211" s="7"/>
      <c r="J211" s="7"/>
      <c r="K211" s="7"/>
      <c r="L211" s="7"/>
    </row>
    <row r="212" spans="1:12" s="3" customFormat="1" ht="15" customHeight="1" x14ac:dyDescent="0.15">
      <c r="A212" s="329"/>
      <c r="B212" s="104" t="s">
        <v>105</v>
      </c>
      <c r="C212" s="359">
        <f>SUM(C204:C211)</f>
        <v>0</v>
      </c>
      <c r="D212" s="359">
        <f>SUM(D204:D211)</f>
        <v>0</v>
      </c>
      <c r="E212" s="359">
        <f t="shared" ref="E212" si="2">SUM(E204:E211)</f>
        <v>0</v>
      </c>
      <c r="F212" s="7"/>
      <c r="G212" s="7"/>
      <c r="H212" s="7"/>
      <c r="I212" s="7"/>
      <c r="J212" s="7"/>
      <c r="K212" s="7"/>
      <c r="L212" s="7"/>
    </row>
    <row r="213" spans="1:12" s="3" customFormat="1" ht="24.95" customHeight="1" x14ac:dyDescent="0.15">
      <c r="A213" s="96" t="s">
        <v>324</v>
      </c>
      <c r="B213" s="97"/>
      <c r="C213" s="360"/>
      <c r="D213" s="360"/>
      <c r="E213" s="105"/>
      <c r="F213" s="7"/>
      <c r="G213" s="7"/>
      <c r="H213" s="7"/>
      <c r="I213" s="7"/>
      <c r="J213" s="7"/>
      <c r="K213" s="7"/>
      <c r="L213" s="7"/>
    </row>
    <row r="214" spans="1:12" s="3" customFormat="1" ht="30" customHeight="1" x14ac:dyDescent="0.15">
      <c r="A214" s="13" t="s">
        <v>4</v>
      </c>
      <c r="B214" s="106" t="s">
        <v>325</v>
      </c>
      <c r="C214" s="39" t="s">
        <v>6</v>
      </c>
      <c r="D214" s="94" t="s">
        <v>7</v>
      </c>
      <c r="E214" s="39" t="s">
        <v>8</v>
      </c>
      <c r="F214" s="7"/>
      <c r="G214" s="7"/>
      <c r="H214" s="7"/>
      <c r="I214" s="7"/>
      <c r="J214" s="7"/>
      <c r="K214" s="7"/>
      <c r="L214" s="7"/>
    </row>
    <row r="215" spans="1:12" s="3" customFormat="1" ht="15" customHeight="1" x14ac:dyDescent="0.15">
      <c r="A215" s="286">
        <v>3003001</v>
      </c>
      <c r="B215" s="107" t="s">
        <v>326</v>
      </c>
      <c r="C215" s="361">
        <f>[13]B!C2909</f>
        <v>7</v>
      </c>
      <c r="D215" s="362">
        <f>[13]B!$E$2909</f>
        <v>7</v>
      </c>
      <c r="E215" s="30">
        <f>[13]B!$AL$2909</f>
        <v>57610</v>
      </c>
      <c r="F215" s="7"/>
      <c r="G215" s="7"/>
      <c r="H215" s="7"/>
      <c r="I215" s="7"/>
      <c r="J215" s="7"/>
      <c r="K215" s="7"/>
      <c r="L215" s="7"/>
    </row>
    <row r="216" spans="1:12" s="3" customFormat="1" ht="15" customHeight="1" x14ac:dyDescent="0.15">
      <c r="A216" s="290" t="s">
        <v>327</v>
      </c>
      <c r="B216" s="101" t="s">
        <v>328</v>
      </c>
      <c r="C216" s="363">
        <f>[13]B!C2910</f>
        <v>0</v>
      </c>
      <c r="D216" s="364">
        <f>[13]B!$E$2910</f>
        <v>0</v>
      </c>
      <c r="E216" s="31">
        <f>[13]B!$AL$2910</f>
        <v>0</v>
      </c>
      <c r="F216" s="7"/>
      <c r="G216" s="7"/>
      <c r="H216" s="7"/>
      <c r="I216" s="7"/>
      <c r="J216" s="7"/>
      <c r="K216" s="7"/>
      <c r="L216" s="7"/>
    </row>
    <row r="217" spans="1:12" s="3" customFormat="1" ht="15" customHeight="1" x14ac:dyDescent="0.15">
      <c r="A217" s="290" t="s">
        <v>329</v>
      </c>
      <c r="B217" s="101" t="s">
        <v>330</v>
      </c>
      <c r="C217" s="363">
        <f>[13]B!C2911</f>
        <v>0</v>
      </c>
      <c r="D217" s="363">
        <f>[13]B!$E$2911</f>
        <v>0</v>
      </c>
      <c r="E217" s="31">
        <f>[13]B!$AL$2911</f>
        <v>0</v>
      </c>
      <c r="F217" s="7"/>
      <c r="G217" s="7"/>
      <c r="H217" s="7"/>
      <c r="I217" s="7"/>
      <c r="J217" s="7"/>
      <c r="K217" s="7"/>
      <c r="L217" s="7"/>
    </row>
    <row r="218" spans="1:12" s="3" customFormat="1" ht="15" customHeight="1" x14ac:dyDescent="0.15">
      <c r="A218" s="290" t="s">
        <v>331</v>
      </c>
      <c r="B218" s="101" t="s">
        <v>332</v>
      </c>
      <c r="C218" s="363">
        <f>[13]B!C2912</f>
        <v>0</v>
      </c>
      <c r="D218" s="363">
        <f>[13]B!$E$2912</f>
        <v>0</v>
      </c>
      <c r="E218" s="31">
        <f>[13]B!$AL$2912</f>
        <v>0</v>
      </c>
      <c r="F218" s="7"/>
      <c r="G218" s="7"/>
      <c r="H218" s="7"/>
      <c r="I218" s="7"/>
      <c r="J218" s="7"/>
      <c r="K218" s="7"/>
      <c r="L218" s="7"/>
    </row>
    <row r="219" spans="1:12" s="3" customFormat="1" ht="15" customHeight="1" x14ac:dyDescent="0.15">
      <c r="A219" s="303" t="s">
        <v>333</v>
      </c>
      <c r="B219" s="102" t="s">
        <v>334</v>
      </c>
      <c r="C219" s="365">
        <f>[13]B!C2913</f>
        <v>0</v>
      </c>
      <c r="D219" s="365">
        <f>[13]B!$E$2913</f>
        <v>0</v>
      </c>
      <c r="E219" s="108">
        <f>[13]B!$AL$2913</f>
        <v>0</v>
      </c>
      <c r="F219" s="7"/>
      <c r="G219" s="7"/>
      <c r="H219" s="7"/>
      <c r="I219" s="7"/>
      <c r="J219" s="7"/>
      <c r="K219" s="7"/>
      <c r="L219" s="7"/>
    </row>
    <row r="220" spans="1:12" s="3" customFormat="1" ht="15" customHeight="1" x14ac:dyDescent="0.15">
      <c r="A220" s="329"/>
      <c r="B220" s="109" t="s">
        <v>335</v>
      </c>
      <c r="C220" s="366">
        <f>SUM(C215:C219)</f>
        <v>7</v>
      </c>
      <c r="D220" s="366">
        <f>SUM(D215:D219)</f>
        <v>7</v>
      </c>
      <c r="E220" s="95">
        <f>SUM(E215:E219)</f>
        <v>57610</v>
      </c>
      <c r="F220" s="7"/>
      <c r="G220" s="7"/>
      <c r="H220" s="7"/>
      <c r="I220" s="7"/>
      <c r="J220" s="7"/>
      <c r="K220" s="7"/>
      <c r="L220" s="7"/>
    </row>
    <row r="221" spans="1:12" s="111" customFormat="1" ht="24.95" customHeight="1" x14ac:dyDescent="0.15">
      <c r="A221" s="760" t="s">
        <v>336</v>
      </c>
      <c r="B221" s="760"/>
      <c r="C221" s="367"/>
      <c r="D221" s="367"/>
      <c r="E221" s="110"/>
    </row>
    <row r="222" spans="1:12" s="3" customFormat="1" ht="35.1" customHeight="1" x14ac:dyDescent="0.15">
      <c r="A222" s="13" t="s">
        <v>4</v>
      </c>
      <c r="B222" s="106" t="s">
        <v>337</v>
      </c>
      <c r="C222" s="39" t="s">
        <v>6</v>
      </c>
      <c r="D222" s="94" t="s">
        <v>7</v>
      </c>
      <c r="E222" s="39" t="s">
        <v>8</v>
      </c>
      <c r="F222" s="7"/>
      <c r="G222" s="7"/>
      <c r="H222" s="7"/>
      <c r="I222" s="7"/>
      <c r="J222" s="7"/>
      <c r="K222" s="7"/>
      <c r="L222" s="7"/>
    </row>
    <row r="223" spans="1:12" s="3" customFormat="1" ht="15" customHeight="1" x14ac:dyDescent="0.15">
      <c r="A223" s="286">
        <v>2401061</v>
      </c>
      <c r="B223" s="107" t="s">
        <v>338</v>
      </c>
      <c r="C223" s="361">
        <f>[13]B!$C$2753</f>
        <v>164</v>
      </c>
      <c r="D223" s="361">
        <f>[13]B!$E$2753</f>
        <v>164</v>
      </c>
      <c r="E223" s="30">
        <f>[13]B!$AL$2753</f>
        <v>3608000</v>
      </c>
      <c r="F223" s="7"/>
      <c r="G223" s="7"/>
      <c r="H223" s="7"/>
      <c r="I223" s="7"/>
      <c r="J223" s="7"/>
      <c r="K223" s="7"/>
      <c r="L223" s="7"/>
    </row>
    <row r="224" spans="1:12" s="3" customFormat="1" ht="15" customHeight="1" x14ac:dyDescent="0.15">
      <c r="A224" s="290" t="s">
        <v>339</v>
      </c>
      <c r="B224" s="101" t="s">
        <v>340</v>
      </c>
      <c r="C224" s="363">
        <f>[13]B!$C$2754</f>
        <v>190</v>
      </c>
      <c r="D224" s="363">
        <f>[13]B!$E$2754</f>
        <v>190</v>
      </c>
      <c r="E224" s="31">
        <f>[13]B!$AL$2754</f>
        <v>13151800</v>
      </c>
      <c r="F224" s="7"/>
      <c r="G224" s="7"/>
      <c r="H224" s="7"/>
      <c r="I224" s="7"/>
      <c r="J224" s="7"/>
      <c r="K224" s="7"/>
      <c r="L224" s="7"/>
    </row>
    <row r="225" spans="1:22" s="3" customFormat="1" ht="15" customHeight="1" x14ac:dyDescent="0.15">
      <c r="A225" s="290" t="s">
        <v>341</v>
      </c>
      <c r="B225" s="101" t="s">
        <v>342</v>
      </c>
      <c r="C225" s="363">
        <f>[13]B!$C$2755</f>
        <v>0</v>
      </c>
      <c r="D225" s="363">
        <f>[13]B!$E$2755</f>
        <v>0</v>
      </c>
      <c r="E225" s="31">
        <f>[13]B!$AL$2755</f>
        <v>0</v>
      </c>
      <c r="F225" s="7"/>
      <c r="G225" s="7"/>
      <c r="H225" s="7"/>
      <c r="I225" s="7"/>
      <c r="J225" s="7"/>
      <c r="K225" s="7"/>
      <c r="L225" s="7"/>
    </row>
    <row r="226" spans="1:22" s="3" customFormat="1" ht="15" customHeight="1" x14ac:dyDescent="0.15">
      <c r="A226" s="290" t="s">
        <v>343</v>
      </c>
      <c r="B226" s="101" t="s">
        <v>344</v>
      </c>
      <c r="C226" s="363">
        <f>[13]B!$C$2756</f>
        <v>303</v>
      </c>
      <c r="D226" s="363">
        <f>[13]B!$E$2756</f>
        <v>292</v>
      </c>
      <c r="E226" s="31">
        <f>[13]B!$AL$2756</f>
        <v>881840</v>
      </c>
      <c r="F226" s="7"/>
      <c r="G226" s="7"/>
      <c r="H226" s="7"/>
      <c r="I226" s="7"/>
      <c r="J226" s="7"/>
      <c r="K226" s="7"/>
      <c r="L226" s="7"/>
    </row>
    <row r="227" spans="1:22" s="3" customFormat="1" ht="15" customHeight="1" x14ac:dyDescent="0.15">
      <c r="A227" s="290" t="s">
        <v>345</v>
      </c>
      <c r="B227" s="101" t="s">
        <v>346</v>
      </c>
      <c r="C227" s="363">
        <f>[13]B!$C$2757</f>
        <v>0</v>
      </c>
      <c r="D227" s="363">
        <f>[13]B!$E$2757</f>
        <v>0</v>
      </c>
      <c r="E227" s="31">
        <f>[13]B!$AL$2757</f>
        <v>0</v>
      </c>
      <c r="F227" s="7"/>
      <c r="G227" s="7"/>
      <c r="H227" s="7"/>
      <c r="I227" s="7"/>
      <c r="J227" s="7"/>
      <c r="K227" s="7"/>
      <c r="L227" s="7"/>
    </row>
    <row r="228" spans="1:22" s="3" customFormat="1" ht="15" customHeight="1" x14ac:dyDescent="0.15">
      <c r="A228" s="290" t="s">
        <v>347</v>
      </c>
      <c r="B228" s="101" t="s">
        <v>348</v>
      </c>
      <c r="C228" s="363">
        <f>[13]B!$C$2758</f>
        <v>0</v>
      </c>
      <c r="D228" s="363">
        <f>[13]B!$E$2758</f>
        <v>0</v>
      </c>
      <c r="E228" s="31">
        <f>[13]B!$AL$2758</f>
        <v>0</v>
      </c>
      <c r="F228" s="7"/>
      <c r="G228" s="7"/>
      <c r="H228" s="7"/>
      <c r="I228" s="7"/>
      <c r="J228" s="7"/>
      <c r="K228" s="7"/>
      <c r="L228" s="7"/>
      <c r="V228" s="112"/>
    </row>
    <row r="229" spans="1:22" s="3" customFormat="1" ht="15" customHeight="1" x14ac:dyDescent="0.15">
      <c r="A229" s="303" t="s">
        <v>349</v>
      </c>
      <c r="B229" s="102" t="s">
        <v>350</v>
      </c>
      <c r="C229" s="365">
        <f>[13]B!$C$2759</f>
        <v>0</v>
      </c>
      <c r="D229" s="365">
        <f>[13]B!$E$2759</f>
        <v>0</v>
      </c>
      <c r="E229" s="108">
        <f>[13]B!$AL$2759</f>
        <v>0</v>
      </c>
      <c r="F229" s="7"/>
      <c r="G229" s="7"/>
      <c r="H229" s="7"/>
      <c r="I229" s="7"/>
      <c r="J229" s="7"/>
      <c r="K229" s="7"/>
      <c r="L229" s="7"/>
      <c r="V229" s="112"/>
    </row>
    <row r="230" spans="1:22" s="3" customFormat="1" ht="15" customHeight="1" x14ac:dyDescent="0.15">
      <c r="A230" s="329"/>
      <c r="B230" s="109" t="s">
        <v>351</v>
      </c>
      <c r="C230" s="368">
        <f>SUM(C223:C229)</f>
        <v>657</v>
      </c>
      <c r="D230" s="368">
        <f>SUM(D223:D229)</f>
        <v>646</v>
      </c>
      <c r="E230" s="95">
        <f>SUM(E223:E229)</f>
        <v>17641640</v>
      </c>
      <c r="F230" s="7"/>
      <c r="G230" s="7"/>
      <c r="H230" s="7"/>
      <c r="I230" s="7"/>
      <c r="J230" s="7"/>
      <c r="K230" s="7"/>
      <c r="L230" s="7"/>
      <c r="V230" s="112"/>
    </row>
    <row r="231" spans="1:22" s="114" customFormat="1" ht="24.95" customHeight="1" x14ac:dyDescent="0.15">
      <c r="A231" s="752" t="s">
        <v>352</v>
      </c>
      <c r="B231" s="752"/>
      <c r="C231" s="369"/>
      <c r="D231" s="369"/>
      <c r="E231" s="93"/>
      <c r="F231" s="370"/>
      <c r="G231" s="370"/>
      <c r="H231" s="370"/>
      <c r="I231" s="370"/>
      <c r="J231" s="370"/>
      <c r="K231" s="370"/>
      <c r="L231" s="370"/>
      <c r="M231" s="370"/>
      <c r="N231" s="370"/>
      <c r="O231" s="113"/>
      <c r="V231" s="115"/>
    </row>
    <row r="232" spans="1:22" ht="35.1" customHeight="1" x14ac:dyDescent="0.15">
      <c r="A232" s="13" t="s">
        <v>4</v>
      </c>
      <c r="B232" s="13" t="s">
        <v>5</v>
      </c>
      <c r="C232" s="39" t="s">
        <v>6</v>
      </c>
      <c r="D232" s="94" t="s">
        <v>7</v>
      </c>
      <c r="E232" s="39" t="s">
        <v>8</v>
      </c>
      <c r="F232" s="371"/>
      <c r="G232" s="371"/>
      <c r="H232" s="371"/>
      <c r="I232" s="371"/>
      <c r="J232" s="371"/>
      <c r="K232" s="371"/>
      <c r="L232" s="371"/>
      <c r="M232" s="371"/>
      <c r="N232" s="371"/>
      <c r="O232" s="116"/>
      <c r="V232" s="117"/>
    </row>
    <row r="233" spans="1:22" ht="15" customHeight="1" x14ac:dyDescent="0.15">
      <c r="A233" s="286">
        <v>2004103</v>
      </c>
      <c r="B233" s="107" t="s">
        <v>353</v>
      </c>
      <c r="C233" s="361">
        <f>[13]B!$C$2427</f>
        <v>58</v>
      </c>
      <c r="D233" s="361">
        <f>[13]B!$E$2427</f>
        <v>51</v>
      </c>
      <c r="E233" s="30">
        <f>[13]B!$AL$2427</f>
        <v>7851960</v>
      </c>
      <c r="F233" s="371"/>
      <c r="G233" s="371"/>
      <c r="H233" s="371"/>
      <c r="I233" s="371"/>
      <c r="J233" s="371"/>
      <c r="K233" s="371"/>
      <c r="L233" s="371"/>
      <c r="M233" s="371"/>
      <c r="N233" s="371"/>
      <c r="O233" s="116"/>
      <c r="V233" s="117"/>
    </row>
    <row r="234" spans="1:22" ht="15" customHeight="1" x14ac:dyDescent="0.15">
      <c r="A234" s="303" t="s">
        <v>354</v>
      </c>
      <c r="B234" s="102" t="s">
        <v>355</v>
      </c>
      <c r="C234" s="363">
        <f>[13]B!$C$2428</f>
        <v>0</v>
      </c>
      <c r="D234" s="363">
        <f>[13]B!$E$2428</f>
        <v>0</v>
      </c>
      <c r="E234" s="31">
        <f>[13]B!$AL$2428</f>
        <v>0</v>
      </c>
      <c r="F234" s="371"/>
      <c r="G234" s="371"/>
      <c r="H234" s="371"/>
      <c r="I234" s="371"/>
      <c r="J234" s="371"/>
      <c r="K234" s="371"/>
      <c r="L234" s="371"/>
      <c r="M234" s="371"/>
      <c r="N234" s="371"/>
      <c r="O234" s="116"/>
      <c r="V234" s="117"/>
    </row>
    <row r="235" spans="1:22" ht="23.25" customHeight="1" x14ac:dyDescent="0.15">
      <c r="A235" s="342">
        <v>2004003</v>
      </c>
      <c r="B235" s="102" t="s">
        <v>356</v>
      </c>
      <c r="C235" s="365">
        <f>[13]B!C2431</f>
        <v>0</v>
      </c>
      <c r="D235" s="365">
        <f>[13]B!E2431</f>
        <v>0</v>
      </c>
      <c r="E235" s="108">
        <f>[13]B!$AL$2431</f>
        <v>0</v>
      </c>
      <c r="F235" s="371"/>
      <c r="G235" s="371"/>
      <c r="H235" s="371"/>
      <c r="I235" s="371"/>
      <c r="J235" s="371"/>
      <c r="K235" s="371"/>
      <c r="L235" s="371"/>
      <c r="M235" s="371"/>
      <c r="N235" s="371"/>
      <c r="O235" s="116"/>
      <c r="V235" s="117"/>
    </row>
    <row r="236" spans="1:22" ht="15" customHeight="1" x14ac:dyDescent="0.15">
      <c r="A236" s="329"/>
      <c r="B236" s="109" t="s">
        <v>357</v>
      </c>
      <c r="C236" s="366">
        <f>SUM(C233:C235)</f>
        <v>58</v>
      </c>
      <c r="D236" s="366">
        <f>SUM(D233:D235)</f>
        <v>51</v>
      </c>
      <c r="E236" s="95">
        <f>SUM(E233:E235)</f>
        <v>7851960</v>
      </c>
      <c r="F236" s="371"/>
      <c r="G236" s="371"/>
      <c r="H236" s="371"/>
      <c r="I236" s="371"/>
      <c r="J236" s="371"/>
      <c r="K236" s="371"/>
      <c r="L236" s="371"/>
      <c r="M236" s="371"/>
      <c r="N236" s="371"/>
      <c r="O236" s="116"/>
      <c r="V236" s="117"/>
    </row>
    <row r="237" spans="1:22" s="114" customFormat="1" ht="24.95" customHeight="1" x14ac:dyDescent="0.15">
      <c r="A237" s="752" t="s">
        <v>358</v>
      </c>
      <c r="B237" s="752"/>
      <c r="C237" s="372"/>
      <c r="D237" s="372"/>
      <c r="E237" s="93"/>
      <c r="F237" s="370"/>
      <c r="G237" s="370"/>
      <c r="H237" s="370"/>
      <c r="I237" s="370"/>
      <c r="J237" s="370"/>
      <c r="K237" s="370"/>
      <c r="L237" s="370"/>
      <c r="M237" s="370"/>
      <c r="N237" s="370"/>
      <c r="O237" s="370"/>
      <c r="P237" s="370"/>
      <c r="Q237" s="113"/>
      <c r="V237" s="118"/>
    </row>
    <row r="238" spans="1:22" ht="35.1" customHeight="1" x14ac:dyDescent="0.15">
      <c r="A238" s="13"/>
      <c r="B238" s="13" t="s">
        <v>359</v>
      </c>
      <c r="C238" s="39" t="s">
        <v>6</v>
      </c>
      <c r="D238" s="94" t="s">
        <v>7</v>
      </c>
      <c r="E238" s="14" t="s">
        <v>8</v>
      </c>
      <c r="F238" s="371"/>
      <c r="G238" s="371"/>
      <c r="H238" s="371"/>
      <c r="I238" s="371"/>
      <c r="J238" s="371"/>
      <c r="K238" s="371"/>
      <c r="L238" s="371"/>
      <c r="M238" s="371"/>
      <c r="N238" s="371"/>
      <c r="O238" s="371"/>
      <c r="P238" s="371"/>
      <c r="Q238" s="116"/>
    </row>
    <row r="239" spans="1:22" ht="15" customHeight="1" x14ac:dyDescent="0.15">
      <c r="A239" s="286" t="s">
        <v>360</v>
      </c>
      <c r="B239" s="107" t="s">
        <v>361</v>
      </c>
      <c r="C239" s="336">
        <f>[13]B!$C$2780</f>
        <v>981</v>
      </c>
      <c r="D239" s="336">
        <f>[13]B!$E$2780</f>
        <v>981</v>
      </c>
      <c r="E239" s="30">
        <f>[13]B!$AL$2780</f>
        <v>4699450</v>
      </c>
      <c r="F239" s="371"/>
      <c r="G239" s="371"/>
      <c r="H239" s="371"/>
      <c r="I239" s="371"/>
      <c r="J239" s="371"/>
      <c r="K239" s="371"/>
      <c r="L239" s="371"/>
      <c r="M239" s="371"/>
      <c r="N239" s="371"/>
      <c r="O239" s="371"/>
      <c r="P239" s="371"/>
      <c r="Q239" s="116"/>
    </row>
    <row r="240" spans="1:22" ht="15" customHeight="1" x14ac:dyDescent="0.15">
      <c r="A240" s="290" t="s">
        <v>362</v>
      </c>
      <c r="B240" s="101" t="s">
        <v>363</v>
      </c>
      <c r="C240" s="337">
        <f>[13]B!C2806+[13]B!C2839+[13]B!C2840</f>
        <v>329</v>
      </c>
      <c r="D240" s="337">
        <f>[13]B!E2806+[13]B!E2839+[13]B!E2840</f>
        <v>329</v>
      </c>
      <c r="E240" s="31">
        <f>[13]B!$AL$2806+[13]B!AL2839+[13]B!AL2840</f>
        <v>7975070</v>
      </c>
      <c r="F240" s="371"/>
      <c r="G240" s="371"/>
      <c r="H240" s="371"/>
      <c r="I240" s="371"/>
      <c r="J240" s="371"/>
      <c r="K240" s="371"/>
      <c r="L240" s="371"/>
      <c r="M240" s="371"/>
      <c r="N240" s="371"/>
      <c r="O240" s="371"/>
      <c r="P240" s="371"/>
      <c r="Q240" s="116"/>
    </row>
    <row r="241" spans="1:17" ht="15" customHeight="1" x14ac:dyDescent="0.15">
      <c r="A241" s="290" t="s">
        <v>364</v>
      </c>
      <c r="B241" s="101" t="s">
        <v>365</v>
      </c>
      <c r="C241" s="337">
        <f>[13]B!$C$2843</f>
        <v>106</v>
      </c>
      <c r="D241" s="337">
        <f>[13]B!$C$2843</f>
        <v>106</v>
      </c>
      <c r="E241" s="31">
        <f>[13]B!$AL$2843</f>
        <v>1837820</v>
      </c>
      <c r="F241" s="371"/>
      <c r="G241" s="371"/>
      <c r="H241" s="371"/>
      <c r="I241" s="371"/>
      <c r="J241" s="371"/>
      <c r="K241" s="371"/>
      <c r="L241" s="371"/>
      <c r="M241" s="371"/>
      <c r="N241" s="371"/>
      <c r="O241" s="371"/>
      <c r="P241" s="371"/>
      <c r="Q241" s="116"/>
    </row>
    <row r="242" spans="1:17" ht="15" customHeight="1" x14ac:dyDescent="0.15">
      <c r="A242" s="303"/>
      <c r="B242" s="102" t="s">
        <v>366</v>
      </c>
      <c r="C242" s="338">
        <f>[13]B!$C$2893</f>
        <v>0</v>
      </c>
      <c r="D242" s="358"/>
      <c r="E242" s="36"/>
      <c r="F242" s="371"/>
      <c r="G242" s="371"/>
      <c r="H242" s="371"/>
      <c r="I242" s="371"/>
      <c r="J242" s="371"/>
      <c r="K242" s="371"/>
      <c r="L242" s="371"/>
      <c r="M242" s="371"/>
      <c r="N242" s="371"/>
      <c r="O242" s="371"/>
      <c r="P242" s="371"/>
      <c r="Q242" s="116"/>
    </row>
    <row r="243" spans="1:17" ht="15" customHeight="1" x14ac:dyDescent="0.15">
      <c r="A243" s="329"/>
      <c r="B243" s="109" t="s">
        <v>367</v>
      </c>
      <c r="C243" s="373">
        <f>SUM(C239:C242)</f>
        <v>1416</v>
      </c>
      <c r="D243" s="373">
        <f>SUM(D239:D241)</f>
        <v>1416</v>
      </c>
      <c r="E243" s="119">
        <f>SUM(E239:E241)</f>
        <v>14512340</v>
      </c>
      <c r="F243" s="371"/>
      <c r="G243" s="371"/>
      <c r="H243" s="371"/>
      <c r="I243" s="371"/>
      <c r="J243" s="371"/>
      <c r="K243" s="371"/>
      <c r="L243" s="371"/>
      <c r="M243" s="371"/>
      <c r="N243" s="371"/>
      <c r="O243" s="371"/>
      <c r="P243" s="371"/>
      <c r="Q243" s="116"/>
    </row>
    <row r="244" spans="1:17" ht="15" customHeight="1" x14ac:dyDescent="0.15">
      <c r="A244" s="761" t="s">
        <v>368</v>
      </c>
      <c r="B244" s="761"/>
      <c r="C244" s="374"/>
      <c r="D244" s="374"/>
      <c r="E244" s="120"/>
      <c r="F244" s="371"/>
      <c r="G244" s="371"/>
      <c r="H244" s="371"/>
      <c r="I244" s="371"/>
      <c r="J244" s="371"/>
      <c r="K244" s="371"/>
      <c r="L244" s="371"/>
      <c r="M244" s="371"/>
      <c r="N244" s="371"/>
      <c r="O244" s="371"/>
      <c r="P244" s="371"/>
      <c r="Q244" s="116"/>
    </row>
    <row r="245" spans="1:17" ht="32.25" customHeight="1" x14ac:dyDescent="0.15">
      <c r="A245" s="13" t="s">
        <v>4</v>
      </c>
      <c r="B245" s="13" t="s">
        <v>5</v>
      </c>
      <c r="C245" s="39" t="s">
        <v>6</v>
      </c>
      <c r="D245" s="94" t="s">
        <v>7</v>
      </c>
      <c r="E245" s="39" t="s">
        <v>8</v>
      </c>
      <c r="F245" s="371"/>
      <c r="G245" s="371"/>
      <c r="H245" s="371"/>
      <c r="I245" s="371"/>
      <c r="J245" s="371"/>
      <c r="K245" s="371"/>
      <c r="L245" s="371"/>
      <c r="M245" s="371"/>
      <c r="N245" s="371"/>
      <c r="O245" s="371"/>
      <c r="P245" s="371"/>
      <c r="Q245" s="116"/>
    </row>
    <row r="246" spans="1:17" ht="15" customHeight="1" x14ac:dyDescent="0.15">
      <c r="A246" s="286">
        <v>1901023</v>
      </c>
      <c r="B246" s="107" t="s">
        <v>369</v>
      </c>
      <c r="C246" s="336">
        <f>[13]B!$C$2249</f>
        <v>27</v>
      </c>
      <c r="D246" s="336">
        <f>[13]B!$E$2249</f>
        <v>27</v>
      </c>
      <c r="E246" s="121">
        <f>[13]B!$AL$2249</f>
        <v>1340550</v>
      </c>
      <c r="F246" s="371"/>
      <c r="G246" s="371"/>
      <c r="H246" s="371"/>
      <c r="I246" s="371"/>
      <c r="J246" s="371"/>
      <c r="K246" s="371"/>
      <c r="L246" s="371"/>
      <c r="M246" s="371"/>
      <c r="N246" s="371"/>
      <c r="O246" s="371"/>
      <c r="P246" s="371"/>
      <c r="Q246" s="116"/>
    </row>
    <row r="247" spans="1:17" ht="15" customHeight="1" x14ac:dyDescent="0.15">
      <c r="A247" s="290">
        <v>1901024</v>
      </c>
      <c r="B247" s="101" t="s">
        <v>370</v>
      </c>
      <c r="C247" s="337">
        <f>[13]B!$C$2250</f>
        <v>0</v>
      </c>
      <c r="D247" s="337">
        <f>[13]B!$E$2250</f>
        <v>0</v>
      </c>
      <c r="E247" s="18">
        <f>[13]B!$AL$2250</f>
        <v>0</v>
      </c>
      <c r="F247" s="371"/>
      <c r="G247" s="371"/>
      <c r="H247" s="371"/>
      <c r="I247" s="371"/>
      <c r="J247" s="371"/>
      <c r="K247" s="371"/>
      <c r="L247" s="371"/>
      <c r="M247" s="371"/>
      <c r="N247" s="371"/>
      <c r="O247" s="371"/>
      <c r="P247" s="371"/>
      <c r="Q247" s="116"/>
    </row>
    <row r="248" spans="1:17" ht="15" customHeight="1" x14ac:dyDescent="0.15">
      <c r="A248" s="290" t="s">
        <v>371</v>
      </c>
      <c r="B248" s="101" t="s">
        <v>372</v>
      </c>
      <c r="C248" s="337">
        <f>[13]B!$C$2251</f>
        <v>0</v>
      </c>
      <c r="D248" s="337">
        <f>[13]B!$E$2251</f>
        <v>0</v>
      </c>
      <c r="E248" s="18">
        <f>[13]B!$AL$2251</f>
        <v>0</v>
      </c>
      <c r="F248" s="371"/>
      <c r="G248" s="371"/>
      <c r="H248" s="371"/>
      <c r="I248" s="371"/>
      <c r="J248" s="371"/>
      <c r="K248" s="371"/>
      <c r="L248" s="371"/>
      <c r="M248" s="371"/>
      <c r="N248" s="371"/>
      <c r="O248" s="371"/>
      <c r="P248" s="371"/>
      <c r="Q248" s="116"/>
    </row>
    <row r="249" spans="1:17" ht="15" customHeight="1" x14ac:dyDescent="0.15">
      <c r="A249" s="290" t="s">
        <v>373</v>
      </c>
      <c r="B249" s="101" t="s">
        <v>374</v>
      </c>
      <c r="C249" s="337">
        <f>[13]B!$C$2252</f>
        <v>0</v>
      </c>
      <c r="D249" s="337">
        <f>[13]B!$E$2252</f>
        <v>0</v>
      </c>
      <c r="E249" s="18">
        <f>[13]B!$AL$2252</f>
        <v>0</v>
      </c>
      <c r="F249" s="371"/>
      <c r="G249" s="371"/>
      <c r="H249" s="371"/>
      <c r="I249" s="371"/>
      <c r="J249" s="371"/>
      <c r="K249" s="371"/>
      <c r="L249" s="371"/>
      <c r="M249" s="371"/>
      <c r="N249" s="371"/>
      <c r="O249" s="371"/>
      <c r="P249" s="371"/>
      <c r="Q249" s="116"/>
    </row>
    <row r="250" spans="1:17" ht="15" customHeight="1" x14ac:dyDescent="0.15">
      <c r="A250" s="290">
        <v>1901126</v>
      </c>
      <c r="B250" s="101" t="s">
        <v>375</v>
      </c>
      <c r="C250" s="337">
        <f>[13]B!$C$2253</f>
        <v>0</v>
      </c>
      <c r="D250" s="337">
        <f>[13]B!$E$2253</f>
        <v>0</v>
      </c>
      <c r="E250" s="18">
        <f>[13]B!$AL$2253</f>
        <v>0</v>
      </c>
      <c r="F250" s="371"/>
      <c r="G250" s="371"/>
      <c r="H250" s="371"/>
      <c r="I250" s="371"/>
      <c r="J250" s="371"/>
      <c r="K250" s="371"/>
      <c r="L250" s="371"/>
      <c r="M250" s="371"/>
      <c r="N250" s="371"/>
      <c r="O250" s="371"/>
      <c r="P250" s="371"/>
      <c r="Q250" s="116"/>
    </row>
    <row r="251" spans="1:17" ht="15" customHeight="1" x14ac:dyDescent="0.15">
      <c r="A251" s="290" t="s">
        <v>376</v>
      </c>
      <c r="B251" s="101" t="s">
        <v>377</v>
      </c>
      <c r="C251" s="337">
        <f>[13]B!$C$2254</f>
        <v>0</v>
      </c>
      <c r="D251" s="337">
        <f>[13]B!$E$2254</f>
        <v>0</v>
      </c>
      <c r="E251" s="18">
        <f>[13]B!$AL$2254</f>
        <v>0</v>
      </c>
      <c r="F251" s="371"/>
      <c r="G251" s="371"/>
      <c r="H251" s="371"/>
      <c r="I251" s="371"/>
      <c r="J251" s="371"/>
      <c r="K251" s="371"/>
      <c r="L251" s="371"/>
      <c r="M251" s="371"/>
      <c r="N251" s="371"/>
      <c r="O251" s="371"/>
      <c r="P251" s="371"/>
      <c r="Q251" s="116"/>
    </row>
    <row r="252" spans="1:17" ht="15" customHeight="1" x14ac:dyDescent="0.15">
      <c r="A252" s="290" t="s">
        <v>378</v>
      </c>
      <c r="B252" s="101" t="s">
        <v>379</v>
      </c>
      <c r="C252" s="337">
        <f>[13]B!$C$2255</f>
        <v>0</v>
      </c>
      <c r="D252" s="337">
        <f>[13]B!$E$2255</f>
        <v>0</v>
      </c>
      <c r="E252" s="18">
        <f>[13]B!$AL$2255</f>
        <v>0</v>
      </c>
      <c r="F252" s="371"/>
      <c r="G252" s="371"/>
      <c r="H252" s="371"/>
      <c r="I252" s="371"/>
      <c r="J252" s="371"/>
      <c r="K252" s="371"/>
      <c r="L252" s="371"/>
      <c r="M252" s="371"/>
      <c r="N252" s="371"/>
      <c r="O252" s="371"/>
      <c r="P252" s="371"/>
      <c r="Q252" s="116"/>
    </row>
    <row r="253" spans="1:17" ht="15" customHeight="1" x14ac:dyDescent="0.15">
      <c r="A253" s="303">
        <v>1901029</v>
      </c>
      <c r="B253" s="102" t="s">
        <v>380</v>
      </c>
      <c r="C253" s="338">
        <f>[13]B!$C$2256</f>
        <v>0</v>
      </c>
      <c r="D253" s="338">
        <f>[13]B!$E$2256</f>
        <v>0</v>
      </c>
      <c r="E253" s="122">
        <f>[13]B!$AL$2256</f>
        <v>0</v>
      </c>
      <c r="F253" s="371"/>
      <c r="G253" s="371"/>
      <c r="H253" s="371"/>
      <c r="I253" s="371"/>
      <c r="J253" s="371"/>
      <c r="K253" s="371"/>
      <c r="L253" s="371"/>
      <c r="M253" s="371"/>
      <c r="N253" s="371"/>
      <c r="O253" s="371"/>
      <c r="P253" s="371"/>
      <c r="Q253" s="116"/>
    </row>
    <row r="254" spans="1:17" ht="15" customHeight="1" x14ac:dyDescent="0.15">
      <c r="A254" s="342"/>
      <c r="B254" s="123" t="s">
        <v>381</v>
      </c>
      <c r="C254" s="124">
        <f>SUM(C246:C253)</f>
        <v>27</v>
      </c>
      <c r="D254" s="124">
        <f>SUM(D246:D253)</f>
        <v>27</v>
      </c>
      <c r="E254" s="119">
        <f>SUM(E246:E253)</f>
        <v>1340550</v>
      </c>
      <c r="F254" s="371"/>
      <c r="G254" s="371"/>
      <c r="H254" s="371"/>
      <c r="I254" s="371"/>
      <c r="J254" s="371"/>
      <c r="K254" s="371"/>
      <c r="L254" s="371"/>
      <c r="M254" s="371"/>
      <c r="N254" s="371"/>
      <c r="O254" s="371"/>
      <c r="P254" s="371"/>
      <c r="Q254" s="116"/>
    </row>
    <row r="255" spans="1:17" ht="15" customHeight="1" x14ac:dyDescent="0.15">
      <c r="A255" s="125"/>
      <c r="B255" s="126"/>
      <c r="C255" s="374"/>
      <c r="D255" s="374"/>
      <c r="E255" s="120"/>
      <c r="F255" s="371"/>
      <c r="G255" s="371"/>
      <c r="H255" s="371"/>
      <c r="I255" s="371"/>
      <c r="J255" s="371"/>
      <c r="K255" s="371"/>
      <c r="L255" s="371"/>
      <c r="M255" s="371"/>
      <c r="N255" s="371"/>
      <c r="O255" s="371"/>
      <c r="P255" s="371"/>
      <c r="Q255" s="116"/>
    </row>
    <row r="256" spans="1:17" s="111" customFormat="1" ht="24.95" customHeight="1" x14ac:dyDescent="0.15">
      <c r="A256" s="752" t="s">
        <v>382</v>
      </c>
      <c r="B256" s="752"/>
      <c r="C256" s="369"/>
      <c r="D256" s="369"/>
      <c r="E256" s="93"/>
    </row>
    <row r="257" spans="1:14" s="3" customFormat="1" ht="35.1" customHeight="1" x14ac:dyDescent="0.15">
      <c r="A257" s="13" t="s">
        <v>4</v>
      </c>
      <c r="B257" s="13" t="s">
        <v>5</v>
      </c>
      <c r="C257" s="39" t="s">
        <v>6</v>
      </c>
      <c r="D257" s="94" t="s">
        <v>7</v>
      </c>
      <c r="E257" s="39" t="s">
        <v>8</v>
      </c>
      <c r="F257" s="7"/>
      <c r="G257" s="7"/>
      <c r="H257" s="7"/>
      <c r="I257" s="7"/>
      <c r="J257" s="7"/>
      <c r="K257" s="7"/>
      <c r="L257" s="7"/>
      <c r="M257" s="7"/>
      <c r="N257" s="7"/>
    </row>
    <row r="258" spans="1:14" s="3" customFormat="1" ht="15" customHeight="1" x14ac:dyDescent="0.15">
      <c r="A258" s="286"/>
      <c r="B258" s="107" t="s">
        <v>383</v>
      </c>
      <c r="C258" s="345">
        <f>[13]B!$C$103</f>
        <v>0</v>
      </c>
      <c r="D258" s="375"/>
      <c r="E258" s="128"/>
      <c r="F258" s="7"/>
      <c r="G258" s="7"/>
      <c r="H258" s="7"/>
      <c r="I258" s="7"/>
      <c r="J258" s="7"/>
      <c r="K258" s="7"/>
      <c r="L258" s="7"/>
      <c r="M258" s="7"/>
      <c r="N258" s="7"/>
    </row>
    <row r="259" spans="1:14" s="3" customFormat="1" ht="15" customHeight="1" x14ac:dyDescent="0.15">
      <c r="A259" s="290"/>
      <c r="B259" s="101" t="s">
        <v>384</v>
      </c>
      <c r="C259" s="288">
        <f>[13]B!$C$104</f>
        <v>0</v>
      </c>
      <c r="D259" s="300"/>
      <c r="E259" s="35"/>
      <c r="F259" s="7"/>
      <c r="G259" s="7"/>
      <c r="H259" s="7"/>
      <c r="I259" s="7"/>
      <c r="J259" s="7"/>
      <c r="K259" s="7"/>
      <c r="L259" s="7"/>
      <c r="M259" s="7"/>
      <c r="N259" s="7"/>
    </row>
    <row r="260" spans="1:14" s="3" customFormat="1" ht="15" customHeight="1" x14ac:dyDescent="0.15">
      <c r="A260" s="290"/>
      <c r="B260" s="101" t="s">
        <v>385</v>
      </c>
      <c r="C260" s="288">
        <f>[13]B!$C$105</f>
        <v>0</v>
      </c>
      <c r="D260" s="300"/>
      <c r="E260" s="35"/>
      <c r="F260" s="7"/>
      <c r="G260" s="7"/>
      <c r="H260" s="7"/>
      <c r="I260" s="7"/>
      <c r="J260" s="7"/>
      <c r="K260" s="7"/>
      <c r="L260" s="7"/>
      <c r="M260" s="7"/>
      <c r="N260" s="7"/>
    </row>
    <row r="261" spans="1:14" s="3" customFormat="1" ht="15" customHeight="1" x14ac:dyDescent="0.15">
      <c r="A261" s="290"/>
      <c r="B261" s="101" t="s">
        <v>386</v>
      </c>
      <c r="C261" s="288">
        <f>[13]B!$C$106</f>
        <v>0</v>
      </c>
      <c r="D261" s="300"/>
      <c r="E261" s="35"/>
      <c r="F261" s="7"/>
      <c r="G261" s="7"/>
      <c r="H261" s="7"/>
      <c r="I261" s="7"/>
      <c r="J261" s="7"/>
      <c r="K261" s="7"/>
      <c r="L261" s="7"/>
      <c r="M261" s="7"/>
      <c r="N261" s="7"/>
    </row>
    <row r="262" spans="1:14" s="3" customFormat="1" ht="15" customHeight="1" x14ac:dyDescent="0.15">
      <c r="A262" s="290"/>
      <c r="B262" s="101" t="s">
        <v>387</v>
      </c>
      <c r="C262" s="288">
        <f>[13]B!$C$107</f>
        <v>0</v>
      </c>
      <c r="D262" s="300"/>
      <c r="E262" s="35"/>
      <c r="F262" s="7"/>
      <c r="G262" s="7"/>
      <c r="H262" s="7"/>
      <c r="I262" s="7"/>
      <c r="J262" s="7"/>
      <c r="K262" s="7"/>
      <c r="L262" s="7"/>
      <c r="M262" s="7"/>
      <c r="N262" s="7"/>
    </row>
    <row r="263" spans="1:14" s="3" customFormat="1" ht="15" customHeight="1" x14ac:dyDescent="0.15">
      <c r="A263" s="290"/>
      <c r="B263" s="101" t="s">
        <v>388</v>
      </c>
      <c r="C263" s="288">
        <f>[13]B!$C$108</f>
        <v>0</v>
      </c>
      <c r="D263" s="300"/>
      <c r="E263" s="35"/>
      <c r="F263" s="7"/>
      <c r="G263" s="7"/>
      <c r="H263" s="7"/>
      <c r="I263" s="7"/>
      <c r="J263" s="7"/>
      <c r="K263" s="7"/>
      <c r="L263" s="7"/>
      <c r="M263" s="7"/>
      <c r="N263" s="7"/>
    </row>
    <row r="264" spans="1:14" s="3" customFormat="1" ht="15" customHeight="1" x14ac:dyDescent="0.15">
      <c r="A264" s="290"/>
      <c r="B264" s="101" t="s">
        <v>389</v>
      </c>
      <c r="C264" s="288">
        <f>[13]B!$C$109</f>
        <v>0</v>
      </c>
      <c r="D264" s="300"/>
      <c r="E264" s="35"/>
      <c r="F264" s="7"/>
      <c r="G264" s="7"/>
      <c r="H264" s="7"/>
      <c r="I264" s="7"/>
      <c r="J264" s="7"/>
      <c r="K264" s="7"/>
      <c r="L264" s="7"/>
      <c r="M264" s="7"/>
      <c r="N264" s="7"/>
    </row>
    <row r="265" spans="1:14" s="3" customFormat="1" ht="15" customHeight="1" x14ac:dyDescent="0.15">
      <c r="A265" s="290"/>
      <c r="B265" s="101" t="s">
        <v>390</v>
      </c>
      <c r="C265" s="288">
        <f>[13]B!$C$110</f>
        <v>0</v>
      </c>
      <c r="D265" s="300"/>
      <c r="E265" s="35"/>
      <c r="F265" s="7"/>
      <c r="G265" s="7"/>
      <c r="H265" s="7"/>
      <c r="I265" s="7"/>
      <c r="J265" s="7"/>
      <c r="K265" s="7"/>
      <c r="L265" s="7"/>
      <c r="M265" s="7"/>
      <c r="N265" s="7"/>
    </row>
    <row r="266" spans="1:14" s="3" customFormat="1" ht="15" customHeight="1" x14ac:dyDescent="0.15">
      <c r="A266" s="290"/>
      <c r="B266" s="101" t="s">
        <v>391</v>
      </c>
      <c r="C266" s="288">
        <f>[13]B!$C$111</f>
        <v>0</v>
      </c>
      <c r="D266" s="300"/>
      <c r="E266" s="35"/>
      <c r="F266" s="7"/>
      <c r="G266" s="7"/>
      <c r="H266" s="7"/>
      <c r="I266" s="7"/>
      <c r="J266" s="7"/>
      <c r="K266" s="7"/>
      <c r="L266" s="7"/>
      <c r="M266" s="7"/>
      <c r="N266" s="7"/>
    </row>
    <row r="267" spans="1:14" s="3" customFormat="1" ht="15" customHeight="1" x14ac:dyDescent="0.15">
      <c r="A267" s="290"/>
      <c r="B267" s="101" t="s">
        <v>392</v>
      </c>
      <c r="C267" s="288">
        <f>[13]B!$C$112</f>
        <v>0</v>
      </c>
      <c r="D267" s="300"/>
      <c r="E267" s="35"/>
      <c r="F267" s="7"/>
      <c r="G267" s="7"/>
      <c r="H267" s="7"/>
      <c r="I267" s="7"/>
      <c r="J267" s="7"/>
      <c r="K267" s="7"/>
      <c r="L267" s="7"/>
      <c r="M267" s="7"/>
      <c r="N267" s="7"/>
    </row>
    <row r="268" spans="1:14" s="3" customFormat="1" ht="15" customHeight="1" x14ac:dyDescent="0.15">
      <c r="A268" s="290">
        <v>1802100</v>
      </c>
      <c r="B268" s="101" t="s">
        <v>393</v>
      </c>
      <c r="C268" s="288">
        <f>[13]B!$C$2110</f>
        <v>0</v>
      </c>
      <c r="D268" s="288">
        <f>[13]B!$C$2110</f>
        <v>0</v>
      </c>
      <c r="E268" s="53">
        <f>[13]B!$AL$2110</f>
        <v>0</v>
      </c>
      <c r="F268" s="7"/>
      <c r="G268" s="7"/>
      <c r="H268" s="7"/>
      <c r="I268" s="7"/>
      <c r="J268" s="7"/>
      <c r="K268" s="7"/>
      <c r="L268" s="7"/>
      <c r="M268" s="7"/>
      <c r="N268" s="7"/>
    </row>
    <row r="269" spans="1:14" s="3" customFormat="1" ht="15" customHeight="1" x14ac:dyDescent="0.15">
      <c r="A269" s="290"/>
      <c r="B269" s="101" t="s">
        <v>394</v>
      </c>
      <c r="C269" s="288">
        <f>[13]B!$C$1904</f>
        <v>0</v>
      </c>
      <c r="D269" s="300"/>
      <c r="E269" s="35"/>
      <c r="F269" s="7"/>
      <c r="G269" s="7"/>
      <c r="H269" s="7"/>
      <c r="I269" s="7"/>
      <c r="J269" s="7"/>
      <c r="K269" s="7"/>
      <c r="L269" s="7"/>
      <c r="M269" s="7"/>
      <c r="N269" s="7"/>
    </row>
    <row r="270" spans="1:14" s="3" customFormat="1" ht="15" customHeight="1" x14ac:dyDescent="0.15">
      <c r="A270" s="290">
        <v>1902003</v>
      </c>
      <c r="B270" s="101" t="s">
        <v>395</v>
      </c>
      <c r="C270" s="288">
        <f>[13]B!$C$2263</f>
        <v>0</v>
      </c>
      <c r="D270" s="288">
        <f>[13]B!$C$2263</f>
        <v>0</v>
      </c>
      <c r="E270" s="53">
        <f>[13]B!$AL$2263</f>
        <v>0</v>
      </c>
      <c r="F270" s="7"/>
      <c r="G270" s="7"/>
      <c r="H270" s="7"/>
      <c r="I270" s="7"/>
      <c r="J270" s="7"/>
      <c r="K270" s="7"/>
      <c r="L270" s="7"/>
      <c r="M270" s="7"/>
      <c r="N270" s="7"/>
    </row>
    <row r="271" spans="1:14" s="3" customFormat="1" ht="15" customHeight="1" x14ac:dyDescent="0.15">
      <c r="A271" s="303"/>
      <c r="B271" s="102" t="s">
        <v>396</v>
      </c>
      <c r="C271" s="346">
        <f>[13]B!$C$113</f>
        <v>0</v>
      </c>
      <c r="D271" s="376"/>
      <c r="E271" s="36"/>
      <c r="F271" s="7"/>
      <c r="G271" s="7"/>
      <c r="H271" s="7"/>
      <c r="I271" s="7"/>
      <c r="J271" s="7"/>
      <c r="K271" s="7"/>
      <c r="L271" s="7"/>
      <c r="M271" s="7"/>
      <c r="N271" s="7"/>
    </row>
    <row r="272" spans="1:14" s="3" customFormat="1" ht="15" customHeight="1" x14ac:dyDescent="0.15">
      <c r="A272" s="329"/>
      <c r="B272" s="109" t="s">
        <v>397</v>
      </c>
      <c r="C272" s="377">
        <f>SUM(C258:C271)</f>
        <v>0</v>
      </c>
      <c r="D272" s="377">
        <f t="shared" ref="D272:E272" si="3">SUM(D258:D271)</f>
        <v>0</v>
      </c>
      <c r="E272" s="377">
        <f t="shared" si="3"/>
        <v>0</v>
      </c>
      <c r="F272" s="7"/>
      <c r="G272" s="7"/>
      <c r="H272" s="7"/>
      <c r="I272" s="7"/>
      <c r="J272" s="7"/>
      <c r="K272" s="7"/>
      <c r="L272" s="7"/>
      <c r="M272" s="7"/>
      <c r="N272" s="7"/>
    </row>
    <row r="273" spans="1:20" s="63" customFormat="1" ht="24.95" customHeight="1" x14ac:dyDescent="0.15">
      <c r="A273" s="129" t="s">
        <v>398</v>
      </c>
      <c r="B273" s="130"/>
      <c r="C273" s="378"/>
      <c r="D273" s="378"/>
      <c r="E273" s="131"/>
    </row>
    <row r="274" spans="1:20" s="63" customFormat="1" ht="35.1" customHeight="1" x14ac:dyDescent="0.15">
      <c r="A274" s="13" t="s">
        <v>4</v>
      </c>
      <c r="B274" s="13" t="s">
        <v>5</v>
      </c>
      <c r="C274" s="94" t="s">
        <v>399</v>
      </c>
      <c r="D274" s="94" t="s">
        <v>7</v>
      </c>
      <c r="E274" s="39" t="s">
        <v>8</v>
      </c>
    </row>
    <row r="275" spans="1:20" s="63" customFormat="1" ht="15" customHeight="1" x14ac:dyDescent="0.15">
      <c r="A275" s="286">
        <v>3001001</v>
      </c>
      <c r="B275" s="107" t="s">
        <v>400</v>
      </c>
      <c r="C275" s="379">
        <f>[13]B!$C$2896</f>
        <v>142</v>
      </c>
      <c r="D275" s="379">
        <f>[13]B!$E$2896</f>
        <v>142</v>
      </c>
      <c r="E275" s="30">
        <f>[13]B!$AL$2896</f>
        <v>3273100</v>
      </c>
    </row>
    <row r="276" spans="1:20" s="63" customFormat="1" ht="15" customHeight="1" x14ac:dyDescent="0.15">
      <c r="A276" s="303" t="s">
        <v>401</v>
      </c>
      <c r="B276" s="102" t="s">
        <v>402</v>
      </c>
      <c r="C276" s="380">
        <f>[13]B!$C$2897</f>
        <v>0</v>
      </c>
      <c r="D276" s="380">
        <f>[13]B!$E$2897</f>
        <v>0</v>
      </c>
      <c r="E276" s="108">
        <f>[13]B!$AL$2897</f>
        <v>0</v>
      </c>
    </row>
    <row r="277" spans="1:20" s="63" customFormat="1" ht="15" customHeight="1" x14ac:dyDescent="0.15">
      <c r="A277" s="329"/>
      <c r="B277" s="102" t="s">
        <v>403</v>
      </c>
      <c r="C277" s="323">
        <f>SUM(C275:C276)</f>
        <v>142</v>
      </c>
      <c r="D277" s="323">
        <f>SUM(D275:D276)</f>
        <v>142</v>
      </c>
      <c r="E277" s="119">
        <f>SUM(E275:E276)</f>
        <v>3273100</v>
      </c>
    </row>
    <row r="278" spans="1:20" s="63" customFormat="1" ht="24.95" customHeight="1" x14ac:dyDescent="0.15">
      <c r="A278" s="96" t="s">
        <v>404</v>
      </c>
      <c r="B278" s="92"/>
      <c r="C278" s="372"/>
      <c r="D278" s="372"/>
      <c r="E278" s="93"/>
    </row>
    <row r="279" spans="1:20" s="63" customFormat="1" ht="35.1" customHeight="1" x14ac:dyDescent="0.15">
      <c r="A279" s="13" t="s">
        <v>4</v>
      </c>
      <c r="B279" s="106" t="s">
        <v>5</v>
      </c>
      <c r="C279" s="94" t="s">
        <v>399</v>
      </c>
      <c r="D279" s="94" t="s">
        <v>7</v>
      </c>
      <c r="E279" s="39" t="s">
        <v>8</v>
      </c>
    </row>
    <row r="280" spans="1:20" s="63" customFormat="1" ht="15" customHeight="1" x14ac:dyDescent="0.15">
      <c r="A280" s="329" t="s">
        <v>405</v>
      </c>
      <c r="B280" s="102" t="s">
        <v>406</v>
      </c>
      <c r="C280" s="381">
        <f>[13]B!$C$1029</f>
        <v>1142</v>
      </c>
      <c r="D280" s="381">
        <f>[13]B!$E$1029</f>
        <v>1075</v>
      </c>
      <c r="E280" s="132">
        <f>[13]B!$AL$1029</f>
        <v>8277060</v>
      </c>
    </row>
    <row r="281" spans="1:20" s="63" customFormat="1" ht="15" customHeight="1" x14ac:dyDescent="0.15">
      <c r="A281" s="329" t="s">
        <v>405</v>
      </c>
      <c r="B281" s="102" t="s">
        <v>407</v>
      </c>
      <c r="C281" s="381">
        <f>[13]B!C1036</f>
        <v>0</v>
      </c>
      <c r="D281" s="376"/>
      <c r="E281" s="36"/>
    </row>
    <row r="282" spans="1:20" s="3" customFormat="1" ht="25.5" customHeight="1" x14ac:dyDescent="0.15">
      <c r="A282" s="9" t="s">
        <v>408</v>
      </c>
      <c r="B282" s="133"/>
      <c r="C282" s="63"/>
      <c r="D282" s="63"/>
      <c r="E282" s="63"/>
      <c r="F282" s="7"/>
      <c r="G282" s="7"/>
      <c r="H282" s="7"/>
      <c r="I282" s="7"/>
      <c r="J282" s="7"/>
      <c r="K282" s="7"/>
      <c r="L282" s="7"/>
      <c r="M282" s="7"/>
      <c r="N282" s="7"/>
    </row>
    <row r="283" spans="1:20" ht="24.95" customHeight="1" x14ac:dyDescent="0.15">
      <c r="A283" s="12" t="s">
        <v>409</v>
      </c>
    </row>
    <row r="284" spans="1:20" ht="24" customHeight="1" x14ac:dyDescent="0.15">
      <c r="A284" s="690" t="s">
        <v>107</v>
      </c>
      <c r="B284" s="753"/>
      <c r="C284" s="595" t="s">
        <v>410</v>
      </c>
      <c r="D284" s="681" t="s">
        <v>411</v>
      </c>
      <c r="E284" s="682"/>
      <c r="F284" s="682"/>
      <c r="G284" s="682"/>
      <c r="H284" s="651" t="s">
        <v>412</v>
      </c>
      <c r="I284" s="652"/>
      <c r="J284" s="653"/>
      <c r="K284" s="756" t="s">
        <v>413</v>
      </c>
      <c r="L284" s="757"/>
      <c r="M284" s="758"/>
      <c r="N284" s="656" t="s">
        <v>414</v>
      </c>
      <c r="O284" s="659" t="s">
        <v>415</v>
      </c>
      <c r="P284" s="660"/>
      <c r="Q284" s="661" t="s">
        <v>416</v>
      </c>
      <c r="R284" s="661" t="s">
        <v>417</v>
      </c>
    </row>
    <row r="285" spans="1:20" ht="18" customHeight="1" x14ac:dyDescent="0.15">
      <c r="A285" s="703"/>
      <c r="B285" s="754"/>
      <c r="C285" s="596"/>
      <c r="D285" s="664" t="s">
        <v>418</v>
      </c>
      <c r="E285" s="721" t="s">
        <v>419</v>
      </c>
      <c r="F285" s="722"/>
      <c r="G285" s="667" t="s">
        <v>420</v>
      </c>
      <c r="H285" s="669" t="s">
        <v>421</v>
      </c>
      <c r="I285" s="671" t="s">
        <v>422</v>
      </c>
      <c r="J285" s="644" t="s">
        <v>423</v>
      </c>
      <c r="K285" s="646" t="s">
        <v>424</v>
      </c>
      <c r="L285" s="647" t="s">
        <v>425</v>
      </c>
      <c r="M285" s="648" t="s">
        <v>426</v>
      </c>
      <c r="N285" s="657"/>
      <c r="O285" s="649" t="s">
        <v>427</v>
      </c>
      <c r="P285" s="650" t="s">
        <v>428</v>
      </c>
      <c r="Q285" s="662"/>
      <c r="R285" s="662"/>
    </row>
    <row r="286" spans="1:20" ht="18" customHeight="1" x14ac:dyDescent="0.15">
      <c r="A286" s="692"/>
      <c r="B286" s="755"/>
      <c r="C286" s="680"/>
      <c r="D286" s="665"/>
      <c r="E286" s="134" t="s">
        <v>429</v>
      </c>
      <c r="F286" s="134" t="s">
        <v>430</v>
      </c>
      <c r="G286" s="668"/>
      <c r="H286" s="670"/>
      <c r="I286" s="672"/>
      <c r="J286" s="645"/>
      <c r="K286" s="646"/>
      <c r="L286" s="647"/>
      <c r="M286" s="648"/>
      <c r="N286" s="658"/>
      <c r="O286" s="649"/>
      <c r="P286" s="650"/>
      <c r="Q286" s="663"/>
      <c r="R286" s="663"/>
    </row>
    <row r="287" spans="1:20" s="41" customFormat="1" ht="15" customHeight="1" x14ac:dyDescent="0.25">
      <c r="A287" s="748" t="s">
        <v>108</v>
      </c>
      <c r="B287" s="749"/>
      <c r="C287" s="382">
        <f>+C288+C289+C290+C291+C292+C293+C297+C298+C299</f>
        <v>125048</v>
      </c>
      <c r="D287" s="382">
        <f t="shared" ref="D287:P287" si="4">+D288+D289+D290+D291+D292+D293+D297+D298+D299</f>
        <v>123059</v>
      </c>
      <c r="E287" s="382">
        <f t="shared" si="4"/>
        <v>123059</v>
      </c>
      <c r="F287" s="382">
        <f t="shared" si="4"/>
        <v>0</v>
      </c>
      <c r="G287" s="382">
        <f t="shared" si="4"/>
        <v>1989</v>
      </c>
      <c r="H287" s="382">
        <f t="shared" si="4"/>
        <v>37826</v>
      </c>
      <c r="I287" s="382">
        <f t="shared" si="4"/>
        <v>53622</v>
      </c>
      <c r="J287" s="382">
        <f t="shared" si="4"/>
        <v>33600</v>
      </c>
      <c r="K287" s="382">
        <f t="shared" si="4"/>
        <v>0</v>
      </c>
      <c r="L287" s="382">
        <f t="shared" si="4"/>
        <v>0</v>
      </c>
      <c r="M287" s="382">
        <f t="shared" si="4"/>
        <v>0</v>
      </c>
      <c r="N287" s="382">
        <f t="shared" si="4"/>
        <v>0</v>
      </c>
      <c r="O287" s="382">
        <f t="shared" si="4"/>
        <v>0</v>
      </c>
      <c r="P287" s="382">
        <f t="shared" si="4"/>
        <v>380</v>
      </c>
      <c r="Q287" s="382">
        <f>+Q288+Q289+Q290+Q291+Q292+Q293+Q297+Q298+Q299</f>
        <v>0</v>
      </c>
      <c r="R287" s="382">
        <v>0</v>
      </c>
      <c r="S287" s="135"/>
      <c r="T287" s="135"/>
    </row>
    <row r="288" spans="1:20" ht="15" customHeight="1" x14ac:dyDescent="0.15">
      <c r="A288" s="42" t="s">
        <v>109</v>
      </c>
      <c r="B288" s="136" t="s">
        <v>110</v>
      </c>
      <c r="C288" s="383">
        <f>[13]B!C218</f>
        <v>43367</v>
      </c>
      <c r="D288" s="383">
        <f>[13]B!D218</f>
        <v>42376</v>
      </c>
      <c r="E288" s="383">
        <f>[13]B!E218</f>
        <v>42376</v>
      </c>
      <c r="F288" s="383">
        <f>[13]B!F218</f>
        <v>0</v>
      </c>
      <c r="G288" s="383">
        <f>[13]B!G218</f>
        <v>991</v>
      </c>
      <c r="H288" s="383">
        <f>[13]B!AA218</f>
        <v>18651</v>
      </c>
      <c r="I288" s="383">
        <f>[13]B!AB218</f>
        <v>9164</v>
      </c>
      <c r="J288" s="383">
        <f>[13]B!AC218</f>
        <v>15552</v>
      </c>
      <c r="K288" s="383">
        <f>[13]B!AD218</f>
        <v>0</v>
      </c>
      <c r="L288" s="383">
        <f>[13]B!AE218</f>
        <v>0</v>
      </c>
      <c r="M288" s="383">
        <f>[13]B!AF218</f>
        <v>0</v>
      </c>
      <c r="N288" s="383">
        <f>[13]B!AG218</f>
        <v>0</v>
      </c>
      <c r="O288" s="383">
        <f>[13]B!AH218</f>
        <v>0</v>
      </c>
      <c r="P288" s="383">
        <f>[13]B!AI218</f>
        <v>11</v>
      </c>
      <c r="Q288" s="383">
        <f>[13]B!AJ218</f>
        <v>0</v>
      </c>
      <c r="R288" s="384"/>
      <c r="S288" s="137"/>
      <c r="T288" s="137"/>
    </row>
    <row r="289" spans="1:20" ht="15" customHeight="1" x14ac:dyDescent="0.15">
      <c r="A289" s="566" t="s">
        <v>111</v>
      </c>
      <c r="B289" s="138" t="s">
        <v>112</v>
      </c>
      <c r="C289" s="385">
        <f>[13]B!C283</f>
        <v>49304</v>
      </c>
      <c r="D289" s="385">
        <f>[13]B!D283</f>
        <v>48630</v>
      </c>
      <c r="E289" s="385">
        <f>[13]B!E283</f>
        <v>48630</v>
      </c>
      <c r="F289" s="385">
        <f>[13]B!F283</f>
        <v>0</v>
      </c>
      <c r="G289" s="385">
        <f>[13]B!G283</f>
        <v>674</v>
      </c>
      <c r="H289" s="385">
        <f>[13]B!AA283</f>
        <v>17139</v>
      </c>
      <c r="I289" s="385">
        <f>[13]B!AB283</f>
        <v>16561</v>
      </c>
      <c r="J289" s="385">
        <f>[13]B!AC283</f>
        <v>15604</v>
      </c>
      <c r="K289" s="385">
        <f>[13]B!AD283</f>
        <v>0</v>
      </c>
      <c r="L289" s="385">
        <f>[13]B!AE283</f>
        <v>0</v>
      </c>
      <c r="M289" s="385">
        <f>[13]B!AF283</f>
        <v>0</v>
      </c>
      <c r="N289" s="385">
        <f>[13]B!AG283</f>
        <v>0</v>
      </c>
      <c r="O289" s="385">
        <f>[13]B!AH283</f>
        <v>0</v>
      </c>
      <c r="P289" s="385">
        <f>[13]B!AI283</f>
        <v>101</v>
      </c>
      <c r="Q289" s="385">
        <f>[13]B!AJ283</f>
        <v>0</v>
      </c>
      <c r="R289" s="386"/>
      <c r="S289" s="137"/>
      <c r="T289" s="137"/>
    </row>
    <row r="290" spans="1:20" ht="15" customHeight="1" x14ac:dyDescent="0.15">
      <c r="A290" s="566" t="s">
        <v>113</v>
      </c>
      <c r="B290" s="138" t="s">
        <v>114</v>
      </c>
      <c r="C290" s="385">
        <f>[13]B!C327</f>
        <v>3056</v>
      </c>
      <c r="D290" s="385">
        <f>[13]B!D327</f>
        <v>3023</v>
      </c>
      <c r="E290" s="385">
        <f>[13]B!E327</f>
        <v>3023</v>
      </c>
      <c r="F290" s="385">
        <f>[13]B!F327</f>
        <v>0</v>
      </c>
      <c r="G290" s="385">
        <f>[13]B!G327</f>
        <v>33</v>
      </c>
      <c r="H290" s="385">
        <f>[13]B!AA327</f>
        <v>295</v>
      </c>
      <c r="I290" s="385">
        <f>[13]B!AB327</f>
        <v>2713</v>
      </c>
      <c r="J290" s="385">
        <f>[13]B!AC327</f>
        <v>48</v>
      </c>
      <c r="K290" s="385">
        <f>[13]B!AD327</f>
        <v>0</v>
      </c>
      <c r="L290" s="385">
        <f>[13]B!AE327</f>
        <v>0</v>
      </c>
      <c r="M290" s="385">
        <f>[13]B!AF327</f>
        <v>0</v>
      </c>
      <c r="N290" s="385">
        <f>[13]B!AG327</f>
        <v>0</v>
      </c>
      <c r="O290" s="385">
        <f>[13]B!AH327</f>
        <v>0</v>
      </c>
      <c r="P290" s="385">
        <f>[13]B!AI327</f>
        <v>46</v>
      </c>
      <c r="Q290" s="385">
        <f>[13]B!AJ327</f>
        <v>0</v>
      </c>
      <c r="R290" s="386"/>
      <c r="S290" s="137"/>
      <c r="T290" s="137"/>
    </row>
    <row r="291" spans="1:20" ht="15" customHeight="1" x14ac:dyDescent="0.15">
      <c r="A291" s="566" t="s">
        <v>115</v>
      </c>
      <c r="B291" s="138" t="s">
        <v>116</v>
      </c>
      <c r="C291" s="385">
        <f>[13]B!C338</f>
        <v>0</v>
      </c>
      <c r="D291" s="385">
        <f>[13]B!D338</f>
        <v>0</v>
      </c>
      <c r="E291" s="385">
        <f>[13]B!E338</f>
        <v>0</v>
      </c>
      <c r="F291" s="385">
        <f>[13]B!F338</f>
        <v>0</v>
      </c>
      <c r="G291" s="385">
        <f>[13]B!G338</f>
        <v>0</v>
      </c>
      <c r="H291" s="385">
        <f>[13]B!AA338</f>
        <v>0</v>
      </c>
      <c r="I291" s="385">
        <f>[13]B!AB338</f>
        <v>0</v>
      </c>
      <c r="J291" s="385">
        <f>[13]B!AC338</f>
        <v>0</v>
      </c>
      <c r="K291" s="385">
        <f>[13]B!AD338</f>
        <v>0</v>
      </c>
      <c r="L291" s="385">
        <f>[13]B!AE338</f>
        <v>0</v>
      </c>
      <c r="M291" s="385">
        <f>[13]B!AF338</f>
        <v>0</v>
      </c>
      <c r="N291" s="385">
        <f>[13]B!AG338</f>
        <v>0</v>
      </c>
      <c r="O291" s="385">
        <f>[13]B!AH338</f>
        <v>0</v>
      </c>
      <c r="P291" s="385">
        <f>[13]B!AI338</f>
        <v>9</v>
      </c>
      <c r="Q291" s="385">
        <f>[13]B!AJ338</f>
        <v>0</v>
      </c>
      <c r="R291" s="386"/>
      <c r="S291" s="137"/>
      <c r="T291" s="137"/>
    </row>
    <row r="292" spans="1:20" ht="15" customHeight="1" x14ac:dyDescent="0.15">
      <c r="A292" s="139" t="s">
        <v>117</v>
      </c>
      <c r="B292" s="140" t="s">
        <v>118</v>
      </c>
      <c r="C292" s="387">
        <f>[13]B!C413</f>
        <v>733</v>
      </c>
      <c r="D292" s="387">
        <f>[13]B!D413</f>
        <v>731</v>
      </c>
      <c r="E292" s="387">
        <f>[13]B!E413</f>
        <v>731</v>
      </c>
      <c r="F292" s="387">
        <f>[13]B!F413</f>
        <v>0</v>
      </c>
      <c r="G292" s="387">
        <f>[13]B!G413</f>
        <v>2</v>
      </c>
      <c r="H292" s="387">
        <f>[13]B!AA413</f>
        <v>73</v>
      </c>
      <c r="I292" s="387">
        <f>[13]B!AB413</f>
        <v>660</v>
      </c>
      <c r="J292" s="387">
        <f>[13]B!AC413</f>
        <v>0</v>
      </c>
      <c r="K292" s="387">
        <f>[13]B!AD413</f>
        <v>0</v>
      </c>
      <c r="L292" s="387">
        <f>[13]B!AE413</f>
        <v>0</v>
      </c>
      <c r="M292" s="387">
        <f>[13]B!AF413</f>
        <v>0</v>
      </c>
      <c r="N292" s="387">
        <f>[13]B!AG413</f>
        <v>0</v>
      </c>
      <c r="O292" s="387">
        <f>[13]B!AH413</f>
        <v>0</v>
      </c>
      <c r="P292" s="387">
        <f>[13]B!AI413</f>
        <v>169</v>
      </c>
      <c r="Q292" s="387">
        <f>[13]B!AJ413</f>
        <v>0</v>
      </c>
      <c r="R292" s="388"/>
      <c r="S292" s="137"/>
      <c r="T292" s="137"/>
    </row>
    <row r="293" spans="1:20" ht="15" customHeight="1" x14ac:dyDescent="0.15">
      <c r="A293" s="750" t="s">
        <v>119</v>
      </c>
      <c r="B293" s="4" t="s">
        <v>120</v>
      </c>
      <c r="C293" s="389">
        <f>SUM(C294:C296)</f>
        <v>26029</v>
      </c>
      <c r="D293" s="390">
        <f>SUM(D294:D296)</f>
        <v>25758</v>
      </c>
      <c r="E293" s="391">
        <f t="shared" ref="E293:P293" si="5">SUM(E294:E296)</f>
        <v>25758</v>
      </c>
      <c r="F293" s="392">
        <f t="shared" si="5"/>
        <v>0</v>
      </c>
      <c r="G293" s="393">
        <f t="shared" si="5"/>
        <v>271</v>
      </c>
      <c r="H293" s="393">
        <f t="shared" si="5"/>
        <v>1344</v>
      </c>
      <c r="I293" s="393">
        <f t="shared" si="5"/>
        <v>23079</v>
      </c>
      <c r="J293" s="393">
        <f t="shared" si="5"/>
        <v>1606</v>
      </c>
      <c r="K293" s="393">
        <f t="shared" si="5"/>
        <v>0</v>
      </c>
      <c r="L293" s="393">
        <f t="shared" si="5"/>
        <v>0</v>
      </c>
      <c r="M293" s="393">
        <f t="shared" si="5"/>
        <v>0</v>
      </c>
      <c r="N293" s="393">
        <f t="shared" si="5"/>
        <v>0</v>
      </c>
      <c r="O293" s="393">
        <f t="shared" si="5"/>
        <v>0</v>
      </c>
      <c r="P293" s="393">
        <f t="shared" si="5"/>
        <v>42</v>
      </c>
      <c r="Q293" s="394">
        <f>SUM(Q294:Q296)</f>
        <v>0</v>
      </c>
      <c r="R293" s="395">
        <v>0</v>
      </c>
      <c r="S293" s="137"/>
      <c r="T293" s="137"/>
    </row>
    <row r="294" spans="1:20" ht="15" customHeight="1" x14ac:dyDescent="0.15">
      <c r="A294" s="750"/>
      <c r="B294" s="141" t="s">
        <v>121</v>
      </c>
      <c r="C294" s="383">
        <f>[13]B!C464</f>
        <v>3832</v>
      </c>
      <c r="D294" s="383">
        <f>[13]B!D464</f>
        <v>3791</v>
      </c>
      <c r="E294" s="383">
        <f>[13]B!E464</f>
        <v>3791</v>
      </c>
      <c r="F294" s="383">
        <f>[13]B!F464</f>
        <v>0</v>
      </c>
      <c r="G294" s="383">
        <f>[13]B!G464</f>
        <v>41</v>
      </c>
      <c r="H294" s="383">
        <f>[13]B!AA464</f>
        <v>867</v>
      </c>
      <c r="I294" s="383">
        <f>[13]B!AB464</f>
        <v>2598</v>
      </c>
      <c r="J294" s="383">
        <f>[13]B!AC464</f>
        <v>367</v>
      </c>
      <c r="K294" s="383">
        <f>[13]B!AD464</f>
        <v>0</v>
      </c>
      <c r="L294" s="383">
        <f>[13]B!AE464</f>
        <v>0</v>
      </c>
      <c r="M294" s="383">
        <f>[13]B!AF464</f>
        <v>0</v>
      </c>
      <c r="N294" s="383">
        <f>[13]B!AG464</f>
        <v>0</v>
      </c>
      <c r="O294" s="383">
        <f>[13]B!AH464</f>
        <v>0</v>
      </c>
      <c r="P294" s="383">
        <f>[13]B!AI464</f>
        <v>5</v>
      </c>
      <c r="Q294" s="383">
        <f>[13]B!AJ464</f>
        <v>0</v>
      </c>
      <c r="R294" s="384"/>
      <c r="S294" s="137"/>
      <c r="T294" s="137"/>
    </row>
    <row r="295" spans="1:20" ht="15" customHeight="1" x14ac:dyDescent="0.15">
      <c r="A295" s="750"/>
      <c r="B295" s="54" t="s">
        <v>122</v>
      </c>
      <c r="C295" s="385">
        <f>[13]B!C483</f>
        <v>16</v>
      </c>
      <c r="D295" s="385">
        <f>[13]B!D483</f>
        <v>16</v>
      </c>
      <c r="E295" s="385">
        <f>[13]B!E483</f>
        <v>16</v>
      </c>
      <c r="F295" s="385">
        <f>[13]B!F483</f>
        <v>0</v>
      </c>
      <c r="G295" s="385">
        <f>[13]B!G483</f>
        <v>0</v>
      </c>
      <c r="H295" s="385">
        <f>[13]B!AA483</f>
        <v>0</v>
      </c>
      <c r="I295" s="385">
        <f>[13]B!AB483</f>
        <v>15</v>
      </c>
      <c r="J295" s="385">
        <f>[13]B!AC483</f>
        <v>1</v>
      </c>
      <c r="K295" s="385">
        <f>[13]B!AD483</f>
        <v>0</v>
      </c>
      <c r="L295" s="385">
        <f>[13]B!AE483</f>
        <v>0</v>
      </c>
      <c r="M295" s="385">
        <f>[13]B!AF483</f>
        <v>0</v>
      </c>
      <c r="N295" s="385">
        <f>[13]B!AG483</f>
        <v>0</v>
      </c>
      <c r="O295" s="385">
        <f>[13]B!AH483</f>
        <v>0</v>
      </c>
      <c r="P295" s="385">
        <f>[13]B!AI483</f>
        <v>0</v>
      </c>
      <c r="Q295" s="385">
        <f>[13]B!AJ483</f>
        <v>0</v>
      </c>
      <c r="R295" s="386"/>
      <c r="S295" s="137"/>
      <c r="T295" s="137"/>
    </row>
    <row r="296" spans="1:20" ht="15" customHeight="1" x14ac:dyDescent="0.15">
      <c r="A296" s="751"/>
      <c r="B296" s="142" t="s">
        <v>123</v>
      </c>
      <c r="C296" s="396">
        <f>[13]B!C511</f>
        <v>22181</v>
      </c>
      <c r="D296" s="396">
        <f>[13]B!D511</f>
        <v>21951</v>
      </c>
      <c r="E296" s="396">
        <f>[13]B!E511</f>
        <v>21951</v>
      </c>
      <c r="F296" s="396">
        <f>[13]B!F511</f>
        <v>0</v>
      </c>
      <c r="G296" s="396">
        <f>[13]B!G511</f>
        <v>230</v>
      </c>
      <c r="H296" s="396">
        <f>[13]B!AA511</f>
        <v>477</v>
      </c>
      <c r="I296" s="396">
        <f>[13]B!AB511</f>
        <v>20466</v>
      </c>
      <c r="J296" s="396">
        <f>[13]B!AC511</f>
        <v>1238</v>
      </c>
      <c r="K296" s="396">
        <f>[13]B!AD511</f>
        <v>0</v>
      </c>
      <c r="L296" s="396">
        <f>[13]B!AE511</f>
        <v>0</v>
      </c>
      <c r="M296" s="396">
        <f>[13]B!AF511</f>
        <v>0</v>
      </c>
      <c r="N296" s="396">
        <f>[13]B!AG511</f>
        <v>0</v>
      </c>
      <c r="O296" s="396">
        <f>[13]B!AH511</f>
        <v>0</v>
      </c>
      <c r="P296" s="396">
        <f>[13]B!AI511</f>
        <v>37</v>
      </c>
      <c r="Q296" s="396">
        <f>[13]B!AJ511</f>
        <v>0</v>
      </c>
      <c r="R296" s="397"/>
      <c r="S296" s="137"/>
      <c r="T296" s="137"/>
    </row>
    <row r="297" spans="1:20" ht="15" customHeight="1" x14ac:dyDescent="0.15">
      <c r="A297" s="42" t="s">
        <v>124</v>
      </c>
      <c r="B297" s="136" t="s">
        <v>125</v>
      </c>
      <c r="C297" s="383">
        <f>[13]B!C521</f>
        <v>7</v>
      </c>
      <c r="D297" s="383">
        <f>[13]B!D521</f>
        <v>7</v>
      </c>
      <c r="E297" s="383">
        <f>[13]B!E521</f>
        <v>7</v>
      </c>
      <c r="F297" s="383">
        <f>[13]B!F521</f>
        <v>0</v>
      </c>
      <c r="G297" s="383">
        <f>[13]B!G521</f>
        <v>0</v>
      </c>
      <c r="H297" s="383">
        <f>[13]B!AA521</f>
        <v>0</v>
      </c>
      <c r="I297" s="383">
        <f>[13]B!AB521</f>
        <v>7</v>
      </c>
      <c r="J297" s="383">
        <f>[13]B!AC521</f>
        <v>0</v>
      </c>
      <c r="K297" s="383">
        <f>[13]B!AD521</f>
        <v>0</v>
      </c>
      <c r="L297" s="383">
        <f>[13]B!AE521</f>
        <v>0</v>
      </c>
      <c r="M297" s="383">
        <f>[13]B!AF521</f>
        <v>0</v>
      </c>
      <c r="N297" s="383">
        <f>[13]B!AG521</f>
        <v>0</v>
      </c>
      <c r="O297" s="383">
        <f>[13]B!AH521</f>
        <v>0</v>
      </c>
      <c r="P297" s="383">
        <f>[13]B!AI521</f>
        <v>0</v>
      </c>
      <c r="Q297" s="383">
        <f>[13]B!AJ521</f>
        <v>0</v>
      </c>
      <c r="R297" s="384"/>
      <c r="S297" s="137"/>
      <c r="T297" s="137"/>
    </row>
    <row r="298" spans="1:20" s="56" customFormat="1" ht="15" customHeight="1" x14ac:dyDescent="0.15">
      <c r="A298" s="566" t="s">
        <v>126</v>
      </c>
      <c r="B298" s="45" t="s">
        <v>127</v>
      </c>
      <c r="C298" s="385">
        <f>[13]B!C575</f>
        <v>88</v>
      </c>
      <c r="D298" s="385">
        <f>[13]B!D575</f>
        <v>86</v>
      </c>
      <c r="E298" s="385">
        <f>[13]B!E575</f>
        <v>86</v>
      </c>
      <c r="F298" s="385">
        <f>[13]B!F575</f>
        <v>0</v>
      </c>
      <c r="G298" s="385">
        <f>[13]B!G575</f>
        <v>2</v>
      </c>
      <c r="H298" s="385">
        <f>[13]B!AA575</f>
        <v>24</v>
      </c>
      <c r="I298" s="385">
        <f>[13]B!AB575</f>
        <v>39</v>
      </c>
      <c r="J298" s="385">
        <f>[13]B!AC575</f>
        <v>25</v>
      </c>
      <c r="K298" s="385">
        <f>[13]B!AD575</f>
        <v>0</v>
      </c>
      <c r="L298" s="385">
        <f>[13]B!AE575</f>
        <v>0</v>
      </c>
      <c r="M298" s="385">
        <f>[13]B!AF575</f>
        <v>0</v>
      </c>
      <c r="N298" s="385">
        <f>[13]B!AG575</f>
        <v>0</v>
      </c>
      <c r="O298" s="385">
        <f>[13]B!AH575</f>
        <v>0</v>
      </c>
      <c r="P298" s="385">
        <f>[13]B!AI575</f>
        <v>2</v>
      </c>
      <c r="Q298" s="385">
        <f>[13]B!AJ575</f>
        <v>0</v>
      </c>
      <c r="R298" s="386"/>
      <c r="S298" s="137"/>
      <c r="T298" s="137"/>
    </row>
    <row r="299" spans="1:20" ht="15" customHeight="1" x14ac:dyDescent="0.15">
      <c r="A299" s="566" t="s">
        <v>128</v>
      </c>
      <c r="B299" s="45" t="s">
        <v>129</v>
      </c>
      <c r="C299" s="387">
        <f>[13]B!C607</f>
        <v>2464</v>
      </c>
      <c r="D299" s="387">
        <f>[13]B!D607</f>
        <v>2448</v>
      </c>
      <c r="E299" s="387">
        <f>[13]B!E607</f>
        <v>2448</v>
      </c>
      <c r="F299" s="387">
        <f>[13]B!F607</f>
        <v>0</v>
      </c>
      <c r="G299" s="387">
        <f>[13]B!G607</f>
        <v>16</v>
      </c>
      <c r="H299" s="387">
        <f>[13]B!AA607</f>
        <v>300</v>
      </c>
      <c r="I299" s="387">
        <f>[13]B!AB607</f>
        <v>1399</v>
      </c>
      <c r="J299" s="387">
        <f>[13]B!AC607</f>
        <v>765</v>
      </c>
      <c r="K299" s="387">
        <f>[13]B!AD607</f>
        <v>0</v>
      </c>
      <c r="L299" s="387">
        <f>[13]B!AE607</f>
        <v>0</v>
      </c>
      <c r="M299" s="387">
        <f>[13]B!AF607</f>
        <v>0</v>
      </c>
      <c r="N299" s="387">
        <f>[13]B!AG607</f>
        <v>0</v>
      </c>
      <c r="O299" s="387">
        <f>[13]B!AH607</f>
        <v>0</v>
      </c>
      <c r="P299" s="387">
        <f>[13]B!AI607</f>
        <v>0</v>
      </c>
      <c r="Q299" s="387">
        <f>[13]B!AJ607</f>
        <v>0</v>
      </c>
      <c r="R299" s="388"/>
      <c r="S299" s="137"/>
      <c r="T299" s="137"/>
    </row>
    <row r="300" spans="1:20" s="3" customFormat="1" ht="15" customHeight="1" x14ac:dyDescent="0.15">
      <c r="A300" s="748" t="s">
        <v>130</v>
      </c>
      <c r="B300" s="749"/>
      <c r="C300" s="398">
        <f t="shared" ref="C300:P300" si="6">+C301+C302+C303+C304+C308+C309</f>
        <v>5155</v>
      </c>
      <c r="D300" s="399">
        <f t="shared" si="6"/>
        <v>5139</v>
      </c>
      <c r="E300" s="391">
        <f t="shared" si="6"/>
        <v>5134</v>
      </c>
      <c r="F300" s="392">
        <f t="shared" si="6"/>
        <v>5</v>
      </c>
      <c r="G300" s="393">
        <f t="shared" si="6"/>
        <v>16</v>
      </c>
      <c r="H300" s="391">
        <f t="shared" si="6"/>
        <v>1043</v>
      </c>
      <c r="I300" s="400">
        <f t="shared" si="6"/>
        <v>1354</v>
      </c>
      <c r="J300" s="392">
        <f t="shared" si="6"/>
        <v>2758</v>
      </c>
      <c r="K300" s="391">
        <f t="shared" si="6"/>
        <v>15</v>
      </c>
      <c r="L300" s="400">
        <f t="shared" si="6"/>
        <v>0</v>
      </c>
      <c r="M300" s="392">
        <f t="shared" si="6"/>
        <v>0</v>
      </c>
      <c r="N300" s="392">
        <f t="shared" si="6"/>
        <v>0</v>
      </c>
      <c r="O300" s="401">
        <f t="shared" si="6"/>
        <v>0</v>
      </c>
      <c r="P300" s="402">
        <f t="shared" si="6"/>
        <v>5</v>
      </c>
      <c r="Q300" s="403">
        <f>+Q301+Q302+Q303+Q304+Q308+Q309</f>
        <v>0</v>
      </c>
      <c r="R300" s="404">
        <f>+R301+R302+R303</f>
        <v>0</v>
      </c>
      <c r="S300" s="143"/>
      <c r="T300" s="143"/>
    </row>
    <row r="301" spans="1:20" ht="15" customHeight="1" x14ac:dyDescent="0.15">
      <c r="A301" s="42" t="s">
        <v>131</v>
      </c>
      <c r="B301" s="43" t="s">
        <v>132</v>
      </c>
      <c r="C301" s="383">
        <f>[13]B!C669</f>
        <v>2402</v>
      </c>
      <c r="D301" s="383">
        <f>[13]B!D669</f>
        <v>2386</v>
      </c>
      <c r="E301" s="383">
        <f>[13]B!E669</f>
        <v>2381</v>
      </c>
      <c r="F301" s="383">
        <f>[13]B!F669</f>
        <v>5</v>
      </c>
      <c r="G301" s="383">
        <f>[13]B!G669</f>
        <v>16</v>
      </c>
      <c r="H301" s="405">
        <f>[13]B!AA669</f>
        <v>321</v>
      </c>
      <c r="I301" s="405">
        <f>[13]B!AB669</f>
        <v>862</v>
      </c>
      <c r="J301" s="405">
        <f>[13]B!AC669</f>
        <v>1219</v>
      </c>
      <c r="K301" s="405">
        <f>[13]B!AD669</f>
        <v>1</v>
      </c>
      <c r="L301" s="405">
        <f>[13]B!AE669</f>
        <v>0</v>
      </c>
      <c r="M301" s="405">
        <f>[13]B!AF669</f>
        <v>0</v>
      </c>
      <c r="N301" s="405">
        <f>[13]B!AG669</f>
        <v>0</v>
      </c>
      <c r="O301" s="405">
        <f>[13]B!AH669</f>
        <v>0</v>
      </c>
      <c r="P301" s="405">
        <f>[13]B!AI669</f>
        <v>0</v>
      </c>
      <c r="Q301" s="405">
        <f>[13]B!AJ669</f>
        <v>0</v>
      </c>
      <c r="R301" s="406"/>
      <c r="S301" s="137"/>
      <c r="T301" s="137"/>
    </row>
    <row r="302" spans="1:20" ht="15" customHeight="1" x14ac:dyDescent="0.15">
      <c r="A302" s="139" t="s">
        <v>133</v>
      </c>
      <c r="B302" s="144" t="s">
        <v>134</v>
      </c>
      <c r="C302" s="385">
        <f>[13]B!C692</f>
        <v>0</v>
      </c>
      <c r="D302" s="385">
        <f>[13]B!D692</f>
        <v>0</v>
      </c>
      <c r="E302" s="385">
        <f>[13]B!E692</f>
        <v>0</v>
      </c>
      <c r="F302" s="385">
        <f>[13]B!F692</f>
        <v>0</v>
      </c>
      <c r="G302" s="385">
        <f>[13]B!G692</f>
        <v>0</v>
      </c>
      <c r="H302" s="407">
        <f>[13]B!AA692</f>
        <v>0</v>
      </c>
      <c r="I302" s="407">
        <f>[13]B!AB692</f>
        <v>0</v>
      </c>
      <c r="J302" s="407">
        <f>[13]B!AC692</f>
        <v>0</v>
      </c>
      <c r="K302" s="407">
        <f>[13]B!AD692</f>
        <v>0</v>
      </c>
      <c r="L302" s="407">
        <f>[13]B!AE692</f>
        <v>0</v>
      </c>
      <c r="M302" s="407">
        <f>[13]B!AF692</f>
        <v>0</v>
      </c>
      <c r="N302" s="407">
        <f>[13]B!AG692</f>
        <v>0</v>
      </c>
      <c r="O302" s="407">
        <f>[13]B!AH692</f>
        <v>0</v>
      </c>
      <c r="P302" s="407">
        <f>[13]B!AI692</f>
        <v>0</v>
      </c>
      <c r="Q302" s="407">
        <f>[13]B!AJ692</f>
        <v>0</v>
      </c>
      <c r="R302" s="408"/>
      <c r="S302" s="137"/>
      <c r="T302" s="137"/>
    </row>
    <row r="303" spans="1:20" ht="15" customHeight="1" x14ac:dyDescent="0.15">
      <c r="A303" s="573" t="s">
        <v>135</v>
      </c>
      <c r="B303" s="145" t="s">
        <v>136</v>
      </c>
      <c r="C303" s="387">
        <f>[13]B!C722</f>
        <v>1575</v>
      </c>
      <c r="D303" s="387">
        <f>[13]B!D722</f>
        <v>1575</v>
      </c>
      <c r="E303" s="387">
        <f>[13]B!E722</f>
        <v>1575</v>
      </c>
      <c r="F303" s="387">
        <f>[13]B!F722</f>
        <v>0</v>
      </c>
      <c r="G303" s="387">
        <f>[13]B!G722</f>
        <v>0</v>
      </c>
      <c r="H303" s="409">
        <f>[13]B!AA722</f>
        <v>176</v>
      </c>
      <c r="I303" s="409">
        <f>[13]B!AB722</f>
        <v>223</v>
      </c>
      <c r="J303" s="409">
        <f>[13]B!AC722</f>
        <v>1176</v>
      </c>
      <c r="K303" s="409">
        <f>[13]B!AD722</f>
        <v>0</v>
      </c>
      <c r="L303" s="409">
        <f>[13]B!AE722</f>
        <v>0</v>
      </c>
      <c r="M303" s="409">
        <f>[13]B!AF722</f>
        <v>0</v>
      </c>
      <c r="N303" s="409">
        <f>[13]B!AG722</f>
        <v>0</v>
      </c>
      <c r="O303" s="409">
        <f>[13]B!AH722</f>
        <v>0</v>
      </c>
      <c r="P303" s="409">
        <f>[13]B!AI722</f>
        <v>0</v>
      </c>
      <c r="Q303" s="409">
        <f>[13]B!AJ722</f>
        <v>0</v>
      </c>
      <c r="R303" s="410"/>
      <c r="S303" s="137"/>
      <c r="T303" s="137"/>
    </row>
    <row r="304" spans="1:20" ht="15" customHeight="1" x14ac:dyDescent="0.15">
      <c r="A304" s="638" t="s">
        <v>113</v>
      </c>
      <c r="B304" s="43" t="s">
        <v>137</v>
      </c>
      <c r="C304" s="411">
        <f t="shared" ref="C304:Q304" si="7">SUM(C305:C307)</f>
        <v>1174</v>
      </c>
      <c r="D304" s="311">
        <f t="shared" si="7"/>
        <v>1174</v>
      </c>
      <c r="E304" s="345">
        <f t="shared" si="7"/>
        <v>1174</v>
      </c>
      <c r="F304" s="412">
        <f t="shared" si="7"/>
        <v>0</v>
      </c>
      <c r="G304" s="413">
        <f t="shared" si="7"/>
        <v>0</v>
      </c>
      <c r="H304" s="414">
        <f t="shared" si="7"/>
        <v>546</v>
      </c>
      <c r="I304" s="415">
        <f t="shared" si="7"/>
        <v>266</v>
      </c>
      <c r="J304" s="416">
        <f t="shared" si="7"/>
        <v>362</v>
      </c>
      <c r="K304" s="414">
        <f t="shared" si="7"/>
        <v>14</v>
      </c>
      <c r="L304" s="415">
        <f t="shared" si="7"/>
        <v>0</v>
      </c>
      <c r="M304" s="416">
        <f t="shared" si="7"/>
        <v>0</v>
      </c>
      <c r="N304" s="416">
        <f t="shared" si="7"/>
        <v>0</v>
      </c>
      <c r="O304" s="417">
        <f t="shared" si="7"/>
        <v>0</v>
      </c>
      <c r="P304" s="418">
        <f t="shared" si="7"/>
        <v>0</v>
      </c>
      <c r="Q304" s="419">
        <f t="shared" si="7"/>
        <v>0</v>
      </c>
      <c r="R304" s="420">
        <f>SUM(R305:R308)</f>
        <v>0</v>
      </c>
      <c r="S304" s="137"/>
      <c r="T304" s="137"/>
    </row>
    <row r="305" spans="1:22" ht="15" customHeight="1" x14ac:dyDescent="0.15">
      <c r="A305" s="638"/>
      <c r="B305" s="54" t="s">
        <v>138</v>
      </c>
      <c r="C305" s="383">
        <f>[13]B!C746-[13]B!C724-[13]B!C725</f>
        <v>1061</v>
      </c>
      <c r="D305" s="383">
        <f>[13]B!D746-[13]B!D724-[13]B!D725</f>
        <v>1061</v>
      </c>
      <c r="E305" s="383">
        <f>[13]B!E746-[13]B!E724-[13]B!E725</f>
        <v>1061</v>
      </c>
      <c r="F305" s="383">
        <f>[13]B!F746-[13]B!F724-[13]B!F725</f>
        <v>0</v>
      </c>
      <c r="G305" s="383">
        <f>[13]B!G746-[13]B!G724-[13]B!G725</f>
        <v>0</v>
      </c>
      <c r="H305" s="405">
        <f>[13]B!AA746-[13]B!AA724-[13]B!AA725</f>
        <v>510</v>
      </c>
      <c r="I305" s="405">
        <f>[13]B!AB746-[13]B!AB724-[13]B!AB725</f>
        <v>238</v>
      </c>
      <c r="J305" s="405">
        <f>[13]B!AC746-[13]B!AC724-[13]B!AC725</f>
        <v>313</v>
      </c>
      <c r="K305" s="405">
        <f>[13]B!AD746-[13]B!AD724-[13]B!AD725</f>
        <v>11</v>
      </c>
      <c r="L305" s="405">
        <f>[13]B!AE746-[13]B!AE724-[13]B!AE725</f>
        <v>0</v>
      </c>
      <c r="M305" s="405">
        <f>[13]B!AF746-[13]B!AF724-[13]B!AF725</f>
        <v>0</v>
      </c>
      <c r="N305" s="405">
        <f>[13]B!AG746-[13]B!AG724-[13]B!AG725</f>
        <v>0</v>
      </c>
      <c r="O305" s="405">
        <f>[13]B!AH746-[13]B!AH724-[13]B!AH725</f>
        <v>0</v>
      </c>
      <c r="P305" s="405">
        <f>[13]B!AI746-[13]B!AI724-[13]B!AI725</f>
        <v>0</v>
      </c>
      <c r="Q305" s="405">
        <f>[13]B!AJ746-[13]B!AJ724-[13]B!AJ725</f>
        <v>0</v>
      </c>
      <c r="R305" s="406"/>
      <c r="S305" s="137"/>
      <c r="T305" s="137"/>
    </row>
    <row r="306" spans="1:22" ht="15" customHeight="1" x14ac:dyDescent="0.15">
      <c r="A306" s="638"/>
      <c r="B306" s="54" t="s">
        <v>139</v>
      </c>
      <c r="C306" s="385">
        <f>[13]B!C724</f>
        <v>0</v>
      </c>
      <c r="D306" s="385">
        <f>[13]B!D724</f>
        <v>0</v>
      </c>
      <c r="E306" s="385">
        <f>[13]B!E724</f>
        <v>0</v>
      </c>
      <c r="F306" s="385">
        <f>[13]B!F724</f>
        <v>0</v>
      </c>
      <c r="G306" s="385">
        <f>[13]B!G724</f>
        <v>0</v>
      </c>
      <c r="H306" s="407">
        <f>[13]B!AA724</f>
        <v>0</v>
      </c>
      <c r="I306" s="407">
        <f>[13]B!AB724</f>
        <v>0</v>
      </c>
      <c r="J306" s="407">
        <f>[13]B!AC724</f>
        <v>0</v>
      </c>
      <c r="K306" s="407">
        <f>[13]B!AD724</f>
        <v>0</v>
      </c>
      <c r="L306" s="407">
        <f>[13]B!AE724</f>
        <v>0</v>
      </c>
      <c r="M306" s="407">
        <f>[13]B!AF724</f>
        <v>0</v>
      </c>
      <c r="N306" s="407">
        <f>[13]B!AG724</f>
        <v>0</v>
      </c>
      <c r="O306" s="407">
        <f>[13]B!AH724</f>
        <v>0</v>
      </c>
      <c r="P306" s="407">
        <f>[13]B!AI724</f>
        <v>0</v>
      </c>
      <c r="Q306" s="407">
        <f>[13]B!AJ724</f>
        <v>0</v>
      </c>
      <c r="R306" s="408"/>
      <c r="S306" s="137"/>
      <c r="T306" s="137"/>
    </row>
    <row r="307" spans="1:22" ht="15" customHeight="1" x14ac:dyDescent="0.15">
      <c r="A307" s="638"/>
      <c r="B307" s="142" t="s">
        <v>140</v>
      </c>
      <c r="C307" s="387">
        <f>[13]B!C725</f>
        <v>113</v>
      </c>
      <c r="D307" s="387">
        <f>[13]B!D725</f>
        <v>113</v>
      </c>
      <c r="E307" s="387">
        <f>[13]B!E725</f>
        <v>113</v>
      </c>
      <c r="F307" s="387">
        <f>[13]B!F725</f>
        <v>0</v>
      </c>
      <c r="G307" s="387">
        <f>[13]B!G725</f>
        <v>0</v>
      </c>
      <c r="H307" s="409">
        <f>[13]B!AA725</f>
        <v>36</v>
      </c>
      <c r="I307" s="409">
        <f>[13]B!AB725</f>
        <v>28</v>
      </c>
      <c r="J307" s="409">
        <f>[13]B!AC725</f>
        <v>49</v>
      </c>
      <c r="K307" s="409">
        <f>[13]B!AD725</f>
        <v>3</v>
      </c>
      <c r="L307" s="409">
        <f>[13]B!AE725</f>
        <v>0</v>
      </c>
      <c r="M307" s="409">
        <f>[13]B!AF725</f>
        <v>0</v>
      </c>
      <c r="N307" s="409">
        <f>[13]B!AG725</f>
        <v>0</v>
      </c>
      <c r="O307" s="409">
        <f>[13]B!AH725</f>
        <v>0</v>
      </c>
      <c r="P307" s="409">
        <f>[13]B!AI725</f>
        <v>0</v>
      </c>
      <c r="Q307" s="409">
        <f>[13]B!AJ725</f>
        <v>0</v>
      </c>
      <c r="R307" s="410"/>
      <c r="S307" s="137"/>
      <c r="T307" s="137"/>
    </row>
    <row r="308" spans="1:22" ht="15" customHeight="1" x14ac:dyDescent="0.15">
      <c r="A308" s="42" t="s">
        <v>115</v>
      </c>
      <c r="B308" s="146" t="s">
        <v>141</v>
      </c>
      <c r="C308" s="421">
        <f>[13]B!C779</f>
        <v>0</v>
      </c>
      <c r="D308" s="421">
        <f>[13]B!D779</f>
        <v>0</v>
      </c>
      <c r="E308" s="421">
        <f>[13]B!E779</f>
        <v>0</v>
      </c>
      <c r="F308" s="421">
        <f>[13]B!F779</f>
        <v>0</v>
      </c>
      <c r="G308" s="421">
        <f>[13]B!G779</f>
        <v>0</v>
      </c>
      <c r="H308" s="422">
        <f>[13]B!AA779</f>
        <v>0</v>
      </c>
      <c r="I308" s="422">
        <f>[13]B!AB779</f>
        <v>0</v>
      </c>
      <c r="J308" s="422">
        <f>[13]B!AC779</f>
        <v>0</v>
      </c>
      <c r="K308" s="422">
        <f>[13]B!AD779</f>
        <v>0</v>
      </c>
      <c r="L308" s="422">
        <f>[13]B!AE779</f>
        <v>0</v>
      </c>
      <c r="M308" s="422">
        <f>[13]B!AF779</f>
        <v>0</v>
      </c>
      <c r="N308" s="422">
        <f>[13]B!AG779</f>
        <v>0</v>
      </c>
      <c r="O308" s="422">
        <f>[13]B!AH779</f>
        <v>0</v>
      </c>
      <c r="P308" s="422">
        <f>[13]B!AI779</f>
        <v>5</v>
      </c>
      <c r="Q308" s="422">
        <f>[13]B!AJ779</f>
        <v>0</v>
      </c>
      <c r="R308" s="423"/>
      <c r="S308" s="137"/>
      <c r="T308" s="137"/>
    </row>
    <row r="309" spans="1:22" s="60" customFormat="1" ht="15" customHeight="1" x14ac:dyDescent="0.15">
      <c r="A309" s="139"/>
      <c r="B309" s="147" t="s">
        <v>142</v>
      </c>
      <c r="C309" s="387">
        <f>[13]B!C837</f>
        <v>4</v>
      </c>
      <c r="D309" s="387">
        <f>[13]B!D837</f>
        <v>4</v>
      </c>
      <c r="E309" s="387">
        <f>[13]B!E837</f>
        <v>4</v>
      </c>
      <c r="F309" s="387">
        <f>[13]B!F837</f>
        <v>0</v>
      </c>
      <c r="G309" s="387">
        <f>[13]B!G837</f>
        <v>0</v>
      </c>
      <c r="H309" s="409">
        <f>[13]B!AA837</f>
        <v>0</v>
      </c>
      <c r="I309" s="409">
        <f>[13]B!AB837</f>
        <v>3</v>
      </c>
      <c r="J309" s="409">
        <f>[13]B!AC837</f>
        <v>1</v>
      </c>
      <c r="K309" s="409">
        <f>[13]B!AD837</f>
        <v>0</v>
      </c>
      <c r="L309" s="409">
        <f>[13]B!AE837</f>
        <v>0</v>
      </c>
      <c r="M309" s="409">
        <f>[13]B!AF837</f>
        <v>0</v>
      </c>
      <c r="N309" s="409">
        <f>[13]B!AG837</f>
        <v>0</v>
      </c>
      <c r="O309" s="409">
        <f>[13]B!AH837</f>
        <v>0</v>
      </c>
      <c r="P309" s="409">
        <f>[13]B!AI837</f>
        <v>0</v>
      </c>
      <c r="Q309" s="409">
        <f>[13]B!AJ837</f>
        <v>0</v>
      </c>
      <c r="R309" s="388"/>
      <c r="S309" s="117"/>
      <c r="T309" s="117"/>
    </row>
    <row r="310" spans="1:22" s="60" customFormat="1" ht="15" customHeight="1" x14ac:dyDescent="0.15">
      <c r="A310" s="741" t="s">
        <v>431</v>
      </c>
      <c r="B310" s="742"/>
      <c r="C310" s="383">
        <f>[13]B!C533</f>
        <v>7619</v>
      </c>
      <c r="D310" s="383">
        <f>[13]B!D533</f>
        <v>7454</v>
      </c>
      <c r="E310" s="383">
        <f>[13]B!E533</f>
        <v>7454</v>
      </c>
      <c r="F310" s="383">
        <f>[13]B!F533</f>
        <v>0</v>
      </c>
      <c r="G310" s="383">
        <f>[13]B!G533</f>
        <v>165</v>
      </c>
      <c r="H310" s="405">
        <f>[13]B!AA533</f>
        <v>4661</v>
      </c>
      <c r="I310" s="405">
        <f>[13]B!AB533</f>
        <v>1244</v>
      </c>
      <c r="J310" s="405">
        <f>[13]B!AC533</f>
        <v>1714</v>
      </c>
      <c r="K310" s="405">
        <f>[13]B!AD533</f>
        <v>0</v>
      </c>
      <c r="L310" s="405">
        <f>[13]B!AE533</f>
        <v>0</v>
      </c>
      <c r="M310" s="405">
        <f>[13]B!AF533</f>
        <v>0</v>
      </c>
      <c r="N310" s="405">
        <f>[13]B!AG533</f>
        <v>0</v>
      </c>
      <c r="O310" s="405">
        <f>[13]B!AH533</f>
        <v>0</v>
      </c>
      <c r="P310" s="405">
        <f>[13]B!AI533</f>
        <v>1</v>
      </c>
      <c r="Q310" s="405">
        <f>[13]B!AJ533</f>
        <v>0</v>
      </c>
      <c r="R310" s="384"/>
      <c r="S310" s="117"/>
      <c r="T310" s="117"/>
    </row>
    <row r="311" spans="1:22" s="3" customFormat="1" ht="15" customHeight="1" x14ac:dyDescent="0.15">
      <c r="A311" s="743" t="s">
        <v>143</v>
      </c>
      <c r="B311" s="744"/>
      <c r="C311" s="424">
        <f>[13]B!C1051</f>
        <v>0</v>
      </c>
      <c r="D311" s="424">
        <f>[13]B!D1051</f>
        <v>0</v>
      </c>
      <c r="E311" s="424">
        <f>[13]B!E1051</f>
        <v>0</v>
      </c>
      <c r="F311" s="424">
        <f>[13]B!F1051</f>
        <v>0</v>
      </c>
      <c r="G311" s="424">
        <f>[13]B!G1051</f>
        <v>0</v>
      </c>
      <c r="H311" s="425">
        <f>[13]B!AA1051</f>
        <v>0</v>
      </c>
      <c r="I311" s="425">
        <f>[13]B!AB1051</f>
        <v>0</v>
      </c>
      <c r="J311" s="425">
        <f>[13]B!AC1051</f>
        <v>0</v>
      </c>
      <c r="K311" s="425">
        <f>[13]B!AD1051</f>
        <v>0</v>
      </c>
      <c r="L311" s="425">
        <f>[13]B!AE1051</f>
        <v>0</v>
      </c>
      <c r="M311" s="425">
        <f>[13]B!AF1051</f>
        <v>0</v>
      </c>
      <c r="N311" s="425">
        <f>[13]B!AG1051</f>
        <v>0</v>
      </c>
      <c r="O311" s="425">
        <f>[13]B!AH1051</f>
        <v>0</v>
      </c>
      <c r="P311" s="425">
        <f>[13]B!AI1051</f>
        <v>773</v>
      </c>
      <c r="Q311" s="425">
        <f>[13]B!AJ1051</f>
        <v>0</v>
      </c>
      <c r="R311" s="426"/>
      <c r="S311" s="143"/>
      <c r="T311" s="143"/>
    </row>
    <row r="312" spans="1:22" s="149" customFormat="1" ht="22.5" customHeight="1" x14ac:dyDescent="0.15">
      <c r="A312" s="12" t="s">
        <v>432</v>
      </c>
      <c r="B312" s="148"/>
      <c r="C312" s="148"/>
      <c r="R312" s="150"/>
      <c r="S312" s="150"/>
      <c r="T312" s="150"/>
    </row>
    <row r="313" spans="1:22" ht="24" customHeight="1" x14ac:dyDescent="0.15">
      <c r="A313" s="639" t="s">
        <v>433</v>
      </c>
      <c r="B313" s="720"/>
      <c r="C313" s="595" t="s">
        <v>410</v>
      </c>
      <c r="D313" s="681" t="s">
        <v>434</v>
      </c>
      <c r="E313" s="682"/>
      <c r="F313" s="682"/>
      <c r="G313" s="747"/>
      <c r="H313" s="726" t="s">
        <v>412</v>
      </c>
      <c r="I313" s="726"/>
      <c r="J313" s="727"/>
      <c r="K313" s="655" t="s">
        <v>413</v>
      </c>
      <c r="L313" s="655"/>
      <c r="M313" s="655"/>
      <c r="N313" s="656" t="s">
        <v>414</v>
      </c>
      <c r="O313" s="659" t="s">
        <v>415</v>
      </c>
      <c r="P313" s="660"/>
      <c r="Q313" s="661" t="s">
        <v>416</v>
      </c>
    </row>
    <row r="314" spans="1:22" ht="18" customHeight="1" x14ac:dyDescent="0.15">
      <c r="A314" s="639"/>
      <c r="B314" s="720"/>
      <c r="C314" s="596"/>
      <c r="D314" s="733" t="s">
        <v>418</v>
      </c>
      <c r="E314" s="735" t="s">
        <v>419</v>
      </c>
      <c r="F314" s="736"/>
      <c r="G314" s="733" t="s">
        <v>420</v>
      </c>
      <c r="H314" s="669" t="s">
        <v>421</v>
      </c>
      <c r="I314" s="671" t="s">
        <v>422</v>
      </c>
      <c r="J314" s="644" t="s">
        <v>423</v>
      </c>
      <c r="K314" s="646" t="s">
        <v>424</v>
      </c>
      <c r="L314" s="647" t="s">
        <v>425</v>
      </c>
      <c r="M314" s="648" t="s">
        <v>426</v>
      </c>
      <c r="N314" s="657"/>
      <c r="O314" s="649" t="s">
        <v>427</v>
      </c>
      <c r="P314" s="650" t="s">
        <v>428</v>
      </c>
      <c r="Q314" s="662"/>
      <c r="R314" s="151"/>
    </row>
    <row r="315" spans="1:22" ht="18" customHeight="1" x14ac:dyDescent="0.15">
      <c r="A315" s="639"/>
      <c r="B315" s="720"/>
      <c r="C315" s="680"/>
      <c r="D315" s="734"/>
      <c r="E315" s="152" t="s">
        <v>429</v>
      </c>
      <c r="F315" s="134" t="s">
        <v>430</v>
      </c>
      <c r="G315" s="734"/>
      <c r="H315" s="670"/>
      <c r="I315" s="672"/>
      <c r="J315" s="645"/>
      <c r="K315" s="646"/>
      <c r="L315" s="647"/>
      <c r="M315" s="648"/>
      <c r="N315" s="658"/>
      <c r="O315" s="649"/>
      <c r="P315" s="650"/>
      <c r="Q315" s="663"/>
      <c r="R315" s="151"/>
      <c r="U315" s="137"/>
      <c r="V315" s="137"/>
    </row>
    <row r="316" spans="1:22" ht="14.25" customHeight="1" x14ac:dyDescent="0.15">
      <c r="A316" s="153" t="s">
        <v>435</v>
      </c>
      <c r="B316" s="154"/>
      <c r="C316" s="155"/>
      <c r="D316" s="156"/>
      <c r="E316" s="157"/>
      <c r="F316" s="158"/>
      <c r="G316" s="159"/>
      <c r="H316" s="157"/>
      <c r="I316" s="160"/>
      <c r="J316" s="161"/>
      <c r="K316" s="162"/>
      <c r="L316" s="160"/>
      <c r="M316" s="161"/>
      <c r="N316" s="163"/>
      <c r="O316" s="162"/>
      <c r="P316" s="158"/>
      <c r="Q316" s="164"/>
      <c r="R316" s="165"/>
      <c r="U316" s="137"/>
    </row>
    <row r="317" spans="1:22" ht="15" customHeight="1" x14ac:dyDescent="0.15">
      <c r="A317" s="166" t="s">
        <v>436</v>
      </c>
      <c r="B317" s="167"/>
      <c r="C317" s="155"/>
      <c r="D317" s="156"/>
      <c r="E317" s="157"/>
      <c r="F317" s="158"/>
      <c r="G317" s="159"/>
      <c r="H317" s="157"/>
      <c r="I317" s="160"/>
      <c r="J317" s="161"/>
      <c r="K317" s="162"/>
      <c r="L317" s="160"/>
      <c r="M317" s="161"/>
      <c r="N317" s="163"/>
      <c r="O317" s="162"/>
      <c r="P317" s="158"/>
      <c r="Q317" s="164"/>
      <c r="R317" s="168"/>
      <c r="U317" s="137"/>
    </row>
    <row r="318" spans="1:22" ht="15" customHeight="1" x14ac:dyDescent="0.15">
      <c r="A318" s="683" t="s">
        <v>437</v>
      </c>
      <c r="B318" s="728"/>
      <c r="C318" s="427">
        <f>SUM([13]B!C844,[13]B!C851,[13]B!C855,[13]B!C862,[13]B!C871)</f>
        <v>0</v>
      </c>
      <c r="D318" s="427">
        <f>SUM([13]B!D844,[13]B!D851,[13]B!D855,[13]B!D862,[13]B!D871)</f>
        <v>0</v>
      </c>
      <c r="E318" s="428">
        <f>SUM([13]B!E844,[13]B!E851,[13]B!E855,[13]B!E862,[13]B!E871)</f>
        <v>0</v>
      </c>
      <c r="F318" s="428">
        <f>SUM([13]B!F844,[13]B!F851,[13]B!F855,[13]B!F862,[13]B!F871)</f>
        <v>0</v>
      </c>
      <c r="G318" s="428">
        <f>SUM([13]B!G844,[13]B!G851,[13]B!G855,[13]B!G862,[13]B!G871)</f>
        <v>0</v>
      </c>
      <c r="H318" s="428">
        <f>SUM([13]B!AA844,[13]B!AA851,[13]B!AA855,[13]B!AA862,[13]B!AA871)</f>
        <v>0</v>
      </c>
      <c r="I318" s="428">
        <f>SUM([13]B!AB844,[13]B!AB851,[13]B!AB855,[13]B!AB862,[13]B!AB871)</f>
        <v>0</v>
      </c>
      <c r="J318" s="428">
        <f>SUM([13]B!AC844,[13]B!AC851,[13]B!AC855,[13]B!AC862,[13]B!AC871)</f>
        <v>0</v>
      </c>
      <c r="K318" s="428">
        <f>SUM([13]B!AD844,[13]B!AD851,[13]B!AD855,[13]B!AD862,[13]B!AD871)</f>
        <v>0</v>
      </c>
      <c r="L318" s="428">
        <f>SUM([13]B!AE844,[13]B!AE851,[13]B!AE855,[13]B!AE862,[13]B!AE871)</f>
        <v>0</v>
      </c>
      <c r="M318" s="428">
        <f>SUM([13]B!AF844,[13]B!AF851,[13]B!AF855,[13]B!AF862,[13]B!AF871)</f>
        <v>0</v>
      </c>
      <c r="N318" s="428">
        <f>SUM([13]B!AG844,[13]B!AG851,[13]B!AG855,[13]B!AG862,[13]B!AG871)</f>
        <v>0</v>
      </c>
      <c r="O318" s="428">
        <f>SUM([13]B!AH844,[13]B!AH851,[13]B!AH855,[13]B!AH862,[13]B!AH871)</f>
        <v>0</v>
      </c>
      <c r="P318" s="428">
        <f>SUM([13]B!AI844,[13]B!AI851,[13]B!AI855,[13]B!AI862,[13]B!AI871)</f>
        <v>12</v>
      </c>
      <c r="Q318" s="428">
        <f>SUM([13]B!AJ844,[13]B!AJ851,[13]B!AJ855,[13]B!AJ862,[13]B!AJ871)</f>
        <v>0</v>
      </c>
      <c r="R318" s="169"/>
      <c r="U318" s="137"/>
    </row>
    <row r="319" spans="1:22" ht="15" customHeight="1" x14ac:dyDescent="0.15">
      <c r="A319" s="737" t="s">
        <v>438</v>
      </c>
      <c r="B319" s="738"/>
      <c r="C319" s="429">
        <f>SUM([13]B!C875,[13]B!C879,[13]B!C883,[13]B!C891,[13]B!C894,[13]B!C897)</f>
        <v>0</v>
      </c>
      <c r="D319" s="429">
        <f>SUM([13]B!D875,[13]B!D879,[13]B!D883,[13]B!D891,[13]B!D894,[13]B!D897)</f>
        <v>0</v>
      </c>
      <c r="E319" s="365">
        <f>SUM([13]B!E875,[13]B!E879,[13]B!E883,[13]B!E891,[13]B!E894,[13]B!E897)</f>
        <v>0</v>
      </c>
      <c r="F319" s="365">
        <f>SUM([13]B!F875,[13]B!F879,[13]B!F883,[13]B!F891,[13]B!F894,[13]B!F897)</f>
        <v>0</v>
      </c>
      <c r="G319" s="365">
        <f>SUM([13]B!G875,[13]B!G879,[13]B!G883,[13]B!G891,[13]B!G894,[13]B!G897)</f>
        <v>0</v>
      </c>
      <c r="H319" s="365">
        <f>SUM([13]B!AA875,[13]B!AA879,[13]B!AA883,[13]B!AA891,[13]B!AA894,[13]B!AA897)</f>
        <v>0</v>
      </c>
      <c r="I319" s="365">
        <f>SUM([13]B!AB875,[13]B!AB879,[13]B!AB883,[13]B!AB891,[13]B!AB894,[13]B!AB897)</f>
        <v>0</v>
      </c>
      <c r="J319" s="365">
        <f>SUM([13]B!AC875,[13]B!AC879,[13]B!AC883,[13]B!AC891,[13]B!AC894,[13]B!AC897)</f>
        <v>0</v>
      </c>
      <c r="K319" s="365">
        <f>SUM([13]B!AD875,[13]B!AD879,[13]B!AD883,[13]B!AD891,[13]B!AD894,[13]B!AD897)</f>
        <v>0</v>
      </c>
      <c r="L319" s="365">
        <f>SUM([13]B!AE875,[13]B!AE879,[13]B!AE883,[13]B!AE891,[13]B!AE894,[13]B!AE897)</f>
        <v>0</v>
      </c>
      <c r="M319" s="365">
        <f>SUM([13]B!AF875,[13]B!AF879,[13]B!AF883,[13]B!AF891,[13]B!AF894,[13]B!AF897)</f>
        <v>0</v>
      </c>
      <c r="N319" s="365">
        <f>SUM([13]B!AG875,[13]B!AG879,[13]B!AG883,[13]B!AG891,[13]B!AG894,[13]B!AG897)</f>
        <v>0</v>
      </c>
      <c r="O319" s="365">
        <f>SUM([13]B!AH875,[13]B!AH879,[13]B!AH883,[13]B!AH891,[13]B!AH894,[13]B!AH897)</f>
        <v>0</v>
      </c>
      <c r="P319" s="365">
        <f>SUM([13]B!AI875,[13]B!AI879,[13]B!AI883,[13]B!AI891,[13]B!AI894,[13]B!AI897)</f>
        <v>20</v>
      </c>
      <c r="Q319" s="365">
        <f>SUM([13]B!AJ875,[13]B!AJ879,[13]B!AJ883,[13]B!AJ891,[13]B!AJ894,[13]B!AJ897)</f>
        <v>0</v>
      </c>
      <c r="R319" s="41"/>
      <c r="U319" s="137"/>
    </row>
    <row r="320" spans="1:22" ht="15" customHeight="1" x14ac:dyDescent="0.15">
      <c r="A320" s="170" t="s">
        <v>439</v>
      </c>
      <c r="B320" s="171"/>
      <c r="C320" s="430"/>
      <c r="D320" s="431"/>
      <c r="E320" s="432"/>
      <c r="F320" s="433"/>
      <c r="G320" s="434"/>
      <c r="H320" s="432"/>
      <c r="I320" s="435"/>
      <c r="J320" s="433"/>
      <c r="K320" s="432"/>
      <c r="L320" s="435"/>
      <c r="M320" s="433"/>
      <c r="N320" s="436"/>
      <c r="O320" s="432"/>
      <c r="P320" s="433"/>
      <c r="Q320" s="437"/>
      <c r="R320" s="169"/>
      <c r="U320" s="137"/>
    </row>
    <row r="321" spans="1:24" ht="15" customHeight="1" x14ac:dyDescent="0.15">
      <c r="A321" s="739" t="s">
        <v>440</v>
      </c>
      <c r="B321" s="740"/>
      <c r="C321" s="344">
        <f>[13]B!C905</f>
        <v>0</v>
      </c>
      <c r="D321" s="344">
        <f>[13]B!D905</f>
        <v>0</v>
      </c>
      <c r="E321" s="381">
        <f>[13]B!E905</f>
        <v>0</v>
      </c>
      <c r="F321" s="381">
        <f>[13]B!F905</f>
        <v>0</v>
      </c>
      <c r="G321" s="381">
        <f>[13]B!G905</f>
        <v>0</v>
      </c>
      <c r="H321" s="381">
        <f>[13]B!AA905</f>
        <v>0</v>
      </c>
      <c r="I321" s="381">
        <f>[13]B!AB905</f>
        <v>0</v>
      </c>
      <c r="J321" s="381">
        <f>[13]B!AC905</f>
        <v>0</v>
      </c>
      <c r="K321" s="381">
        <f>[13]B!AD905</f>
        <v>0</v>
      </c>
      <c r="L321" s="381">
        <f>[13]B!AE905</f>
        <v>0</v>
      </c>
      <c r="M321" s="381">
        <f>[13]B!AF905</f>
        <v>0</v>
      </c>
      <c r="N321" s="381">
        <f>[13]B!AG905</f>
        <v>0</v>
      </c>
      <c r="O321" s="381">
        <f>[13]B!AH905</f>
        <v>0</v>
      </c>
      <c r="P321" s="381">
        <f>[13]B!AI905</f>
        <v>0</v>
      </c>
      <c r="Q321" s="381">
        <f>[13]B!AJ905</f>
        <v>0</v>
      </c>
      <c r="R321" s="169"/>
      <c r="U321" s="137"/>
    </row>
    <row r="322" spans="1:24" ht="15" customHeight="1" x14ac:dyDescent="0.15">
      <c r="A322" s="172" t="s">
        <v>441</v>
      </c>
      <c r="B322" s="173"/>
      <c r="C322" s="430"/>
      <c r="D322" s="431"/>
      <c r="E322" s="432"/>
      <c r="F322" s="433"/>
      <c r="G322" s="434"/>
      <c r="H322" s="432"/>
      <c r="I322" s="435"/>
      <c r="J322" s="433"/>
      <c r="K322" s="432"/>
      <c r="L322" s="435"/>
      <c r="M322" s="433"/>
      <c r="N322" s="436"/>
      <c r="O322" s="432"/>
      <c r="P322" s="433"/>
      <c r="Q322" s="437"/>
      <c r="R322" s="169"/>
      <c r="U322" s="137"/>
    </row>
    <row r="323" spans="1:24" ht="15" customHeight="1" x14ac:dyDescent="0.15">
      <c r="A323" s="683" t="s">
        <v>442</v>
      </c>
      <c r="B323" s="728"/>
      <c r="C323" s="438">
        <f>[13]B!C911</f>
        <v>0</v>
      </c>
      <c r="D323" s="438">
        <f>[13]B!D911</f>
        <v>0</v>
      </c>
      <c r="E323" s="439">
        <f>[13]B!E911</f>
        <v>0</v>
      </c>
      <c r="F323" s="439">
        <f>[13]B!F911</f>
        <v>0</v>
      </c>
      <c r="G323" s="439">
        <f>[13]B!G911</f>
        <v>0</v>
      </c>
      <c r="H323" s="439">
        <f>[13]B!AA911</f>
        <v>0</v>
      </c>
      <c r="I323" s="439">
        <f>[13]B!AB911</f>
        <v>0</v>
      </c>
      <c r="J323" s="439">
        <f>[13]B!AC911</f>
        <v>0</v>
      </c>
      <c r="K323" s="439">
        <f>[13]B!AD911</f>
        <v>0</v>
      </c>
      <c r="L323" s="439">
        <f>[13]B!AE911</f>
        <v>0</v>
      </c>
      <c r="M323" s="439">
        <f>[13]B!AF911</f>
        <v>0</v>
      </c>
      <c r="N323" s="439">
        <f>[13]B!AG911</f>
        <v>0</v>
      </c>
      <c r="O323" s="439">
        <f>[13]B!AH911</f>
        <v>0</v>
      </c>
      <c r="P323" s="439">
        <f>[13]B!AI911</f>
        <v>0</v>
      </c>
      <c r="Q323" s="439">
        <f>[13]B!AJ911</f>
        <v>0</v>
      </c>
      <c r="R323" s="169"/>
      <c r="U323" s="137"/>
    </row>
    <row r="324" spans="1:24" ht="15" customHeight="1" x14ac:dyDescent="0.15">
      <c r="A324" s="729" t="s">
        <v>443</v>
      </c>
      <c r="B324" s="730"/>
      <c r="C324" s="440">
        <f>[13]B!C927</f>
        <v>0</v>
      </c>
      <c r="D324" s="440">
        <f>[13]B!D927</f>
        <v>0</v>
      </c>
      <c r="E324" s="441">
        <f>[13]B!E927</f>
        <v>0</v>
      </c>
      <c r="F324" s="441">
        <f>[13]B!F927</f>
        <v>0</v>
      </c>
      <c r="G324" s="441">
        <f>[13]B!G927</f>
        <v>0</v>
      </c>
      <c r="H324" s="441">
        <f>[13]B!AA927</f>
        <v>0</v>
      </c>
      <c r="I324" s="441">
        <f>[13]B!AB927</f>
        <v>0</v>
      </c>
      <c r="J324" s="441">
        <f>[13]B!AC927</f>
        <v>0</v>
      </c>
      <c r="K324" s="441">
        <f>[13]B!AD927</f>
        <v>0</v>
      </c>
      <c r="L324" s="441">
        <f>[13]B!AE927</f>
        <v>0</v>
      </c>
      <c r="M324" s="441">
        <f>[13]B!AF927</f>
        <v>0</v>
      </c>
      <c r="N324" s="441">
        <f>[13]B!AG927</f>
        <v>0</v>
      </c>
      <c r="O324" s="441">
        <f>[13]B!AH927</f>
        <v>0</v>
      </c>
      <c r="P324" s="441">
        <f>[13]B!AI927</f>
        <v>0</v>
      </c>
      <c r="Q324" s="441">
        <f>[13]B!AJ927</f>
        <v>0</v>
      </c>
      <c r="R324" s="169"/>
      <c r="U324" s="137"/>
    </row>
    <row r="325" spans="1:24" ht="15" customHeight="1" x14ac:dyDescent="0.15">
      <c r="A325" s="729" t="s">
        <v>444</v>
      </c>
      <c r="B325" s="730"/>
      <c r="C325" s="442">
        <f>[13]B!C950</f>
        <v>0</v>
      </c>
      <c r="D325" s="442">
        <f>[13]B!D950</f>
        <v>0</v>
      </c>
      <c r="E325" s="443">
        <f>[13]B!E950</f>
        <v>0</v>
      </c>
      <c r="F325" s="443">
        <f>[13]B!F950</f>
        <v>0</v>
      </c>
      <c r="G325" s="443">
        <f>[13]B!G950</f>
        <v>0</v>
      </c>
      <c r="H325" s="443">
        <f>[13]B!AA950</f>
        <v>0</v>
      </c>
      <c r="I325" s="443">
        <f>[13]B!AB950</f>
        <v>0</v>
      </c>
      <c r="J325" s="443">
        <f>[13]B!AC950</f>
        <v>0</v>
      </c>
      <c r="K325" s="443">
        <f>[13]B!AD950</f>
        <v>0</v>
      </c>
      <c r="L325" s="443">
        <f>[13]B!AE950</f>
        <v>0</v>
      </c>
      <c r="M325" s="443">
        <f>[13]B!AF950</f>
        <v>0</v>
      </c>
      <c r="N325" s="443">
        <f>[13]B!AG950</f>
        <v>0</v>
      </c>
      <c r="O325" s="443">
        <f>[13]B!AH950</f>
        <v>0</v>
      </c>
      <c r="P325" s="443">
        <f>[13]B!AI950</f>
        <v>0</v>
      </c>
      <c r="Q325" s="443">
        <f>[13]B!AJ950</f>
        <v>0</v>
      </c>
      <c r="R325" s="169"/>
      <c r="U325" s="137"/>
    </row>
    <row r="326" spans="1:24" ht="15" customHeight="1" x14ac:dyDescent="0.15">
      <c r="A326" s="731" t="s">
        <v>445</v>
      </c>
      <c r="B326" s="732"/>
      <c r="C326" s="444">
        <f>SUM(C318+C319+C321+C323+C324+C325)</f>
        <v>0</v>
      </c>
      <c r="D326" s="444">
        <f t="shared" ref="D326:Q326" si="8">SUM(D318+D319+D321+D323+D324+D325)</f>
        <v>0</v>
      </c>
      <c r="E326" s="444">
        <f t="shared" si="8"/>
        <v>0</v>
      </c>
      <c r="F326" s="444">
        <f t="shared" si="8"/>
        <v>0</v>
      </c>
      <c r="G326" s="444">
        <f t="shared" si="8"/>
        <v>0</v>
      </c>
      <c r="H326" s="444">
        <f t="shared" si="8"/>
        <v>0</v>
      </c>
      <c r="I326" s="444">
        <f t="shared" si="8"/>
        <v>0</v>
      </c>
      <c r="J326" s="444">
        <f t="shared" si="8"/>
        <v>0</v>
      </c>
      <c r="K326" s="444">
        <f t="shared" si="8"/>
        <v>0</v>
      </c>
      <c r="L326" s="444">
        <f t="shared" si="8"/>
        <v>0</v>
      </c>
      <c r="M326" s="444">
        <f t="shared" si="8"/>
        <v>0</v>
      </c>
      <c r="N326" s="444">
        <f t="shared" si="8"/>
        <v>0</v>
      </c>
      <c r="O326" s="444">
        <f t="shared" si="8"/>
        <v>0</v>
      </c>
      <c r="P326" s="444">
        <f t="shared" si="8"/>
        <v>32</v>
      </c>
      <c r="Q326" s="444">
        <f t="shared" si="8"/>
        <v>0</v>
      </c>
      <c r="R326" s="169"/>
      <c r="U326" s="137"/>
    </row>
    <row r="327" spans="1:24" s="177" customFormat="1" ht="24.95" customHeight="1" x14ac:dyDescent="0.15">
      <c r="A327" s="174" t="s">
        <v>446</v>
      </c>
      <c r="B327" s="175"/>
      <c r="C327" s="175"/>
      <c r="D327" s="445"/>
      <c r="E327" s="445"/>
      <c r="F327" s="445"/>
      <c r="G327" s="445"/>
      <c r="H327" s="445"/>
      <c r="I327" s="445"/>
      <c r="J327" s="445"/>
      <c r="K327" s="445"/>
      <c r="L327" s="445"/>
      <c r="M327" s="445"/>
      <c r="N327" s="445"/>
      <c r="O327" s="446"/>
      <c r="P327" s="446"/>
      <c r="Q327" s="446"/>
      <c r="R327" s="446"/>
      <c r="S327" s="176"/>
      <c r="X327" s="5"/>
    </row>
    <row r="328" spans="1:24" ht="24" customHeight="1" x14ac:dyDescent="0.15">
      <c r="A328" s="639" t="s">
        <v>447</v>
      </c>
      <c r="B328" s="720"/>
      <c r="C328" s="595" t="s">
        <v>410</v>
      </c>
      <c r="D328" s="725" t="s">
        <v>434</v>
      </c>
      <c r="E328" s="725"/>
      <c r="F328" s="725"/>
      <c r="G328" s="725"/>
      <c r="H328" s="726" t="s">
        <v>412</v>
      </c>
      <c r="I328" s="726"/>
      <c r="J328" s="727"/>
      <c r="K328" s="655" t="s">
        <v>413</v>
      </c>
      <c r="L328" s="655"/>
      <c r="M328" s="655"/>
      <c r="N328" s="656" t="s">
        <v>414</v>
      </c>
      <c r="O328" s="659" t="s">
        <v>415</v>
      </c>
      <c r="P328" s="660"/>
      <c r="Q328" s="661" t="s">
        <v>416</v>
      </c>
      <c r="S328" s="151"/>
    </row>
    <row r="329" spans="1:24" ht="18" customHeight="1" x14ac:dyDescent="0.15">
      <c r="A329" s="639"/>
      <c r="B329" s="720"/>
      <c r="C329" s="596"/>
      <c r="D329" s="664" t="s">
        <v>448</v>
      </c>
      <c r="E329" s="721" t="s">
        <v>419</v>
      </c>
      <c r="F329" s="722"/>
      <c r="G329" s="723" t="s">
        <v>449</v>
      </c>
      <c r="H329" s="669" t="s">
        <v>421</v>
      </c>
      <c r="I329" s="671" t="s">
        <v>422</v>
      </c>
      <c r="J329" s="644" t="s">
        <v>423</v>
      </c>
      <c r="K329" s="646" t="s">
        <v>424</v>
      </c>
      <c r="L329" s="647" t="s">
        <v>425</v>
      </c>
      <c r="M329" s="648" t="s">
        <v>426</v>
      </c>
      <c r="N329" s="657"/>
      <c r="O329" s="649" t="s">
        <v>427</v>
      </c>
      <c r="P329" s="650" t="s">
        <v>428</v>
      </c>
      <c r="Q329" s="662"/>
    </row>
    <row r="330" spans="1:24" ht="18" customHeight="1" x14ac:dyDescent="0.15">
      <c r="A330" s="639"/>
      <c r="B330" s="720"/>
      <c r="C330" s="680"/>
      <c r="D330" s="665"/>
      <c r="E330" s="152" t="s">
        <v>429</v>
      </c>
      <c r="F330" s="134" t="s">
        <v>430</v>
      </c>
      <c r="G330" s="724"/>
      <c r="H330" s="670"/>
      <c r="I330" s="672"/>
      <c r="J330" s="645"/>
      <c r="K330" s="646"/>
      <c r="L330" s="647"/>
      <c r="M330" s="648"/>
      <c r="N330" s="658"/>
      <c r="O330" s="649"/>
      <c r="P330" s="650"/>
      <c r="Q330" s="663"/>
    </row>
    <row r="331" spans="1:24" ht="15" customHeight="1" x14ac:dyDescent="0.15">
      <c r="A331" s="447">
        <v>1901023</v>
      </c>
      <c r="B331" s="448" t="s">
        <v>369</v>
      </c>
      <c r="C331" s="449">
        <f>[13]B!C2249</f>
        <v>27</v>
      </c>
      <c r="D331" s="449">
        <f>[13]B!D2249</f>
        <v>27</v>
      </c>
      <c r="E331" s="450">
        <f>[13]B!E2249</f>
        <v>27</v>
      </c>
      <c r="F331" s="450">
        <f>[13]B!F2249</f>
        <v>0</v>
      </c>
      <c r="G331" s="450">
        <f>[13]B!G2249</f>
        <v>0</v>
      </c>
      <c r="H331" s="451">
        <f>[13]B!AA2249</f>
        <v>27</v>
      </c>
      <c r="I331" s="451">
        <f>[13]B!AB2249</f>
        <v>0</v>
      </c>
      <c r="J331" s="451">
        <f>[13]B!AC2249</f>
        <v>0</v>
      </c>
      <c r="K331" s="451">
        <f>[13]B!AD2249</f>
        <v>0</v>
      </c>
      <c r="L331" s="451">
        <f>[13]B!AE2249</f>
        <v>0</v>
      </c>
      <c r="M331" s="451">
        <f>[13]B!AF2249</f>
        <v>0</v>
      </c>
      <c r="N331" s="451">
        <f>[13]B!AG2249</f>
        <v>0</v>
      </c>
      <c r="O331" s="451">
        <f>[13]B!AH2249</f>
        <v>0</v>
      </c>
      <c r="P331" s="451">
        <f>[13]B!AI2249</f>
        <v>0</v>
      </c>
      <c r="Q331" s="451">
        <f>[13]B!AJ2249</f>
        <v>0</v>
      </c>
      <c r="R331" s="169"/>
    </row>
    <row r="332" spans="1:24" ht="15" customHeight="1" x14ac:dyDescent="0.15">
      <c r="A332" s="452">
        <v>1901024</v>
      </c>
      <c r="B332" s="453" t="s">
        <v>370</v>
      </c>
      <c r="C332" s="449">
        <f>[13]B!C2250</f>
        <v>0</v>
      </c>
      <c r="D332" s="449">
        <f>[13]B!D2250</f>
        <v>0</v>
      </c>
      <c r="E332" s="450">
        <f>[13]B!E2250</f>
        <v>0</v>
      </c>
      <c r="F332" s="450">
        <f>[13]B!F2250</f>
        <v>0</v>
      </c>
      <c r="G332" s="450">
        <f>[13]B!G2250</f>
        <v>0</v>
      </c>
      <c r="H332" s="451">
        <f>[13]B!AA2250</f>
        <v>0</v>
      </c>
      <c r="I332" s="451">
        <f>[13]B!AB2250</f>
        <v>0</v>
      </c>
      <c r="J332" s="451">
        <f>[13]B!AC2250</f>
        <v>0</v>
      </c>
      <c r="K332" s="451">
        <f>[13]B!AD2250</f>
        <v>0</v>
      </c>
      <c r="L332" s="451">
        <f>[13]B!AE2250</f>
        <v>0</v>
      </c>
      <c r="M332" s="451">
        <f>[13]B!AF2250</f>
        <v>0</v>
      </c>
      <c r="N332" s="451">
        <f>[13]B!AG2250</f>
        <v>0</v>
      </c>
      <c r="O332" s="451">
        <f>[13]B!AH2250</f>
        <v>0</v>
      </c>
      <c r="P332" s="451">
        <f>[13]B!AI2250</f>
        <v>0</v>
      </c>
      <c r="Q332" s="451">
        <f>[13]B!AJ2250</f>
        <v>0</v>
      </c>
      <c r="R332" s="169"/>
    </row>
    <row r="333" spans="1:24" ht="15" customHeight="1" x14ac:dyDescent="0.15">
      <c r="A333" s="452">
        <v>1901025</v>
      </c>
      <c r="B333" s="453" t="s">
        <v>450</v>
      </c>
      <c r="C333" s="449">
        <f>[13]B!C2251</f>
        <v>0</v>
      </c>
      <c r="D333" s="449">
        <f>[13]B!D2251</f>
        <v>0</v>
      </c>
      <c r="E333" s="450">
        <f>[13]B!E2251</f>
        <v>0</v>
      </c>
      <c r="F333" s="450">
        <f>[13]B!F2251</f>
        <v>0</v>
      </c>
      <c r="G333" s="450">
        <f>[13]B!G2251</f>
        <v>0</v>
      </c>
      <c r="H333" s="451">
        <f>[13]B!AA2251</f>
        <v>0</v>
      </c>
      <c r="I333" s="451">
        <f>[13]B!AB2251</f>
        <v>0</v>
      </c>
      <c r="J333" s="451">
        <f>[13]B!AC2251</f>
        <v>0</v>
      </c>
      <c r="K333" s="451">
        <f>[13]B!AD2251</f>
        <v>0</v>
      </c>
      <c r="L333" s="451">
        <f>[13]B!AE2251</f>
        <v>0</v>
      </c>
      <c r="M333" s="451">
        <f>[13]B!AF2251</f>
        <v>0</v>
      </c>
      <c r="N333" s="451">
        <f>[13]B!AG2251</f>
        <v>0</v>
      </c>
      <c r="O333" s="451">
        <f>[13]B!AH2251</f>
        <v>0</v>
      </c>
      <c r="P333" s="451">
        <f>[13]B!AI2251</f>
        <v>0</v>
      </c>
      <c r="Q333" s="451">
        <f>[13]B!AJ2251</f>
        <v>0</v>
      </c>
      <c r="R333" s="169"/>
    </row>
    <row r="334" spans="1:24" ht="15" customHeight="1" x14ac:dyDescent="0.15">
      <c r="A334" s="452">
        <v>1901026</v>
      </c>
      <c r="B334" s="453" t="s">
        <v>374</v>
      </c>
      <c r="C334" s="449">
        <f>[13]B!C2252</f>
        <v>0</v>
      </c>
      <c r="D334" s="449">
        <f>[13]B!D2252</f>
        <v>0</v>
      </c>
      <c r="E334" s="450">
        <f>[13]B!E2252</f>
        <v>0</v>
      </c>
      <c r="F334" s="450">
        <f>[13]B!F2252</f>
        <v>0</v>
      </c>
      <c r="G334" s="450">
        <f>[13]B!G2252</f>
        <v>0</v>
      </c>
      <c r="H334" s="451">
        <f>[13]B!AA2252</f>
        <v>0</v>
      </c>
      <c r="I334" s="451">
        <f>[13]B!AB2252</f>
        <v>0</v>
      </c>
      <c r="J334" s="451">
        <f>[13]B!AC2252</f>
        <v>0</v>
      </c>
      <c r="K334" s="451">
        <f>[13]B!AD2252</f>
        <v>0</v>
      </c>
      <c r="L334" s="451">
        <f>[13]B!AE2252</f>
        <v>0</v>
      </c>
      <c r="M334" s="451">
        <f>[13]B!AF2252</f>
        <v>0</v>
      </c>
      <c r="N334" s="451">
        <f>[13]B!AG2252</f>
        <v>0</v>
      </c>
      <c r="O334" s="451">
        <f>[13]B!AH2252</f>
        <v>0</v>
      </c>
      <c r="P334" s="451">
        <f>[13]B!AI2252</f>
        <v>0</v>
      </c>
      <c r="Q334" s="451">
        <f>[13]B!AJ2252</f>
        <v>0</v>
      </c>
      <c r="R334" s="169"/>
    </row>
    <row r="335" spans="1:24" ht="15" customHeight="1" x14ac:dyDescent="0.15">
      <c r="A335" s="452">
        <v>1901126</v>
      </c>
      <c r="B335" s="453" t="s">
        <v>375</v>
      </c>
      <c r="C335" s="449">
        <f>[13]B!C2253</f>
        <v>0</v>
      </c>
      <c r="D335" s="449">
        <f>[13]B!D2253</f>
        <v>0</v>
      </c>
      <c r="E335" s="450">
        <f>[13]B!E2253</f>
        <v>0</v>
      </c>
      <c r="F335" s="450">
        <f>[13]B!F2253</f>
        <v>0</v>
      </c>
      <c r="G335" s="450">
        <f>[13]B!G2253</f>
        <v>0</v>
      </c>
      <c r="H335" s="451">
        <f>[13]B!AA2253</f>
        <v>0</v>
      </c>
      <c r="I335" s="451">
        <f>[13]B!AB2253</f>
        <v>0</v>
      </c>
      <c r="J335" s="451">
        <f>[13]B!AC2253</f>
        <v>0</v>
      </c>
      <c r="K335" s="451">
        <f>[13]B!AD2253</f>
        <v>0</v>
      </c>
      <c r="L335" s="451">
        <f>[13]B!AE2253</f>
        <v>0</v>
      </c>
      <c r="M335" s="451">
        <f>[13]B!AF2253</f>
        <v>0</v>
      </c>
      <c r="N335" s="451">
        <f>[13]B!AG2253</f>
        <v>0</v>
      </c>
      <c r="O335" s="451">
        <f>[13]B!AH2253</f>
        <v>0</v>
      </c>
      <c r="P335" s="451">
        <f>[13]B!AI2253</f>
        <v>0</v>
      </c>
      <c r="Q335" s="451">
        <f>[13]B!AJ2253</f>
        <v>0</v>
      </c>
      <c r="R335" s="169"/>
    </row>
    <row r="336" spans="1:24" ht="15" customHeight="1" x14ac:dyDescent="0.15">
      <c r="A336" s="452">
        <v>1901027</v>
      </c>
      <c r="B336" s="453" t="s">
        <v>451</v>
      </c>
      <c r="C336" s="449">
        <f>[13]B!C2254</f>
        <v>0</v>
      </c>
      <c r="D336" s="449">
        <f>[13]B!D2254</f>
        <v>0</v>
      </c>
      <c r="E336" s="450">
        <f>[13]B!E2254</f>
        <v>0</v>
      </c>
      <c r="F336" s="450">
        <f>[13]B!F2254</f>
        <v>0</v>
      </c>
      <c r="G336" s="450">
        <f>[13]B!G2254</f>
        <v>0</v>
      </c>
      <c r="H336" s="451">
        <f>[13]B!AA2254</f>
        <v>0</v>
      </c>
      <c r="I336" s="451">
        <f>[13]B!AB2254</f>
        <v>0</v>
      </c>
      <c r="J336" s="451">
        <f>[13]B!AC2254</f>
        <v>0</v>
      </c>
      <c r="K336" s="451">
        <f>[13]B!AD2254</f>
        <v>0</v>
      </c>
      <c r="L336" s="451">
        <f>[13]B!AE2254</f>
        <v>0</v>
      </c>
      <c r="M336" s="451">
        <f>[13]B!AF2254</f>
        <v>0</v>
      </c>
      <c r="N336" s="451">
        <f>[13]B!AG2254</f>
        <v>0</v>
      </c>
      <c r="O336" s="451">
        <f>[13]B!AH2254</f>
        <v>0</v>
      </c>
      <c r="P336" s="451">
        <f>[13]B!AI2254</f>
        <v>0</v>
      </c>
      <c r="Q336" s="451">
        <f>[13]B!AJ2254</f>
        <v>0</v>
      </c>
      <c r="R336" s="169"/>
    </row>
    <row r="337" spans="1:18" ht="15" customHeight="1" x14ac:dyDescent="0.15">
      <c r="A337" s="452">
        <v>1901028</v>
      </c>
      <c r="B337" s="453" t="s">
        <v>379</v>
      </c>
      <c r="C337" s="449">
        <f>[13]B!C2255</f>
        <v>0</v>
      </c>
      <c r="D337" s="449">
        <f>[13]B!D2255</f>
        <v>0</v>
      </c>
      <c r="E337" s="450">
        <f>[13]B!E2255</f>
        <v>0</v>
      </c>
      <c r="F337" s="450">
        <f>[13]B!F2255</f>
        <v>0</v>
      </c>
      <c r="G337" s="450">
        <f>[13]B!G2255</f>
        <v>0</v>
      </c>
      <c r="H337" s="451">
        <f>[13]B!AA2255</f>
        <v>0</v>
      </c>
      <c r="I337" s="451">
        <f>[13]B!AB2255</f>
        <v>0</v>
      </c>
      <c r="J337" s="451">
        <f>[13]B!AC2255</f>
        <v>0</v>
      </c>
      <c r="K337" s="451">
        <f>[13]B!AD2255</f>
        <v>0</v>
      </c>
      <c r="L337" s="451">
        <f>[13]B!AE2255</f>
        <v>0</v>
      </c>
      <c r="M337" s="451">
        <f>[13]B!AF2255</f>
        <v>0</v>
      </c>
      <c r="N337" s="451">
        <f>[13]B!AG2255</f>
        <v>0</v>
      </c>
      <c r="O337" s="451">
        <f>[13]B!AH2255</f>
        <v>0</v>
      </c>
      <c r="P337" s="451">
        <f>[13]B!AI2255</f>
        <v>0</v>
      </c>
      <c r="Q337" s="451">
        <f>[13]B!AJ2255</f>
        <v>0</v>
      </c>
      <c r="R337" s="169"/>
    </row>
    <row r="338" spans="1:18" ht="15" customHeight="1" x14ac:dyDescent="0.15">
      <c r="A338" s="454">
        <v>1901029</v>
      </c>
      <c r="B338" s="455" t="s">
        <v>380</v>
      </c>
      <c r="C338" s="449">
        <f>[13]B!C2256</f>
        <v>0</v>
      </c>
      <c r="D338" s="449">
        <f>[13]B!D2256</f>
        <v>0</v>
      </c>
      <c r="E338" s="450">
        <f>[13]B!E2256</f>
        <v>0</v>
      </c>
      <c r="F338" s="450">
        <f>[13]B!F2256</f>
        <v>0</v>
      </c>
      <c r="G338" s="450">
        <f>[13]B!G2256</f>
        <v>0</v>
      </c>
      <c r="H338" s="451">
        <f>[13]B!AA2256</f>
        <v>0</v>
      </c>
      <c r="I338" s="451">
        <f>[13]B!AB2256</f>
        <v>0</v>
      </c>
      <c r="J338" s="451">
        <f>[13]B!AC2256</f>
        <v>0</v>
      </c>
      <c r="K338" s="451">
        <f>[13]B!AD2256</f>
        <v>0</v>
      </c>
      <c r="L338" s="451">
        <f>[13]B!AE2256</f>
        <v>0</v>
      </c>
      <c r="M338" s="451">
        <f>[13]B!AF2256</f>
        <v>0</v>
      </c>
      <c r="N338" s="451">
        <f>[13]B!AG2256</f>
        <v>0</v>
      </c>
      <c r="O338" s="451">
        <f>[13]B!AH2256</f>
        <v>0</v>
      </c>
      <c r="P338" s="451">
        <f>[13]B!AI2256</f>
        <v>0</v>
      </c>
      <c r="Q338" s="451">
        <f>[13]B!AJ2256</f>
        <v>0</v>
      </c>
      <c r="R338" s="169"/>
    </row>
    <row r="339" spans="1:18" s="393" customFormat="1" ht="15" customHeight="1" x14ac:dyDescent="0.15">
      <c r="A339" s="700" t="s">
        <v>410</v>
      </c>
      <c r="B339" s="701"/>
      <c r="C339" s="456">
        <f>SUM(C331:C338)</f>
        <v>27</v>
      </c>
      <c r="D339" s="457">
        <f>SUM(D331:D338)</f>
        <v>27</v>
      </c>
      <c r="E339" s="458">
        <f t="shared" ref="E339:Q339" si="9">SUM(E331:E338)</f>
        <v>27</v>
      </c>
      <c r="F339" s="458">
        <f t="shared" si="9"/>
        <v>0</v>
      </c>
      <c r="G339" s="458">
        <f t="shared" si="9"/>
        <v>0</v>
      </c>
      <c r="H339" s="458">
        <f t="shared" si="9"/>
        <v>27</v>
      </c>
      <c r="I339" s="458">
        <f t="shared" si="9"/>
        <v>0</v>
      </c>
      <c r="J339" s="458">
        <f t="shared" si="9"/>
        <v>0</v>
      </c>
      <c r="K339" s="458">
        <f t="shared" si="9"/>
        <v>0</v>
      </c>
      <c r="L339" s="458">
        <f t="shared" si="9"/>
        <v>0</v>
      </c>
      <c r="M339" s="458">
        <f t="shared" si="9"/>
        <v>0</v>
      </c>
      <c r="N339" s="458">
        <f t="shared" si="9"/>
        <v>0</v>
      </c>
      <c r="O339" s="458">
        <f t="shared" si="9"/>
        <v>0</v>
      </c>
      <c r="P339" s="444">
        <f t="shared" si="9"/>
        <v>0</v>
      </c>
      <c r="Q339" s="444">
        <f t="shared" si="9"/>
        <v>0</v>
      </c>
      <c r="R339" s="169"/>
    </row>
    <row r="340" spans="1:18" ht="24.95" customHeight="1" x14ac:dyDescent="0.15">
      <c r="A340" s="702" t="s">
        <v>452</v>
      </c>
      <c r="B340" s="702"/>
      <c r="C340" s="178"/>
      <c r="D340" s="459"/>
      <c r="E340" s="459"/>
      <c r="F340" s="459"/>
      <c r="G340" s="459"/>
      <c r="H340" s="459"/>
      <c r="I340" s="459"/>
      <c r="J340" s="459"/>
      <c r="K340" s="459"/>
      <c r="L340" s="459"/>
      <c r="M340" s="459"/>
      <c r="N340" s="179"/>
      <c r="O340" s="371"/>
      <c r="P340" s="371"/>
    </row>
    <row r="341" spans="1:18" ht="15" customHeight="1" x14ac:dyDescent="0.15">
      <c r="A341" s="690" t="s">
        <v>453</v>
      </c>
      <c r="B341" s="691"/>
      <c r="C341" s="705" t="s">
        <v>6</v>
      </c>
      <c r="D341" s="673" t="s">
        <v>418</v>
      </c>
      <c r="E341" s="709" t="s">
        <v>454</v>
      </c>
      <c r="F341" s="709"/>
      <c r="G341" s="709"/>
      <c r="H341" s="709"/>
      <c r="I341" s="709"/>
      <c r="J341" s="710"/>
      <c r="K341" s="711" t="s">
        <v>455</v>
      </c>
      <c r="L341" s="714" t="s">
        <v>413</v>
      </c>
      <c r="M341" s="715"/>
      <c r="N341" s="716"/>
      <c r="O341" s="656" t="s">
        <v>414</v>
      </c>
      <c r="P341" s="694" t="s">
        <v>415</v>
      </c>
      <c r="Q341" s="695"/>
      <c r="R341" s="661" t="s">
        <v>416</v>
      </c>
    </row>
    <row r="342" spans="1:18" ht="15" customHeight="1" x14ac:dyDescent="0.15">
      <c r="A342" s="703"/>
      <c r="B342" s="704"/>
      <c r="C342" s="706"/>
      <c r="D342" s="708"/>
      <c r="E342" s="698" t="s">
        <v>456</v>
      </c>
      <c r="F342" s="699"/>
      <c r="G342" s="699"/>
      <c r="H342" s="699" t="s">
        <v>457</v>
      </c>
      <c r="I342" s="699"/>
      <c r="J342" s="699"/>
      <c r="K342" s="712"/>
      <c r="L342" s="717"/>
      <c r="M342" s="718"/>
      <c r="N342" s="719"/>
      <c r="O342" s="657"/>
      <c r="P342" s="696"/>
      <c r="Q342" s="697"/>
      <c r="R342" s="662"/>
    </row>
    <row r="343" spans="1:18" ht="45" customHeight="1" x14ac:dyDescent="0.15">
      <c r="A343" s="692"/>
      <c r="B343" s="693"/>
      <c r="C343" s="707"/>
      <c r="D343" s="674"/>
      <c r="E343" s="180" t="s">
        <v>429</v>
      </c>
      <c r="F343" s="181" t="s">
        <v>430</v>
      </c>
      <c r="G343" s="571" t="s">
        <v>449</v>
      </c>
      <c r="H343" s="180" t="s">
        <v>429</v>
      </c>
      <c r="I343" s="181" t="s">
        <v>430</v>
      </c>
      <c r="J343" s="571" t="s">
        <v>449</v>
      </c>
      <c r="K343" s="713"/>
      <c r="L343" s="183" t="s">
        <v>424</v>
      </c>
      <c r="M343" s="184" t="s">
        <v>425</v>
      </c>
      <c r="N343" s="185" t="s">
        <v>426</v>
      </c>
      <c r="O343" s="658"/>
      <c r="P343" s="460" t="s">
        <v>427</v>
      </c>
      <c r="Q343" s="461" t="s">
        <v>428</v>
      </c>
      <c r="R343" s="663"/>
    </row>
    <row r="344" spans="1:18" ht="15" customHeight="1" x14ac:dyDescent="0.15">
      <c r="A344" s="186" t="s">
        <v>458</v>
      </c>
      <c r="B344" s="187" t="s">
        <v>459</v>
      </c>
      <c r="C344" s="311">
        <f>[13]B!$C$1216</f>
        <v>8</v>
      </c>
      <c r="D344" s="449">
        <f>[13]B!H1216</f>
        <v>7</v>
      </c>
      <c r="E344" s="450">
        <f>[13]B!I1216</f>
        <v>4</v>
      </c>
      <c r="F344" s="450">
        <f>[13]B!J1216</f>
        <v>3</v>
      </c>
      <c r="G344" s="450">
        <f>[13]B!K1216</f>
        <v>0</v>
      </c>
      <c r="H344" s="450">
        <f>[13]B!L1216</f>
        <v>0</v>
      </c>
      <c r="I344" s="450">
        <f>[13]B!M1216</f>
        <v>1</v>
      </c>
      <c r="J344" s="450">
        <f>[13]B!N1216</f>
        <v>0</v>
      </c>
      <c r="K344" s="462"/>
      <c r="L344" s="450">
        <f>[13]B!AD1216</f>
        <v>0</v>
      </c>
      <c r="M344" s="450">
        <f>[13]B!AE1216</f>
        <v>0</v>
      </c>
      <c r="N344" s="450">
        <f>[13]B!AF1216</f>
        <v>0</v>
      </c>
      <c r="O344" s="450">
        <f>[13]B!AG1216</f>
        <v>0</v>
      </c>
      <c r="P344" s="450">
        <f>[13]B!AH1216</f>
        <v>0</v>
      </c>
      <c r="Q344" s="450">
        <f>[13]B!AI1216</f>
        <v>0</v>
      </c>
      <c r="R344" s="450">
        <f>[13]B!AJ1216</f>
        <v>0</v>
      </c>
    </row>
    <row r="345" spans="1:18" ht="15" customHeight="1" x14ac:dyDescent="0.15">
      <c r="A345" s="188" t="s">
        <v>460</v>
      </c>
      <c r="B345" s="189" t="s">
        <v>461</v>
      </c>
      <c r="C345" s="449">
        <f>[13]B!C1352</f>
        <v>119</v>
      </c>
      <c r="D345" s="449">
        <f>[13]B!H1352</f>
        <v>109</v>
      </c>
      <c r="E345" s="451">
        <f>[13]B!I1352</f>
        <v>87</v>
      </c>
      <c r="F345" s="451">
        <f>[13]B!J1352</f>
        <v>22</v>
      </c>
      <c r="G345" s="451">
        <f>[13]B!K1352</f>
        <v>0</v>
      </c>
      <c r="H345" s="451">
        <f>[13]B!L1352</f>
        <v>4</v>
      </c>
      <c r="I345" s="451">
        <f>[13]B!M1352</f>
        <v>6</v>
      </c>
      <c r="J345" s="451">
        <f>[13]B!N1352</f>
        <v>0</v>
      </c>
      <c r="K345" s="451">
        <v>32</v>
      </c>
      <c r="L345" s="451">
        <f>[13]B!AD1352</f>
        <v>0</v>
      </c>
      <c r="M345" s="451">
        <f>[13]B!AE1352</f>
        <v>0</v>
      </c>
      <c r="N345" s="451">
        <f>[13]B!AF1352</f>
        <v>0</v>
      </c>
      <c r="O345" s="451">
        <f>[13]B!AG1352</f>
        <v>0</v>
      </c>
      <c r="P345" s="451">
        <f>[13]B!AH1352</f>
        <v>0</v>
      </c>
      <c r="Q345" s="451">
        <f>[13]B!AI1352</f>
        <v>0</v>
      </c>
      <c r="R345" s="451">
        <f>[13]B!AJ1352</f>
        <v>0</v>
      </c>
    </row>
    <row r="346" spans="1:18" ht="15" customHeight="1" x14ac:dyDescent="0.15">
      <c r="A346" s="188" t="s">
        <v>113</v>
      </c>
      <c r="B346" s="189" t="s">
        <v>462</v>
      </c>
      <c r="C346" s="449">
        <f>[13]B!C1502</f>
        <v>57</v>
      </c>
      <c r="D346" s="449">
        <f>[13]B!H1502</f>
        <v>47</v>
      </c>
      <c r="E346" s="451">
        <f>[13]B!I1502</f>
        <v>37</v>
      </c>
      <c r="F346" s="451">
        <f>[13]B!J1502</f>
        <v>10</v>
      </c>
      <c r="G346" s="451">
        <f>[13]B!K1502</f>
        <v>1</v>
      </c>
      <c r="H346" s="451">
        <f>[13]B!L1502</f>
        <v>4</v>
      </c>
      <c r="I346" s="451">
        <f>[13]B!M1502</f>
        <v>5</v>
      </c>
      <c r="J346" s="451">
        <f>[13]B!N1502</f>
        <v>0</v>
      </c>
      <c r="K346" s="451">
        <v>22</v>
      </c>
      <c r="L346" s="451">
        <f>[13]B!AD1502</f>
        <v>0</v>
      </c>
      <c r="M346" s="451">
        <f>[13]B!AE1502</f>
        <v>0</v>
      </c>
      <c r="N346" s="451">
        <f>[13]B!AF1502</f>
        <v>0</v>
      </c>
      <c r="O346" s="451">
        <f>[13]B!AG1502</f>
        <v>0</v>
      </c>
      <c r="P346" s="451">
        <f>[13]B!AH1502</f>
        <v>0</v>
      </c>
      <c r="Q346" s="451">
        <f>[13]B!AI1502</f>
        <v>0</v>
      </c>
      <c r="R346" s="451">
        <f>[13]B!AJ1502</f>
        <v>0</v>
      </c>
    </row>
    <row r="347" spans="1:18" ht="15" customHeight="1" x14ac:dyDescent="0.15">
      <c r="A347" s="188" t="s">
        <v>115</v>
      </c>
      <c r="B347" s="189" t="s">
        <v>463</v>
      </c>
      <c r="C347" s="449">
        <f>[13]B!C1566</f>
        <v>2</v>
      </c>
      <c r="D347" s="449">
        <f>[13]B!H1566</f>
        <v>2</v>
      </c>
      <c r="E347" s="451">
        <f>[13]B!I1566</f>
        <v>2</v>
      </c>
      <c r="F347" s="451">
        <f>[13]B!J1566</f>
        <v>0</v>
      </c>
      <c r="G347" s="451">
        <f>[13]B!K1566</f>
        <v>0</v>
      </c>
      <c r="H347" s="451">
        <f>[13]B!L1566</f>
        <v>0</v>
      </c>
      <c r="I347" s="451">
        <f>[13]B!M1566</f>
        <v>0</v>
      </c>
      <c r="J347" s="451">
        <f>[13]B!N1566</f>
        <v>0</v>
      </c>
      <c r="K347" s="451">
        <v>0</v>
      </c>
      <c r="L347" s="451">
        <f>[13]B!AD1566</f>
        <v>0</v>
      </c>
      <c r="M347" s="451">
        <f>[13]B!AE1566</f>
        <v>0</v>
      </c>
      <c r="N347" s="451">
        <f>[13]B!AF1566</f>
        <v>0</v>
      </c>
      <c r="O347" s="451">
        <f>[13]B!AG1566</f>
        <v>0</v>
      </c>
      <c r="P347" s="451">
        <f>[13]B!AH1566</f>
        <v>0</v>
      </c>
      <c r="Q347" s="451">
        <f>[13]B!AI1566</f>
        <v>0</v>
      </c>
      <c r="R347" s="451">
        <f>[13]B!AJ1566</f>
        <v>0</v>
      </c>
    </row>
    <row r="348" spans="1:18" ht="15" customHeight="1" x14ac:dyDescent="0.15">
      <c r="A348" s="188" t="s">
        <v>117</v>
      </c>
      <c r="B348" s="189" t="s">
        <v>464</v>
      </c>
      <c r="C348" s="449">
        <f>[13]B!C1635</f>
        <v>30</v>
      </c>
      <c r="D348" s="449">
        <f>[13]B!H1635</f>
        <v>19</v>
      </c>
      <c r="E348" s="451">
        <f>[13]B!I1635</f>
        <v>19</v>
      </c>
      <c r="F348" s="451">
        <f>[13]B!J1635</f>
        <v>0</v>
      </c>
      <c r="G348" s="451">
        <f>[13]B!K1635</f>
        <v>0</v>
      </c>
      <c r="H348" s="451">
        <f>[13]B!L1635</f>
        <v>11</v>
      </c>
      <c r="I348" s="451">
        <f>[13]B!M1635</f>
        <v>0</v>
      </c>
      <c r="J348" s="451">
        <f>[13]B!N1635</f>
        <v>0</v>
      </c>
      <c r="K348" s="451">
        <v>24</v>
      </c>
      <c r="L348" s="451">
        <f>[13]B!AD1635</f>
        <v>0</v>
      </c>
      <c r="M348" s="451">
        <f>[13]B!AE1635</f>
        <v>0</v>
      </c>
      <c r="N348" s="451">
        <f>[13]B!AF1635</f>
        <v>0</v>
      </c>
      <c r="O348" s="451">
        <f>[13]B!AG1635</f>
        <v>0</v>
      </c>
      <c r="P348" s="451">
        <f>[13]B!AH1635</f>
        <v>0</v>
      </c>
      <c r="Q348" s="451">
        <f>[13]B!AI1635</f>
        <v>0</v>
      </c>
      <c r="R348" s="451">
        <f>[13]B!AJ1635</f>
        <v>0</v>
      </c>
    </row>
    <row r="349" spans="1:18" ht="15" customHeight="1" x14ac:dyDescent="0.15">
      <c r="A349" s="188" t="s">
        <v>465</v>
      </c>
      <c r="B349" s="189" t="s">
        <v>466</v>
      </c>
      <c r="C349" s="449">
        <f>[13]B!C1680</f>
        <v>43</v>
      </c>
      <c r="D349" s="449">
        <f>[13]B!H1680</f>
        <v>38</v>
      </c>
      <c r="E349" s="451">
        <f>[13]B!I1680</f>
        <v>37</v>
      </c>
      <c r="F349" s="451">
        <f>[13]B!J1680</f>
        <v>1</v>
      </c>
      <c r="G349" s="451">
        <f>[13]B!K1680</f>
        <v>1</v>
      </c>
      <c r="H349" s="451">
        <f>[13]B!L1680</f>
        <v>3</v>
      </c>
      <c r="I349" s="451">
        <f>[13]B!M1680</f>
        <v>1</v>
      </c>
      <c r="J349" s="451">
        <f>[13]B!N1680</f>
        <v>0</v>
      </c>
      <c r="K349" s="451">
        <v>41</v>
      </c>
      <c r="L349" s="451">
        <f>[13]B!AD1680</f>
        <v>0</v>
      </c>
      <c r="M349" s="451">
        <f>[13]B!AE1680</f>
        <v>0</v>
      </c>
      <c r="N349" s="451">
        <f>[13]B!AF1680</f>
        <v>0</v>
      </c>
      <c r="O349" s="451">
        <f>[13]B!AG1680</f>
        <v>0</v>
      </c>
      <c r="P349" s="451">
        <f>[13]B!AH1680</f>
        <v>0</v>
      </c>
      <c r="Q349" s="451">
        <f>[13]B!AI1680</f>
        <v>0</v>
      </c>
      <c r="R349" s="451">
        <f>[13]B!AJ1680</f>
        <v>0</v>
      </c>
    </row>
    <row r="350" spans="1:18" ht="15" customHeight="1" x14ac:dyDescent="0.15">
      <c r="A350" s="188" t="s">
        <v>124</v>
      </c>
      <c r="B350" s="189" t="s">
        <v>467</v>
      </c>
      <c r="C350" s="463">
        <f>[13]B!C1914</f>
        <v>10</v>
      </c>
      <c r="D350" s="463">
        <f>[13]B!H1914</f>
        <v>9</v>
      </c>
      <c r="E350" s="451">
        <f>[13]B!I1914</f>
        <v>9</v>
      </c>
      <c r="F350" s="451">
        <f>[13]B!J1914</f>
        <v>0</v>
      </c>
      <c r="G350" s="451">
        <f>[13]B!K1914</f>
        <v>0</v>
      </c>
      <c r="H350" s="451">
        <f>[13]B!L1914</f>
        <v>1</v>
      </c>
      <c r="I350" s="451">
        <f>[13]B!M1914</f>
        <v>0</v>
      </c>
      <c r="J350" s="451">
        <f>[13]B!N1914</f>
        <v>0</v>
      </c>
      <c r="K350" s="451">
        <v>1</v>
      </c>
      <c r="L350" s="451">
        <f>[13]B!AD1914</f>
        <v>0</v>
      </c>
      <c r="M350" s="451">
        <f>[13]B!AE1914</f>
        <v>0</v>
      </c>
      <c r="N350" s="451">
        <f>[13]B!AF1914</f>
        <v>0</v>
      </c>
      <c r="O350" s="451">
        <f>[13]B!AG1914</f>
        <v>0</v>
      </c>
      <c r="P350" s="451">
        <f>[13]B!AH1914</f>
        <v>0</v>
      </c>
      <c r="Q350" s="451">
        <f>[13]B!AI1914</f>
        <v>0</v>
      </c>
      <c r="R350" s="451">
        <f>[13]B!AJ1914</f>
        <v>0</v>
      </c>
    </row>
    <row r="351" spans="1:18" ht="15" customHeight="1" x14ac:dyDescent="0.15">
      <c r="A351" s="188" t="s">
        <v>468</v>
      </c>
      <c r="B351" s="189" t="s">
        <v>469</v>
      </c>
      <c r="C351" s="463">
        <f>[13]B!C1983</f>
        <v>11</v>
      </c>
      <c r="D351" s="463">
        <f>[13]B!H1983</f>
        <v>9</v>
      </c>
      <c r="E351" s="451">
        <f>[13]B!I1983</f>
        <v>9</v>
      </c>
      <c r="F351" s="451">
        <f>[13]B!J1983</f>
        <v>0</v>
      </c>
      <c r="G351" s="451">
        <f>[13]B!K1983</f>
        <v>0</v>
      </c>
      <c r="H351" s="451">
        <f>[13]B!L1983</f>
        <v>2</v>
      </c>
      <c r="I351" s="451">
        <f>[13]B!M1983</f>
        <v>0</v>
      </c>
      <c r="J351" s="451">
        <f>[13]B!N1983</f>
        <v>0</v>
      </c>
      <c r="K351" s="451">
        <v>7</v>
      </c>
      <c r="L351" s="451">
        <f>[13]B!AD1983</f>
        <v>0</v>
      </c>
      <c r="M351" s="451">
        <f>[13]B!AE1983</f>
        <v>0</v>
      </c>
      <c r="N351" s="451">
        <f>[13]B!AF1983</f>
        <v>0</v>
      </c>
      <c r="O351" s="451">
        <f>[13]B!AG1983</f>
        <v>0</v>
      </c>
      <c r="P351" s="451">
        <f>[13]B!AH1983</f>
        <v>0</v>
      </c>
      <c r="Q351" s="451">
        <f>[13]B!AI1983</f>
        <v>0</v>
      </c>
      <c r="R351" s="451">
        <f>[13]B!AJ1983</f>
        <v>0</v>
      </c>
    </row>
    <row r="352" spans="1:18" ht="15" customHeight="1" x14ac:dyDescent="0.15">
      <c r="A352" s="188" t="s">
        <v>470</v>
      </c>
      <c r="B352" s="189" t="s">
        <v>471</v>
      </c>
      <c r="C352" s="463">
        <f>[13]B!C2176</f>
        <v>242</v>
      </c>
      <c r="D352" s="463">
        <f>[13]B!H2176</f>
        <v>183</v>
      </c>
      <c r="E352" s="451">
        <f>[13]B!I2176</f>
        <v>135</v>
      </c>
      <c r="F352" s="451">
        <f>[13]B!J2176</f>
        <v>48</v>
      </c>
      <c r="G352" s="451">
        <f>[13]B!K2176</f>
        <v>8</v>
      </c>
      <c r="H352" s="451">
        <f>[13]B!L2176</f>
        <v>42</v>
      </c>
      <c r="I352" s="451">
        <f>[13]B!M2176</f>
        <v>7</v>
      </c>
      <c r="J352" s="451">
        <f>[13]B!N2176</f>
        <v>2</v>
      </c>
      <c r="K352" s="464"/>
      <c r="L352" s="451">
        <f>[13]B!AD2176</f>
        <v>0</v>
      </c>
      <c r="M352" s="451">
        <f>[13]B!AE2176</f>
        <v>0</v>
      </c>
      <c r="N352" s="451">
        <f>[13]B!AF2176</f>
        <v>0</v>
      </c>
      <c r="O352" s="451">
        <f>[13]B!AG2176</f>
        <v>0</v>
      </c>
      <c r="P352" s="451">
        <f>[13]B!AH2176</f>
        <v>0</v>
      </c>
      <c r="Q352" s="451">
        <f>[13]B!AI2176</f>
        <v>0</v>
      </c>
      <c r="R352" s="451">
        <f>[13]B!AJ2176</f>
        <v>0</v>
      </c>
    </row>
    <row r="353" spans="1:28" ht="15" customHeight="1" x14ac:dyDescent="0.15">
      <c r="A353" s="188" t="s">
        <v>472</v>
      </c>
      <c r="B353" s="189" t="s">
        <v>473</v>
      </c>
      <c r="C353" s="449">
        <f>[13]B!C2218</f>
        <v>19</v>
      </c>
      <c r="D353" s="449">
        <f>[13]B!H2218</f>
        <v>15</v>
      </c>
      <c r="E353" s="451">
        <f>[13]B!I2218</f>
        <v>8</v>
      </c>
      <c r="F353" s="451">
        <f>[13]B!J2218</f>
        <v>7</v>
      </c>
      <c r="G353" s="451">
        <f>[13]B!K2218</f>
        <v>1</v>
      </c>
      <c r="H353" s="451">
        <f>[13]B!L2218</f>
        <v>1</v>
      </c>
      <c r="I353" s="451">
        <f>[13]B!M2218</f>
        <v>2</v>
      </c>
      <c r="J353" s="451">
        <f>[13]B!N2218</f>
        <v>0</v>
      </c>
      <c r="K353" s="451">
        <v>3</v>
      </c>
      <c r="L353" s="451">
        <f>[13]B!AD2218</f>
        <v>0</v>
      </c>
      <c r="M353" s="451">
        <f>[13]B!AE2218</f>
        <v>0</v>
      </c>
      <c r="N353" s="451">
        <f>[13]B!AF2218</f>
        <v>0</v>
      </c>
      <c r="O353" s="451">
        <f>[13]B!AG2218</f>
        <v>0</v>
      </c>
      <c r="P353" s="451">
        <f>[13]B!AH2218</f>
        <v>0</v>
      </c>
      <c r="Q353" s="451">
        <f>[13]B!AI2218</f>
        <v>0</v>
      </c>
      <c r="R353" s="451">
        <f>[13]B!AJ2218</f>
        <v>0</v>
      </c>
    </row>
    <row r="354" spans="1:28" ht="15" customHeight="1" x14ac:dyDescent="0.15">
      <c r="A354" s="188" t="s">
        <v>474</v>
      </c>
      <c r="B354" s="189" t="s">
        <v>475</v>
      </c>
      <c r="C354" s="449">
        <f>[13]B!C2342</f>
        <v>61</v>
      </c>
      <c r="D354" s="449">
        <f>[13]B!H2342</f>
        <v>53</v>
      </c>
      <c r="E354" s="451">
        <f>[13]B!I2342</f>
        <v>35</v>
      </c>
      <c r="F354" s="451">
        <f>[13]B!J2342</f>
        <v>18</v>
      </c>
      <c r="G354" s="451">
        <f>[13]B!K2342</f>
        <v>0</v>
      </c>
      <c r="H354" s="451">
        <f>[13]B!L2342</f>
        <v>4</v>
      </c>
      <c r="I354" s="451">
        <f>[13]B!M2342</f>
        <v>4</v>
      </c>
      <c r="J354" s="451">
        <f>[13]B!N2342</f>
        <v>0</v>
      </c>
      <c r="K354" s="450">
        <v>0</v>
      </c>
      <c r="L354" s="451">
        <f>[13]B!AD2342</f>
        <v>0</v>
      </c>
      <c r="M354" s="451">
        <f>[13]B!AE2342</f>
        <v>0</v>
      </c>
      <c r="N354" s="451">
        <f>[13]B!AF2342</f>
        <v>0</v>
      </c>
      <c r="O354" s="451">
        <f>[13]B!AG2342</f>
        <v>0</v>
      </c>
      <c r="P354" s="451">
        <f>[13]B!AH2342</f>
        <v>0</v>
      </c>
      <c r="Q354" s="451">
        <f>[13]B!AI2342</f>
        <v>0</v>
      </c>
      <c r="R354" s="451">
        <f>[13]B!AJ2342</f>
        <v>0</v>
      </c>
    </row>
    <row r="355" spans="1:28" ht="15" customHeight="1" x14ac:dyDescent="0.15">
      <c r="A355" s="188" t="s">
        <v>476</v>
      </c>
      <c r="B355" s="189" t="s">
        <v>477</v>
      </c>
      <c r="C355" s="449">
        <f>[13]B!C2377</f>
        <v>9</v>
      </c>
      <c r="D355" s="449">
        <f>[13]B!H2377</f>
        <v>9</v>
      </c>
      <c r="E355" s="451">
        <f>[13]B!I2377</f>
        <v>8</v>
      </c>
      <c r="F355" s="451">
        <f>[13]B!J2377</f>
        <v>1</v>
      </c>
      <c r="G355" s="451">
        <f>[13]B!K2377</f>
        <v>0</v>
      </c>
      <c r="H355" s="451">
        <f>[13]B!L2377</f>
        <v>0</v>
      </c>
      <c r="I355" s="451">
        <f>[13]B!M2377</f>
        <v>0</v>
      </c>
      <c r="J355" s="451">
        <f>[13]B!N2377</f>
        <v>0</v>
      </c>
      <c r="K355" s="450">
        <v>0</v>
      </c>
      <c r="L355" s="451">
        <f>[13]B!AD2377</f>
        <v>0</v>
      </c>
      <c r="M355" s="451">
        <f>[13]B!AE2377</f>
        <v>0</v>
      </c>
      <c r="N355" s="451">
        <f>[13]B!AF2377</f>
        <v>0</v>
      </c>
      <c r="O355" s="451">
        <f>[13]B!AG2377</f>
        <v>0</v>
      </c>
      <c r="P355" s="451">
        <f>[13]B!AH2377</f>
        <v>0</v>
      </c>
      <c r="Q355" s="451">
        <f>[13]B!AI2377</f>
        <v>0</v>
      </c>
      <c r="R355" s="451">
        <f>[13]B!AJ2377</f>
        <v>0</v>
      </c>
    </row>
    <row r="356" spans="1:28" ht="15" customHeight="1" x14ac:dyDescent="0.15">
      <c r="A356" s="188" t="s">
        <v>478</v>
      </c>
      <c r="B356" s="189" t="s">
        <v>479</v>
      </c>
      <c r="C356" s="449">
        <f>[13]B!C2414</f>
        <v>70</v>
      </c>
      <c r="D356" s="449">
        <f>[13]B!H2414</f>
        <v>58</v>
      </c>
      <c r="E356" s="451">
        <f>[13]B!I2414</f>
        <v>32</v>
      </c>
      <c r="F356" s="451">
        <f>[13]B!J2414</f>
        <v>26</v>
      </c>
      <c r="G356" s="451">
        <f>[13]B!K2414</f>
        <v>4</v>
      </c>
      <c r="H356" s="451">
        <f>[13]B!L2414</f>
        <v>5</v>
      </c>
      <c r="I356" s="451">
        <f>[13]B!M2414</f>
        <v>2</v>
      </c>
      <c r="J356" s="451">
        <f>[13]B!N2414</f>
        <v>1</v>
      </c>
      <c r="K356" s="450">
        <v>2</v>
      </c>
      <c r="L356" s="451">
        <f>[13]B!AD2414</f>
        <v>0</v>
      </c>
      <c r="M356" s="451">
        <f>[13]B!AE2414</f>
        <v>0</v>
      </c>
      <c r="N356" s="451">
        <f>[13]B!AF2414</f>
        <v>0</v>
      </c>
      <c r="O356" s="451">
        <f>[13]B!AG2414</f>
        <v>0</v>
      </c>
      <c r="P356" s="451">
        <f>[13]B!AH2414</f>
        <v>0</v>
      </c>
      <c r="Q356" s="451">
        <f>[13]B!AI2414</f>
        <v>0</v>
      </c>
      <c r="R356" s="451">
        <f>[13]B!AJ2414</f>
        <v>0</v>
      </c>
    </row>
    <row r="357" spans="1:28" ht="15" customHeight="1" x14ac:dyDescent="0.15">
      <c r="A357" s="190" t="s">
        <v>480</v>
      </c>
      <c r="B357" s="189" t="s">
        <v>481</v>
      </c>
      <c r="C357" s="465">
        <f>SUM(C358:C360)</f>
        <v>76</v>
      </c>
      <c r="D357" s="465">
        <f t="shared" ref="D357:J357" si="10">SUM(D358:D360)</f>
        <v>72</v>
      </c>
      <c r="E357" s="466">
        <f t="shared" si="10"/>
        <v>26</v>
      </c>
      <c r="F357" s="466">
        <f t="shared" si="10"/>
        <v>46</v>
      </c>
      <c r="G357" s="466">
        <f t="shared" si="10"/>
        <v>4</v>
      </c>
      <c r="H357" s="466">
        <f t="shared" si="10"/>
        <v>0</v>
      </c>
      <c r="I357" s="466">
        <f t="shared" si="10"/>
        <v>0</v>
      </c>
      <c r="J357" s="466">
        <f t="shared" si="10"/>
        <v>0</v>
      </c>
      <c r="K357" s="464"/>
      <c r="L357" s="466">
        <f>SUM(L358:L360)</f>
        <v>0</v>
      </c>
      <c r="M357" s="466">
        <f t="shared" ref="M357:R357" si="11">SUM(M358:M360)</f>
        <v>0</v>
      </c>
      <c r="N357" s="466">
        <f t="shared" si="11"/>
        <v>0</v>
      </c>
      <c r="O357" s="466">
        <f t="shared" si="11"/>
        <v>0</v>
      </c>
      <c r="P357" s="466">
        <f t="shared" si="11"/>
        <v>0</v>
      </c>
      <c r="Q357" s="466">
        <f t="shared" si="11"/>
        <v>0</v>
      </c>
      <c r="R357" s="466">
        <f t="shared" si="11"/>
        <v>0</v>
      </c>
    </row>
    <row r="358" spans="1:28" ht="15" customHeight="1" x14ac:dyDescent="0.15">
      <c r="A358" s="191"/>
      <c r="B358" s="76" t="s">
        <v>184</v>
      </c>
      <c r="C358" s="465">
        <f>[13]B!C2420</f>
        <v>76</v>
      </c>
      <c r="D358" s="465">
        <f>[13]B!H2420</f>
        <v>72</v>
      </c>
      <c r="E358" s="451">
        <f>[13]B!I2420</f>
        <v>26</v>
      </c>
      <c r="F358" s="451">
        <f>[13]B!J2420</f>
        <v>46</v>
      </c>
      <c r="G358" s="451">
        <f>[13]B!K2420</f>
        <v>4</v>
      </c>
      <c r="H358" s="451">
        <f>[13]B!L2420</f>
        <v>0</v>
      </c>
      <c r="I358" s="451">
        <f>[13]B!M2420</f>
        <v>0</v>
      </c>
      <c r="J358" s="451">
        <f>[13]B!N2420</f>
        <v>0</v>
      </c>
      <c r="K358" s="464"/>
      <c r="L358" s="451">
        <f>[13]B!AD2420</f>
        <v>0</v>
      </c>
      <c r="M358" s="451">
        <f>[13]B!AE2420</f>
        <v>0</v>
      </c>
      <c r="N358" s="451">
        <f>[13]B!AF2420</f>
        <v>0</v>
      </c>
      <c r="O358" s="451">
        <f>[13]B!AG2420</f>
        <v>0</v>
      </c>
      <c r="P358" s="451">
        <f>[13]B!AH2420</f>
        <v>0</v>
      </c>
      <c r="Q358" s="451">
        <f>[13]B!AI2420</f>
        <v>0</v>
      </c>
      <c r="R358" s="451">
        <f>[13]B!AJ2420</f>
        <v>0</v>
      </c>
    </row>
    <row r="359" spans="1:28" ht="15" customHeight="1" x14ac:dyDescent="0.15">
      <c r="A359" s="191"/>
      <c r="B359" s="76" t="s">
        <v>185</v>
      </c>
      <c r="C359" s="465">
        <f>[13]B!C2421</f>
        <v>0</v>
      </c>
      <c r="D359" s="465">
        <f>[13]B!H2421</f>
        <v>0</v>
      </c>
      <c r="E359" s="451">
        <f>[13]B!I2421</f>
        <v>0</v>
      </c>
      <c r="F359" s="451">
        <f>[13]B!J2421</f>
        <v>0</v>
      </c>
      <c r="G359" s="451">
        <f>[13]B!K2421</f>
        <v>0</v>
      </c>
      <c r="H359" s="451">
        <f>[13]B!L2421</f>
        <v>0</v>
      </c>
      <c r="I359" s="451">
        <f>[13]B!M2421</f>
        <v>0</v>
      </c>
      <c r="J359" s="451">
        <f>[13]B!N2421</f>
        <v>0</v>
      </c>
      <c r="K359" s="464"/>
      <c r="L359" s="451">
        <f>[13]B!AD2421</f>
        <v>0</v>
      </c>
      <c r="M359" s="451">
        <f>[13]B!AE2421</f>
        <v>0</v>
      </c>
      <c r="N359" s="451">
        <f>[13]B!AF2421</f>
        <v>0</v>
      </c>
      <c r="O359" s="451">
        <f>[13]B!AG2421</f>
        <v>0</v>
      </c>
      <c r="P359" s="451">
        <f>[13]B!AH2421</f>
        <v>0</v>
      </c>
      <c r="Q359" s="451">
        <f>[13]B!AI2421</f>
        <v>0</v>
      </c>
      <c r="R359" s="451">
        <f>[13]B!AJ2421</f>
        <v>0</v>
      </c>
    </row>
    <row r="360" spans="1:28" ht="15" customHeight="1" x14ac:dyDescent="0.15">
      <c r="A360" s="191"/>
      <c r="B360" s="76" t="s">
        <v>186</v>
      </c>
      <c r="C360" s="318">
        <f>SUM([13]B!C2422:C2426)</f>
        <v>0</v>
      </c>
      <c r="D360" s="318">
        <f>SUM([13]B!H2422:H2426)</f>
        <v>0</v>
      </c>
      <c r="E360" s="467">
        <f>SUM([13]B!I2422:I2426)</f>
        <v>0</v>
      </c>
      <c r="F360" s="467">
        <f>SUM([13]B!J2422:J2426)</f>
        <v>0</v>
      </c>
      <c r="G360" s="467">
        <f>SUM([13]B!K2422:K2426)</f>
        <v>0</v>
      </c>
      <c r="H360" s="467">
        <f>SUM([13]B!L2422:L2426)</f>
        <v>0</v>
      </c>
      <c r="I360" s="467">
        <f>SUM([13]B!M2422:M2426)</f>
        <v>0</v>
      </c>
      <c r="J360" s="467">
        <f>SUM([13]B!N2422:N2426)</f>
        <v>0</v>
      </c>
      <c r="K360" s="464"/>
      <c r="L360" s="467">
        <f>SUM([13]B!AD2422:AD2426)</f>
        <v>0</v>
      </c>
      <c r="M360" s="467">
        <f>SUM([13]B!AE2422:AE2426)</f>
        <v>0</v>
      </c>
      <c r="N360" s="467">
        <f>SUM([13]B!AF2422:AF2426)</f>
        <v>0</v>
      </c>
      <c r="O360" s="467">
        <f>SUM([13]B!AG2422:AG2426)</f>
        <v>0</v>
      </c>
      <c r="P360" s="467">
        <f>SUM([13]B!AH2422:AH2426)</f>
        <v>0</v>
      </c>
      <c r="Q360" s="467">
        <f>SUM([13]B!AI2422:AI2426)</f>
        <v>0</v>
      </c>
      <c r="R360" s="467">
        <f>SUM([13]B!AJ2422:AJ2426)</f>
        <v>0</v>
      </c>
    </row>
    <row r="361" spans="1:28" ht="15" customHeight="1" x14ac:dyDescent="0.15">
      <c r="A361" s="188" t="s">
        <v>482</v>
      </c>
      <c r="B361" s="189" t="s">
        <v>483</v>
      </c>
      <c r="C361" s="449">
        <f>[13]B!C2660</f>
        <v>98</v>
      </c>
      <c r="D361" s="449">
        <f>[13]B!H2660</f>
        <v>86</v>
      </c>
      <c r="E361" s="451">
        <f>[13]B!I2660</f>
        <v>68</v>
      </c>
      <c r="F361" s="451">
        <f>[13]B!J2660</f>
        <v>18</v>
      </c>
      <c r="G361" s="451">
        <f>[13]B!K2660</f>
        <v>1</v>
      </c>
      <c r="H361" s="451">
        <f>[13]B!L2660</f>
        <v>8</v>
      </c>
      <c r="I361" s="451">
        <f>[13]B!M2660</f>
        <v>3</v>
      </c>
      <c r="J361" s="451">
        <f>[13]B!N2660</f>
        <v>0</v>
      </c>
      <c r="K361" s="450">
        <v>6</v>
      </c>
      <c r="L361" s="451">
        <f>[13]B!AD2660</f>
        <v>0</v>
      </c>
      <c r="M361" s="451">
        <f>[13]B!AE2660</f>
        <v>0</v>
      </c>
      <c r="N361" s="451">
        <f>[13]B!AF2660</f>
        <v>0</v>
      </c>
      <c r="O361" s="451">
        <f>[13]B!AG2660</f>
        <v>0</v>
      </c>
      <c r="P361" s="451">
        <f>[13]B!AH2660</f>
        <v>0</v>
      </c>
      <c r="Q361" s="451">
        <f>[13]B!AI2660</f>
        <v>0</v>
      </c>
      <c r="R361" s="451">
        <f>[13]B!AJ2660</f>
        <v>0</v>
      </c>
    </row>
    <row r="362" spans="1:28" ht="15" customHeight="1" x14ac:dyDescent="0.15">
      <c r="A362" s="188" t="s">
        <v>484</v>
      </c>
      <c r="B362" s="189" t="s">
        <v>485</v>
      </c>
      <c r="C362" s="468">
        <f>SUM([13]B!C2843+[13]B!C2816)</f>
        <v>106</v>
      </c>
      <c r="D362" s="468">
        <f>SUM([13]B!H2843+[13]B!H2816)</f>
        <v>56</v>
      </c>
      <c r="E362" s="467">
        <f>SUM([13]B!I2843+[13]B!I2816)</f>
        <v>56</v>
      </c>
      <c r="F362" s="467">
        <f>SUM([13]B!J2843+[13]B!J2816)</f>
        <v>0</v>
      </c>
      <c r="G362" s="467">
        <f>SUM([13]B!K2843+[13]B!K2816)</f>
        <v>0</v>
      </c>
      <c r="H362" s="467">
        <f>SUM([13]B!L2843+[13]B!L2816)</f>
        <v>50</v>
      </c>
      <c r="I362" s="467">
        <f>SUM([13]B!M2843+[13]B!M2816)</f>
        <v>0</v>
      </c>
      <c r="J362" s="467">
        <f>SUM([13]B!N2843+[13]B!N2816)</f>
        <v>0</v>
      </c>
      <c r="K362" s="450">
        <v>102</v>
      </c>
      <c r="L362" s="467">
        <f>SUM([13]B!AD2843+[13]B!AD2816)</f>
        <v>0</v>
      </c>
      <c r="M362" s="467">
        <f>SUM([13]B!AE2843+[13]B!AE2816)</f>
        <v>0</v>
      </c>
      <c r="N362" s="467">
        <f>SUM([13]B!AF2843+[13]B!AF2816)</f>
        <v>0</v>
      </c>
      <c r="O362" s="467">
        <f>SUM([13]B!AG2843+[13]B!AG2816)</f>
        <v>0</v>
      </c>
      <c r="P362" s="467">
        <f>SUM([13]B!AH2843+[13]B!AH2816)</f>
        <v>0</v>
      </c>
      <c r="Q362" s="467">
        <f>SUM([13]B!AI2843+[13]B!AI2816)</f>
        <v>0</v>
      </c>
      <c r="R362" s="467">
        <f>SUM([13]B!AJ2843+[13]B!AJ2816)</f>
        <v>0</v>
      </c>
    </row>
    <row r="363" spans="1:28" ht="15" customHeight="1" x14ac:dyDescent="0.15">
      <c r="A363" s="192" t="s">
        <v>484</v>
      </c>
      <c r="B363" s="193" t="s">
        <v>486</v>
      </c>
      <c r="C363" s="469">
        <f>[13]B!C2672</f>
        <v>9</v>
      </c>
      <c r="D363" s="449">
        <f>[13]B!H2672</f>
        <v>9</v>
      </c>
      <c r="E363" s="470">
        <f>[13]B!I2672</f>
        <v>9</v>
      </c>
      <c r="F363" s="470">
        <f>[13]B!J2672</f>
        <v>0</v>
      </c>
      <c r="G363" s="470">
        <f>[13]B!K2672</f>
        <v>0</v>
      </c>
      <c r="H363" s="470">
        <f>[13]B!L2672</f>
        <v>0</v>
      </c>
      <c r="I363" s="470">
        <f>[13]B!M2672</f>
        <v>0</v>
      </c>
      <c r="J363" s="470">
        <f>[13]B!N2672</f>
        <v>0</v>
      </c>
      <c r="K363" s="471"/>
      <c r="L363" s="470">
        <f>[13]B!AD2672</f>
        <v>0</v>
      </c>
      <c r="M363" s="470">
        <f>[13]B!AE2672</f>
        <v>0</v>
      </c>
      <c r="N363" s="470">
        <f>[13]B!AF2672</f>
        <v>0</v>
      </c>
      <c r="O363" s="470">
        <f>[13]B!AG2672</f>
        <v>0</v>
      </c>
      <c r="P363" s="470">
        <f>[13]B!AH2672</f>
        <v>0</v>
      </c>
      <c r="Q363" s="470">
        <f>[13]B!AI2672</f>
        <v>0</v>
      </c>
      <c r="R363" s="470">
        <f>[13]B!AJ2672</f>
        <v>0</v>
      </c>
    </row>
    <row r="364" spans="1:28" s="3" customFormat="1" ht="15" customHeight="1" x14ac:dyDescent="0.15">
      <c r="A364" s="639" t="s">
        <v>487</v>
      </c>
      <c r="B364" s="639"/>
      <c r="C364" s="456">
        <f>SUM(C344:C357)+C361+C362+C363</f>
        <v>970</v>
      </c>
      <c r="D364" s="456">
        <f t="shared" ref="D364:J364" si="12">SUM(D344:D357)+D361+D362+D363</f>
        <v>781</v>
      </c>
      <c r="E364" s="456">
        <f t="shared" si="12"/>
        <v>581</v>
      </c>
      <c r="F364" s="456">
        <f t="shared" si="12"/>
        <v>200</v>
      </c>
      <c r="G364" s="456">
        <f t="shared" si="12"/>
        <v>20</v>
      </c>
      <c r="H364" s="456">
        <f t="shared" si="12"/>
        <v>135</v>
      </c>
      <c r="I364" s="456">
        <f t="shared" si="12"/>
        <v>31</v>
      </c>
      <c r="J364" s="456">
        <f t="shared" si="12"/>
        <v>3</v>
      </c>
      <c r="K364" s="456">
        <f>SUM(K345:K351)+K361+K362+K353+K354+K355+K356</f>
        <v>240</v>
      </c>
      <c r="L364" s="456">
        <f t="shared" ref="L364:R364" si="13">SUM(L344:L357)+L361+L362+L363</f>
        <v>0</v>
      </c>
      <c r="M364" s="456">
        <f t="shared" si="13"/>
        <v>0</v>
      </c>
      <c r="N364" s="456">
        <f t="shared" si="13"/>
        <v>0</v>
      </c>
      <c r="O364" s="456">
        <f t="shared" si="13"/>
        <v>0</v>
      </c>
      <c r="P364" s="456">
        <f t="shared" si="13"/>
        <v>0</v>
      </c>
      <c r="Q364" s="456">
        <f t="shared" si="13"/>
        <v>0</v>
      </c>
      <c r="R364" s="456">
        <f t="shared" si="13"/>
        <v>0</v>
      </c>
    </row>
    <row r="365" spans="1:28" ht="24.95" customHeight="1" x14ac:dyDescent="0.15">
      <c r="A365" s="689" t="s">
        <v>488</v>
      </c>
      <c r="B365" s="689"/>
      <c r="C365" s="689"/>
      <c r="D365" s="689"/>
      <c r="E365" s="689"/>
      <c r="F365" s="689"/>
    </row>
    <row r="366" spans="1:28" ht="42" customHeight="1" x14ac:dyDescent="0.15">
      <c r="A366" s="690" t="s">
        <v>489</v>
      </c>
      <c r="B366" s="691"/>
      <c r="C366" s="595" t="s">
        <v>410</v>
      </c>
      <c r="D366" s="595" t="s">
        <v>490</v>
      </c>
      <c r="E366" s="656" t="s">
        <v>491</v>
      </c>
      <c r="F366" s="656" t="s">
        <v>492</v>
      </c>
      <c r="G366" s="460" t="s">
        <v>493</v>
      </c>
      <c r="H366" s="460" t="s">
        <v>494</v>
      </c>
      <c r="I366" s="460" t="s">
        <v>495</v>
      </c>
      <c r="J366" s="472" t="s">
        <v>495</v>
      </c>
    </row>
    <row r="367" spans="1:28" ht="32.25" customHeight="1" x14ac:dyDescent="0.15">
      <c r="A367" s="692"/>
      <c r="B367" s="693"/>
      <c r="C367" s="680"/>
      <c r="D367" s="680"/>
      <c r="E367" s="658"/>
      <c r="F367" s="658"/>
      <c r="G367" s="473" t="s">
        <v>491</v>
      </c>
      <c r="H367" s="473" t="s">
        <v>492</v>
      </c>
      <c r="I367" s="473" t="s">
        <v>491</v>
      </c>
      <c r="J367" s="474" t="s">
        <v>492</v>
      </c>
    </row>
    <row r="368" spans="1:28" ht="15" customHeight="1" x14ac:dyDescent="0.15">
      <c r="A368" s="683" t="s">
        <v>496</v>
      </c>
      <c r="B368" s="684"/>
      <c r="C368" s="475">
        <f>SUM(E368,F368)</f>
        <v>291</v>
      </c>
      <c r="D368" s="476">
        <v>147</v>
      </c>
      <c r="E368" s="477">
        <f>SUM([13]B!P1216,[13]B!P1352,[13]B!P1502,[13]B!P1566,[13]B!P1635,[13]B!P1680,[13]B!P1901,[13]B!P1913,[13]B!P1983,[13]B!P2176,[13]B!P2218,[13]B!P2342,[13]B!P2377,[13]B!P2414,[13]B!P2429,[13]B!P2660,[13]B!P2672,[13]B!P2843)</f>
        <v>27</v>
      </c>
      <c r="F368" s="477">
        <f>SUM([13]B!Q1216,[13]B!Q1352,[13]B!Q1502,[13]B!Q1566,[13]B!Q1635,[13]B!Q1680,[13]B!Q1901,[13]B!Q1913,[13]B!Q1983,[13]B!Q2176,[13]B!Q2218,[13]B!Q2342,[13]B!Q2377,[13]B!Q2414,[13]B!Q2429,[13]B!Q2660,[13]B!Q2672,[13]B!Q2843,[13]B!Q2676,[13]B!Q2702)</f>
        <v>264</v>
      </c>
      <c r="G368" s="476"/>
      <c r="H368" s="478"/>
      <c r="I368" s="478"/>
      <c r="J368" s="479"/>
      <c r="K368" s="165" t="str">
        <f>AA368</f>
        <v/>
      </c>
      <c r="AA368" s="194" t="str">
        <f>IF(C368&lt;D368,"Beneficiarios MAI no puede ser mayor al TOTAL","")</f>
        <v/>
      </c>
      <c r="AB368" s="194">
        <f>IF(C368&lt;D368,1,0)</f>
        <v>0</v>
      </c>
    </row>
    <row r="369" spans="1:28" ht="15" customHeight="1" x14ac:dyDescent="0.15">
      <c r="A369" s="685" t="s">
        <v>497</v>
      </c>
      <c r="B369" s="686"/>
      <c r="C369" s="480">
        <f>SUM(E369,F369)</f>
        <v>222</v>
      </c>
      <c r="D369" s="481">
        <v>145</v>
      </c>
      <c r="E369" s="482">
        <f>SUM([13]B!S1216,[13]B!S1352,[13]B!S1502,[13]B!S1566,[13]B!S1635,[13]B!S1680,[13]B!S1901,[13]B!S1913,[13]B!S1983,[13]B!S2176,[13]B!S2218,[13]B!S2342,[13]B!S2377,[13]B!S2414,[13]B!S2429,[13]B!S2660,[13]B!S2672,[13]B!S2843)</f>
        <v>38</v>
      </c>
      <c r="F369" s="482">
        <f>SUM([13]B!T1216,[13]B!T1352,[13]B!T1502,[13]B!T1566,[13]B!T1635,[13]B!T1680,[13]B!T1901,[13]B!T1913,[13]B!T1983,[13]B!T2176,[13]B!T2218,[13]B!T2342,[13]B!T2377,[13]B!T2414,[13]B!T2429,[13]B!T2660,[13]B!T2672,[13]B!T2843)</f>
        <v>184</v>
      </c>
      <c r="G369" s="481"/>
      <c r="H369" s="483"/>
      <c r="I369" s="483"/>
      <c r="J369" s="483"/>
      <c r="K369" s="165" t="str">
        <f>AA369</f>
        <v/>
      </c>
      <c r="AA369" s="194" t="str">
        <f>IF(C369&lt;D369,"Beneficiarios MAI no puede ser mayor al TOTAL","")</f>
        <v/>
      </c>
      <c r="AB369" s="194">
        <f>IF(C369&lt;D369,1,0)</f>
        <v>0</v>
      </c>
    </row>
    <row r="370" spans="1:28" ht="15" customHeight="1" x14ac:dyDescent="0.15">
      <c r="A370" s="687" t="s">
        <v>498</v>
      </c>
      <c r="B370" s="195" t="s">
        <v>499</v>
      </c>
      <c r="C370" s="475">
        <f>SUM(E370,F370)</f>
        <v>215</v>
      </c>
      <c r="D370" s="476">
        <v>196</v>
      </c>
      <c r="E370" s="477">
        <f>SUM([13]B!Y1216,[13]B!Y1352,[13]B!Y1502,[13]B!Y1566,[13]B!Y1635,[13]B!Y1680,[13]B!Y1901,[13]B!Y1913,[13]B!Y1983,[13]B!Y2176,[13]B!Y2218,[13]B!Y2342,[13]B!Y2377,[13]B!Y2414,[13]B!Y2429,[13]B!Y2660,[13]B!Y2672,[13]B!Y2843)</f>
        <v>15</v>
      </c>
      <c r="F370" s="477">
        <f>SUM([13]B!Z1216,[13]B!Z1352,[13]B!Z1502,[13]B!Z1566,[13]B!Z1635,[13]B!Z1680,[13]B!Z1901,[13]B!Z1913,[13]B!Z1983,[13]B!Z2176,[13]B!Z2218,[13]B!Z2342,[13]B!Z2377,[13]B!Z2414,[13]B!Z2429,[13]B!Z2660,[13]B!Z2672,[13]B!Z2843)</f>
        <v>200</v>
      </c>
      <c r="G370" s="476"/>
      <c r="H370" s="478"/>
      <c r="I370" s="478"/>
      <c r="J370" s="478"/>
      <c r="K370" s="165" t="str">
        <f>AA370</f>
        <v/>
      </c>
      <c r="AA370" s="194" t="str">
        <f>IF(C370&lt;D370,"Beneficiarios MAI no puede ser mayor al TOTAL","")</f>
        <v/>
      </c>
      <c r="AB370" s="194">
        <f>IF(C370&lt;D370,1,0)</f>
        <v>0</v>
      </c>
    </row>
    <row r="371" spans="1:28" ht="15" customHeight="1" x14ac:dyDescent="0.15">
      <c r="A371" s="688"/>
      <c r="B371" s="196" t="s">
        <v>500</v>
      </c>
      <c r="C371" s="484">
        <f>SUM(E371,F371)</f>
        <v>2</v>
      </c>
      <c r="D371" s="485">
        <v>2</v>
      </c>
      <c r="E371" s="486">
        <f>SUM([13]B!V1216,[13]B!V1352,[13]B!V1502,[13]B!V1566,[13]B!V1635,[13]B!V1680,[13]B!V1901,[13]B!V1913,[13]B!V1983,[13]B!V2176,[13]B!V2218,[13]B!V2342,[13]B!V2377,[13]B!V2414,[13]B!V2429,[13]B!V2660,[13]B!V2672,[13]B!V2843)</f>
        <v>2</v>
      </c>
      <c r="F371" s="486">
        <f>SUM([13]B!W1216,[13]B!W1352,[13]B!W1502,[13]B!W1566,[13]B!W1635,[13]B!W1680,[13]B!W1901,[13]B!W1913,[13]B!W1983,[13]B!W2176,[13]B!W2218,[13]B!W2342,[13]B!W2377,[13]B!W2414,[13]B!W2429,[13]B!W2660,[13]B!W2672,[13]B!W2843)</f>
        <v>0</v>
      </c>
      <c r="G371" s="485"/>
      <c r="H371" s="487"/>
      <c r="I371" s="487"/>
      <c r="J371" s="487"/>
      <c r="K371" s="165" t="str">
        <f>AA371</f>
        <v/>
      </c>
      <c r="AA371" s="194" t="str">
        <f>IF(C371&lt;D371,"Beneficiarios MAI no puede ser mayor al TOTAL","")</f>
        <v/>
      </c>
      <c r="AB371" s="194">
        <f>IF(C371&lt;D371,1,0)</f>
        <v>0</v>
      </c>
    </row>
    <row r="372" spans="1:28" ht="24.95" customHeight="1" x14ac:dyDescent="0.15">
      <c r="A372" s="689" t="s">
        <v>501</v>
      </c>
      <c r="B372" s="689"/>
      <c r="C372" s="197"/>
      <c r="D372" s="197"/>
      <c r="E372" s="2"/>
      <c r="F372" s="2"/>
      <c r="G372" s="371"/>
      <c r="H372" s="371"/>
      <c r="I372" s="371"/>
      <c r="J372" s="371"/>
      <c r="K372" s="371"/>
      <c r="L372" s="371"/>
      <c r="M372" s="371"/>
      <c r="N372" s="371"/>
      <c r="O372" s="371"/>
      <c r="P372" s="371"/>
      <c r="Q372" s="371"/>
      <c r="R372" s="371"/>
      <c r="S372" s="371"/>
      <c r="T372" s="371"/>
      <c r="U372" s="116"/>
    </row>
    <row r="373" spans="1:28" ht="29.25" customHeight="1" x14ac:dyDescent="0.15">
      <c r="A373" s="615" t="s">
        <v>502</v>
      </c>
      <c r="B373" s="616"/>
      <c r="C373" s="595" t="s">
        <v>6</v>
      </c>
      <c r="D373" s="673" t="s">
        <v>7</v>
      </c>
      <c r="E373" s="371"/>
      <c r="F373" s="371"/>
      <c r="G373" s="371"/>
      <c r="H373" s="371"/>
      <c r="I373" s="371"/>
      <c r="J373" s="371"/>
      <c r="K373" s="371"/>
      <c r="L373" s="371"/>
      <c r="M373" s="371"/>
      <c r="N373" s="371"/>
      <c r="O373" s="371"/>
      <c r="P373" s="116"/>
    </row>
    <row r="374" spans="1:28" ht="20.25" customHeight="1" x14ac:dyDescent="0.15">
      <c r="A374" s="617"/>
      <c r="B374" s="618"/>
      <c r="C374" s="680"/>
      <c r="D374" s="674"/>
      <c r="E374" s="371"/>
      <c r="F374" s="371"/>
      <c r="G374" s="371"/>
      <c r="H374" s="371"/>
      <c r="I374" s="371"/>
      <c r="J374" s="371"/>
      <c r="K374" s="371"/>
      <c r="L374" s="371"/>
      <c r="M374" s="371"/>
      <c r="N374" s="371"/>
      <c r="O374" s="371"/>
      <c r="P374" s="116"/>
    </row>
    <row r="375" spans="1:28" ht="15" customHeight="1" x14ac:dyDescent="0.15">
      <c r="A375" s="675" t="s">
        <v>503</v>
      </c>
      <c r="B375" s="676"/>
      <c r="C375" s="488">
        <f>[13]B!C2664</f>
        <v>3</v>
      </c>
      <c r="D375" s="489">
        <f>[13]B!H2664</f>
        <v>3</v>
      </c>
      <c r="E375" s="371"/>
      <c r="F375" s="371"/>
      <c r="G375" s="371"/>
      <c r="H375" s="371"/>
      <c r="I375" s="371"/>
      <c r="J375" s="371"/>
      <c r="K375" s="371"/>
      <c r="L375" s="371"/>
      <c r="M375" s="371"/>
      <c r="N375" s="371"/>
      <c r="O375" s="371"/>
      <c r="P375" s="116"/>
    </row>
    <row r="376" spans="1:28" ht="15" customHeight="1" x14ac:dyDescent="0.15">
      <c r="A376" s="677" t="s">
        <v>504</v>
      </c>
      <c r="B376" s="677"/>
      <c r="C376" s="490">
        <f>SUM([13]B!C2663+[13]B!C2665)</f>
        <v>3</v>
      </c>
      <c r="D376" s="491">
        <f>[13]B!H2663+[13]B!H2665</f>
        <v>3</v>
      </c>
      <c r="E376" s="371"/>
      <c r="F376" s="371"/>
      <c r="G376" s="371"/>
      <c r="H376" s="371"/>
      <c r="I376" s="371"/>
      <c r="J376" s="371"/>
      <c r="K376" s="371"/>
      <c r="L376" s="371"/>
      <c r="M376" s="371"/>
      <c r="N376" s="371"/>
      <c r="O376" s="371"/>
      <c r="P376" s="116"/>
    </row>
    <row r="377" spans="1:28" ht="24.95" customHeight="1" x14ac:dyDescent="0.15">
      <c r="A377" s="765" t="s">
        <v>505</v>
      </c>
      <c r="B377" s="765"/>
      <c r="C377" s="198"/>
      <c r="D377" s="492"/>
      <c r="E377" s="492"/>
      <c r="F377" s="371"/>
      <c r="G377" s="371"/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116"/>
    </row>
    <row r="378" spans="1:28" ht="15" customHeight="1" x14ac:dyDescent="0.15">
      <c r="A378" s="679" t="s">
        <v>433</v>
      </c>
      <c r="B378" s="679"/>
      <c r="C378" s="595" t="s">
        <v>410</v>
      </c>
      <c r="D378" s="681" t="s">
        <v>434</v>
      </c>
      <c r="E378" s="682"/>
      <c r="F378" s="682"/>
      <c r="G378" s="682"/>
      <c r="H378" s="651" t="s">
        <v>412</v>
      </c>
      <c r="I378" s="652"/>
      <c r="J378" s="653"/>
      <c r="K378" s="654" t="s">
        <v>413</v>
      </c>
      <c r="L378" s="655"/>
      <c r="M378" s="655"/>
      <c r="N378" s="656" t="s">
        <v>414</v>
      </c>
      <c r="O378" s="659" t="s">
        <v>415</v>
      </c>
      <c r="P378" s="660"/>
      <c r="Q378" s="661" t="s">
        <v>416</v>
      </c>
    </row>
    <row r="379" spans="1:28" s="63" customFormat="1" ht="32.25" customHeight="1" x14ac:dyDescent="0.15">
      <c r="A379" s="679"/>
      <c r="B379" s="679"/>
      <c r="C379" s="596"/>
      <c r="D379" s="664" t="s">
        <v>418</v>
      </c>
      <c r="E379" s="666" t="s">
        <v>419</v>
      </c>
      <c r="F379" s="666"/>
      <c r="G379" s="667" t="s">
        <v>449</v>
      </c>
      <c r="H379" s="669" t="s">
        <v>421</v>
      </c>
      <c r="I379" s="671" t="s">
        <v>422</v>
      </c>
      <c r="J379" s="644" t="s">
        <v>423</v>
      </c>
      <c r="K379" s="646" t="s">
        <v>506</v>
      </c>
      <c r="L379" s="647" t="s">
        <v>425</v>
      </c>
      <c r="M379" s="648" t="s">
        <v>426</v>
      </c>
      <c r="N379" s="657"/>
      <c r="O379" s="649" t="s">
        <v>427</v>
      </c>
      <c r="P379" s="650" t="s">
        <v>428</v>
      </c>
      <c r="Q379" s="662"/>
    </row>
    <row r="380" spans="1:28" s="63" customFormat="1" ht="20.25" customHeight="1" x14ac:dyDescent="0.15">
      <c r="A380" s="679"/>
      <c r="B380" s="679"/>
      <c r="C380" s="680"/>
      <c r="D380" s="665"/>
      <c r="E380" s="152" t="s">
        <v>429</v>
      </c>
      <c r="F380" s="134" t="s">
        <v>430</v>
      </c>
      <c r="G380" s="668"/>
      <c r="H380" s="670"/>
      <c r="I380" s="672"/>
      <c r="J380" s="645"/>
      <c r="K380" s="646"/>
      <c r="L380" s="647"/>
      <c r="M380" s="648"/>
      <c r="N380" s="658"/>
      <c r="O380" s="649"/>
      <c r="P380" s="650"/>
      <c r="Q380" s="663"/>
    </row>
    <row r="381" spans="1:28" ht="15" customHeight="1" x14ac:dyDescent="0.15">
      <c r="A381" s="624" t="s">
        <v>507</v>
      </c>
      <c r="B381" s="199" t="s">
        <v>508</v>
      </c>
      <c r="C381" s="536">
        <f>[13]B!C1091+SUM([13]B!C1093:C1127)</f>
        <v>14</v>
      </c>
      <c r="D381" s="536">
        <f>[13]B!D1091+SUM([13]B!D1093:D1127)</f>
        <v>14</v>
      </c>
      <c r="E381" s="203">
        <f>[13]B!E1091+SUM([13]B!E1093:E1127)</f>
        <v>14</v>
      </c>
      <c r="F381" s="203">
        <f>[13]B!F1091+SUM([13]B!F1093:F1127)</f>
        <v>0</v>
      </c>
      <c r="G381" s="203">
        <f>[13]B!G1091+SUM([13]B!G1093:G1127)</f>
        <v>0</v>
      </c>
      <c r="H381" s="203">
        <f>[13]B!AA1091+SUM([13]B!AA1093:AA1127)</f>
        <v>6</v>
      </c>
      <c r="I381" s="203">
        <f>[13]B!AB1091+SUM([13]B!AB1093:AB1127)</f>
        <v>8</v>
      </c>
      <c r="J381" s="203">
        <f>[13]B!AC1091+SUM([13]B!AC1093:AC1127)</f>
        <v>0</v>
      </c>
      <c r="K381" s="203">
        <f>[13]B!AD1091+SUM([13]B!AD1093:AD1127)</f>
        <v>0</v>
      </c>
      <c r="L381" s="203">
        <f>[13]B!AE1091+SUM([13]B!AE1093:AE1127)</f>
        <v>0</v>
      </c>
      <c r="M381" s="203">
        <f>[13]B!AF1091+SUM([13]B!AF1093:AF1127)</f>
        <v>0</v>
      </c>
      <c r="N381" s="203">
        <f>[13]B!AG1091+SUM([13]B!AG1093:AG1127)</f>
        <v>0</v>
      </c>
      <c r="O381" s="203">
        <f>[13]B!AH1091+SUM([13]B!AH1093:AH1127)</f>
        <v>0</v>
      </c>
      <c r="P381" s="203">
        <f>[13]B!AI1091+SUM([13]B!AI1093:AI1127)</f>
        <v>0</v>
      </c>
      <c r="Q381" s="537">
        <f>[13]B!AJ1091+SUM([13]B!AJ1093:AJ1127)</f>
        <v>0</v>
      </c>
    </row>
    <row r="382" spans="1:28" ht="15" customHeight="1" x14ac:dyDescent="0.15">
      <c r="A382" s="638"/>
      <c r="B382" s="200" t="s">
        <v>509</v>
      </c>
      <c r="C382" s="493">
        <f>SUM([13]B!C1128:C1144)</f>
        <v>15</v>
      </c>
      <c r="D382" s="493">
        <f>SUM([13]B!D1128:D1144)</f>
        <v>15</v>
      </c>
      <c r="E382" s="494">
        <f>SUM([13]B!E1128:E1144)</f>
        <v>15</v>
      </c>
      <c r="F382" s="494">
        <f>SUM([13]B!F1128:F1144)</f>
        <v>0</v>
      </c>
      <c r="G382" s="494">
        <f>SUM([13]B!G1128:G1144)</f>
        <v>0</v>
      </c>
      <c r="H382" s="494">
        <f>SUM([13]B!AA1128:AA1144)</f>
        <v>0</v>
      </c>
      <c r="I382" s="494">
        <f>SUM([13]B!AB1128:AB1144)</f>
        <v>15</v>
      </c>
      <c r="J382" s="494">
        <f>SUM([13]B!AC1128:AC1144)</f>
        <v>0</v>
      </c>
      <c r="K382" s="494">
        <f>SUM([13]B!AD1128:AD1144)</f>
        <v>0</v>
      </c>
      <c r="L382" s="494">
        <f>SUM([13]B!AE1128:AE1144)</f>
        <v>0</v>
      </c>
      <c r="M382" s="494">
        <f>SUM([13]B!AF1128:AF1144)</f>
        <v>0</v>
      </c>
      <c r="N382" s="494">
        <f>SUM([13]B!AG1128:AG1144)</f>
        <v>0</v>
      </c>
      <c r="O382" s="494">
        <f>SUM([13]B!AH1128:AH1144)</f>
        <v>0</v>
      </c>
      <c r="P382" s="494">
        <f>SUM([13]B!AI1128:AI1144)</f>
        <v>0</v>
      </c>
      <c r="Q382" s="494">
        <f>SUM([13]B!AJ1128:AJ1144)</f>
        <v>0</v>
      </c>
    </row>
    <row r="383" spans="1:28" ht="15" customHeight="1" x14ac:dyDescent="0.15">
      <c r="A383" s="625"/>
      <c r="B383" s="570" t="s">
        <v>410</v>
      </c>
      <c r="C383" s="538">
        <f>SUM(C381:C382)</f>
        <v>29</v>
      </c>
      <c r="D383" s="495">
        <f>SUM(D381:D382)</f>
        <v>29</v>
      </c>
      <c r="E383" s="496">
        <f t="shared" ref="E383:Q383" si="14">SUM(E381:E382)</f>
        <v>29</v>
      </c>
      <c r="F383" s="497">
        <f t="shared" si="14"/>
        <v>0</v>
      </c>
      <c r="G383" s="498">
        <f t="shared" si="14"/>
        <v>0</v>
      </c>
      <c r="H383" s="496">
        <f t="shared" si="14"/>
        <v>6</v>
      </c>
      <c r="I383" s="499">
        <f t="shared" si="14"/>
        <v>23</v>
      </c>
      <c r="J383" s="497">
        <f t="shared" si="14"/>
        <v>0</v>
      </c>
      <c r="K383" s="496">
        <f t="shared" si="14"/>
        <v>0</v>
      </c>
      <c r="L383" s="499">
        <f t="shared" si="14"/>
        <v>0</v>
      </c>
      <c r="M383" s="497">
        <f t="shared" si="14"/>
        <v>0</v>
      </c>
      <c r="N383" s="497">
        <f t="shared" si="14"/>
        <v>0</v>
      </c>
      <c r="O383" s="496">
        <f t="shared" si="14"/>
        <v>0</v>
      </c>
      <c r="P383" s="497">
        <f t="shared" si="14"/>
        <v>0</v>
      </c>
      <c r="Q383" s="495">
        <f t="shared" si="14"/>
        <v>0</v>
      </c>
    </row>
    <row r="384" spans="1:28" ht="15" customHeight="1" x14ac:dyDescent="0.15">
      <c r="A384" s="624" t="s">
        <v>510</v>
      </c>
      <c r="B384" s="203" t="s">
        <v>508</v>
      </c>
      <c r="C384" s="539">
        <f>[13]B!C1218+SUM([13]B!C1221:C1258)</f>
        <v>1017</v>
      </c>
      <c r="D384" s="539">
        <f>[13]B!D1218+SUM([13]B!D1221:D1258)</f>
        <v>1017</v>
      </c>
      <c r="E384" s="572">
        <f>[13]B!E1218+SUM([13]B!E1221:E1258)</f>
        <v>1017</v>
      </c>
      <c r="F384" s="572">
        <f>[13]B!F1218+SUM([13]B!F1221:F1258)</f>
        <v>0</v>
      </c>
      <c r="G384" s="572">
        <f>[13]B!G1218+SUM([13]B!G1221:G1258)</f>
        <v>0</v>
      </c>
      <c r="H384" s="572">
        <f>[13]B!AA1218+SUM([13]B!AA1221:AA1258)</f>
        <v>0</v>
      </c>
      <c r="I384" s="572">
        <f>[13]B!AB1218+SUM([13]B!AB1221:AB1258)</f>
        <v>1017</v>
      </c>
      <c r="J384" s="572">
        <f>[13]B!AC1218+SUM([13]B!AC1221:AC1258)</f>
        <v>0</v>
      </c>
      <c r="K384" s="572">
        <f>[13]B!AD1218+SUM([13]B!AD1221:AD1258)</f>
        <v>0</v>
      </c>
      <c r="L384" s="572">
        <f>[13]B!AE1218+SUM([13]B!AE1221:AE1258)</f>
        <v>0</v>
      </c>
      <c r="M384" s="572">
        <f>[13]B!AF1218+SUM([13]B!AF1221:AF1258)</f>
        <v>0</v>
      </c>
      <c r="N384" s="572">
        <f>[13]B!AG1218+SUM([13]B!AG1221:AG1258)</f>
        <v>0</v>
      </c>
      <c r="O384" s="572">
        <f>[13]B!AH1218+SUM([13]B!AH1221:AH1258)</f>
        <v>0</v>
      </c>
      <c r="P384" s="572">
        <f>[13]B!AI1218+SUM([13]B!AI1221:AI1258)</f>
        <v>22</v>
      </c>
      <c r="Q384" s="205">
        <f>[13]B!AJ1218+SUM([13]B!AJ1221:AJ1258)</f>
        <v>0</v>
      </c>
    </row>
    <row r="385" spans="1:17" ht="15" customHeight="1" x14ac:dyDescent="0.15">
      <c r="A385" s="638"/>
      <c r="B385" s="204" t="s">
        <v>509</v>
      </c>
      <c r="C385" s="498">
        <f>SUM([13]B!C1259:C1270)</f>
        <v>306</v>
      </c>
      <c r="D385" s="498">
        <f>SUM([13]B!D1259:D1270)</f>
        <v>306</v>
      </c>
      <c r="E385" s="500">
        <f>SUM([13]B!E1259:E1270)</f>
        <v>306</v>
      </c>
      <c r="F385" s="500">
        <f>SUM([13]B!F1259:F1270)</f>
        <v>0</v>
      </c>
      <c r="G385" s="500">
        <f>SUM([13]B!G1259:G1270)</f>
        <v>0</v>
      </c>
      <c r="H385" s="500">
        <f>SUM([13]B!AA1259:AA1270)</f>
        <v>0</v>
      </c>
      <c r="I385" s="500">
        <f>SUM([13]B!AB1259:AB1270)</f>
        <v>306</v>
      </c>
      <c r="J385" s="500">
        <f>SUM([13]B!AC1259:AC1270)</f>
        <v>0</v>
      </c>
      <c r="K385" s="500">
        <f>SUM([13]B!AD1259:AD1270)</f>
        <v>0</v>
      </c>
      <c r="L385" s="500">
        <f>SUM([13]B!AE1259:AE1270)</f>
        <v>0</v>
      </c>
      <c r="M385" s="500">
        <f>SUM([13]B!AF1259:AF1270)</f>
        <v>0</v>
      </c>
      <c r="N385" s="500">
        <f>SUM([13]B!AG1259:AG1270)</f>
        <v>0</v>
      </c>
      <c r="O385" s="500">
        <f>SUM([13]B!AH1259:AH1270)</f>
        <v>0</v>
      </c>
      <c r="P385" s="500">
        <f>SUM([13]B!AI1259:AI1270)</f>
        <v>0</v>
      </c>
      <c r="Q385" s="501">
        <f>SUM([13]B!AJ1259:AJ1270)</f>
        <v>0</v>
      </c>
    </row>
    <row r="386" spans="1:17" ht="15" customHeight="1" x14ac:dyDescent="0.15">
      <c r="A386" s="625"/>
      <c r="B386" s="570" t="s">
        <v>410</v>
      </c>
      <c r="C386" s="498">
        <f>SUM(C384:C385)</f>
        <v>1323</v>
      </c>
      <c r="D386" s="498">
        <f t="shared" ref="D386:Q386" si="15">SUM(D384:D385)</f>
        <v>1323</v>
      </c>
      <c r="E386" s="498">
        <f t="shared" si="15"/>
        <v>1323</v>
      </c>
      <c r="F386" s="498">
        <f t="shared" si="15"/>
        <v>0</v>
      </c>
      <c r="G386" s="498">
        <f t="shared" si="15"/>
        <v>0</v>
      </c>
      <c r="H386" s="498">
        <f t="shared" si="15"/>
        <v>0</v>
      </c>
      <c r="I386" s="498">
        <f t="shared" si="15"/>
        <v>1323</v>
      </c>
      <c r="J386" s="498">
        <f t="shared" si="15"/>
        <v>0</v>
      </c>
      <c r="K386" s="498">
        <f t="shared" si="15"/>
        <v>0</v>
      </c>
      <c r="L386" s="498">
        <f t="shared" si="15"/>
        <v>0</v>
      </c>
      <c r="M386" s="498">
        <f t="shared" si="15"/>
        <v>0</v>
      </c>
      <c r="N386" s="498">
        <f t="shared" si="15"/>
        <v>0</v>
      </c>
      <c r="O386" s="498">
        <f t="shared" si="15"/>
        <v>0</v>
      </c>
      <c r="P386" s="498">
        <f t="shared" si="15"/>
        <v>22</v>
      </c>
      <c r="Q386" s="495">
        <f t="shared" si="15"/>
        <v>0</v>
      </c>
    </row>
    <row r="387" spans="1:17" ht="15" customHeight="1" x14ac:dyDescent="0.15">
      <c r="A387" s="624" t="s">
        <v>511</v>
      </c>
      <c r="B387" s="203" t="s">
        <v>508</v>
      </c>
      <c r="C387" s="498">
        <f>SUM([13]B!C1354:C1401)</f>
        <v>422</v>
      </c>
      <c r="D387" s="498">
        <f>SUM([13]B!D1354:D1401)</f>
        <v>422</v>
      </c>
      <c r="E387" s="500">
        <f>SUM([13]B!E1354:E1401)</f>
        <v>422</v>
      </c>
      <c r="F387" s="500">
        <f>SUM([13]B!F1354:F1401)</f>
        <v>0</v>
      </c>
      <c r="G387" s="500">
        <f>SUM([13]B!G1354:G1401)</f>
        <v>0</v>
      </c>
      <c r="H387" s="500">
        <f>SUM([13]B!AA1354:AA1401)</f>
        <v>0</v>
      </c>
      <c r="I387" s="500">
        <f>SUM([13]B!AB1354:AB1401)</f>
        <v>422</v>
      </c>
      <c r="J387" s="500">
        <f>SUM([13]B!AC1354:AC1401)</f>
        <v>0</v>
      </c>
      <c r="K387" s="500">
        <f>SUM([13]B!AD1354:AD1401)</f>
        <v>0</v>
      </c>
      <c r="L387" s="500">
        <f>SUM([13]B!AE1354:AE1401)</f>
        <v>0</v>
      </c>
      <c r="M387" s="500">
        <f>SUM([13]B!AF1354:AF1401)</f>
        <v>0</v>
      </c>
      <c r="N387" s="500">
        <f>SUM([13]B!AG1354:AG1401)</f>
        <v>0</v>
      </c>
      <c r="O387" s="500">
        <f>SUM([13]B!AH1354:AH1401)</f>
        <v>0</v>
      </c>
      <c r="P387" s="500">
        <f>SUM([13]B!AI1354:AI1401)</f>
        <v>0</v>
      </c>
      <c r="Q387" s="501">
        <f>SUM([13]B!AJ1354:AJ1401)</f>
        <v>0</v>
      </c>
    </row>
    <row r="388" spans="1:17" ht="15" customHeight="1" x14ac:dyDescent="0.15">
      <c r="A388" s="638"/>
      <c r="B388" s="200" t="s">
        <v>509</v>
      </c>
      <c r="C388" s="498">
        <f>SUM([13]B!C1402:C1423)</f>
        <v>16</v>
      </c>
      <c r="D388" s="498">
        <f>SUM([13]B!D1402:D1423)</f>
        <v>16</v>
      </c>
      <c r="E388" s="500">
        <f>SUM([13]B!E1402:E1423)</f>
        <v>16</v>
      </c>
      <c r="F388" s="500">
        <f>SUM([13]B!F1402:F1423)</f>
        <v>0</v>
      </c>
      <c r="G388" s="500">
        <f>SUM([13]B!G1402:G1423)</f>
        <v>0</v>
      </c>
      <c r="H388" s="500">
        <f>SUM([13]B!AA1402:AA1423)</f>
        <v>0</v>
      </c>
      <c r="I388" s="500">
        <f>SUM([13]B!AB1402:AB1423)</f>
        <v>16</v>
      </c>
      <c r="J388" s="500">
        <f>SUM([13]B!AC1402:AC1423)</f>
        <v>0</v>
      </c>
      <c r="K388" s="500">
        <f>SUM([13]B!AD1402:AD1423)</f>
        <v>0</v>
      </c>
      <c r="L388" s="500">
        <f>SUM([13]B!AE1402:AE1423)</f>
        <v>0</v>
      </c>
      <c r="M388" s="500">
        <f>SUM([13]B!AF1402:AF1423)</f>
        <v>0</v>
      </c>
      <c r="N388" s="500">
        <f>SUM([13]B!AG1402:AG1423)</f>
        <v>0</v>
      </c>
      <c r="O388" s="500">
        <f>SUM([13]B!AH1402:AH1423)</f>
        <v>0</v>
      </c>
      <c r="P388" s="500">
        <f>SUM([13]B!AI1402:AI1423)</f>
        <v>0</v>
      </c>
      <c r="Q388" s="501">
        <f>SUM([13]B!AJ1402:AJ1423)</f>
        <v>0</v>
      </c>
    </row>
    <row r="389" spans="1:17" ht="15" customHeight="1" x14ac:dyDescent="0.15">
      <c r="A389" s="625"/>
      <c r="B389" s="570" t="s">
        <v>410</v>
      </c>
      <c r="C389" s="498">
        <f>SUM(C387:C388)</f>
        <v>438</v>
      </c>
      <c r="D389" s="498">
        <f t="shared" ref="D389:Q389" si="16">SUM(D387:D388)</f>
        <v>438</v>
      </c>
      <c r="E389" s="498">
        <f t="shared" si="16"/>
        <v>438</v>
      </c>
      <c r="F389" s="498">
        <f t="shared" si="16"/>
        <v>0</v>
      </c>
      <c r="G389" s="498">
        <f t="shared" si="16"/>
        <v>0</v>
      </c>
      <c r="H389" s="498">
        <f t="shared" si="16"/>
        <v>0</v>
      </c>
      <c r="I389" s="498">
        <f t="shared" si="16"/>
        <v>438</v>
      </c>
      <c r="J389" s="498">
        <f t="shared" si="16"/>
        <v>0</v>
      </c>
      <c r="K389" s="498">
        <f t="shared" si="16"/>
        <v>0</v>
      </c>
      <c r="L389" s="498">
        <f t="shared" si="16"/>
        <v>0</v>
      </c>
      <c r="M389" s="498">
        <f t="shared" si="16"/>
        <v>0</v>
      </c>
      <c r="N389" s="498">
        <f t="shared" si="16"/>
        <v>0</v>
      </c>
      <c r="O389" s="498">
        <f t="shared" si="16"/>
        <v>0</v>
      </c>
      <c r="P389" s="498">
        <f t="shared" si="16"/>
        <v>0</v>
      </c>
      <c r="Q389" s="495">
        <f t="shared" si="16"/>
        <v>0</v>
      </c>
    </row>
    <row r="390" spans="1:17" ht="24.75" customHeight="1" x14ac:dyDescent="0.15">
      <c r="A390" s="573" t="s">
        <v>512</v>
      </c>
      <c r="B390" s="205" t="s">
        <v>508</v>
      </c>
      <c r="C390" s="498">
        <f>[13]B!C1504</f>
        <v>5</v>
      </c>
      <c r="D390" s="498">
        <f>[13]B!D1504</f>
        <v>5</v>
      </c>
      <c r="E390" s="500">
        <f>[13]B!E1504</f>
        <v>5</v>
      </c>
      <c r="F390" s="500">
        <f>[13]B!F1504</f>
        <v>0</v>
      </c>
      <c r="G390" s="500">
        <f>[13]B!G1504</f>
        <v>0</v>
      </c>
      <c r="H390" s="500">
        <f>[13]B!AA1504</f>
        <v>0</v>
      </c>
      <c r="I390" s="500">
        <f>[13]B!AB1504</f>
        <v>5</v>
      </c>
      <c r="J390" s="500">
        <f>[13]B!AC1504</f>
        <v>0</v>
      </c>
      <c r="K390" s="500">
        <f>[13]B!AD1504</f>
        <v>0</v>
      </c>
      <c r="L390" s="500">
        <f>[13]B!AE1504</f>
        <v>0</v>
      </c>
      <c r="M390" s="500">
        <f>[13]B!AF1504</f>
        <v>0</v>
      </c>
      <c r="N390" s="500">
        <f>[13]B!AG1504</f>
        <v>0</v>
      </c>
      <c r="O390" s="500">
        <f>[13]B!AH1504</f>
        <v>0</v>
      </c>
      <c r="P390" s="500">
        <f>[13]B!AI1504</f>
        <v>0</v>
      </c>
      <c r="Q390" s="501">
        <f>[13]B!AJ1504</f>
        <v>0</v>
      </c>
    </row>
    <row r="391" spans="1:17" ht="24.75" customHeight="1" x14ac:dyDescent="0.15">
      <c r="A391" s="206" t="s">
        <v>513</v>
      </c>
      <c r="B391" s="204" t="s">
        <v>508</v>
      </c>
      <c r="C391" s="498">
        <f>[13]B!C1653</f>
        <v>0</v>
      </c>
      <c r="D391" s="498">
        <f>[13]B!D1653</f>
        <v>0</v>
      </c>
      <c r="E391" s="500">
        <f>[13]B!E1653</f>
        <v>0</v>
      </c>
      <c r="F391" s="500">
        <f>[13]B!F1653</f>
        <v>0</v>
      </c>
      <c r="G391" s="500">
        <f>[13]B!G1653</f>
        <v>0</v>
      </c>
      <c r="H391" s="500">
        <f>[13]B!AA1653</f>
        <v>0</v>
      </c>
      <c r="I391" s="500">
        <f>[13]B!AB1653</f>
        <v>0</v>
      </c>
      <c r="J391" s="500">
        <f>[13]B!AC1653</f>
        <v>0</v>
      </c>
      <c r="K391" s="500">
        <f>[13]B!AD1653</f>
        <v>0</v>
      </c>
      <c r="L391" s="500">
        <f>[13]B!AE1653</f>
        <v>0</v>
      </c>
      <c r="M391" s="500">
        <f>[13]B!AF1653</f>
        <v>0</v>
      </c>
      <c r="N391" s="500">
        <f>[13]B!AG1653</f>
        <v>0</v>
      </c>
      <c r="O391" s="500">
        <f>[13]B!AH1653</f>
        <v>0</v>
      </c>
      <c r="P391" s="500">
        <f>[13]B!AI1653</f>
        <v>0</v>
      </c>
      <c r="Q391" s="501">
        <f>[13]B!AJ1653</f>
        <v>0</v>
      </c>
    </row>
    <row r="392" spans="1:17" ht="15" customHeight="1" x14ac:dyDescent="0.15">
      <c r="A392" s="624" t="s">
        <v>514</v>
      </c>
      <c r="B392" s="207" t="s">
        <v>508</v>
      </c>
      <c r="C392" s="502">
        <f>SUM([13]B!C1682:C1690,[13]B!C1694:C1697,[13]B!C1701,[13]B!C1704:C1742,[13]B!C1753:C1758)+[13]B!C1812</f>
        <v>28214</v>
      </c>
      <c r="D392" s="502">
        <f>SUM([13]B!D1682:D1690,[13]B!D1694:D1697,[13]B!D1701,[13]B!D1704:D1742,[13]B!D1753:D1758)+[13]B!D1812</f>
        <v>28002</v>
      </c>
      <c r="E392" s="503">
        <f>SUM([13]B!E1682:E1690,[13]B!E1694:E1697,[13]B!E1701,[13]B!E1704:E1742,[13]B!E1753:E1758)+[13]B!E1812</f>
        <v>28002</v>
      </c>
      <c r="F392" s="503">
        <f>SUM([13]B!F1682:F1690,[13]B!F1694:F1697,[13]B!F1701,[13]B!F1704:F1742,[13]B!F1753:F1758)+[13]B!F1812</f>
        <v>0</v>
      </c>
      <c r="G392" s="503">
        <f>SUM([13]B!G1682:G1690,[13]B!G1694:G1697,[13]B!G1701,[13]B!G1704:G1742,[13]B!G1753:G1758)+[13]B!G1812</f>
        <v>212</v>
      </c>
      <c r="H392" s="503">
        <f>SUM([13]B!AA1682:AA1690,[13]B!AA1694:AA1697,[13]B!AA1701,[13]B!AA1704:AA1742,[13]B!AA1753:AA1758)+[13]B!AA1812</f>
        <v>25832</v>
      </c>
      <c r="I392" s="503">
        <f>SUM([13]B!AB1682:AB1690,[13]B!AB1694:AB1697,[13]B!AB1701,[13]B!AB1704:AB1742,[13]B!AB1753:AB1758)+[13]B!AB1812</f>
        <v>1422</v>
      </c>
      <c r="J392" s="503">
        <f>SUM([13]B!AC1682:AC1690,[13]B!AC1694:AC1697,[13]B!AC1701,[13]B!AC1704:AC1742,[13]B!AC1753:AC1758)+[13]B!AC1812</f>
        <v>960</v>
      </c>
      <c r="K392" s="503">
        <f>SUM([13]B!AD1682:AD1690,[13]B!AD1694:AD1697,[13]B!AD1701,[13]B!AD1704:AD1742,[13]B!AD1753:AD1758)+[13]B!AD1812</f>
        <v>0</v>
      </c>
      <c r="L392" s="503">
        <f>SUM([13]B!AE1682:AE1690,[13]B!AE1694:AE1697,[13]B!AE1701,[13]B!AE1704:AE1742,[13]B!AE1753:AE1758)+[13]B!AE1812</f>
        <v>0</v>
      </c>
      <c r="M392" s="503">
        <f>SUM([13]B!AF1682:AF1690,[13]B!AF1694:AF1697,[13]B!AF1701,[13]B!AF1704:AF1742,[13]B!AF1753:AF1758)+[13]B!AF1812</f>
        <v>0</v>
      </c>
      <c r="N392" s="503">
        <f>SUM([13]B!AG1682:AG1690,[13]B!AG1694:AG1697,[13]B!AG1701,[13]B!AG1704:AG1742,[13]B!AG1753:AG1758)+[13]B!AG1812</f>
        <v>0</v>
      </c>
      <c r="O392" s="503">
        <f>SUM([13]B!AH1682:AH1690,[13]B!AH1694:AH1697,[13]B!AH1701,[13]B!AH1704:AH1742,[13]B!AH1753:AH1758)+[13]B!AH1812</f>
        <v>0</v>
      </c>
      <c r="P392" s="503">
        <f>SUM([13]B!AI1682:AI1690,[13]B!AI1694:AI1697,[13]B!AI1701,[13]B!AI1704:AI1742,[13]B!AI1753:AI1758)+[13]B!AI1812</f>
        <v>0</v>
      </c>
      <c r="Q392" s="504">
        <f>SUM([13]B!AJ1682:AJ1690,[13]B!AJ1694:AJ1697,[13]B!AJ1701,[13]B!AJ1704:AJ1742,[13]B!AJ1753:AJ1758)+[13]B!AJ1812</f>
        <v>0</v>
      </c>
    </row>
    <row r="393" spans="1:17" ht="15" customHeight="1" x14ac:dyDescent="0.15">
      <c r="A393" s="638"/>
      <c r="B393" s="200" t="s">
        <v>509</v>
      </c>
      <c r="C393" s="505">
        <f>SUM([13]B!C1691:C1693,[13]B!C1695:C1696,[13]B!C1701:C1703,[13]B!C1743:C1752,[13]B!C1759:C1785,[13]B!C1815)</f>
        <v>2864</v>
      </c>
      <c r="D393" s="505">
        <f>SUM([13]B!D1691:D1693,[13]B!D1695:D1696,[13]B!D1701:D1703,[13]B!D1743:D1752,[13]B!D1759:D1785,[13]B!D1815)</f>
        <v>2864</v>
      </c>
      <c r="E393" s="506">
        <f>SUM([13]B!E1691:E1693,[13]B!E1695:E1696,[13]B!E1701:E1703,[13]B!E1743:E1752,[13]B!E1759:E1785,[13]B!E1815)</f>
        <v>2864</v>
      </c>
      <c r="F393" s="506">
        <f>SUM([13]B!F1691:F1693,[13]B!F1695:F1696,[13]B!F1701:F1703,[13]B!F1743:F1752,[13]B!F1759:F1785,[13]B!F1815)</f>
        <v>0</v>
      </c>
      <c r="G393" s="506">
        <f>SUM([13]B!G1691:G1693,[13]B!G1695:G1696,[13]B!G1701:G1703,[13]B!G1743:G1752,[13]B!G1759:G1785,[13]B!G1815)</f>
        <v>0</v>
      </c>
      <c r="H393" s="506">
        <f>SUM([13]B!AA1691:AA1693,[13]B!AA1695:AA1696,[13]B!AA1701:AA1703,[13]B!AA1743:AA1752,[13]B!AA1759:AA1785,[13]B!AA1815)</f>
        <v>2360</v>
      </c>
      <c r="I393" s="506">
        <f>SUM([13]B!AB1691:AB1693,[13]B!AB1695:AB1696,[13]B!AB1701:AB1703,[13]B!AB1743:AB1752,[13]B!AB1759:AB1785,[13]B!AB1815)</f>
        <v>11</v>
      </c>
      <c r="J393" s="506">
        <f>SUM([13]B!AC1691:AC1693,[13]B!AC1695:AC1696,[13]B!AC1701:AC1703,[13]B!AC1743:AC1752,[13]B!AC1759:AC1785,[13]B!AC1815)</f>
        <v>493</v>
      </c>
      <c r="K393" s="506">
        <f>SUM([13]B!AD1691:AD1693,[13]B!AD1695:AD1696,[13]B!AD1701:AD1703,[13]B!AD1743:AD1752,[13]B!AD1759:AD1785,[13]B!AD1815)</f>
        <v>0</v>
      </c>
      <c r="L393" s="506">
        <f>SUM([13]B!AE1691:AE1693,[13]B!AE1695:AE1696,[13]B!AE1701:AE1703,[13]B!AE1743:AE1752,[13]B!AE1759:AE1785,[13]B!AE1815)</f>
        <v>0</v>
      </c>
      <c r="M393" s="506">
        <f>SUM([13]B!AF1691:AF1693,[13]B!AF1695:AF1696,[13]B!AF1701:AF1703,[13]B!AF1743:AF1752,[13]B!AF1759:AF1785,[13]B!AF1815)</f>
        <v>0</v>
      </c>
      <c r="N393" s="506">
        <f>SUM([13]B!AG1691:AG1693,[13]B!AG1695:AG1696,[13]B!AG1701:AG1703,[13]B!AG1743:AG1752,[13]B!AG1759:AG1785,[13]B!AG1815)</f>
        <v>0</v>
      </c>
      <c r="O393" s="506">
        <f>SUM([13]B!AH1691:AH1693,[13]B!AH1695:AH1696,[13]B!AH1701:AH1703,[13]B!AH1743:AH1752,[13]B!AH1759:AH1785,[13]B!AH1815)</f>
        <v>0</v>
      </c>
      <c r="P393" s="506">
        <f>SUM([13]B!AI1691:AI1693,[13]B!AI1695:AI1696,[13]B!AI1701:AI1703,[13]B!AI1743:AI1752,[13]B!AI1759:AI1785,[13]B!AI1815)</f>
        <v>0</v>
      </c>
      <c r="Q393" s="494">
        <f>SUM([13]B!AJ1691:AJ1693,[13]B!AJ1695:AJ1696,[13]B!AJ1701:AJ1703,[13]B!AJ1743:AJ1752,[13]B!AJ1759:AJ1785,[13]B!AJ1815)</f>
        <v>0</v>
      </c>
    </row>
    <row r="394" spans="1:17" ht="15" customHeight="1" x14ac:dyDescent="0.15">
      <c r="A394" s="625"/>
      <c r="B394" s="570" t="s">
        <v>410</v>
      </c>
      <c r="C394" s="538">
        <f t="shared" ref="C394:Q394" si="17">SUM(C392:C393)</f>
        <v>31078</v>
      </c>
      <c r="D394" s="495">
        <f t="shared" si="17"/>
        <v>30866</v>
      </c>
      <c r="E394" s="496">
        <f t="shared" si="17"/>
        <v>30866</v>
      </c>
      <c r="F394" s="497">
        <f t="shared" si="17"/>
        <v>0</v>
      </c>
      <c r="G394" s="498">
        <f t="shared" si="17"/>
        <v>212</v>
      </c>
      <c r="H394" s="496">
        <f t="shared" si="17"/>
        <v>28192</v>
      </c>
      <c r="I394" s="499">
        <f t="shared" si="17"/>
        <v>1433</v>
      </c>
      <c r="J394" s="497">
        <f t="shared" si="17"/>
        <v>1453</v>
      </c>
      <c r="K394" s="496">
        <f t="shared" si="17"/>
        <v>0</v>
      </c>
      <c r="L394" s="499">
        <f t="shared" si="17"/>
        <v>0</v>
      </c>
      <c r="M394" s="497">
        <f t="shared" si="17"/>
        <v>0</v>
      </c>
      <c r="N394" s="497">
        <f>SUM(N392:N393)</f>
        <v>0</v>
      </c>
      <c r="O394" s="496">
        <f t="shared" si="17"/>
        <v>0</v>
      </c>
      <c r="P394" s="497">
        <f t="shared" si="17"/>
        <v>0</v>
      </c>
      <c r="Q394" s="495">
        <f t="shared" si="17"/>
        <v>0</v>
      </c>
    </row>
    <row r="395" spans="1:17" ht="15" customHeight="1" x14ac:dyDescent="0.15">
      <c r="A395" s="638" t="s">
        <v>515</v>
      </c>
      <c r="B395" s="207" t="s">
        <v>508</v>
      </c>
      <c r="C395" s="507">
        <f>SUM([13]B!C1985:C1998,[13]B!C2000:C2033,[13]B!C2059:C2061)</f>
        <v>349</v>
      </c>
      <c r="D395" s="507">
        <f>SUM([13]B!D1985:D1998,[13]B!D2000:D2033,[13]B!D2059:D2061)</f>
        <v>345</v>
      </c>
      <c r="E395" s="508">
        <f>SUM([13]B!E1985:E1998,[13]B!E2000:E2033,[13]B!E2059:E2061)</f>
        <v>345</v>
      </c>
      <c r="F395" s="508">
        <f>SUM([13]B!F1985:F1998,[13]B!F2000:F2033,[13]B!F2059:F2061)</f>
        <v>0</v>
      </c>
      <c r="G395" s="508">
        <f>SUM([13]B!G1985:G1998,[13]B!G2000:G2033,[13]B!G2059:G2061)</f>
        <v>4</v>
      </c>
      <c r="H395" s="508">
        <f>SUM([13]B!AA1985:AA1998,[13]B!AA2000:AA2033,[13]B!AA2059:AA2061)</f>
        <v>211</v>
      </c>
      <c r="I395" s="508">
        <f>SUM([13]B!AB1985:AB1998,[13]B!AB2000:AB2033,[13]B!AB2059:AB2061)</f>
        <v>137</v>
      </c>
      <c r="J395" s="508">
        <f>SUM([13]B!AC1985:AC1998,[13]B!AC2000:AC2033,[13]B!AC2059:AC2061)</f>
        <v>1</v>
      </c>
      <c r="K395" s="508">
        <f>SUM([13]B!AD1985:AD1998,[13]B!AD2000:AD2033,[13]B!AD2059:AD2061)</f>
        <v>0</v>
      </c>
      <c r="L395" s="508">
        <f>SUM([13]B!AE1985:AE1998,[13]B!AE2000:AE2033,[13]B!AE2059:AE2061)</f>
        <v>0</v>
      </c>
      <c r="M395" s="508">
        <f>SUM([13]B!AF1985:AF1998,[13]B!AF2000:AF2033,[13]B!AF2059:AF2061)</f>
        <v>0</v>
      </c>
      <c r="N395" s="508">
        <f>SUM([13]B!AG1985:AG1998,[13]B!AG2000:AG2033,[13]B!AG2059:AG2061)</f>
        <v>0</v>
      </c>
      <c r="O395" s="508">
        <f>SUM([13]B!AH1985:AH1998,[13]B!AH2000:AH2033,[13]B!AH2059:AH2061)</f>
        <v>0</v>
      </c>
      <c r="P395" s="508">
        <f>SUM([13]B!AI1985:AI1998,[13]B!AI2000:AI2033,[13]B!AI2059:AI2061)</f>
        <v>0</v>
      </c>
      <c r="Q395" s="509">
        <f>SUM([13]B!AJ1985:AJ1998,[13]B!AJ2000:AJ2033,[13]B!AJ2059:AJ2061)</f>
        <v>0</v>
      </c>
    </row>
    <row r="396" spans="1:17" ht="15" customHeight="1" x14ac:dyDescent="0.15">
      <c r="A396" s="638"/>
      <c r="B396" s="200" t="s">
        <v>509</v>
      </c>
      <c r="C396" s="505">
        <f>SUM([13]B!C1999,[13]B!C2034:C2055)</f>
        <v>26</v>
      </c>
      <c r="D396" s="505">
        <f>SUM([13]B!D1999,[13]B!D2034:D2055)</f>
        <v>26</v>
      </c>
      <c r="E396" s="506">
        <f>SUM([13]B!E1999,[13]B!E2034:E2055)</f>
        <v>26</v>
      </c>
      <c r="F396" s="506">
        <f>SUM([13]B!F1999,[13]B!F2034:F2055)</f>
        <v>0</v>
      </c>
      <c r="G396" s="506">
        <f>SUM([13]B!G1999,[13]B!G2034:G2055)</f>
        <v>0</v>
      </c>
      <c r="H396" s="506">
        <f>SUM([13]B!AA1999,[13]B!AA2034:AA2055)</f>
        <v>0</v>
      </c>
      <c r="I396" s="506">
        <f>SUM([13]B!AB1999,[13]B!AB2034:AB2055)</f>
        <v>10</v>
      </c>
      <c r="J396" s="506">
        <f>SUM([13]B!AC1999,[13]B!AC2034:AC2055)</f>
        <v>16</v>
      </c>
      <c r="K396" s="506">
        <f>SUM([13]B!AD1999,[13]B!AD2034:AD2055)</f>
        <v>0</v>
      </c>
      <c r="L396" s="506">
        <f>SUM([13]B!AE1999,[13]B!AE2034:AE2055)</f>
        <v>0</v>
      </c>
      <c r="M396" s="506">
        <f>SUM([13]B!AF1999,[13]B!AF2034:AF2055)</f>
        <v>0</v>
      </c>
      <c r="N396" s="506">
        <f>SUM([13]B!AG1999,[13]B!AG2034:AG2055)</f>
        <v>0</v>
      </c>
      <c r="O396" s="506">
        <f>SUM([13]B!AH1999,[13]B!AH2034:AH2055)</f>
        <v>0</v>
      </c>
      <c r="P396" s="506">
        <f>SUM([13]B!AI1999,[13]B!AI2034:AI2055)</f>
        <v>0</v>
      </c>
      <c r="Q396" s="494">
        <f>SUM([13]B!AJ1999,[13]B!AJ2034:AJ2055)</f>
        <v>0</v>
      </c>
    </row>
    <row r="397" spans="1:17" ht="15" customHeight="1" x14ac:dyDescent="0.15">
      <c r="A397" s="638"/>
      <c r="B397" s="570" t="s">
        <v>410</v>
      </c>
      <c r="C397" s="538">
        <f>SUM(C395:C396)</f>
        <v>375</v>
      </c>
      <c r="D397" s="495">
        <f t="shared" ref="D397:Q397" si="18">SUM(D395:D396)</f>
        <v>371</v>
      </c>
      <c r="E397" s="496">
        <f t="shared" si="18"/>
        <v>371</v>
      </c>
      <c r="F397" s="497">
        <f t="shared" si="18"/>
        <v>0</v>
      </c>
      <c r="G397" s="498">
        <f t="shared" si="18"/>
        <v>4</v>
      </c>
      <c r="H397" s="496">
        <f t="shared" si="18"/>
        <v>211</v>
      </c>
      <c r="I397" s="499">
        <f t="shared" si="18"/>
        <v>147</v>
      </c>
      <c r="J397" s="497">
        <f t="shared" si="18"/>
        <v>17</v>
      </c>
      <c r="K397" s="496">
        <f t="shared" si="18"/>
        <v>0</v>
      </c>
      <c r="L397" s="499">
        <f t="shared" si="18"/>
        <v>0</v>
      </c>
      <c r="M397" s="497">
        <f t="shared" si="18"/>
        <v>0</v>
      </c>
      <c r="N397" s="497">
        <f t="shared" si="18"/>
        <v>0</v>
      </c>
      <c r="O397" s="496">
        <f t="shared" si="18"/>
        <v>0</v>
      </c>
      <c r="P397" s="497">
        <f t="shared" si="18"/>
        <v>0</v>
      </c>
      <c r="Q397" s="495">
        <f t="shared" si="18"/>
        <v>0</v>
      </c>
    </row>
    <row r="398" spans="1:17" ht="15" customHeight="1" x14ac:dyDescent="0.15">
      <c r="A398" s="624" t="s">
        <v>516</v>
      </c>
      <c r="B398" s="203" t="s">
        <v>508</v>
      </c>
      <c r="C398" s="540">
        <f>SUM([13]B!C2220:C2241,[13]B!C2257:C2259)</f>
        <v>523</v>
      </c>
      <c r="D398" s="540">
        <f>SUM([13]B!D2220:D2241,[13]B!D2257:D2259)</f>
        <v>521</v>
      </c>
      <c r="E398" s="540">
        <f>SUM([13]B!E2220:E2241,[13]B!E2257:E2259)</f>
        <v>520</v>
      </c>
      <c r="F398" s="540">
        <f>SUM([13]B!F2220:F2241,[13]B!F2257:F2259)</f>
        <v>1</v>
      </c>
      <c r="G398" s="540">
        <f>SUM([13]B!G2220:G2241,[13]B!G2257:G2259)</f>
        <v>2</v>
      </c>
      <c r="H398" s="541">
        <f>SUM([13]B!AA2220:AA2241,[13]B!AA2257:AA2259)</f>
        <v>451</v>
      </c>
      <c r="I398" s="541">
        <f>SUM([13]B!AB2220:AB2241,[13]B!AB2257:AB2259)</f>
        <v>32</v>
      </c>
      <c r="J398" s="541">
        <f>SUM([13]B!AC2220:AC2241,[13]B!AC2257:AC2259)</f>
        <v>40</v>
      </c>
      <c r="K398" s="541">
        <f>SUM([13]B!AD2220:AD2241,[13]B!AD2257:AD2259)</f>
        <v>0</v>
      </c>
      <c r="L398" s="541">
        <f>SUM([13]B!AE2220:AE2241,[13]B!AE2257:AE2259)</f>
        <v>0</v>
      </c>
      <c r="M398" s="541">
        <f>SUM([13]B!AF2220:AF2241,[13]B!AF2257:AF2259)</f>
        <v>0</v>
      </c>
      <c r="N398" s="541">
        <f>SUM([13]B!AG2220:AG2241,[13]B!AG2257:AG2259)</f>
        <v>0</v>
      </c>
      <c r="O398" s="541">
        <f>SUM([13]B!AH2220:AH2241,[13]B!AH2257:AH2259)</f>
        <v>0</v>
      </c>
      <c r="P398" s="541">
        <f>SUM([13]B!AI2220:AI2241,[13]B!AI2257:AI2259)</f>
        <v>0</v>
      </c>
      <c r="Q398" s="207">
        <f>SUM([13]B!AJ2220:AJ2241,[13]B!AJ2257:AJ2259)</f>
        <v>0</v>
      </c>
    </row>
    <row r="399" spans="1:17" ht="15" customHeight="1" x14ac:dyDescent="0.15">
      <c r="A399" s="638"/>
      <c r="B399" s="200" t="s">
        <v>509</v>
      </c>
      <c r="C399" s="505">
        <f>SUM([13]B!C2242:C2245)</f>
        <v>260</v>
      </c>
      <c r="D399" s="505">
        <f>SUM([13]B!D2242:D2245)</f>
        <v>191</v>
      </c>
      <c r="E399" s="506">
        <f>SUM([13]B!E2242:E2245)</f>
        <v>191</v>
      </c>
      <c r="F399" s="506">
        <f>SUM([13]B!F2242:F2245)</f>
        <v>0</v>
      </c>
      <c r="G399" s="506">
        <f>SUM([13]B!G2242:G2245)</f>
        <v>69</v>
      </c>
      <c r="H399" s="506">
        <f>SUM([13]B!AA2242:AA2245)</f>
        <v>141</v>
      </c>
      <c r="I399" s="506">
        <f>SUM([13]B!AB2242:AB2245)</f>
        <v>14</v>
      </c>
      <c r="J399" s="506">
        <f>SUM([13]B!AC2242:AC2245)</f>
        <v>105</v>
      </c>
      <c r="K399" s="506">
        <f>SUM([13]B!AD2242:AD2245)</f>
        <v>0</v>
      </c>
      <c r="L399" s="506">
        <f>SUM([13]B!AE2242:AE2245)</f>
        <v>0</v>
      </c>
      <c r="M399" s="506">
        <f>SUM([13]B!AF2242:AF2245)</f>
        <v>0</v>
      </c>
      <c r="N399" s="506">
        <f>SUM([13]B!AG2242:AG2245)</f>
        <v>0</v>
      </c>
      <c r="O399" s="506">
        <f>SUM([13]B!AH2242:AH2245)</f>
        <v>0</v>
      </c>
      <c r="P399" s="506">
        <f>SUM([13]B!AI2242:AI2245)</f>
        <v>0</v>
      </c>
      <c r="Q399" s="494">
        <f>SUM([13]B!AJ2242:AJ2245)</f>
        <v>0</v>
      </c>
    </row>
    <row r="400" spans="1:17" ht="15" customHeight="1" x14ac:dyDescent="0.15">
      <c r="A400" s="625"/>
      <c r="B400" s="570" t="s">
        <v>410</v>
      </c>
      <c r="C400" s="498">
        <f>SUM(C398:C399)</f>
        <v>783</v>
      </c>
      <c r="D400" s="498">
        <f t="shared" ref="D400:Q400" si="19">SUM(D398:D399)</f>
        <v>712</v>
      </c>
      <c r="E400" s="498">
        <f t="shared" si="19"/>
        <v>711</v>
      </c>
      <c r="F400" s="498">
        <f t="shared" si="19"/>
        <v>1</v>
      </c>
      <c r="G400" s="498">
        <f t="shared" si="19"/>
        <v>71</v>
      </c>
      <c r="H400" s="498">
        <f>SUM(H398:H399)</f>
        <v>592</v>
      </c>
      <c r="I400" s="498">
        <f t="shared" si="19"/>
        <v>46</v>
      </c>
      <c r="J400" s="498">
        <f t="shared" si="19"/>
        <v>145</v>
      </c>
      <c r="K400" s="498">
        <f t="shared" si="19"/>
        <v>0</v>
      </c>
      <c r="L400" s="498">
        <f t="shared" si="19"/>
        <v>0</v>
      </c>
      <c r="M400" s="498">
        <f t="shared" si="19"/>
        <v>0</v>
      </c>
      <c r="N400" s="498">
        <f t="shared" si="19"/>
        <v>0</v>
      </c>
      <c r="O400" s="498">
        <f t="shared" si="19"/>
        <v>0</v>
      </c>
      <c r="P400" s="498">
        <f t="shared" si="19"/>
        <v>0</v>
      </c>
      <c r="Q400" s="495">
        <f t="shared" si="19"/>
        <v>0</v>
      </c>
    </row>
    <row r="401" spans="1:19" ht="15" customHeight="1" x14ac:dyDescent="0.15">
      <c r="A401" s="615" t="s">
        <v>517</v>
      </c>
      <c r="B401" s="205" t="s">
        <v>518</v>
      </c>
      <c r="C401" s="502">
        <f>SUM([13]B!C2416:C2418)+[13]B!C2363</f>
        <v>876</v>
      </c>
      <c r="D401" s="502">
        <f>SUM([13]B!D2416:D2418)+[13]B!D2363</f>
        <v>733</v>
      </c>
      <c r="E401" s="503">
        <f>SUM([13]B!E2416:E2418)+[13]B!E2363</f>
        <v>733</v>
      </c>
      <c r="F401" s="503">
        <f>SUM([13]B!F2416:F2418)+[13]B!F2363</f>
        <v>0</v>
      </c>
      <c r="G401" s="503">
        <f>SUM([13]B!G2416:G2418)+[13]B!G2363</f>
        <v>143</v>
      </c>
      <c r="H401" s="503">
        <f>SUM([13]B!AA2416:AA2418)+[13]B!AA2363</f>
        <v>786</v>
      </c>
      <c r="I401" s="504">
        <f>SUM([13]B!AB2416:AB2418)+[13]B!AB2363</f>
        <v>6</v>
      </c>
      <c r="J401" s="504">
        <f>SUM([13]B!AC2416:AC2418)+[13]B!AC2363</f>
        <v>84</v>
      </c>
      <c r="K401" s="504">
        <f>SUM([13]B!AD2416:AD2418)+[13]B!AD2363</f>
        <v>0</v>
      </c>
      <c r="L401" s="504">
        <f>SUM([13]B!AE2416:AE2418)+[13]B!AE2363</f>
        <v>0</v>
      </c>
      <c r="M401" s="504">
        <f>SUM([13]B!AF2416:AF2418)+[13]B!AF2363</f>
        <v>0</v>
      </c>
      <c r="N401" s="504">
        <f>SUM([13]B!AG2416:AG2418)+[13]B!AG2363</f>
        <v>0</v>
      </c>
      <c r="O401" s="504">
        <f>SUM([13]B!AH2416:AH2418)+[13]B!AH2363</f>
        <v>0</v>
      </c>
      <c r="P401" s="504">
        <f>SUM([13]B!AI2416:AI2418)+[13]B!AI2363</f>
        <v>31</v>
      </c>
      <c r="Q401" s="504">
        <f>SUM([13]B!AJ2416:AJ2418)+[13]B!AJ2363</f>
        <v>0</v>
      </c>
    </row>
    <row r="402" spans="1:19" ht="15" customHeight="1" x14ac:dyDescent="0.15">
      <c r="A402" s="637"/>
      <c r="B402" s="208" t="s">
        <v>509</v>
      </c>
      <c r="C402" s="510">
        <f>[13]B!C2369</f>
        <v>0</v>
      </c>
      <c r="D402" s="510">
        <f>[13]B!D2369</f>
        <v>0</v>
      </c>
      <c r="E402" s="511">
        <f>[13]B!E2369</f>
        <v>0</v>
      </c>
      <c r="F402" s="511">
        <f>[13]B!F2369</f>
        <v>0</v>
      </c>
      <c r="G402" s="511">
        <f>[13]B!G2369</f>
        <v>0</v>
      </c>
      <c r="H402" s="511">
        <f>[13]B!AA2369</f>
        <v>0</v>
      </c>
      <c r="I402" s="494">
        <f>[13]B!AB2369</f>
        <v>0</v>
      </c>
      <c r="J402" s="494">
        <f>[13]B!AC2369</f>
        <v>0</v>
      </c>
      <c r="K402" s="494">
        <f>[13]B!AD2369</f>
        <v>0</v>
      </c>
      <c r="L402" s="494">
        <f>[13]B!AE2369</f>
        <v>0</v>
      </c>
      <c r="M402" s="494">
        <f>[13]B!AF2369</f>
        <v>0</v>
      </c>
      <c r="N402" s="494">
        <f>[13]B!AG2369</f>
        <v>0</v>
      </c>
      <c r="O402" s="494">
        <f>[13]B!AH2369</f>
        <v>0</v>
      </c>
      <c r="P402" s="494">
        <f>[13]B!AI2369</f>
        <v>0</v>
      </c>
      <c r="Q402" s="494">
        <f>[13]B!AJ2369</f>
        <v>0</v>
      </c>
    </row>
    <row r="403" spans="1:19" ht="15" customHeight="1" x14ac:dyDescent="0.15">
      <c r="A403" s="617"/>
      <c r="B403" s="570" t="s">
        <v>410</v>
      </c>
      <c r="C403" s="498">
        <f>SUM(C401:C402)</f>
        <v>876</v>
      </c>
      <c r="D403" s="498">
        <f t="shared" ref="D403:Q403" si="20">SUM(D401:D402)</f>
        <v>733</v>
      </c>
      <c r="E403" s="498">
        <f t="shared" si="20"/>
        <v>733</v>
      </c>
      <c r="F403" s="498">
        <f t="shared" si="20"/>
        <v>0</v>
      </c>
      <c r="G403" s="498">
        <f t="shared" si="20"/>
        <v>143</v>
      </c>
      <c r="H403" s="498">
        <f t="shared" si="20"/>
        <v>786</v>
      </c>
      <c r="I403" s="498">
        <f t="shared" si="20"/>
        <v>6</v>
      </c>
      <c r="J403" s="498">
        <f t="shared" si="20"/>
        <v>84</v>
      </c>
      <c r="K403" s="498">
        <f t="shared" si="20"/>
        <v>0</v>
      </c>
      <c r="L403" s="498">
        <f t="shared" si="20"/>
        <v>0</v>
      </c>
      <c r="M403" s="498">
        <f t="shared" si="20"/>
        <v>0</v>
      </c>
      <c r="N403" s="498">
        <f t="shared" si="20"/>
        <v>0</v>
      </c>
      <c r="O403" s="498">
        <f t="shared" si="20"/>
        <v>0</v>
      </c>
      <c r="P403" s="498">
        <f t="shared" si="20"/>
        <v>31</v>
      </c>
      <c r="Q403" s="495">
        <f t="shared" si="20"/>
        <v>0</v>
      </c>
    </row>
    <row r="404" spans="1:19" ht="15" customHeight="1" x14ac:dyDescent="0.15">
      <c r="A404" s="624" t="s">
        <v>519</v>
      </c>
      <c r="B404" s="207" t="s">
        <v>508</v>
      </c>
      <c r="C404" s="502">
        <f>SUM([13]B!C2438:C2450,[13]B!C2684)</f>
        <v>124</v>
      </c>
      <c r="D404" s="502">
        <f>SUM([13]B!D2438:D2450,[13]B!D2684)</f>
        <v>124</v>
      </c>
      <c r="E404" s="503">
        <f>SUM([13]B!E2438:E2450,[13]B!E2684)</f>
        <v>124</v>
      </c>
      <c r="F404" s="503">
        <f>SUM([13]B!F2438:F2450,[13]B!F2684)</f>
        <v>0</v>
      </c>
      <c r="G404" s="503">
        <f>SUM([13]B!G2438:G2450,[13]B!G2684)</f>
        <v>0</v>
      </c>
      <c r="H404" s="503">
        <f>SUM([13]B!AA2438:AA2450,[13]B!AA2684)</f>
        <v>2</v>
      </c>
      <c r="I404" s="503">
        <f>SUM([13]B!AB2438:AB2450,[13]B!AB2684)</f>
        <v>108</v>
      </c>
      <c r="J404" s="503">
        <f>SUM([13]B!AC2438:AC2450,[13]B!AC2684)</f>
        <v>14</v>
      </c>
      <c r="K404" s="503">
        <f>SUM([13]B!AD2438:AD2450,[13]B!AD2684)</f>
        <v>0</v>
      </c>
      <c r="L404" s="503">
        <f>SUM([13]B!AE2438:AE2450,[13]B!AE2684)</f>
        <v>0</v>
      </c>
      <c r="M404" s="503">
        <f>SUM([13]B!AF2438:AF2450,[13]B!AF2684)</f>
        <v>0</v>
      </c>
      <c r="N404" s="503">
        <f>SUM([13]B!AG2438:AG2450,[13]B!AG2684)</f>
        <v>0</v>
      </c>
      <c r="O404" s="503">
        <f>SUM([13]B!AH2438:AH2450,[13]B!AH2684)</f>
        <v>0</v>
      </c>
      <c r="P404" s="503">
        <f>SUM([13]B!AI2438:AI2450,[13]B!AI2684)</f>
        <v>0</v>
      </c>
      <c r="Q404" s="504">
        <f>SUM([13]B!AJ2438:AJ2450,[13]B!AJ2684)</f>
        <v>0</v>
      </c>
    </row>
    <row r="405" spans="1:19" ht="15" customHeight="1" x14ac:dyDescent="0.15">
      <c r="A405" s="638"/>
      <c r="B405" s="200" t="s">
        <v>509</v>
      </c>
      <c r="C405" s="505">
        <f>SUM([13]B!C2435:C2437,[13]B!C2451:C2452)</f>
        <v>111</v>
      </c>
      <c r="D405" s="505">
        <f>SUM([13]B!D2435:D2437,[13]B!D2451:D2452)</f>
        <v>111</v>
      </c>
      <c r="E405" s="506">
        <f>SUM([13]B!E2435:E2437,[13]B!E2451:E2452)</f>
        <v>111</v>
      </c>
      <c r="F405" s="506">
        <f>SUM([13]B!F2435:F2437,[13]B!F2451:F2452)</f>
        <v>0</v>
      </c>
      <c r="G405" s="506">
        <f>SUM([13]B!G2435:G2437,[13]B!G2451:G2452)</f>
        <v>0</v>
      </c>
      <c r="H405" s="506">
        <f>SUM([13]B!AA2435:AA2437,[13]B!AA2451:AA2452)</f>
        <v>1</v>
      </c>
      <c r="I405" s="506">
        <f>SUM([13]B!AB2435:AB2437,[13]B!AB2451:AB2452)</f>
        <v>110</v>
      </c>
      <c r="J405" s="506">
        <f>SUM([13]B!AC2435:AC2437,[13]B!AC2451:AC2452)</f>
        <v>0</v>
      </c>
      <c r="K405" s="506">
        <f>SUM([13]B!AD2435:AD2437,[13]B!AD2451:AD2452)</f>
        <v>0</v>
      </c>
      <c r="L405" s="506">
        <f>SUM([13]B!AE2435:AE2437,[13]B!AE2451:AE2452)</f>
        <v>0</v>
      </c>
      <c r="M405" s="506">
        <f>SUM([13]B!AF2435:AF2437,[13]B!AF2451:AF2452)</f>
        <v>0</v>
      </c>
      <c r="N405" s="506">
        <f>SUM([13]B!AG2435:AG2437,[13]B!AG2451:AG2452)</f>
        <v>0</v>
      </c>
      <c r="O405" s="506">
        <f>SUM([13]B!AH2435:AH2437,[13]B!AH2451:AH2452)</f>
        <v>0</v>
      </c>
      <c r="P405" s="506">
        <f>SUM([13]B!AI2435:AI2437,[13]B!AI2451:AI2452)</f>
        <v>0</v>
      </c>
      <c r="Q405" s="494">
        <f>SUM([13]B!AJ2435:AJ2437,[13]B!AJ2451:AJ2452)</f>
        <v>0</v>
      </c>
    </row>
    <row r="406" spans="1:19" ht="15" customHeight="1" x14ac:dyDescent="0.15">
      <c r="A406" s="625"/>
      <c r="B406" s="570" t="s">
        <v>410</v>
      </c>
      <c r="C406" s="538">
        <f t="shared" ref="C406:Q406" si="21">SUM(C404:C405)</f>
        <v>235</v>
      </c>
      <c r="D406" s="495">
        <f t="shared" si="21"/>
        <v>235</v>
      </c>
      <c r="E406" s="496">
        <f t="shared" si="21"/>
        <v>235</v>
      </c>
      <c r="F406" s="497">
        <f t="shared" si="21"/>
        <v>0</v>
      </c>
      <c r="G406" s="498">
        <f t="shared" si="21"/>
        <v>0</v>
      </c>
      <c r="H406" s="496">
        <f t="shared" si="21"/>
        <v>3</v>
      </c>
      <c r="I406" s="499">
        <f t="shared" si="21"/>
        <v>218</v>
      </c>
      <c r="J406" s="497">
        <f t="shared" si="21"/>
        <v>14</v>
      </c>
      <c r="K406" s="496">
        <f t="shared" si="21"/>
        <v>0</v>
      </c>
      <c r="L406" s="499">
        <f t="shared" si="21"/>
        <v>0</v>
      </c>
      <c r="M406" s="497">
        <f t="shared" si="21"/>
        <v>0</v>
      </c>
      <c r="N406" s="497">
        <f t="shared" si="21"/>
        <v>0</v>
      </c>
      <c r="O406" s="496">
        <f t="shared" si="21"/>
        <v>0</v>
      </c>
      <c r="P406" s="497">
        <f t="shared" si="21"/>
        <v>0</v>
      </c>
      <c r="Q406" s="495">
        <f t="shared" si="21"/>
        <v>0</v>
      </c>
    </row>
    <row r="407" spans="1:19" ht="32.25" customHeight="1" x14ac:dyDescent="0.15">
      <c r="A407" s="209" t="s">
        <v>520</v>
      </c>
      <c r="B407" s="200" t="s">
        <v>509</v>
      </c>
      <c r="C407" s="498">
        <f>[13]B!C1011</f>
        <v>5459</v>
      </c>
      <c r="D407" s="498">
        <f>[13]B!D1011</f>
        <v>5459</v>
      </c>
      <c r="E407" s="500">
        <f>[13]B!E1011</f>
        <v>5459</v>
      </c>
      <c r="F407" s="500">
        <f>[13]B!F1011</f>
        <v>0</v>
      </c>
      <c r="G407" s="500">
        <f>[13]B!G1011</f>
        <v>0</v>
      </c>
      <c r="H407" s="500">
        <f>[13]B!AA1011</f>
        <v>3667</v>
      </c>
      <c r="I407" s="500">
        <f>[13]B!AB1011</f>
        <v>1792</v>
      </c>
      <c r="J407" s="500">
        <f>[13]B!AC1011</f>
        <v>0</v>
      </c>
      <c r="K407" s="500">
        <f>[13]B!AD1011</f>
        <v>0</v>
      </c>
      <c r="L407" s="500">
        <f>[13]B!AE1011</f>
        <v>0</v>
      </c>
      <c r="M407" s="500">
        <f>[13]B!AF1011</f>
        <v>0</v>
      </c>
      <c r="N407" s="500">
        <f>[13]B!AG1011</f>
        <v>0</v>
      </c>
      <c r="O407" s="500">
        <f>[13]B!AH1011</f>
        <v>0</v>
      </c>
      <c r="P407" s="500">
        <f>[13]B!AI1011</f>
        <v>0</v>
      </c>
      <c r="Q407" s="501">
        <f>[13]B!AJ1011</f>
        <v>0</v>
      </c>
    </row>
    <row r="408" spans="1:19" ht="15" customHeight="1" x14ac:dyDescent="0.15">
      <c r="A408" s="639" t="s">
        <v>521</v>
      </c>
      <c r="B408" s="210" t="s">
        <v>508</v>
      </c>
      <c r="C408" s="542">
        <f>D408+G408</f>
        <v>31544</v>
      </c>
      <c r="D408" s="507">
        <f>+D381+D384+D387+D390+D391+D392+D395+D398+D401+D404</f>
        <v>31183</v>
      </c>
      <c r="E408" s="507">
        <f t="shared" ref="E408:Q408" si="22">+E381+E384+E387+E390+E391+E392+E395+E398+E401+E404</f>
        <v>31182</v>
      </c>
      <c r="F408" s="507">
        <f t="shared" si="22"/>
        <v>1</v>
      </c>
      <c r="G408" s="507">
        <f t="shared" si="22"/>
        <v>361</v>
      </c>
      <c r="H408" s="507">
        <f t="shared" si="22"/>
        <v>27288</v>
      </c>
      <c r="I408" s="507">
        <f t="shared" si="22"/>
        <v>3157</v>
      </c>
      <c r="J408" s="507">
        <f t="shared" si="22"/>
        <v>1099</v>
      </c>
      <c r="K408" s="507">
        <f t="shared" si="22"/>
        <v>0</v>
      </c>
      <c r="L408" s="507">
        <f t="shared" si="22"/>
        <v>0</v>
      </c>
      <c r="M408" s="507">
        <f t="shared" si="22"/>
        <v>0</v>
      </c>
      <c r="N408" s="507">
        <f t="shared" si="22"/>
        <v>0</v>
      </c>
      <c r="O408" s="507">
        <f t="shared" si="22"/>
        <v>0</v>
      </c>
      <c r="P408" s="507">
        <f t="shared" si="22"/>
        <v>53</v>
      </c>
      <c r="Q408" s="512">
        <f t="shared" si="22"/>
        <v>0</v>
      </c>
    </row>
    <row r="409" spans="1:19" ht="15" customHeight="1" x14ac:dyDescent="0.15">
      <c r="A409" s="639"/>
      <c r="B409" s="212" t="s">
        <v>509</v>
      </c>
      <c r="C409" s="543">
        <f>D409+G409</f>
        <v>9057</v>
      </c>
      <c r="D409" s="505">
        <f>+D382+D385+D388+D393+D396+D399+D402+D405+D407</f>
        <v>8988</v>
      </c>
      <c r="E409" s="505">
        <f t="shared" ref="E409:Q409" si="23">+E382+E385+E388+E393+E396+E399+E402+E405+E407</f>
        <v>8988</v>
      </c>
      <c r="F409" s="505">
        <f t="shared" si="23"/>
        <v>0</v>
      </c>
      <c r="G409" s="505">
        <f t="shared" si="23"/>
        <v>69</v>
      </c>
      <c r="H409" s="505">
        <f t="shared" si="23"/>
        <v>6169</v>
      </c>
      <c r="I409" s="505">
        <f t="shared" si="23"/>
        <v>2274</v>
      </c>
      <c r="J409" s="505">
        <f t="shared" si="23"/>
        <v>614</v>
      </c>
      <c r="K409" s="505">
        <f t="shared" si="23"/>
        <v>0</v>
      </c>
      <c r="L409" s="505">
        <f t="shared" si="23"/>
        <v>0</v>
      </c>
      <c r="M409" s="505">
        <f t="shared" si="23"/>
        <v>0</v>
      </c>
      <c r="N409" s="505">
        <f t="shared" si="23"/>
        <v>0</v>
      </c>
      <c r="O409" s="505">
        <f t="shared" si="23"/>
        <v>0</v>
      </c>
      <c r="P409" s="505">
        <f t="shared" si="23"/>
        <v>0</v>
      </c>
      <c r="Q409" s="493">
        <f t="shared" si="23"/>
        <v>0</v>
      </c>
    </row>
    <row r="410" spans="1:19" ht="15" customHeight="1" x14ac:dyDescent="0.15">
      <c r="A410" s="639"/>
      <c r="B410" s="214" t="s">
        <v>522</v>
      </c>
      <c r="C410" s="538">
        <f>SUM(C408:C409)</f>
        <v>40601</v>
      </c>
      <c r="D410" s="495">
        <f>SUM(D408:D409)</f>
        <v>40171</v>
      </c>
      <c r="E410" s="496">
        <f>SUM(E408:E409)</f>
        <v>40170</v>
      </c>
      <c r="F410" s="497">
        <f>SUM(F408:F409)</f>
        <v>1</v>
      </c>
      <c r="G410" s="498">
        <f>SUM(G408:G409)</f>
        <v>430</v>
      </c>
      <c r="H410" s="498">
        <f t="shared" ref="H410:Q410" si="24">SUM(H408:H409)</f>
        <v>33457</v>
      </c>
      <c r="I410" s="498">
        <f t="shared" si="24"/>
        <v>5431</v>
      </c>
      <c r="J410" s="498">
        <f t="shared" si="24"/>
        <v>1713</v>
      </c>
      <c r="K410" s="498">
        <f t="shared" si="24"/>
        <v>0</v>
      </c>
      <c r="L410" s="498">
        <f t="shared" si="24"/>
        <v>0</v>
      </c>
      <c r="M410" s="498">
        <f t="shared" si="24"/>
        <v>0</v>
      </c>
      <c r="N410" s="498">
        <f>SUM(N408:N409)</f>
        <v>0</v>
      </c>
      <c r="O410" s="498">
        <f t="shared" si="24"/>
        <v>0</v>
      </c>
      <c r="P410" s="498">
        <f t="shared" si="24"/>
        <v>53</v>
      </c>
      <c r="Q410" s="495">
        <f t="shared" si="24"/>
        <v>0</v>
      </c>
    </row>
    <row r="411" spans="1:19" ht="27.75" customHeight="1" x14ac:dyDescent="0.15">
      <c r="A411" s="215" t="s">
        <v>523</v>
      </c>
      <c r="B411" s="567"/>
      <c r="E411" s="179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P411" s="513"/>
      <c r="Q411" s="513"/>
      <c r="R411" s="513"/>
      <c r="S411" s="217"/>
    </row>
    <row r="412" spans="1:19" ht="39.75" customHeight="1" x14ac:dyDescent="0.15">
      <c r="A412" s="640" t="s">
        <v>524</v>
      </c>
      <c r="B412" s="641"/>
      <c r="C412" s="568" t="s">
        <v>410</v>
      </c>
      <c r="D412" s="569" t="s">
        <v>7</v>
      </c>
      <c r="E412" s="39" t="s">
        <v>8</v>
      </c>
      <c r="F412" s="217"/>
      <c r="G412" s="217"/>
      <c r="H412" s="217"/>
      <c r="I412" s="217"/>
      <c r="J412" s="217"/>
      <c r="K412" s="217"/>
      <c r="L412" s="217"/>
      <c r="M412" s="513"/>
      <c r="N412" s="513"/>
      <c r="O412" s="513"/>
    </row>
    <row r="413" spans="1:19" ht="15" customHeight="1" x14ac:dyDescent="0.2">
      <c r="A413" s="642" t="s">
        <v>525</v>
      </c>
      <c r="B413" s="643"/>
      <c r="C413" s="514">
        <f>[13]B!C1073</f>
        <v>245</v>
      </c>
      <c r="D413" s="245">
        <f>[13]B!E1073</f>
        <v>245</v>
      </c>
      <c r="E413" s="220"/>
      <c r="F413" s="217"/>
      <c r="G413" s="217"/>
      <c r="H413" s="217"/>
      <c r="I413" s="217"/>
      <c r="J413" s="217"/>
      <c r="K413" s="217"/>
      <c r="L413" s="217"/>
      <c r="M413" s="513"/>
      <c r="N413" s="513"/>
      <c r="O413" s="513"/>
    </row>
    <row r="414" spans="1:19" ht="15" customHeight="1" x14ac:dyDescent="0.15">
      <c r="A414" s="628" t="s">
        <v>526</v>
      </c>
      <c r="B414" s="629"/>
      <c r="C414" s="514">
        <f>[13]B!C2741</f>
        <v>32</v>
      </c>
      <c r="D414" s="245">
        <f>[13]B!E2741</f>
        <v>25</v>
      </c>
      <c r="E414" s="18">
        <f>[13]B!AL2741</f>
        <v>835000</v>
      </c>
      <c r="F414" s="217"/>
      <c r="G414" s="217"/>
      <c r="H414" s="217"/>
      <c r="I414" s="217"/>
      <c r="J414" s="217"/>
      <c r="K414" s="217"/>
      <c r="L414" s="217"/>
      <c r="M414" s="513"/>
      <c r="N414" s="513"/>
      <c r="O414" s="513"/>
    </row>
    <row r="415" spans="1:19" ht="15" customHeight="1" x14ac:dyDescent="0.15">
      <c r="A415" s="628" t="s">
        <v>527</v>
      </c>
      <c r="B415" s="629"/>
      <c r="C415" s="514">
        <f>[13]B!C2751</f>
        <v>75</v>
      </c>
      <c r="D415" s="515">
        <f>[13]B!E2751</f>
        <v>26</v>
      </c>
      <c r="E415" s="20"/>
      <c r="F415" s="217"/>
      <c r="G415" s="217"/>
      <c r="H415" s="217"/>
      <c r="I415" s="217"/>
      <c r="J415" s="217"/>
      <c r="K415" s="217"/>
      <c r="L415" s="217"/>
      <c r="M415" s="513"/>
      <c r="N415" s="513"/>
      <c r="O415" s="513"/>
    </row>
    <row r="416" spans="1:19" ht="15" customHeight="1" x14ac:dyDescent="0.15">
      <c r="A416" s="628" t="s">
        <v>528</v>
      </c>
      <c r="B416" s="629"/>
      <c r="C416" s="514">
        <f>[13]B!C67</f>
        <v>1626</v>
      </c>
      <c r="D416" s="245">
        <f>[13]B!E67</f>
        <v>1610</v>
      </c>
      <c r="E416" s="18">
        <f>[13]B!AL67</f>
        <v>1271900</v>
      </c>
      <c r="F416" s="217"/>
      <c r="G416" s="217"/>
      <c r="H416" s="217"/>
      <c r="I416" s="217"/>
      <c r="J416" s="217"/>
      <c r="K416" s="217"/>
      <c r="L416" s="217"/>
      <c r="M416" s="513"/>
      <c r="N416" s="513"/>
      <c r="O416" s="513"/>
    </row>
    <row r="417" spans="1:23" ht="15" customHeight="1" x14ac:dyDescent="0.15">
      <c r="A417" s="628" t="s">
        <v>529</v>
      </c>
      <c r="B417" s="629"/>
      <c r="C417" s="514">
        <f>[13]B!C73</f>
        <v>0</v>
      </c>
      <c r="D417" s="245">
        <f>[13]B!E73</f>
        <v>0</v>
      </c>
      <c r="E417" s="20"/>
      <c r="F417" s="217"/>
      <c r="G417" s="217"/>
      <c r="H417" s="217"/>
      <c r="I417" s="217"/>
      <c r="J417" s="217"/>
      <c r="K417" s="217"/>
      <c r="L417" s="217"/>
      <c r="M417" s="513"/>
      <c r="N417" s="513"/>
      <c r="O417" s="513"/>
    </row>
    <row r="418" spans="1:23" ht="15" customHeight="1" x14ac:dyDescent="0.15">
      <c r="A418" s="628" t="s">
        <v>530</v>
      </c>
      <c r="B418" s="629"/>
      <c r="C418" s="516">
        <f>[13]B!C68</f>
        <v>526</v>
      </c>
      <c r="D418" s="245">
        <f>[13]B!E68</f>
        <v>526</v>
      </c>
      <c r="E418" s="18">
        <f>[13]B!AL68</f>
        <v>9436440</v>
      </c>
      <c r="F418" s="217"/>
      <c r="G418" s="217"/>
      <c r="H418" s="217"/>
      <c r="I418" s="217"/>
      <c r="J418" s="217"/>
      <c r="K418" s="217"/>
      <c r="L418" s="217"/>
      <c r="M418" s="513"/>
      <c r="N418" s="513"/>
      <c r="O418" s="513"/>
    </row>
    <row r="419" spans="1:23" ht="15" customHeight="1" x14ac:dyDescent="0.15">
      <c r="A419" s="628" t="s">
        <v>531</v>
      </c>
      <c r="B419" s="629"/>
      <c r="C419" s="514">
        <f>[13]B!C69</f>
        <v>52</v>
      </c>
      <c r="D419" s="245">
        <f>[13]B!E69</f>
        <v>48</v>
      </c>
      <c r="E419" s="18">
        <f>[13]B!AL69</f>
        <v>1978080</v>
      </c>
      <c r="F419" s="217"/>
      <c r="G419" s="217"/>
      <c r="H419" s="217"/>
      <c r="I419" s="217"/>
      <c r="J419" s="217"/>
      <c r="K419" s="217"/>
      <c r="L419" s="217"/>
      <c r="M419" s="513"/>
      <c r="N419" s="513"/>
      <c r="O419" s="513"/>
    </row>
    <row r="420" spans="1:23" ht="15" customHeight="1" x14ac:dyDescent="0.15">
      <c r="A420" s="628" t="s">
        <v>532</v>
      </c>
      <c r="B420" s="629"/>
      <c r="C420" s="514">
        <f>[13]B!C71</f>
        <v>0</v>
      </c>
      <c r="D420" s="245">
        <f>[13]B!E71</f>
        <v>0</v>
      </c>
      <c r="E420" s="18">
        <f>[13]B!AL71</f>
        <v>0</v>
      </c>
      <c r="F420" s="221"/>
      <c r="G420" s="221"/>
      <c r="H420" s="221"/>
      <c r="I420" s="221"/>
      <c r="J420" s="221"/>
      <c r="K420" s="221"/>
      <c r="L420" s="221"/>
      <c r="M420" s="221"/>
      <c r="N420" s="221"/>
      <c r="O420" s="221"/>
    </row>
    <row r="421" spans="1:23" ht="15" customHeight="1" x14ac:dyDescent="0.15">
      <c r="A421" s="628" t="s">
        <v>533</v>
      </c>
      <c r="B421" s="629"/>
      <c r="C421" s="516">
        <f>[13]B!C70</f>
        <v>10526</v>
      </c>
      <c r="D421" s="245">
        <f>[13]B!E70</f>
        <v>10526</v>
      </c>
      <c r="E421" s="18">
        <f>[13]B!AL70</f>
        <v>25157140</v>
      </c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</row>
    <row r="422" spans="1:23" ht="15" customHeight="1" x14ac:dyDescent="0.2">
      <c r="A422" s="628" t="s">
        <v>534</v>
      </c>
      <c r="B422" s="629"/>
      <c r="C422" s="514">
        <f>[13]B!C2739</f>
        <v>34</v>
      </c>
      <c r="D422" s="245">
        <f>[13]B!E2739</f>
        <v>34</v>
      </c>
      <c r="E422" s="223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</row>
    <row r="423" spans="1:23" ht="15" customHeight="1" x14ac:dyDescent="0.15">
      <c r="A423" s="630" t="s">
        <v>535</v>
      </c>
      <c r="B423" s="631"/>
      <c r="C423" s="517">
        <f>SUM(C413:C422)</f>
        <v>13116</v>
      </c>
      <c r="D423" s="518">
        <f>SUM(D413:D422)</f>
        <v>13040</v>
      </c>
      <c r="E423" s="519">
        <f>SUM(E413:E422)</f>
        <v>38678560</v>
      </c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</row>
    <row r="424" spans="1:23" s="225" customFormat="1" ht="24.95" customHeight="1" x14ac:dyDescent="0.15">
      <c r="A424" s="215" t="s">
        <v>536</v>
      </c>
      <c r="B424" s="224"/>
      <c r="F424" s="5"/>
      <c r="N424" s="226"/>
      <c r="O424" s="226"/>
      <c r="P424" s="226"/>
      <c r="Q424" s="226"/>
      <c r="R424" s="226"/>
      <c r="S424" s="226"/>
      <c r="T424" s="227"/>
      <c r="U424" s="226"/>
      <c r="V424" s="226"/>
      <c r="W424" s="226"/>
    </row>
    <row r="425" spans="1:23" ht="24.75" customHeight="1" x14ac:dyDescent="0.15">
      <c r="A425" s="632" t="s">
        <v>537</v>
      </c>
      <c r="B425" s="633"/>
      <c r="C425" s="568" t="s">
        <v>410</v>
      </c>
      <c r="N425" s="227"/>
      <c r="O425" s="227"/>
      <c r="P425" s="227"/>
      <c r="Q425" s="227"/>
      <c r="R425" s="227"/>
      <c r="S425" s="227"/>
      <c r="T425" s="227"/>
      <c r="U425" s="227"/>
      <c r="V425" s="227"/>
      <c r="W425" s="227"/>
    </row>
    <row r="426" spans="1:23" ht="14.1" customHeight="1" x14ac:dyDescent="0.15">
      <c r="A426" s="634" t="s">
        <v>538</v>
      </c>
      <c r="B426" s="635"/>
      <c r="C426" s="228">
        <v>10531</v>
      </c>
      <c r="D426" s="179"/>
      <c r="E426" s="151"/>
      <c r="H426" s="224"/>
      <c r="I426" s="224"/>
      <c r="J426" s="224"/>
      <c r="K426" s="224"/>
      <c r="L426" s="224"/>
      <c r="M426" s="224"/>
      <c r="N426" s="229"/>
      <c r="O426" s="229"/>
      <c r="P426" s="226"/>
      <c r="Q426" s="227"/>
      <c r="R426" s="227"/>
      <c r="S426" s="227"/>
      <c r="T426" s="227"/>
      <c r="U426" s="227"/>
      <c r="V426" s="227"/>
      <c r="W426" s="227"/>
    </row>
    <row r="427" spans="1:23" ht="24.95" customHeight="1" x14ac:dyDescent="0.15">
      <c r="A427" s="230" t="s">
        <v>539</v>
      </c>
      <c r="B427" s="231"/>
      <c r="C427" s="232"/>
      <c r="D427" s="492"/>
      <c r="E427" s="492"/>
      <c r="F427" s="492"/>
      <c r="G427" s="217"/>
      <c r="H427" s="217"/>
      <c r="I427" s="217"/>
      <c r="J427" s="217"/>
      <c r="K427" s="217"/>
      <c r="L427" s="217"/>
      <c r="M427" s="217"/>
      <c r="N427" s="222"/>
      <c r="O427" s="222"/>
      <c r="P427" s="227"/>
      <c r="Q427" s="227"/>
      <c r="R427" s="227"/>
      <c r="S427" s="227"/>
      <c r="T427" s="227"/>
      <c r="U427" s="227"/>
      <c r="V427" s="227"/>
      <c r="W427" s="227"/>
    </row>
    <row r="428" spans="1:23" ht="21.75" customHeight="1" x14ac:dyDescent="0.15">
      <c r="A428" s="233"/>
      <c r="B428" s="234"/>
      <c r="C428" s="520" t="s">
        <v>410</v>
      </c>
      <c r="D428" s="492"/>
      <c r="E428" s="492"/>
      <c r="F428" s="492"/>
      <c r="G428" s="217"/>
      <c r="H428" s="217"/>
      <c r="I428" s="217"/>
      <c r="J428" s="217"/>
      <c r="K428" s="217"/>
      <c r="L428" s="217"/>
      <c r="M428" s="217"/>
      <c r="N428" s="217"/>
      <c r="O428" s="217"/>
    </row>
    <row r="429" spans="1:23" ht="15" customHeight="1" x14ac:dyDescent="0.15">
      <c r="A429" s="636" t="s">
        <v>540</v>
      </c>
      <c r="B429" s="207" t="s">
        <v>541</v>
      </c>
      <c r="C429" s="521"/>
      <c r="D429" s="522"/>
      <c r="E429" s="492"/>
      <c r="F429" s="492"/>
      <c r="G429" s="217"/>
      <c r="H429" s="217"/>
      <c r="I429" s="217"/>
      <c r="J429" s="217"/>
      <c r="K429" s="217"/>
      <c r="L429" s="217"/>
      <c r="M429" s="217"/>
      <c r="N429" s="217"/>
      <c r="O429" s="217"/>
    </row>
    <row r="430" spans="1:23" ht="15" customHeight="1" x14ac:dyDescent="0.15">
      <c r="A430" s="636"/>
      <c r="B430" s="208" t="s">
        <v>542</v>
      </c>
      <c r="C430" s="523">
        <v>2783</v>
      </c>
      <c r="D430" s="522"/>
      <c r="E430" s="492"/>
      <c r="F430" s="492"/>
      <c r="G430" s="217"/>
      <c r="H430" s="217"/>
      <c r="I430" s="217"/>
      <c r="J430" s="217"/>
      <c r="K430" s="217"/>
      <c r="L430" s="217"/>
      <c r="M430" s="217"/>
      <c r="N430" s="217"/>
      <c r="O430" s="217"/>
    </row>
    <row r="431" spans="1:23" ht="15" customHeight="1" x14ac:dyDescent="0.15">
      <c r="A431" s="613" t="s">
        <v>543</v>
      </c>
      <c r="B431" s="614"/>
      <c r="C431" s="524">
        <v>21858</v>
      </c>
      <c r="D431" s="522"/>
      <c r="E431" s="492"/>
      <c r="F431" s="492"/>
      <c r="G431" s="217"/>
      <c r="H431" s="217"/>
      <c r="I431" s="217"/>
      <c r="J431" s="217"/>
      <c r="K431" s="217"/>
      <c r="L431" s="217"/>
      <c r="M431" s="217"/>
      <c r="N431" s="217"/>
      <c r="O431" s="217"/>
    </row>
    <row r="432" spans="1:23" s="149" customFormat="1" ht="24.95" customHeight="1" x14ac:dyDescent="0.15">
      <c r="A432" s="174" t="s">
        <v>544</v>
      </c>
      <c r="B432" s="148"/>
    </row>
    <row r="433" spans="1:28" ht="12.75" customHeight="1" x14ac:dyDescent="0.15">
      <c r="A433" s="615" t="s">
        <v>545</v>
      </c>
      <c r="B433" s="616"/>
      <c r="C433" s="619" t="s">
        <v>105</v>
      </c>
      <c r="D433" s="621" t="s">
        <v>546</v>
      </c>
      <c r="E433" s="622"/>
      <c r="F433" s="622"/>
      <c r="G433" s="622"/>
      <c r="H433" s="622"/>
      <c r="I433" s="623"/>
      <c r="J433" s="624" t="s">
        <v>419</v>
      </c>
    </row>
    <row r="434" spans="1:28" ht="22.5" customHeight="1" x14ac:dyDescent="0.15">
      <c r="A434" s="617"/>
      <c r="B434" s="618"/>
      <c r="C434" s="620"/>
      <c r="D434" s="236" t="s">
        <v>547</v>
      </c>
      <c r="E434" s="237" t="s">
        <v>548</v>
      </c>
      <c r="F434" s="238" t="s">
        <v>549</v>
      </c>
      <c r="G434" s="238" t="s">
        <v>550</v>
      </c>
      <c r="H434" s="238" t="s">
        <v>551</v>
      </c>
      <c r="I434" s="239" t="s">
        <v>552</v>
      </c>
      <c r="J434" s="625"/>
    </row>
    <row r="435" spans="1:28" ht="15" customHeight="1" x14ac:dyDescent="0.15">
      <c r="A435" s="626" t="s">
        <v>553</v>
      </c>
      <c r="B435" s="627"/>
      <c r="C435" s="240">
        <f>SUM(D435:I435)</f>
        <v>0</v>
      </c>
      <c r="D435" s="241"/>
      <c r="E435" s="242"/>
      <c r="F435" s="242"/>
      <c r="G435" s="242"/>
      <c r="H435" s="242"/>
      <c r="I435" s="243"/>
      <c r="J435" s="244"/>
      <c r="K435" s="168" t="str">
        <f>AA435</f>
        <v/>
      </c>
      <c r="L435" s="217"/>
      <c r="M435" s="217"/>
      <c r="N435" s="217"/>
      <c r="O435" s="217"/>
      <c r="P435" s="513"/>
      <c r="Q435" s="513"/>
      <c r="R435" s="513"/>
      <c r="AA435" s="194" t="str">
        <f>IF(J435&gt;C435,"Error: Las actividades totales son menores que las realizadas en beneficiarios","")</f>
        <v/>
      </c>
      <c r="AB435" s="194">
        <f>IF(J435&gt;C435,1,0)</f>
        <v>0</v>
      </c>
    </row>
    <row r="436" spans="1:28" ht="15" customHeight="1" x14ac:dyDescent="0.15">
      <c r="A436" s="600" t="s">
        <v>554</v>
      </c>
      <c r="B436" s="601"/>
      <c r="C436" s="245">
        <f>SUM(D436:I436)</f>
        <v>0</v>
      </c>
      <c r="D436" s="246"/>
      <c r="E436" s="247"/>
      <c r="F436" s="247"/>
      <c r="G436" s="247"/>
      <c r="H436" s="247"/>
      <c r="I436" s="248"/>
      <c r="J436" s="249"/>
      <c r="K436" s="168" t="str">
        <f>AA436</f>
        <v/>
      </c>
      <c r="AA436" s="194" t="str">
        <f>IF(J436&gt;C436,"Error: Las actividades totales son menores que las realizadas en beneficiarios","")</f>
        <v/>
      </c>
      <c r="AB436" s="194">
        <f>IF(J436&gt;C436,1,0)</f>
        <v>0</v>
      </c>
    </row>
    <row r="437" spans="1:28" ht="15" customHeight="1" x14ac:dyDescent="0.15">
      <c r="A437" s="602" t="s">
        <v>555</v>
      </c>
      <c r="B437" s="603"/>
      <c r="C437" s="250">
        <f>SUM(D437:E437)</f>
        <v>0</v>
      </c>
      <c r="D437" s="251"/>
      <c r="E437" s="252"/>
      <c r="F437" s="253"/>
      <c r="G437" s="253"/>
      <c r="H437" s="253"/>
      <c r="I437" s="254"/>
      <c r="J437" s="255"/>
      <c r="K437" s="168" t="str">
        <f>AA437</f>
        <v/>
      </c>
      <c r="AA437" s="194" t="str">
        <f>IF(J437&gt;C437,"Error: Las actividades totales son menores que las realizadas en beneficiarios","")</f>
        <v/>
      </c>
      <c r="AB437" s="194">
        <f>IF(J437&gt;C437,1,0)</f>
        <v>0</v>
      </c>
    </row>
    <row r="438" spans="1:28" ht="24.95" customHeight="1" x14ac:dyDescent="0.15">
      <c r="A438" s="174" t="s">
        <v>556</v>
      </c>
      <c r="B438" s="256"/>
      <c r="C438" s="525"/>
      <c r="D438" s="525"/>
      <c r="E438" s="525"/>
      <c r="F438" s="525"/>
      <c r="G438" s="525"/>
      <c r="H438" s="525"/>
      <c r="I438" s="525"/>
      <c r="J438" s="525"/>
      <c r="K438" s="525"/>
    </row>
    <row r="439" spans="1:28" ht="39.950000000000003" customHeight="1" x14ac:dyDescent="0.15">
      <c r="A439" s="604" t="s">
        <v>557</v>
      </c>
      <c r="B439" s="605"/>
      <c r="C439" s="257" t="s">
        <v>410</v>
      </c>
      <c r="D439" s="573" t="s">
        <v>558</v>
      </c>
      <c r="E439" s="258" t="s">
        <v>559</v>
      </c>
      <c r="L439" s="5" t="s">
        <v>560</v>
      </c>
    </row>
    <row r="440" spans="1:28" ht="15" customHeight="1" x14ac:dyDescent="0.15">
      <c r="A440" s="606" t="s">
        <v>561</v>
      </c>
      <c r="B440" s="259" t="s">
        <v>562</v>
      </c>
      <c r="C440" s="260">
        <v>303</v>
      </c>
      <c r="D440" s="261">
        <v>292</v>
      </c>
      <c r="E440" s="261"/>
      <c r="F440" s="151" t="str">
        <f>AA440</f>
        <v/>
      </c>
      <c r="AA440" s="194" t="str">
        <f>IF(D440&gt;C440,"Error: Las actividades totales son menores que las realizadas en beneficiarios","")</f>
        <v/>
      </c>
      <c r="AB440" s="194">
        <f>IF(D440&gt;C440,1,0)</f>
        <v>0</v>
      </c>
    </row>
    <row r="441" spans="1:28" ht="15" customHeight="1" x14ac:dyDescent="0.15">
      <c r="A441" s="607"/>
      <c r="B441" s="262" t="s">
        <v>563</v>
      </c>
      <c r="C441" s="263"/>
      <c r="D441" s="264"/>
      <c r="E441" s="264"/>
      <c r="F441" s="151" t="str">
        <f>AA441</f>
        <v/>
      </c>
      <c r="AA441" s="194" t="str">
        <f>IF(D441&gt;C441,"Error: Las actividades totales son menores que las realizadas en beneficiarios","")</f>
        <v/>
      </c>
      <c r="AB441" s="194">
        <f>IF(D441&gt;C441,1,0)</f>
        <v>0</v>
      </c>
    </row>
    <row r="442" spans="1:28" ht="15" customHeight="1" x14ac:dyDescent="0.15">
      <c r="A442" s="608"/>
      <c r="B442" s="265" t="s">
        <v>564</v>
      </c>
      <c r="C442" s="266"/>
      <c r="D442" s="267"/>
      <c r="E442" s="267"/>
      <c r="F442" s="151" t="str">
        <f>AA442</f>
        <v/>
      </c>
      <c r="AA442" s="194" t="str">
        <f>IF(D442&gt;C442,"Error: Las actividades totales son menores que las realizadas en beneficiarios","")</f>
        <v/>
      </c>
      <c r="AB442" s="194">
        <f>IF(D442&gt;C442,1,0)</f>
        <v>0</v>
      </c>
    </row>
    <row r="443" spans="1:28" ht="24.95" customHeight="1" x14ac:dyDescent="0.15">
      <c r="A443" s="268" t="s">
        <v>565</v>
      </c>
      <c r="B443" s="269"/>
      <c r="C443" s="270"/>
      <c r="D443" s="271"/>
      <c r="E443" s="271"/>
    </row>
    <row r="444" spans="1:28" ht="18.75" customHeight="1" x14ac:dyDescent="0.15">
      <c r="A444" s="609" t="s">
        <v>566</v>
      </c>
      <c r="B444" s="610"/>
      <c r="C444" s="272" t="s">
        <v>105</v>
      </c>
    </row>
    <row r="445" spans="1:28" ht="15" customHeight="1" x14ac:dyDescent="0.15">
      <c r="A445" s="611" t="s">
        <v>567</v>
      </c>
      <c r="B445" s="612"/>
      <c r="C445" s="526">
        <f>[13]B!C2916</f>
        <v>0</v>
      </c>
    </row>
    <row r="446" spans="1:28" ht="15" customHeight="1" x14ac:dyDescent="0.15">
      <c r="A446" s="589" t="s">
        <v>568</v>
      </c>
      <c r="B446" s="590"/>
      <c r="C446" s="527">
        <f>[13]B!C2917</f>
        <v>0</v>
      </c>
    </row>
    <row r="449" spans="1:13" ht="12.75" x14ac:dyDescent="0.2">
      <c r="A449" s="273" t="s">
        <v>569</v>
      </c>
      <c r="B449" s="274"/>
    </row>
    <row r="450" spans="1:13" ht="50.25" customHeight="1" x14ac:dyDescent="0.15">
      <c r="A450" s="591" t="s">
        <v>489</v>
      </c>
      <c r="B450" s="592"/>
      <c r="C450" s="595" t="s">
        <v>410</v>
      </c>
      <c r="D450" s="595" t="s">
        <v>490</v>
      </c>
      <c r="E450" s="597" t="s">
        <v>570</v>
      </c>
      <c r="F450" s="598"/>
      <c r="G450" s="597" t="s">
        <v>571</v>
      </c>
      <c r="H450" s="599"/>
      <c r="I450" s="598"/>
      <c r="J450" s="460" t="s">
        <v>493</v>
      </c>
      <c r="K450" s="460" t="s">
        <v>494</v>
      </c>
      <c r="L450" s="460" t="s">
        <v>495</v>
      </c>
      <c r="M450" s="472" t="s">
        <v>495</v>
      </c>
    </row>
    <row r="451" spans="1:13" ht="54.75" customHeight="1" x14ac:dyDescent="0.15">
      <c r="A451" s="593"/>
      <c r="B451" s="594"/>
      <c r="C451" s="596"/>
      <c r="D451" s="596"/>
      <c r="E451" s="275" t="s">
        <v>572</v>
      </c>
      <c r="F451" s="275" t="s">
        <v>573</v>
      </c>
      <c r="G451" s="528" t="s">
        <v>574</v>
      </c>
      <c r="H451" s="528" t="s">
        <v>575</v>
      </c>
      <c r="I451" s="529" t="s">
        <v>576</v>
      </c>
      <c r="J451" s="275" t="s">
        <v>572</v>
      </c>
      <c r="K451" s="275" t="s">
        <v>573</v>
      </c>
      <c r="L451" s="275" t="s">
        <v>572</v>
      </c>
      <c r="M451" s="275" t="s">
        <v>573</v>
      </c>
    </row>
    <row r="452" spans="1:13" ht="15" customHeight="1" x14ac:dyDescent="0.15">
      <c r="A452" s="587" t="s">
        <v>194</v>
      </c>
      <c r="B452" s="588" t="s">
        <v>194</v>
      </c>
      <c r="C452" s="530">
        <f>SUM(E452:F452)</f>
        <v>0</v>
      </c>
      <c r="D452" s="531"/>
      <c r="E452" s="531"/>
      <c r="F452" s="531"/>
      <c r="G452" s="531"/>
      <c r="H452" s="531"/>
      <c r="I452" s="531"/>
      <c r="J452" s="531"/>
      <c r="K452" s="531"/>
      <c r="L452" s="531"/>
      <c r="M452" s="531"/>
    </row>
    <row r="453" spans="1:13" ht="15" customHeight="1" x14ac:dyDescent="0.15">
      <c r="A453" s="587" t="s">
        <v>196</v>
      </c>
      <c r="B453" s="588" t="s">
        <v>196</v>
      </c>
      <c r="C453" s="530">
        <f>SUM(E453:F453)</f>
        <v>0</v>
      </c>
      <c r="D453" s="531"/>
      <c r="E453" s="531"/>
      <c r="F453" s="531"/>
      <c r="G453" s="531"/>
      <c r="H453" s="531"/>
      <c r="I453" s="531"/>
      <c r="J453" s="531"/>
      <c r="K453" s="531"/>
      <c r="L453" s="531"/>
      <c r="M453" s="531"/>
    </row>
    <row r="454" spans="1:13" ht="15" customHeight="1" x14ac:dyDescent="0.15">
      <c r="A454" s="587" t="s">
        <v>200</v>
      </c>
      <c r="B454" s="588"/>
      <c r="C454" s="530">
        <f>SUM(E454:F454)</f>
        <v>0</v>
      </c>
      <c r="D454" s="531"/>
      <c r="E454" s="531"/>
      <c r="F454" s="531"/>
      <c r="G454" s="531"/>
      <c r="H454" s="531"/>
      <c r="I454" s="531"/>
      <c r="J454" s="531"/>
      <c r="K454" s="531"/>
      <c r="L454" s="531"/>
      <c r="M454" s="531"/>
    </row>
    <row r="455" spans="1:13" ht="15" customHeight="1" x14ac:dyDescent="0.15">
      <c r="A455" s="587" t="s">
        <v>206</v>
      </c>
      <c r="B455" s="588"/>
      <c r="C455" s="530">
        <f>SUM(E455:F455)</f>
        <v>0</v>
      </c>
      <c r="D455" s="531"/>
      <c r="E455" s="531"/>
      <c r="F455" s="531"/>
      <c r="G455" s="531"/>
      <c r="H455" s="531"/>
      <c r="I455" s="531"/>
      <c r="J455" s="531"/>
      <c r="K455" s="531"/>
      <c r="L455" s="531"/>
      <c r="M455" s="531"/>
    </row>
    <row r="456" spans="1:13" ht="15" customHeight="1" x14ac:dyDescent="0.15">
      <c r="A456" s="587" t="s">
        <v>226</v>
      </c>
      <c r="B456" s="588"/>
      <c r="C456" s="530">
        <f>SUM(E456:F456)</f>
        <v>0</v>
      </c>
      <c r="D456" s="531"/>
      <c r="E456" s="531"/>
      <c r="F456" s="531"/>
      <c r="G456" s="531"/>
      <c r="H456" s="531"/>
      <c r="I456" s="531"/>
      <c r="J456" s="531"/>
      <c r="K456" s="531"/>
      <c r="L456" s="531"/>
      <c r="M456" s="531"/>
    </row>
    <row r="457" spans="1:13" ht="15" customHeight="1" x14ac:dyDescent="0.15">
      <c r="A457" s="575"/>
      <c r="B457" s="574" t="s">
        <v>577</v>
      </c>
      <c r="C457" s="530">
        <f t="shared" ref="C457:I457" si="25">SUM(C452:C456)</f>
        <v>0</v>
      </c>
      <c r="D457" s="530">
        <f t="shared" si="25"/>
        <v>0</v>
      </c>
      <c r="E457" s="530">
        <f t="shared" si="25"/>
        <v>0</v>
      </c>
      <c r="F457" s="530">
        <f t="shared" si="25"/>
        <v>0</v>
      </c>
      <c r="G457" s="530">
        <f t="shared" si="25"/>
        <v>0</v>
      </c>
      <c r="H457" s="530">
        <f t="shared" si="25"/>
        <v>0</v>
      </c>
      <c r="I457" s="530">
        <f t="shared" si="25"/>
        <v>0</v>
      </c>
      <c r="J457" s="530">
        <f>SUM(J452:J456)</f>
        <v>0</v>
      </c>
      <c r="K457" s="530">
        <f t="shared" ref="K457" si="26">SUM(K452:K456)</f>
        <v>0</v>
      </c>
      <c r="L457" s="530">
        <f>SUM(L452:L456)</f>
        <v>0</v>
      </c>
      <c r="M457" s="530">
        <f t="shared" ref="M457" si="27">SUM(M452:M456)</f>
        <v>0</v>
      </c>
    </row>
    <row r="458" spans="1:13" ht="24" customHeight="1" x14ac:dyDescent="0.15">
      <c r="A458" s="577" t="s">
        <v>578</v>
      </c>
      <c r="B458" s="578"/>
      <c r="C458" s="530">
        <f>SUM(E458:F458)</f>
        <v>0</v>
      </c>
      <c r="D458" s="531"/>
      <c r="E458" s="531"/>
      <c r="F458" s="531"/>
      <c r="G458" s="531"/>
      <c r="H458" s="531"/>
      <c r="I458" s="531"/>
      <c r="J458" s="531"/>
      <c r="K458" s="531"/>
      <c r="L458" s="531"/>
      <c r="M458" s="531"/>
    </row>
    <row r="459" spans="1:13" ht="15" customHeight="1" x14ac:dyDescent="0.15">
      <c r="A459" s="577" t="s">
        <v>579</v>
      </c>
      <c r="B459" s="578"/>
      <c r="C459" s="530">
        <f>SUM(E459:F459)</f>
        <v>0</v>
      </c>
      <c r="D459" s="531"/>
      <c r="E459" s="531"/>
      <c r="F459" s="531"/>
      <c r="G459" s="531"/>
      <c r="H459" s="531"/>
      <c r="I459" s="531"/>
      <c r="J459" s="531"/>
      <c r="K459" s="531"/>
      <c r="L459" s="531"/>
      <c r="M459" s="531"/>
    </row>
    <row r="460" spans="1:13" ht="15" customHeight="1" x14ac:dyDescent="0.15">
      <c r="A460" s="577" t="s">
        <v>580</v>
      </c>
      <c r="B460" s="578"/>
      <c r="C460" s="530">
        <f>SUM(E460:F460)</f>
        <v>0</v>
      </c>
      <c r="D460" s="531"/>
      <c r="E460" s="531"/>
      <c r="F460" s="531"/>
      <c r="G460" s="531"/>
      <c r="H460" s="531"/>
      <c r="I460" s="531"/>
      <c r="J460" s="531"/>
      <c r="K460" s="531"/>
      <c r="L460" s="531"/>
      <c r="M460" s="531"/>
    </row>
    <row r="461" spans="1:13" ht="15" customHeight="1" x14ac:dyDescent="0.15">
      <c r="A461" s="585" t="s">
        <v>581</v>
      </c>
      <c r="B461" s="586"/>
      <c r="C461" s="530">
        <f t="shared" ref="C461:M461" si="28">SUM(C458:C460)</f>
        <v>0</v>
      </c>
      <c r="D461" s="530">
        <f t="shared" si="28"/>
        <v>0</v>
      </c>
      <c r="E461" s="530">
        <f t="shared" si="28"/>
        <v>0</v>
      </c>
      <c r="F461" s="530">
        <f t="shared" si="28"/>
        <v>0</v>
      </c>
      <c r="G461" s="530">
        <f t="shared" si="28"/>
        <v>0</v>
      </c>
      <c r="H461" s="530">
        <f t="shared" si="28"/>
        <v>0</v>
      </c>
      <c r="I461" s="530">
        <f t="shared" si="28"/>
        <v>0</v>
      </c>
      <c r="J461" s="530">
        <f t="shared" si="28"/>
        <v>0</v>
      </c>
      <c r="K461" s="530">
        <f t="shared" si="28"/>
        <v>0</v>
      </c>
      <c r="L461" s="530">
        <f t="shared" si="28"/>
        <v>0</v>
      </c>
      <c r="M461" s="530">
        <f t="shared" si="28"/>
        <v>0</v>
      </c>
    </row>
    <row r="462" spans="1:13" ht="15" customHeight="1" x14ac:dyDescent="0.15">
      <c r="A462" s="577" t="s">
        <v>582</v>
      </c>
      <c r="B462" s="578"/>
      <c r="C462" s="530">
        <f t="shared" ref="C462" si="29">SUM(E462:F462)</f>
        <v>0</v>
      </c>
      <c r="D462" s="531"/>
      <c r="E462" s="531"/>
      <c r="F462" s="531"/>
      <c r="G462" s="531"/>
      <c r="H462" s="531"/>
      <c r="I462" s="531"/>
      <c r="J462" s="531"/>
      <c r="K462" s="531"/>
      <c r="L462" s="531"/>
      <c r="M462" s="531"/>
    </row>
    <row r="463" spans="1:13" ht="15" customHeight="1" x14ac:dyDescent="0.15">
      <c r="A463" s="577" t="s">
        <v>583</v>
      </c>
      <c r="B463" s="578"/>
      <c r="C463" s="530">
        <f>SUM(E463:F463)</f>
        <v>0</v>
      </c>
      <c r="D463" s="531"/>
      <c r="E463" s="531"/>
      <c r="F463" s="531"/>
      <c r="G463" s="531"/>
      <c r="H463" s="531"/>
      <c r="I463" s="531"/>
      <c r="J463" s="531"/>
      <c r="K463" s="531"/>
      <c r="L463" s="531"/>
      <c r="M463" s="531"/>
    </row>
    <row r="464" spans="1:13" ht="15" customHeight="1" x14ac:dyDescent="0.15">
      <c r="A464" s="577" t="s">
        <v>584</v>
      </c>
      <c r="B464" s="578"/>
      <c r="C464" s="530">
        <f>SUM(E464:F464)</f>
        <v>0</v>
      </c>
      <c r="D464" s="531"/>
      <c r="E464" s="531"/>
      <c r="F464" s="531"/>
      <c r="G464" s="531"/>
      <c r="H464" s="531"/>
      <c r="I464" s="531"/>
      <c r="J464" s="531"/>
      <c r="K464" s="531"/>
      <c r="L464" s="531"/>
      <c r="M464" s="531"/>
    </row>
    <row r="465" spans="1:13" ht="15" customHeight="1" x14ac:dyDescent="0.15">
      <c r="A465" s="575"/>
      <c r="B465" s="278" t="s">
        <v>585</v>
      </c>
      <c r="C465" s="530">
        <f t="shared" ref="C465:M465" si="30">SUM(C462:C464)</f>
        <v>0</v>
      </c>
      <c r="D465" s="530">
        <f t="shared" si="30"/>
        <v>0</v>
      </c>
      <c r="E465" s="530">
        <f t="shared" si="30"/>
        <v>0</v>
      </c>
      <c r="F465" s="530">
        <f t="shared" si="30"/>
        <v>0</v>
      </c>
      <c r="G465" s="530">
        <f t="shared" si="30"/>
        <v>0</v>
      </c>
      <c r="H465" s="530">
        <f t="shared" si="30"/>
        <v>0</v>
      </c>
      <c r="I465" s="530">
        <f t="shared" si="30"/>
        <v>0</v>
      </c>
      <c r="J465" s="530">
        <f t="shared" si="30"/>
        <v>0</v>
      </c>
      <c r="K465" s="530">
        <f t="shared" si="30"/>
        <v>0</v>
      </c>
      <c r="L465" s="530">
        <f t="shared" si="30"/>
        <v>0</v>
      </c>
      <c r="M465" s="530">
        <f t="shared" si="30"/>
        <v>0</v>
      </c>
    </row>
    <row r="466" spans="1:13" ht="15" customHeight="1" x14ac:dyDescent="0.15">
      <c r="A466" s="577" t="s">
        <v>586</v>
      </c>
      <c r="B466" s="578"/>
      <c r="C466" s="530">
        <f>SUM(E466:F466)</f>
        <v>0</v>
      </c>
      <c r="D466" s="531"/>
      <c r="E466" s="531"/>
      <c r="F466" s="531"/>
      <c r="G466" s="531"/>
      <c r="H466" s="531"/>
      <c r="I466" s="531"/>
      <c r="J466" s="531"/>
      <c r="K466" s="531"/>
      <c r="L466" s="531"/>
      <c r="M466" s="531"/>
    </row>
    <row r="467" spans="1:13" ht="15" customHeight="1" x14ac:dyDescent="0.15">
      <c r="A467" s="579" t="s">
        <v>587</v>
      </c>
      <c r="B467" s="580"/>
      <c r="C467" s="530">
        <f>SUM(E467:F467)</f>
        <v>0</v>
      </c>
      <c r="D467" s="531"/>
      <c r="E467" s="531"/>
      <c r="F467" s="531"/>
      <c r="G467" s="531"/>
      <c r="H467" s="531"/>
      <c r="I467" s="531"/>
      <c r="J467" s="531"/>
      <c r="K467" s="531"/>
      <c r="L467" s="531"/>
      <c r="M467" s="531"/>
    </row>
    <row r="468" spans="1:13" ht="15" customHeight="1" x14ac:dyDescent="0.15">
      <c r="A468" s="577" t="s">
        <v>588</v>
      </c>
      <c r="B468" s="578"/>
      <c r="C468" s="530">
        <f>SUM(E468:F468)</f>
        <v>0</v>
      </c>
      <c r="D468" s="531"/>
      <c r="E468" s="531"/>
      <c r="F468" s="531"/>
      <c r="G468" s="531"/>
      <c r="H468" s="531"/>
      <c r="I468" s="531"/>
      <c r="J468" s="531"/>
      <c r="K468" s="531"/>
      <c r="L468" s="531"/>
      <c r="M468" s="531"/>
    </row>
    <row r="469" spans="1:13" ht="15" customHeight="1" x14ac:dyDescent="0.15">
      <c r="A469" s="575"/>
      <c r="B469" s="278" t="s">
        <v>589</v>
      </c>
      <c r="C469" s="530">
        <f>SUM(C466:C468)</f>
        <v>0</v>
      </c>
      <c r="D469" s="530">
        <f t="shared" ref="D469:F469" si="31">SUM(D466:D468)</f>
        <v>0</v>
      </c>
      <c r="E469" s="530">
        <f t="shared" si="31"/>
        <v>0</v>
      </c>
      <c r="F469" s="530">
        <f t="shared" si="31"/>
        <v>0</v>
      </c>
      <c r="G469" s="530">
        <f>SUM(G466:G468)</f>
        <v>0</v>
      </c>
      <c r="H469" s="530">
        <f>SUM(H466:H468)</f>
        <v>0</v>
      </c>
      <c r="I469" s="530">
        <f>SUM(I466:I468)</f>
        <v>0</v>
      </c>
      <c r="J469" s="530">
        <f t="shared" ref="J469:M469" si="32">SUM(J466:J468)</f>
        <v>0</v>
      </c>
      <c r="K469" s="530">
        <f t="shared" si="32"/>
        <v>0</v>
      </c>
      <c r="L469" s="530">
        <f t="shared" si="32"/>
        <v>0</v>
      </c>
      <c r="M469" s="530">
        <f t="shared" si="32"/>
        <v>0</v>
      </c>
    </row>
    <row r="470" spans="1:13" ht="15" customHeight="1" x14ac:dyDescent="0.15">
      <c r="A470" s="583" t="s">
        <v>590</v>
      </c>
      <c r="B470" s="584" t="s">
        <v>47</v>
      </c>
      <c r="C470" s="530">
        <f t="shared" ref="C470:C477" si="33">SUM(E470:F470)</f>
        <v>0</v>
      </c>
      <c r="D470" s="531"/>
      <c r="E470" s="531"/>
      <c r="F470" s="531"/>
      <c r="G470" s="531"/>
      <c r="H470" s="531"/>
      <c r="I470" s="531"/>
      <c r="J470" s="531"/>
      <c r="K470" s="531"/>
      <c r="L470" s="531"/>
      <c r="M470" s="531"/>
    </row>
    <row r="471" spans="1:13" ht="15" customHeight="1" x14ac:dyDescent="0.15">
      <c r="A471" s="583" t="s">
        <v>591</v>
      </c>
      <c r="B471" s="584" t="s">
        <v>591</v>
      </c>
      <c r="C471" s="530">
        <f t="shared" si="33"/>
        <v>0</v>
      </c>
      <c r="D471" s="531"/>
      <c r="E471" s="531"/>
      <c r="F471" s="531"/>
      <c r="G471" s="531"/>
      <c r="H471" s="531"/>
      <c r="I471" s="531"/>
      <c r="J471" s="531"/>
      <c r="K471" s="531"/>
      <c r="L471" s="531"/>
      <c r="M471" s="531"/>
    </row>
    <row r="472" spans="1:13" ht="15" customHeight="1" x14ac:dyDescent="0.15">
      <c r="A472" s="583" t="s">
        <v>592</v>
      </c>
      <c r="B472" s="584" t="s">
        <v>592</v>
      </c>
      <c r="C472" s="530">
        <f t="shared" si="33"/>
        <v>0</v>
      </c>
      <c r="D472" s="531"/>
      <c r="E472" s="531"/>
      <c r="F472" s="531"/>
      <c r="G472" s="531"/>
      <c r="H472" s="531"/>
      <c r="I472" s="531"/>
      <c r="J472" s="531"/>
      <c r="K472" s="531"/>
      <c r="L472" s="531"/>
      <c r="M472" s="531"/>
    </row>
    <row r="473" spans="1:13" ht="15" customHeight="1" x14ac:dyDescent="0.15">
      <c r="A473" s="581" t="s">
        <v>50</v>
      </c>
      <c r="B473" s="582"/>
      <c r="C473" s="530">
        <f t="shared" si="33"/>
        <v>0</v>
      </c>
      <c r="D473" s="531"/>
      <c r="E473" s="531"/>
      <c r="F473" s="531"/>
      <c r="G473" s="531"/>
      <c r="H473" s="531"/>
      <c r="I473" s="531"/>
      <c r="J473" s="531"/>
      <c r="K473" s="531"/>
      <c r="L473" s="531"/>
      <c r="M473" s="531"/>
    </row>
    <row r="474" spans="1:13" ht="15" customHeight="1" x14ac:dyDescent="0.15">
      <c r="A474" s="581" t="s">
        <v>90</v>
      </c>
      <c r="B474" s="582" t="s">
        <v>90</v>
      </c>
      <c r="C474" s="530">
        <f t="shared" si="33"/>
        <v>0</v>
      </c>
      <c r="D474" s="531"/>
      <c r="E474" s="531"/>
      <c r="F474" s="531"/>
      <c r="G474" s="531"/>
      <c r="H474" s="531"/>
      <c r="I474" s="531"/>
      <c r="J474" s="531"/>
      <c r="K474" s="531"/>
      <c r="L474" s="531"/>
      <c r="M474" s="531"/>
    </row>
    <row r="475" spans="1:13" ht="15" customHeight="1" x14ac:dyDescent="0.15">
      <c r="A475" s="577" t="s">
        <v>72</v>
      </c>
      <c r="B475" s="578"/>
      <c r="C475" s="530">
        <f t="shared" si="33"/>
        <v>0</v>
      </c>
      <c r="D475" s="531"/>
      <c r="E475" s="531"/>
      <c r="F475" s="531"/>
      <c r="G475" s="531"/>
      <c r="H475" s="531"/>
      <c r="I475" s="531"/>
      <c r="J475" s="531"/>
      <c r="K475" s="531"/>
      <c r="L475" s="531"/>
      <c r="M475" s="531"/>
    </row>
    <row r="476" spans="1:13" ht="24" customHeight="1" x14ac:dyDescent="0.15">
      <c r="A476" s="581" t="s">
        <v>593</v>
      </c>
      <c r="B476" s="582" t="s">
        <v>593</v>
      </c>
      <c r="C476" s="530">
        <f t="shared" si="33"/>
        <v>0</v>
      </c>
      <c r="D476" s="531"/>
      <c r="E476" s="531"/>
      <c r="F476" s="531"/>
      <c r="G476" s="531"/>
      <c r="H476" s="531"/>
      <c r="I476" s="531"/>
      <c r="J476" s="531"/>
      <c r="K476" s="531"/>
      <c r="L476" s="531"/>
      <c r="M476" s="531"/>
    </row>
    <row r="477" spans="1:13" ht="15" customHeight="1" x14ac:dyDescent="0.15">
      <c r="A477" s="581" t="s">
        <v>68</v>
      </c>
      <c r="B477" s="582" t="s">
        <v>68</v>
      </c>
      <c r="C477" s="530">
        <f t="shared" si="33"/>
        <v>0</v>
      </c>
      <c r="D477" s="531"/>
      <c r="E477" s="531"/>
      <c r="F477" s="531"/>
      <c r="G477" s="531"/>
      <c r="H477" s="531"/>
      <c r="I477" s="531"/>
      <c r="J477" s="531"/>
      <c r="K477" s="531"/>
      <c r="L477" s="531"/>
      <c r="M477" s="531"/>
    </row>
    <row r="478" spans="1:13" ht="15" customHeight="1" x14ac:dyDescent="0.15">
      <c r="A478" s="576"/>
      <c r="B478" s="278" t="s">
        <v>594</v>
      </c>
      <c r="C478" s="530">
        <f>SUM(C470:C477)</f>
        <v>0</v>
      </c>
      <c r="D478" s="530">
        <f>SUM(D470:D477)</f>
        <v>0</v>
      </c>
      <c r="E478" s="530">
        <f t="shared" ref="E478:M478" si="34">SUM(E470:E477)</f>
        <v>0</v>
      </c>
      <c r="F478" s="530">
        <f t="shared" si="34"/>
        <v>0</v>
      </c>
      <c r="G478" s="530">
        <f t="shared" si="34"/>
        <v>0</v>
      </c>
      <c r="H478" s="530">
        <f t="shared" si="34"/>
        <v>0</v>
      </c>
      <c r="I478" s="530">
        <f t="shared" si="34"/>
        <v>0</v>
      </c>
      <c r="J478" s="530">
        <f t="shared" si="34"/>
        <v>0</v>
      </c>
      <c r="K478" s="530">
        <f t="shared" si="34"/>
        <v>0</v>
      </c>
      <c r="L478" s="530">
        <f t="shared" si="34"/>
        <v>0</v>
      </c>
      <c r="M478" s="530">
        <f t="shared" si="34"/>
        <v>0</v>
      </c>
    </row>
    <row r="479" spans="1:13" ht="15" customHeight="1" x14ac:dyDescent="0.15">
      <c r="A479" s="579" t="s">
        <v>595</v>
      </c>
      <c r="B479" s="580"/>
      <c r="C479" s="530">
        <f t="shared" ref="C479:C484" si="35">SUM(E479:F479)</f>
        <v>0</v>
      </c>
      <c r="D479" s="531"/>
      <c r="E479" s="531"/>
      <c r="F479" s="531"/>
      <c r="G479" s="531"/>
      <c r="H479" s="531"/>
      <c r="I479" s="531"/>
      <c r="J479" s="531"/>
      <c r="K479" s="531"/>
      <c r="L479" s="531"/>
      <c r="M479" s="531"/>
    </row>
    <row r="480" spans="1:13" ht="15" customHeight="1" x14ac:dyDescent="0.15">
      <c r="A480" s="579" t="s">
        <v>596</v>
      </c>
      <c r="B480" s="580"/>
      <c r="C480" s="530">
        <f t="shared" si="35"/>
        <v>0</v>
      </c>
      <c r="D480" s="531"/>
      <c r="E480" s="531"/>
      <c r="F480" s="531"/>
      <c r="G480" s="531"/>
      <c r="H480" s="531"/>
      <c r="I480" s="531"/>
      <c r="J480" s="531"/>
      <c r="K480" s="531"/>
      <c r="L480" s="531"/>
      <c r="M480" s="531"/>
    </row>
    <row r="481" spans="1:13" ht="15" customHeight="1" x14ac:dyDescent="0.15">
      <c r="A481" s="579" t="s">
        <v>597</v>
      </c>
      <c r="B481" s="580"/>
      <c r="C481" s="530">
        <f t="shared" si="35"/>
        <v>0</v>
      </c>
      <c r="D481" s="531"/>
      <c r="E481" s="531"/>
      <c r="F481" s="531"/>
      <c r="G481" s="531"/>
      <c r="H481" s="531"/>
      <c r="I481" s="531"/>
      <c r="J481" s="531"/>
      <c r="K481" s="531"/>
      <c r="L481" s="531"/>
      <c r="M481" s="531"/>
    </row>
    <row r="482" spans="1:13" ht="15" customHeight="1" x14ac:dyDescent="0.15">
      <c r="A482" s="577" t="s">
        <v>598</v>
      </c>
      <c r="B482" s="578"/>
      <c r="C482" s="530">
        <f t="shared" si="35"/>
        <v>0</v>
      </c>
      <c r="D482" s="531"/>
      <c r="E482" s="531"/>
      <c r="F482" s="531"/>
      <c r="G482" s="531"/>
      <c r="H482" s="531"/>
      <c r="I482" s="531"/>
      <c r="J482" s="531"/>
      <c r="K482" s="531"/>
      <c r="L482" s="531"/>
      <c r="M482" s="531"/>
    </row>
    <row r="483" spans="1:13" ht="15" customHeight="1" x14ac:dyDescent="0.15">
      <c r="A483" s="577" t="s">
        <v>599</v>
      </c>
      <c r="B483" s="578"/>
      <c r="C483" s="530">
        <f t="shared" si="35"/>
        <v>0</v>
      </c>
      <c r="D483" s="531"/>
      <c r="E483" s="531"/>
      <c r="F483" s="531"/>
      <c r="G483" s="531"/>
      <c r="H483" s="531"/>
      <c r="I483" s="531"/>
      <c r="J483" s="531"/>
      <c r="K483" s="531"/>
      <c r="L483" s="531"/>
      <c r="M483" s="531"/>
    </row>
    <row r="484" spans="1:13" ht="15" customHeight="1" x14ac:dyDescent="0.15">
      <c r="A484" s="577" t="s">
        <v>600</v>
      </c>
      <c r="B484" s="578"/>
      <c r="C484" s="530">
        <f t="shared" si="35"/>
        <v>0</v>
      </c>
      <c r="D484" s="531"/>
      <c r="E484" s="531"/>
      <c r="F484" s="531"/>
      <c r="G484" s="531"/>
      <c r="H484" s="531"/>
      <c r="I484" s="531"/>
      <c r="J484" s="531"/>
      <c r="K484" s="531"/>
      <c r="L484" s="531"/>
      <c r="M484" s="531"/>
    </row>
    <row r="485" spans="1:13" ht="15" customHeight="1" x14ac:dyDescent="0.15">
      <c r="A485" s="576"/>
      <c r="B485" s="278" t="s">
        <v>445</v>
      </c>
      <c r="C485" s="530">
        <f>SUM(C479:C484)</f>
        <v>0</v>
      </c>
      <c r="D485" s="530">
        <f>SUM(D479:D484)</f>
        <v>0</v>
      </c>
      <c r="E485" s="530">
        <f t="shared" ref="E485:M485" si="36">SUM(E479:E484)</f>
        <v>0</v>
      </c>
      <c r="F485" s="530">
        <f t="shared" si="36"/>
        <v>0</v>
      </c>
      <c r="G485" s="530">
        <f t="shared" si="36"/>
        <v>0</v>
      </c>
      <c r="H485" s="530">
        <f t="shared" si="36"/>
        <v>0</v>
      </c>
      <c r="I485" s="530">
        <f t="shared" si="36"/>
        <v>0</v>
      </c>
      <c r="J485" s="530">
        <f t="shared" si="36"/>
        <v>0</v>
      </c>
      <c r="K485" s="530">
        <f t="shared" si="36"/>
        <v>0</v>
      </c>
      <c r="L485" s="530">
        <f t="shared" si="36"/>
        <v>0</v>
      </c>
      <c r="M485" s="530">
        <f t="shared" si="36"/>
        <v>0</v>
      </c>
    </row>
    <row r="486" spans="1:13" ht="15" customHeight="1" x14ac:dyDescent="0.15">
      <c r="A486" s="577" t="s">
        <v>353</v>
      </c>
      <c r="B486" s="578" t="s">
        <v>353</v>
      </c>
      <c r="C486" s="530">
        <f>SUM(E486:F486)</f>
        <v>0</v>
      </c>
      <c r="D486" s="532"/>
      <c r="E486" s="531"/>
      <c r="F486" s="531"/>
      <c r="G486" s="531"/>
      <c r="H486" s="531"/>
      <c r="I486" s="531"/>
      <c r="J486" s="531"/>
      <c r="K486" s="531"/>
      <c r="L486" s="531"/>
      <c r="M486" s="531"/>
    </row>
    <row r="487" spans="1:13" ht="15" customHeight="1" x14ac:dyDescent="0.15">
      <c r="A487" s="577" t="s">
        <v>355</v>
      </c>
      <c r="B487" s="578" t="s">
        <v>355</v>
      </c>
      <c r="C487" s="530">
        <f>SUM(E487:F487)</f>
        <v>0</v>
      </c>
      <c r="D487" s="532"/>
      <c r="E487" s="531"/>
      <c r="F487" s="531"/>
      <c r="G487" s="531"/>
      <c r="H487" s="531"/>
      <c r="I487" s="531"/>
      <c r="J487" s="531"/>
      <c r="K487" s="531"/>
      <c r="L487" s="531"/>
      <c r="M487" s="531"/>
    </row>
    <row r="488" spans="1:13" ht="24" customHeight="1" x14ac:dyDescent="0.15">
      <c r="A488" s="577" t="s">
        <v>601</v>
      </c>
      <c r="B488" s="578"/>
      <c r="C488" s="530">
        <f>SUM(E488:F488)</f>
        <v>0</v>
      </c>
      <c r="D488" s="532"/>
      <c r="E488" s="532"/>
      <c r="F488" s="532"/>
      <c r="G488" s="532"/>
      <c r="H488" s="532"/>
      <c r="I488" s="532"/>
      <c r="J488" s="532"/>
      <c r="K488" s="532"/>
      <c r="L488" s="532"/>
      <c r="M488" s="532"/>
    </row>
    <row r="489" spans="1:13" ht="15" customHeight="1" x14ac:dyDescent="0.15">
      <c r="A489" s="577" t="s">
        <v>184</v>
      </c>
      <c r="B489" s="578"/>
      <c r="C489" s="530">
        <f t="shared" ref="C489:C490" si="37">SUM(E489:F489)</f>
        <v>0</v>
      </c>
      <c r="D489" s="532"/>
      <c r="E489" s="532"/>
      <c r="F489" s="532"/>
      <c r="G489" s="532"/>
      <c r="H489" s="532"/>
      <c r="I489" s="532"/>
      <c r="J489" s="532"/>
      <c r="K489" s="532"/>
      <c r="L489" s="532"/>
      <c r="M489" s="532"/>
    </row>
    <row r="490" spans="1:13" ht="15" customHeight="1" x14ac:dyDescent="0.15">
      <c r="A490" s="577" t="s">
        <v>185</v>
      </c>
      <c r="B490" s="578"/>
      <c r="C490" s="530">
        <f t="shared" si="37"/>
        <v>0</v>
      </c>
      <c r="D490" s="532"/>
      <c r="E490" s="532"/>
      <c r="F490" s="532"/>
      <c r="G490" s="532"/>
      <c r="H490" s="532"/>
      <c r="I490" s="532"/>
      <c r="J490" s="532"/>
      <c r="K490" s="532"/>
      <c r="L490" s="532"/>
      <c r="M490" s="532"/>
    </row>
    <row r="491" spans="1:13" ht="15" customHeight="1" x14ac:dyDescent="0.15">
      <c r="A491" s="280"/>
      <c r="B491" s="281" t="s">
        <v>602</v>
      </c>
      <c r="C491" s="530">
        <f>SUM(C486:C490)</f>
        <v>0</v>
      </c>
      <c r="D491" s="530">
        <f>SUM(D486:D490)</f>
        <v>0</v>
      </c>
      <c r="E491" s="530">
        <f t="shared" ref="E491:M491" si="38">SUM(E486:E490)</f>
        <v>0</v>
      </c>
      <c r="F491" s="530">
        <f t="shared" si="38"/>
        <v>0</v>
      </c>
      <c r="G491" s="530">
        <f t="shared" si="38"/>
        <v>0</v>
      </c>
      <c r="H491" s="530">
        <f t="shared" si="38"/>
        <v>0</v>
      </c>
      <c r="I491" s="530">
        <f t="shared" si="38"/>
        <v>0</v>
      </c>
      <c r="J491" s="530">
        <f t="shared" si="38"/>
        <v>0</v>
      </c>
      <c r="K491" s="530">
        <f t="shared" si="38"/>
        <v>0</v>
      </c>
      <c r="L491" s="530">
        <f t="shared" si="38"/>
        <v>0</v>
      </c>
      <c r="M491" s="530">
        <f t="shared" si="38"/>
        <v>0</v>
      </c>
    </row>
    <row r="492" spans="1:13" ht="15" customHeight="1" x14ac:dyDescent="0.15">
      <c r="A492" s="282"/>
      <c r="B492" s="281" t="s">
        <v>410</v>
      </c>
      <c r="C492" s="283">
        <f t="shared" ref="C492:M492" si="39">SUM(C457+C461+C465+C469+C478+C485+C491)</f>
        <v>0</v>
      </c>
      <c r="D492" s="283">
        <f t="shared" si="39"/>
        <v>0</v>
      </c>
      <c r="E492" s="283">
        <f t="shared" si="39"/>
        <v>0</v>
      </c>
      <c r="F492" s="283">
        <f t="shared" si="39"/>
        <v>0</v>
      </c>
      <c r="G492" s="283">
        <f t="shared" si="39"/>
        <v>0</v>
      </c>
      <c r="H492" s="283">
        <f t="shared" si="39"/>
        <v>0</v>
      </c>
      <c r="I492" s="283">
        <f t="shared" si="39"/>
        <v>0</v>
      </c>
      <c r="J492" s="283">
        <f t="shared" si="39"/>
        <v>0</v>
      </c>
      <c r="K492" s="283">
        <f t="shared" si="39"/>
        <v>0</v>
      </c>
      <c r="L492" s="283">
        <f t="shared" si="39"/>
        <v>0</v>
      </c>
      <c r="M492" s="283">
        <f t="shared" si="39"/>
        <v>0</v>
      </c>
    </row>
  </sheetData>
  <mergeCells count="209">
    <mergeCell ref="A97:E97"/>
    <mergeCell ref="A125:B125"/>
    <mergeCell ref="A221:B221"/>
    <mergeCell ref="A231:B231"/>
    <mergeCell ref="A237:B237"/>
    <mergeCell ref="A244:B244"/>
    <mergeCell ref="A8:C8"/>
    <mergeCell ref="A72:B72"/>
    <mergeCell ref="A73:B73"/>
    <mergeCell ref="A79:A82"/>
    <mergeCell ref="A86:B86"/>
    <mergeCell ref="A90:A93"/>
    <mergeCell ref="Q284:Q286"/>
    <mergeCell ref="R284:R286"/>
    <mergeCell ref="D285:D286"/>
    <mergeCell ref="E285:F285"/>
    <mergeCell ref="G285:G286"/>
    <mergeCell ref="H285:H286"/>
    <mergeCell ref="I285:I286"/>
    <mergeCell ref="J285:J286"/>
    <mergeCell ref="A256:B256"/>
    <mergeCell ref="A284:B286"/>
    <mergeCell ref="C284:C286"/>
    <mergeCell ref="D284:G284"/>
    <mergeCell ref="H284:J284"/>
    <mergeCell ref="K284:M284"/>
    <mergeCell ref="K285:K286"/>
    <mergeCell ref="L285:L286"/>
    <mergeCell ref="M285:M286"/>
    <mergeCell ref="A310:B310"/>
    <mergeCell ref="A311:B311"/>
    <mergeCell ref="A313:B315"/>
    <mergeCell ref="C313:C315"/>
    <mergeCell ref="D313:G313"/>
    <mergeCell ref="H313:J313"/>
    <mergeCell ref="O285:O286"/>
    <mergeCell ref="P285:P286"/>
    <mergeCell ref="A287:B287"/>
    <mergeCell ref="A293:A296"/>
    <mergeCell ref="A300:B300"/>
    <mergeCell ref="A304:A307"/>
    <mergeCell ref="N284:N286"/>
    <mergeCell ref="O284:P284"/>
    <mergeCell ref="O314:O315"/>
    <mergeCell ref="P314:P315"/>
    <mergeCell ref="K313:M313"/>
    <mergeCell ref="N313:N315"/>
    <mergeCell ref="O313:P313"/>
    <mergeCell ref="Q313:Q315"/>
    <mergeCell ref="D314:D315"/>
    <mergeCell ref="E314:F314"/>
    <mergeCell ref="G314:G315"/>
    <mergeCell ref="H314:H315"/>
    <mergeCell ref="I314:I315"/>
    <mergeCell ref="J314:J315"/>
    <mergeCell ref="A319:B319"/>
    <mergeCell ref="A321:B321"/>
    <mergeCell ref="A323:B323"/>
    <mergeCell ref="A324:B324"/>
    <mergeCell ref="A325:B325"/>
    <mergeCell ref="A326:B326"/>
    <mergeCell ref="K314:K315"/>
    <mergeCell ref="L314:L315"/>
    <mergeCell ref="M314:M315"/>
    <mergeCell ref="A318:B318"/>
    <mergeCell ref="O328:P328"/>
    <mergeCell ref="Q328:Q330"/>
    <mergeCell ref="D329:D330"/>
    <mergeCell ref="E329:F329"/>
    <mergeCell ref="G329:G330"/>
    <mergeCell ref="H329:H330"/>
    <mergeCell ref="I329:I330"/>
    <mergeCell ref="J329:J330"/>
    <mergeCell ref="K329:K330"/>
    <mergeCell ref="L329:L330"/>
    <mergeCell ref="D328:G328"/>
    <mergeCell ref="H328:J328"/>
    <mergeCell ref="K328:M328"/>
    <mergeCell ref="N328:N330"/>
    <mergeCell ref="M329:M330"/>
    <mergeCell ref="O329:O330"/>
    <mergeCell ref="P329:P330"/>
    <mergeCell ref="A339:B339"/>
    <mergeCell ref="A340:B340"/>
    <mergeCell ref="A341:B343"/>
    <mergeCell ref="C341:C343"/>
    <mergeCell ref="D341:D343"/>
    <mergeCell ref="E341:J341"/>
    <mergeCell ref="K341:K343"/>
    <mergeCell ref="L341:N342"/>
    <mergeCell ref="A328:B330"/>
    <mergeCell ref="C328:C330"/>
    <mergeCell ref="A365:F365"/>
    <mergeCell ref="A366:B367"/>
    <mergeCell ref="C366:C367"/>
    <mergeCell ref="D366:D367"/>
    <mergeCell ref="E366:E367"/>
    <mergeCell ref="F366:F367"/>
    <mergeCell ref="O341:O343"/>
    <mergeCell ref="P341:Q342"/>
    <mergeCell ref="R341:R343"/>
    <mergeCell ref="E342:G342"/>
    <mergeCell ref="H342:J342"/>
    <mergeCell ref="A364:B364"/>
    <mergeCell ref="D373:D374"/>
    <mergeCell ref="A375:B375"/>
    <mergeCell ref="A376:B376"/>
    <mergeCell ref="A377:B377"/>
    <mergeCell ref="A378:B380"/>
    <mergeCell ref="C378:C380"/>
    <mergeCell ref="D378:G378"/>
    <mergeCell ref="A368:B368"/>
    <mergeCell ref="A369:B369"/>
    <mergeCell ref="A370:A371"/>
    <mergeCell ref="A372:B372"/>
    <mergeCell ref="A373:B374"/>
    <mergeCell ref="C373:C374"/>
    <mergeCell ref="M379:M380"/>
    <mergeCell ref="O379:O380"/>
    <mergeCell ref="P379:P380"/>
    <mergeCell ref="H378:J378"/>
    <mergeCell ref="K378:M378"/>
    <mergeCell ref="N378:N380"/>
    <mergeCell ref="O378:P378"/>
    <mergeCell ref="Q378:Q380"/>
    <mergeCell ref="D379:D380"/>
    <mergeCell ref="E379:F379"/>
    <mergeCell ref="G379:G380"/>
    <mergeCell ref="H379:H380"/>
    <mergeCell ref="I379:I380"/>
    <mergeCell ref="A381:A383"/>
    <mergeCell ref="A384:A386"/>
    <mergeCell ref="A387:A389"/>
    <mergeCell ref="A392:A394"/>
    <mergeCell ref="A395:A397"/>
    <mergeCell ref="A398:A400"/>
    <mergeCell ref="J379:J380"/>
    <mergeCell ref="K379:K380"/>
    <mergeCell ref="L379:L380"/>
    <mergeCell ref="A415:B415"/>
    <mergeCell ref="A416:B416"/>
    <mergeCell ref="A417:B417"/>
    <mergeCell ref="A418:B418"/>
    <mergeCell ref="A419:B419"/>
    <mergeCell ref="A420:B420"/>
    <mergeCell ref="A401:A403"/>
    <mergeCell ref="A404:A406"/>
    <mergeCell ref="A408:A410"/>
    <mergeCell ref="A412:B412"/>
    <mergeCell ref="A413:B413"/>
    <mergeCell ref="A414:B414"/>
    <mergeCell ref="A431:B431"/>
    <mergeCell ref="A433:B434"/>
    <mergeCell ref="C433:C434"/>
    <mergeCell ref="D433:I433"/>
    <mergeCell ref="J433:J434"/>
    <mergeCell ref="A435:B435"/>
    <mergeCell ref="A421:B421"/>
    <mergeCell ref="A422:B422"/>
    <mergeCell ref="A423:B423"/>
    <mergeCell ref="A425:B425"/>
    <mergeCell ref="A426:B426"/>
    <mergeCell ref="A429:A430"/>
    <mergeCell ref="A446:B446"/>
    <mergeCell ref="A450:B451"/>
    <mergeCell ref="C450:C451"/>
    <mergeCell ref="D450:D451"/>
    <mergeCell ref="E450:F450"/>
    <mergeCell ref="G450:I450"/>
    <mergeCell ref="A436:B436"/>
    <mergeCell ref="A437:B437"/>
    <mergeCell ref="A439:B439"/>
    <mergeCell ref="A440:A442"/>
    <mergeCell ref="A444:B444"/>
    <mergeCell ref="A445:B445"/>
    <mergeCell ref="A459:B459"/>
    <mergeCell ref="A460:B460"/>
    <mergeCell ref="A461:B461"/>
    <mergeCell ref="A462:B462"/>
    <mergeCell ref="A463:B463"/>
    <mergeCell ref="A464:B464"/>
    <mergeCell ref="A452:B452"/>
    <mergeCell ref="A453:B453"/>
    <mergeCell ref="A454:B454"/>
    <mergeCell ref="A455:B455"/>
    <mergeCell ref="A456:B456"/>
    <mergeCell ref="A458:B458"/>
    <mergeCell ref="A473:B473"/>
    <mergeCell ref="A474:B474"/>
    <mergeCell ref="A475:B475"/>
    <mergeCell ref="A476:B476"/>
    <mergeCell ref="A477:B477"/>
    <mergeCell ref="A479:B479"/>
    <mergeCell ref="A466:B466"/>
    <mergeCell ref="A467:B467"/>
    <mergeCell ref="A468:B468"/>
    <mergeCell ref="A470:B470"/>
    <mergeCell ref="A471:B471"/>
    <mergeCell ref="A472:B472"/>
    <mergeCell ref="A487:B487"/>
    <mergeCell ref="A488:B488"/>
    <mergeCell ref="A489:B489"/>
    <mergeCell ref="A490:B490"/>
    <mergeCell ref="A480:B480"/>
    <mergeCell ref="A481:B481"/>
    <mergeCell ref="A482:B482"/>
    <mergeCell ref="A483:B483"/>
    <mergeCell ref="A484:B484"/>
    <mergeCell ref="A486:B486"/>
  </mergeCells>
  <dataValidations count="1">
    <dataValidation allowBlank="1" showInputMessage="1" showErrorMessage="1" errorTitle="ERROR" error="Por favor ingrese solo Números." sqref="A1:XFD1048576" xr:uid="{6359D694-4145-49B3-A7AF-5CEE6E2CB115}"/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492"/>
  <sheetViews>
    <sheetView topLeftCell="E1" workbookViewId="0">
      <selection activeCell="G9" sqref="G9"/>
    </sheetView>
  </sheetViews>
  <sheetFormatPr baseColWidth="10" defaultColWidth="11.42578125" defaultRowHeight="10.5" x14ac:dyDescent="0.15"/>
  <cols>
    <col min="1" max="1" width="18" style="5" customWidth="1"/>
    <col min="2" max="2" width="86.42578125" style="4" customWidth="1"/>
    <col min="3" max="3" width="21.85546875" style="5" customWidth="1"/>
    <col min="4" max="4" width="19" style="5" customWidth="1"/>
    <col min="5" max="5" width="18.5703125" style="5" customWidth="1"/>
    <col min="6" max="6" width="18.42578125" style="5" customWidth="1"/>
    <col min="7" max="7" width="17.7109375" style="5" bestFit="1" customWidth="1"/>
    <col min="8" max="13" width="15.7109375" style="5" customWidth="1"/>
    <col min="14" max="16" width="12.7109375" style="5" customWidth="1"/>
    <col min="17" max="17" width="13.7109375" style="5" customWidth="1"/>
    <col min="18" max="18" width="18.5703125" style="5" customWidth="1"/>
    <col min="19" max="24" width="11.42578125" style="5"/>
    <col min="25" max="25" width="11.42578125" style="5" customWidth="1"/>
    <col min="26" max="26" width="5.28515625" style="5" customWidth="1"/>
    <col min="27" max="27" width="13.5703125" style="5" hidden="1" customWidth="1"/>
    <col min="28" max="28" width="11.42578125" style="5" hidden="1" customWidth="1"/>
    <col min="29" max="35" width="11.42578125" style="5" customWidth="1"/>
    <col min="36" max="16384" width="11.42578125" style="5"/>
  </cols>
  <sheetData>
    <row r="1" spans="1:14" s="3" customFormat="1" ht="15" customHeight="1" x14ac:dyDescent="0.15">
      <c r="A1" s="1" t="s">
        <v>0</v>
      </c>
      <c r="B1" s="2"/>
    </row>
    <row r="2" spans="1:14" s="3" customFormat="1" ht="15" customHeight="1" x14ac:dyDescent="0.15">
      <c r="A2" s="1" t="str">
        <f>CONCATENATE("COMUNA: ",[11]NOMBRE!B2," - ","( ",[11]NOMBRE!C2,[11]NOMBRE!D2,[11]NOMBRE!E2,[11]NOMBRE!F2,[11]NOMBRE!G2," )")</f>
        <v>COMUNA: LINARES - ( 07401 )</v>
      </c>
      <c r="B2" s="2"/>
    </row>
    <row r="3" spans="1:14" ht="15" customHeight="1" x14ac:dyDescent="0.15">
      <c r="A3" s="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</row>
    <row r="4" spans="1:14" ht="15" customHeight="1" x14ac:dyDescent="0.15">
      <c r="A4" s="1" t="str">
        <f>CONCATENATE("MES: ",[11]NOMBRE!B6," - ","( ",[11]NOMBRE!C6,[11]NOMBRE!D6," )")</f>
        <v>MES: NOVIEMBRE - ( 11 )</v>
      </c>
    </row>
    <row r="5" spans="1:14" s="3" customFormat="1" ht="15" customHeight="1" x14ac:dyDescent="0.15">
      <c r="A5" s="1" t="str">
        <f>CONCATENATE("AÑO: ",[11]NOMBRE!B7)</f>
        <v>AÑO: 2021</v>
      </c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</row>
    <row r="6" spans="1:14" s="3" customFormat="1" ht="14.25" customHeight="1" x14ac:dyDescent="0.2">
      <c r="A6" s="1"/>
      <c r="B6" s="6"/>
      <c r="C6" s="8"/>
      <c r="D6" s="8" t="s">
        <v>1</v>
      </c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s="12" customFormat="1" ht="14.25" customHeight="1" x14ac:dyDescent="0.15">
      <c r="A7" s="9" t="s">
        <v>2</v>
      </c>
      <c r="B7" s="10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4" s="3" customFormat="1" ht="15.95" customHeight="1" x14ac:dyDescent="0.15">
      <c r="A8" s="762" t="s">
        <v>3</v>
      </c>
      <c r="B8" s="762"/>
      <c r="C8" s="762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4" s="3" customFormat="1" ht="35.1" customHeight="1" x14ac:dyDescent="0.15">
      <c r="A9" s="13" t="s">
        <v>4</v>
      </c>
      <c r="B9" s="13" t="s">
        <v>5</v>
      </c>
      <c r="C9" s="14" t="s">
        <v>6</v>
      </c>
      <c r="D9" s="14" t="s">
        <v>7</v>
      </c>
      <c r="E9" s="14" t="s">
        <v>8</v>
      </c>
      <c r="F9" s="7"/>
      <c r="G9" s="533">
        <f>+E70+E73+E86+E102+H124+E159+E164+E201+E220+E230+E236+E243+E277+E280</f>
        <v>1755791092.5</v>
      </c>
      <c r="H9" s="7"/>
      <c r="I9" s="7"/>
      <c r="J9" s="7"/>
      <c r="K9" s="7"/>
      <c r="L9" s="7"/>
      <c r="M9" s="7"/>
      <c r="N9" s="7"/>
    </row>
    <row r="10" spans="1:14" s="3" customFormat="1" ht="20.100000000000001" customHeight="1" x14ac:dyDescent="0.15">
      <c r="A10" s="15"/>
      <c r="B10" s="16" t="s">
        <v>9</v>
      </c>
      <c r="C10" s="284">
        <f>SUM(C11:C23)</f>
        <v>10075</v>
      </c>
      <c r="D10" s="285">
        <f>SUM(D11:D23)</f>
        <v>9805</v>
      </c>
      <c r="E10" s="17">
        <f>SUM(E11:E23)</f>
        <v>102564610</v>
      </c>
      <c r="F10" s="7"/>
      <c r="G10" s="7"/>
      <c r="H10" s="7"/>
      <c r="I10" s="7"/>
      <c r="J10" s="7"/>
      <c r="K10" s="7"/>
      <c r="L10" s="7"/>
      <c r="M10" s="7"/>
      <c r="N10" s="7"/>
    </row>
    <row r="11" spans="1:14" s="3" customFormat="1" ht="15" customHeight="1" x14ac:dyDescent="0.15">
      <c r="A11" s="286" t="s">
        <v>10</v>
      </c>
      <c r="B11" s="287" t="s">
        <v>11</v>
      </c>
      <c r="C11" s="288">
        <f>[11]B!C5</f>
        <v>0</v>
      </c>
      <c r="D11" s="289">
        <f>[11]B!E5</f>
        <v>0</v>
      </c>
      <c r="E11" s="18">
        <f>[11]B!AL5</f>
        <v>0</v>
      </c>
      <c r="F11" s="7"/>
      <c r="G11" s="7"/>
      <c r="H11" s="7"/>
      <c r="I11" s="7"/>
      <c r="J11" s="7"/>
      <c r="K11" s="7"/>
      <c r="L11" s="7"/>
      <c r="M11" s="7"/>
      <c r="N11" s="7"/>
    </row>
    <row r="12" spans="1:14" s="3" customFormat="1" ht="15" customHeight="1" x14ac:dyDescent="0.15">
      <c r="A12" s="290" t="s">
        <v>12</v>
      </c>
      <c r="B12" s="291" t="s">
        <v>13</v>
      </c>
      <c r="C12" s="288">
        <f>[11]B!C6</f>
        <v>0</v>
      </c>
      <c r="D12" s="289">
        <f>[11]B!E6</f>
        <v>0</v>
      </c>
      <c r="E12" s="18">
        <f>[11]B!AL6</f>
        <v>0</v>
      </c>
      <c r="F12" s="7"/>
      <c r="G12" s="7"/>
      <c r="H12" s="7"/>
      <c r="I12" s="7"/>
      <c r="J12" s="7"/>
      <c r="K12" s="7"/>
      <c r="L12" s="7"/>
      <c r="M12" s="7"/>
      <c r="N12" s="7"/>
    </row>
    <row r="13" spans="1:14" s="3" customFormat="1" ht="15" customHeight="1" x14ac:dyDescent="0.15">
      <c r="A13" s="290" t="s">
        <v>14</v>
      </c>
      <c r="B13" s="291" t="s">
        <v>15</v>
      </c>
      <c r="C13" s="288">
        <f>[11]B!C7</f>
        <v>3893</v>
      </c>
      <c r="D13" s="289">
        <f>[11]B!E7</f>
        <v>3704</v>
      </c>
      <c r="E13" s="18">
        <f>[11]B!AL7</f>
        <v>49744720</v>
      </c>
      <c r="F13" s="7"/>
      <c r="G13" s="7"/>
      <c r="H13" s="7"/>
      <c r="I13" s="7"/>
      <c r="J13" s="7"/>
      <c r="K13" s="7"/>
      <c r="L13" s="7"/>
      <c r="M13" s="7"/>
      <c r="N13" s="7"/>
    </row>
    <row r="14" spans="1:14" s="3" customFormat="1" ht="15" customHeight="1" x14ac:dyDescent="0.15">
      <c r="A14" s="290" t="s">
        <v>16</v>
      </c>
      <c r="B14" s="291" t="s">
        <v>17</v>
      </c>
      <c r="C14" s="288">
        <f>[11]B!C8</f>
        <v>0</v>
      </c>
      <c r="D14" s="289">
        <f>[11]B!E8</f>
        <v>0</v>
      </c>
      <c r="E14" s="18">
        <f>[11]B!AL8</f>
        <v>0</v>
      </c>
      <c r="F14" s="7"/>
      <c r="G14" s="7"/>
      <c r="H14" s="7"/>
      <c r="I14" s="7"/>
      <c r="J14" s="7"/>
      <c r="K14" s="7"/>
      <c r="L14" s="7"/>
      <c r="M14" s="7"/>
      <c r="N14" s="7"/>
    </row>
    <row r="15" spans="1:14" s="3" customFormat="1" ht="15" customHeight="1" x14ac:dyDescent="0.15">
      <c r="A15" s="290" t="s">
        <v>18</v>
      </c>
      <c r="B15" s="291" t="s">
        <v>19</v>
      </c>
      <c r="C15" s="288">
        <f>[11]B!C9</f>
        <v>0</v>
      </c>
      <c r="D15" s="289">
        <f>[11]B!E9</f>
        <v>0</v>
      </c>
      <c r="E15" s="18">
        <f>[11]B!AL9</f>
        <v>0</v>
      </c>
      <c r="F15" s="7"/>
      <c r="G15" s="7"/>
      <c r="H15" s="7"/>
      <c r="I15" s="7"/>
      <c r="J15" s="7"/>
      <c r="K15" s="7"/>
      <c r="L15" s="7"/>
      <c r="M15" s="7"/>
      <c r="N15" s="7"/>
    </row>
    <row r="16" spans="1:14" s="3" customFormat="1" ht="15" customHeight="1" x14ac:dyDescent="0.15">
      <c r="A16" s="290" t="s">
        <v>20</v>
      </c>
      <c r="B16" s="291" t="s">
        <v>21</v>
      </c>
      <c r="C16" s="288">
        <f>[11]B!C10</f>
        <v>0</v>
      </c>
      <c r="D16" s="289">
        <f>[11]B!E10</f>
        <v>0</v>
      </c>
      <c r="E16" s="18">
        <f>[11]B!AL10</f>
        <v>0</v>
      </c>
      <c r="F16" s="7"/>
      <c r="G16" s="7"/>
      <c r="H16" s="7"/>
      <c r="I16" s="7"/>
      <c r="J16" s="7"/>
      <c r="K16" s="7"/>
      <c r="L16" s="7"/>
      <c r="M16" s="7"/>
      <c r="N16" s="7"/>
    </row>
    <row r="17" spans="1:14" s="3" customFormat="1" ht="15" customHeight="1" x14ac:dyDescent="0.15">
      <c r="A17" s="290" t="s">
        <v>22</v>
      </c>
      <c r="B17" s="291" t="s">
        <v>23</v>
      </c>
      <c r="C17" s="288">
        <f>[11]B!C11</f>
        <v>160</v>
      </c>
      <c r="D17" s="289">
        <f>[11]B!E11</f>
        <v>95</v>
      </c>
      <c r="E17" s="18">
        <f>[11]B!AL11</f>
        <v>1599800</v>
      </c>
      <c r="F17" s="7"/>
      <c r="G17" s="7"/>
      <c r="H17" s="7"/>
      <c r="I17" s="7"/>
      <c r="J17" s="7"/>
      <c r="K17" s="7"/>
      <c r="L17" s="7"/>
      <c r="M17" s="7"/>
      <c r="N17" s="7"/>
    </row>
    <row r="18" spans="1:14" s="3" customFormat="1" ht="24" customHeight="1" x14ac:dyDescent="0.15">
      <c r="A18" s="290" t="s">
        <v>24</v>
      </c>
      <c r="B18" s="291" t="s">
        <v>25</v>
      </c>
      <c r="C18" s="288">
        <f>[11]B!C12</f>
        <v>0</v>
      </c>
      <c r="D18" s="289">
        <f>[11]B!E12</f>
        <v>0</v>
      </c>
      <c r="E18" s="18">
        <f>[11]B!AL12</f>
        <v>0</v>
      </c>
      <c r="F18" s="7"/>
      <c r="G18" s="7"/>
      <c r="H18" s="7"/>
      <c r="I18" s="7"/>
      <c r="J18" s="7"/>
      <c r="K18" s="7"/>
      <c r="L18" s="7"/>
      <c r="M18" s="7"/>
      <c r="N18" s="7"/>
    </row>
    <row r="19" spans="1:14" s="3" customFormat="1" ht="24" customHeight="1" x14ac:dyDescent="0.15">
      <c r="A19" s="290" t="s">
        <v>26</v>
      </c>
      <c r="B19" s="291" t="s">
        <v>27</v>
      </c>
      <c r="C19" s="288">
        <f>[11]B!C13</f>
        <v>0</v>
      </c>
      <c r="D19" s="289">
        <f>[11]B!E13</f>
        <v>0</v>
      </c>
      <c r="E19" s="18">
        <f>[11]B!AL13</f>
        <v>0</v>
      </c>
      <c r="F19" s="7"/>
      <c r="G19" s="7"/>
      <c r="H19" s="7"/>
      <c r="I19" s="7"/>
      <c r="J19" s="7"/>
      <c r="K19" s="7"/>
      <c r="L19" s="7"/>
      <c r="M19" s="7"/>
      <c r="N19" s="7"/>
    </row>
    <row r="20" spans="1:14" s="3" customFormat="1" ht="24" customHeight="1" x14ac:dyDescent="0.15">
      <c r="A20" s="290" t="s">
        <v>28</v>
      </c>
      <c r="B20" s="291" t="s">
        <v>29</v>
      </c>
      <c r="C20" s="288">
        <f>[11]B!C14</f>
        <v>0</v>
      </c>
      <c r="D20" s="289">
        <f>[11]B!E14</f>
        <v>0</v>
      </c>
      <c r="E20" s="18">
        <f>[11]B!AL14</f>
        <v>0</v>
      </c>
      <c r="F20" s="7"/>
      <c r="G20" s="7"/>
      <c r="H20" s="7"/>
      <c r="I20" s="7"/>
      <c r="J20" s="7"/>
      <c r="K20" s="7"/>
      <c r="L20" s="7"/>
      <c r="M20" s="7"/>
      <c r="N20" s="7"/>
    </row>
    <row r="21" spans="1:14" s="3" customFormat="1" ht="24" customHeight="1" x14ac:dyDescent="0.15">
      <c r="A21" s="290" t="s">
        <v>30</v>
      </c>
      <c r="B21" s="291" t="s">
        <v>31</v>
      </c>
      <c r="C21" s="288">
        <f>[11]B!C15</f>
        <v>2023</v>
      </c>
      <c r="D21" s="289">
        <f>[11]B!E15</f>
        <v>2023</v>
      </c>
      <c r="E21" s="18">
        <f>[11]B!AL15</f>
        <v>13715940</v>
      </c>
      <c r="F21" s="7"/>
      <c r="G21" s="7"/>
      <c r="H21" s="7"/>
      <c r="I21" s="7"/>
      <c r="J21" s="7"/>
      <c r="K21" s="7"/>
      <c r="L21" s="7"/>
      <c r="M21" s="7"/>
      <c r="N21" s="7"/>
    </row>
    <row r="22" spans="1:14" s="3" customFormat="1" ht="24" customHeight="1" x14ac:dyDescent="0.15">
      <c r="A22" s="290" t="s">
        <v>32</v>
      </c>
      <c r="B22" s="292" t="s">
        <v>33</v>
      </c>
      <c r="C22" s="288">
        <f>[11]B!C16</f>
        <v>1397</v>
      </c>
      <c r="D22" s="289">
        <f>[11]B!E16</f>
        <v>1397</v>
      </c>
      <c r="E22" s="18">
        <f>[11]B!AL16</f>
        <v>11385550</v>
      </c>
      <c r="F22" s="7"/>
      <c r="G22" s="7"/>
      <c r="H22" s="7"/>
      <c r="I22" s="7"/>
      <c r="J22" s="7"/>
      <c r="K22" s="7"/>
      <c r="L22" s="7"/>
      <c r="M22" s="7"/>
      <c r="N22" s="7"/>
    </row>
    <row r="23" spans="1:14" s="3" customFormat="1" ht="24" customHeight="1" x14ac:dyDescent="0.15">
      <c r="A23" s="290" t="s">
        <v>34</v>
      </c>
      <c r="B23" s="291" t="s">
        <v>35</v>
      </c>
      <c r="C23" s="288">
        <f>[11]B!C17</f>
        <v>2602</v>
      </c>
      <c r="D23" s="289">
        <f>[11]B!E17</f>
        <v>2586</v>
      </c>
      <c r="E23" s="18">
        <f>[11]B!AL17</f>
        <v>26118600</v>
      </c>
      <c r="F23" s="7"/>
      <c r="G23" s="7"/>
      <c r="H23" s="7"/>
      <c r="I23" s="7"/>
      <c r="J23" s="7"/>
      <c r="K23" s="7"/>
      <c r="L23" s="7"/>
      <c r="M23" s="7"/>
      <c r="N23" s="7"/>
    </row>
    <row r="24" spans="1:14" s="3" customFormat="1" ht="24" customHeight="1" x14ac:dyDescent="0.15">
      <c r="A24" s="293" t="s">
        <v>36</v>
      </c>
      <c r="B24" s="294" t="s">
        <v>37</v>
      </c>
      <c r="C24" s="288">
        <f>[11]B!C18</f>
        <v>6</v>
      </c>
      <c r="D24" s="289">
        <f>[11]B!E18</f>
        <v>6</v>
      </c>
      <c r="E24" s="18">
        <f>[11]B!AL18</f>
        <v>90900</v>
      </c>
      <c r="F24" s="7"/>
      <c r="G24" s="7"/>
      <c r="H24" s="7"/>
      <c r="I24" s="7"/>
      <c r="J24" s="7"/>
      <c r="K24" s="7"/>
      <c r="L24" s="7"/>
      <c r="M24" s="7"/>
      <c r="N24" s="7"/>
    </row>
    <row r="25" spans="1:14" s="3" customFormat="1" ht="15" customHeight="1" x14ac:dyDescent="0.15">
      <c r="A25" s="290" t="s">
        <v>38</v>
      </c>
      <c r="B25" s="291" t="s">
        <v>39</v>
      </c>
      <c r="C25" s="288">
        <f>[11]B!C1080</f>
        <v>0</v>
      </c>
      <c r="D25" s="289">
        <f>[11]B!E1080</f>
        <v>0</v>
      </c>
      <c r="E25" s="18">
        <f>[11]B!AL1080</f>
        <v>0</v>
      </c>
      <c r="F25" s="7"/>
      <c r="G25" s="7"/>
      <c r="H25" s="7"/>
      <c r="I25" s="7"/>
      <c r="J25" s="7"/>
      <c r="K25" s="7"/>
      <c r="L25" s="7"/>
      <c r="M25" s="7"/>
      <c r="N25" s="7"/>
    </row>
    <row r="26" spans="1:14" s="3" customFormat="1" ht="21.75" customHeight="1" x14ac:dyDescent="0.15">
      <c r="A26" s="295"/>
      <c r="B26" s="296" t="s">
        <v>40</v>
      </c>
      <c r="C26" s="297">
        <f>SUM(C27:C32)</f>
        <v>871</v>
      </c>
      <c r="D26" s="300"/>
      <c r="E26" s="20"/>
      <c r="F26" s="7"/>
      <c r="G26" s="7"/>
      <c r="H26" s="7"/>
      <c r="I26" s="7"/>
      <c r="J26" s="7"/>
      <c r="K26" s="7"/>
      <c r="L26" s="7"/>
      <c r="M26" s="7"/>
      <c r="N26" s="7"/>
    </row>
    <row r="27" spans="1:14" s="3" customFormat="1" ht="15" customHeight="1" x14ac:dyDescent="0.15">
      <c r="A27" s="290" t="s">
        <v>41</v>
      </c>
      <c r="B27" s="291" t="s">
        <v>42</v>
      </c>
      <c r="C27" s="299">
        <f>[11]B!C20</f>
        <v>0</v>
      </c>
      <c r="D27" s="300"/>
      <c r="E27" s="20"/>
      <c r="F27" s="7"/>
      <c r="G27" s="7"/>
      <c r="H27" s="7"/>
      <c r="I27" s="7"/>
      <c r="J27" s="7"/>
      <c r="K27" s="7"/>
      <c r="L27" s="7"/>
      <c r="M27" s="7"/>
      <c r="N27" s="7"/>
    </row>
    <row r="28" spans="1:14" s="3" customFormat="1" ht="15" customHeight="1" x14ac:dyDescent="0.15">
      <c r="A28" s="301"/>
      <c r="B28" s="291" t="s">
        <v>43</v>
      </c>
      <c r="C28" s="299">
        <f>[11]B!C21</f>
        <v>0</v>
      </c>
      <c r="D28" s="300"/>
      <c r="E28" s="20"/>
      <c r="F28" s="7"/>
      <c r="G28" s="7"/>
      <c r="H28" s="7"/>
      <c r="I28" s="7"/>
      <c r="J28" s="7"/>
      <c r="K28" s="7"/>
      <c r="L28" s="7"/>
      <c r="M28" s="7"/>
      <c r="N28" s="7"/>
    </row>
    <row r="29" spans="1:14" s="3" customFormat="1" ht="15" customHeight="1" x14ac:dyDescent="0.15">
      <c r="A29" s="290"/>
      <c r="B29" s="291" t="s">
        <v>44</v>
      </c>
      <c r="C29" s="299">
        <f>[11]B!C22</f>
        <v>0</v>
      </c>
      <c r="D29" s="300"/>
      <c r="E29" s="20"/>
      <c r="F29" s="7"/>
      <c r="G29" s="7"/>
      <c r="H29" s="7"/>
      <c r="I29" s="7"/>
      <c r="J29" s="7"/>
      <c r="K29" s="7"/>
      <c r="L29" s="7"/>
      <c r="M29" s="7"/>
      <c r="N29" s="7"/>
    </row>
    <row r="30" spans="1:14" s="3" customFormat="1" ht="15" customHeight="1" x14ac:dyDescent="0.15">
      <c r="A30" s="302"/>
      <c r="B30" s="291" t="s">
        <v>45</v>
      </c>
      <c r="C30" s="299">
        <f>[11]B!C23</f>
        <v>0</v>
      </c>
      <c r="D30" s="300"/>
      <c r="E30" s="20"/>
      <c r="F30" s="7"/>
      <c r="G30" s="7"/>
      <c r="H30" s="7"/>
      <c r="I30" s="7"/>
      <c r="J30" s="7"/>
      <c r="K30" s="7"/>
      <c r="L30" s="7"/>
      <c r="M30" s="7"/>
      <c r="N30" s="7"/>
    </row>
    <row r="31" spans="1:14" s="3" customFormat="1" ht="15" customHeight="1" x14ac:dyDescent="0.15">
      <c r="A31" s="302"/>
      <c r="B31" s="291" t="s">
        <v>46</v>
      </c>
      <c r="C31" s="299">
        <f>[11]B!C24</f>
        <v>871</v>
      </c>
      <c r="D31" s="300"/>
      <c r="E31" s="20"/>
      <c r="F31" s="7"/>
      <c r="G31" s="7"/>
      <c r="H31" s="7"/>
      <c r="I31" s="7"/>
      <c r="J31" s="7"/>
      <c r="K31" s="7"/>
      <c r="L31" s="7"/>
      <c r="M31" s="7"/>
      <c r="N31" s="7"/>
    </row>
    <row r="32" spans="1:14" s="3" customFormat="1" ht="15" customHeight="1" x14ac:dyDescent="0.15">
      <c r="A32" s="303">
        <v>101308</v>
      </c>
      <c r="B32" s="291" t="s">
        <v>47</v>
      </c>
      <c r="C32" s="299">
        <f>[11]B!C25</f>
        <v>0</v>
      </c>
      <c r="D32" s="300"/>
      <c r="E32" s="20"/>
      <c r="F32" s="7"/>
      <c r="G32" s="7"/>
      <c r="H32" s="7"/>
      <c r="I32" s="7"/>
      <c r="J32" s="7"/>
      <c r="K32" s="7"/>
      <c r="L32" s="7"/>
      <c r="M32" s="7"/>
      <c r="N32" s="7"/>
    </row>
    <row r="33" spans="1:14" s="3" customFormat="1" ht="20.100000000000001" customHeight="1" x14ac:dyDescent="0.15">
      <c r="A33" s="21"/>
      <c r="B33" s="22" t="s">
        <v>48</v>
      </c>
      <c r="C33" s="304">
        <f>SUM(C34:C44)</f>
        <v>6114</v>
      </c>
      <c r="D33" s="305">
        <f t="shared" ref="D33:E33" si="0">SUM(D34:D44)</f>
        <v>6110</v>
      </c>
      <c r="E33" s="305">
        <f t="shared" si="0"/>
        <v>11271550</v>
      </c>
      <c r="F33" s="7"/>
      <c r="G33" s="7"/>
      <c r="H33" s="7"/>
      <c r="I33" s="7"/>
      <c r="J33" s="7"/>
      <c r="K33" s="7"/>
      <c r="L33" s="7"/>
      <c r="M33" s="7"/>
      <c r="N33" s="7"/>
    </row>
    <row r="34" spans="1:14" s="3" customFormat="1" ht="15" customHeight="1" x14ac:dyDescent="0.15">
      <c r="A34" s="286" t="s">
        <v>49</v>
      </c>
      <c r="B34" s="287" t="s">
        <v>50</v>
      </c>
      <c r="C34" s="306">
        <f>[11]B!$C$29</f>
        <v>2512</v>
      </c>
      <c r="D34" s="306">
        <f>[11]B!$E$29</f>
        <v>2508</v>
      </c>
      <c r="E34" s="23">
        <f>[11]B!$AL$29</f>
        <v>3310560</v>
      </c>
      <c r="F34" s="7"/>
      <c r="G34" s="7"/>
      <c r="H34" s="7"/>
      <c r="I34" s="7"/>
      <c r="J34" s="7"/>
      <c r="K34" s="7"/>
      <c r="L34" s="7"/>
      <c r="M34" s="7"/>
      <c r="N34" s="7"/>
    </row>
    <row r="35" spans="1:14" s="3" customFormat="1" ht="15" customHeight="1" x14ac:dyDescent="0.15">
      <c r="A35" s="290" t="s">
        <v>51</v>
      </c>
      <c r="B35" s="291" t="s">
        <v>52</v>
      </c>
      <c r="C35" s="299">
        <f>[11]B!$C$30</f>
        <v>0</v>
      </c>
      <c r="D35" s="299">
        <f>[11]B!$E$30</f>
        <v>0</v>
      </c>
      <c r="E35" s="24">
        <f>[11]B!$AL$30</f>
        <v>0</v>
      </c>
      <c r="F35" s="7"/>
      <c r="G35" s="7"/>
      <c r="H35" s="7"/>
      <c r="I35" s="7"/>
      <c r="J35" s="7"/>
      <c r="K35" s="7"/>
      <c r="L35" s="7"/>
      <c r="M35" s="7"/>
      <c r="N35" s="7"/>
    </row>
    <row r="36" spans="1:14" s="3" customFormat="1" ht="15" customHeight="1" x14ac:dyDescent="0.15">
      <c r="A36" s="290" t="s">
        <v>53</v>
      </c>
      <c r="B36" s="291" t="s">
        <v>54</v>
      </c>
      <c r="C36" s="299">
        <f>[11]B!$C$31</f>
        <v>0</v>
      </c>
      <c r="D36" s="299">
        <f>[11]B!$E$31</f>
        <v>0</v>
      </c>
      <c r="E36" s="24">
        <f>[11]B!$AL$31</f>
        <v>0</v>
      </c>
      <c r="F36" s="7"/>
      <c r="G36" s="7"/>
      <c r="H36" s="7"/>
      <c r="I36" s="7"/>
      <c r="J36" s="7"/>
      <c r="K36" s="7"/>
      <c r="L36" s="7"/>
      <c r="M36" s="7"/>
      <c r="N36" s="7"/>
    </row>
    <row r="37" spans="1:14" s="3" customFormat="1" ht="15" customHeight="1" x14ac:dyDescent="0.15">
      <c r="A37" s="290" t="s">
        <v>55</v>
      </c>
      <c r="B37" s="291" t="s">
        <v>56</v>
      </c>
      <c r="C37" s="299">
        <f>[11]B!$C$32</f>
        <v>137</v>
      </c>
      <c r="D37" s="299">
        <f>[11]B!$E$32</f>
        <v>137</v>
      </c>
      <c r="E37" s="24">
        <f>[11]B!$AL$32</f>
        <v>246600</v>
      </c>
      <c r="F37" s="7"/>
      <c r="G37" s="7"/>
      <c r="H37" s="7"/>
      <c r="I37" s="7"/>
      <c r="J37" s="7"/>
      <c r="K37" s="7"/>
      <c r="L37" s="7"/>
      <c r="M37" s="7"/>
      <c r="N37" s="7"/>
    </row>
    <row r="38" spans="1:14" s="3" customFormat="1" ht="15" customHeight="1" x14ac:dyDescent="0.15">
      <c r="A38" s="290" t="s">
        <v>57</v>
      </c>
      <c r="B38" s="291" t="s">
        <v>58</v>
      </c>
      <c r="C38" s="299">
        <f>[11]B!$C$33</f>
        <v>2359</v>
      </c>
      <c r="D38" s="299">
        <f>[11]B!$E$33</f>
        <v>2359</v>
      </c>
      <c r="E38" s="24">
        <f>[11]B!$AL$33</f>
        <v>3420550</v>
      </c>
      <c r="F38" s="7"/>
      <c r="G38" s="7"/>
      <c r="H38" s="7"/>
      <c r="I38" s="7"/>
      <c r="J38" s="7"/>
      <c r="K38" s="7"/>
      <c r="L38" s="7"/>
      <c r="M38" s="7"/>
      <c r="N38" s="7"/>
    </row>
    <row r="39" spans="1:14" s="3" customFormat="1" ht="15" customHeight="1" x14ac:dyDescent="0.15">
      <c r="A39" s="290" t="s">
        <v>59</v>
      </c>
      <c r="B39" s="291" t="s">
        <v>60</v>
      </c>
      <c r="C39" s="299">
        <f>[11]B!$C$34</f>
        <v>320</v>
      </c>
      <c r="D39" s="299">
        <f>[11]B!$E$34</f>
        <v>320</v>
      </c>
      <c r="E39" s="24">
        <f>[11]B!$AL$34</f>
        <v>422400</v>
      </c>
      <c r="F39" s="7"/>
      <c r="G39" s="7"/>
      <c r="H39" s="7"/>
      <c r="I39" s="7"/>
      <c r="J39" s="7"/>
      <c r="K39" s="7"/>
      <c r="L39" s="7"/>
      <c r="M39" s="7"/>
      <c r="N39" s="7"/>
    </row>
    <row r="40" spans="1:14" s="3" customFormat="1" ht="15" customHeight="1" x14ac:dyDescent="0.15">
      <c r="A40" s="290" t="s">
        <v>61</v>
      </c>
      <c r="B40" s="291" t="s">
        <v>62</v>
      </c>
      <c r="C40" s="299">
        <f>[11]B!$C$1076</f>
        <v>239</v>
      </c>
      <c r="D40" s="299">
        <f>[11]B!$E$1076</f>
        <v>239</v>
      </c>
      <c r="E40" s="24">
        <f>[11]B!$AL$1076</f>
        <v>771970</v>
      </c>
      <c r="F40" s="7"/>
      <c r="G40" s="7"/>
      <c r="H40" s="7"/>
      <c r="I40" s="7"/>
      <c r="J40" s="7"/>
      <c r="K40" s="7"/>
      <c r="L40" s="7"/>
      <c r="M40" s="7"/>
      <c r="N40" s="7"/>
    </row>
    <row r="41" spans="1:14" s="3" customFormat="1" ht="15" customHeight="1" x14ac:dyDescent="0.15">
      <c r="A41" s="290" t="s">
        <v>63</v>
      </c>
      <c r="B41" s="291" t="s">
        <v>64</v>
      </c>
      <c r="C41" s="299">
        <f>[11]B!$C$1077</f>
        <v>281</v>
      </c>
      <c r="D41" s="299">
        <f>[11]B!$E$1077</f>
        <v>281</v>
      </c>
      <c r="E41" s="24">
        <f>[11]B!$AL$1077</f>
        <v>907630</v>
      </c>
      <c r="F41" s="7"/>
      <c r="G41" s="7"/>
      <c r="H41" s="7"/>
      <c r="I41" s="7"/>
      <c r="J41" s="7"/>
      <c r="K41" s="7"/>
      <c r="L41" s="7"/>
      <c r="M41" s="7"/>
      <c r="N41" s="7"/>
    </row>
    <row r="42" spans="1:14" s="3" customFormat="1" ht="15" customHeight="1" x14ac:dyDescent="0.15">
      <c r="A42" s="290" t="s">
        <v>65</v>
      </c>
      <c r="B42" s="291" t="s">
        <v>66</v>
      </c>
      <c r="C42" s="299">
        <f>[11]B!$C$1078</f>
        <v>0</v>
      </c>
      <c r="D42" s="299">
        <f>[11]B!$E$1078</f>
        <v>0</v>
      </c>
      <c r="E42" s="24">
        <f>[11]B!$AL$1078</f>
        <v>0</v>
      </c>
      <c r="F42" s="7"/>
      <c r="G42" s="7"/>
      <c r="H42" s="7"/>
      <c r="I42" s="7"/>
      <c r="J42" s="7"/>
      <c r="K42" s="7"/>
      <c r="L42" s="7"/>
      <c r="M42" s="7"/>
      <c r="N42" s="7"/>
    </row>
    <row r="43" spans="1:14" s="3" customFormat="1" ht="15" customHeight="1" x14ac:dyDescent="0.15">
      <c r="A43" s="290" t="s">
        <v>67</v>
      </c>
      <c r="B43" s="291" t="s">
        <v>68</v>
      </c>
      <c r="C43" s="299">
        <f>[11]B!$C$1079</f>
        <v>0</v>
      </c>
      <c r="D43" s="299">
        <f>[11]B!$E$1079</f>
        <v>0</v>
      </c>
      <c r="E43" s="24">
        <f>[11]B!$AL$1079</f>
        <v>0</v>
      </c>
      <c r="F43" s="7"/>
      <c r="G43" s="7"/>
      <c r="H43" s="7"/>
      <c r="I43" s="7"/>
      <c r="J43" s="7"/>
      <c r="K43" s="7"/>
      <c r="L43" s="7"/>
      <c r="M43" s="7"/>
      <c r="N43" s="7"/>
    </row>
    <row r="44" spans="1:14" s="3" customFormat="1" ht="15" customHeight="1" x14ac:dyDescent="0.15">
      <c r="A44" s="290" t="s">
        <v>69</v>
      </c>
      <c r="B44" s="291" t="s">
        <v>70</v>
      </c>
      <c r="C44" s="299">
        <f>[11]B!$C$1075</f>
        <v>266</v>
      </c>
      <c r="D44" s="299">
        <f>[11]B!$E$1075</f>
        <v>266</v>
      </c>
      <c r="E44" s="24">
        <f>[11]B!$AL$1075</f>
        <v>2191840</v>
      </c>
      <c r="F44" s="7"/>
      <c r="G44" s="7"/>
      <c r="H44" s="7"/>
      <c r="I44" s="7"/>
      <c r="J44" s="7"/>
      <c r="K44" s="7"/>
      <c r="L44" s="7"/>
      <c r="M44" s="7"/>
      <c r="N44" s="7"/>
    </row>
    <row r="45" spans="1:14" s="3" customFormat="1" ht="15" customHeight="1" x14ac:dyDescent="0.15">
      <c r="A45" s="295"/>
      <c r="B45" s="296" t="s">
        <v>40</v>
      </c>
      <c r="C45" s="307">
        <f>SUM(C46:C50)</f>
        <v>614</v>
      </c>
      <c r="D45" s="308"/>
      <c r="E45" s="27"/>
      <c r="F45" s="7"/>
      <c r="G45" s="7"/>
      <c r="H45" s="7"/>
      <c r="I45" s="7"/>
      <c r="J45" s="7"/>
      <c r="K45" s="7"/>
      <c r="L45" s="7"/>
      <c r="M45" s="7"/>
      <c r="N45" s="7"/>
    </row>
    <row r="46" spans="1:14" s="3" customFormat="1" ht="15" customHeight="1" x14ac:dyDescent="0.15">
      <c r="A46" s="26"/>
      <c r="B46" s="291" t="s">
        <v>71</v>
      </c>
      <c r="C46" s="299">
        <f>[11]B!$C$36</f>
        <v>344</v>
      </c>
      <c r="D46" s="308"/>
      <c r="E46" s="27"/>
      <c r="F46" s="7"/>
      <c r="G46" s="7"/>
      <c r="H46" s="7"/>
      <c r="I46" s="7"/>
      <c r="J46" s="7"/>
      <c r="K46" s="7"/>
      <c r="L46" s="7"/>
      <c r="M46" s="7"/>
      <c r="N46" s="7"/>
    </row>
    <row r="47" spans="1:14" s="3" customFormat="1" ht="15" customHeight="1" x14ac:dyDescent="0.15">
      <c r="A47" s="26"/>
      <c r="B47" s="291" t="s">
        <v>72</v>
      </c>
      <c r="C47" s="299">
        <f>[11]B!$C$37</f>
        <v>270</v>
      </c>
      <c r="D47" s="308"/>
      <c r="E47" s="27"/>
      <c r="F47" s="7"/>
      <c r="G47" s="7"/>
      <c r="H47" s="7"/>
      <c r="I47" s="7"/>
      <c r="J47" s="7"/>
      <c r="K47" s="7"/>
      <c r="L47" s="7"/>
      <c r="M47" s="7"/>
      <c r="N47" s="7"/>
    </row>
    <row r="48" spans="1:14" s="3" customFormat="1" ht="15" customHeight="1" x14ac:dyDescent="0.15">
      <c r="A48" s="26"/>
      <c r="B48" s="291" t="s">
        <v>73</v>
      </c>
      <c r="C48" s="299">
        <f>[11]B!$C$38</f>
        <v>0</v>
      </c>
      <c r="D48" s="308"/>
      <c r="E48" s="27"/>
      <c r="F48" s="7"/>
      <c r="G48" s="7"/>
      <c r="H48" s="7"/>
      <c r="I48" s="7"/>
      <c r="J48" s="7"/>
      <c r="K48" s="7"/>
      <c r="L48" s="7"/>
      <c r="M48" s="7"/>
      <c r="N48" s="7"/>
    </row>
    <row r="49" spans="1:14" s="3" customFormat="1" ht="15" customHeight="1" x14ac:dyDescent="0.15">
      <c r="A49" s="26"/>
      <c r="B49" s="291" t="s">
        <v>74</v>
      </c>
      <c r="C49" s="299">
        <f>[11]B!$C$39</f>
        <v>0</v>
      </c>
      <c r="D49" s="308"/>
      <c r="E49" s="27"/>
      <c r="F49" s="7"/>
      <c r="G49" s="7"/>
      <c r="H49" s="7"/>
      <c r="I49" s="7"/>
      <c r="J49" s="7"/>
      <c r="K49" s="7"/>
      <c r="L49" s="7"/>
      <c r="M49" s="7"/>
      <c r="N49" s="7"/>
    </row>
    <row r="50" spans="1:14" s="3" customFormat="1" ht="15" customHeight="1" x14ac:dyDescent="0.15">
      <c r="A50" s="28"/>
      <c r="B50" s="309" t="s">
        <v>75</v>
      </c>
      <c r="C50" s="310">
        <f>[11]B!$C$40</f>
        <v>0</v>
      </c>
      <c r="D50" s="308"/>
      <c r="E50" s="27"/>
      <c r="F50" s="7"/>
      <c r="G50" s="7"/>
      <c r="H50" s="7"/>
      <c r="I50" s="7"/>
      <c r="J50" s="7"/>
      <c r="K50" s="7"/>
      <c r="L50" s="7"/>
      <c r="M50" s="7"/>
      <c r="N50" s="7"/>
    </row>
    <row r="51" spans="1:14" s="3" customFormat="1" ht="20.100000000000001" customHeight="1" x14ac:dyDescent="0.15">
      <c r="A51" s="21"/>
      <c r="B51" s="22" t="s">
        <v>76</v>
      </c>
      <c r="C51" s="304">
        <f>SUM(C52:C53)</f>
        <v>0</v>
      </c>
      <c r="D51" s="305">
        <f>SUM(D52:D53)</f>
        <v>0</v>
      </c>
      <c r="E51" s="29">
        <f>SUM(E52:E53)</f>
        <v>0</v>
      </c>
      <c r="F51" s="7"/>
      <c r="G51" s="7"/>
      <c r="H51" s="7"/>
      <c r="I51" s="7"/>
      <c r="J51" s="7"/>
      <c r="K51" s="7"/>
      <c r="L51" s="7"/>
      <c r="M51" s="7"/>
      <c r="N51" s="7"/>
    </row>
    <row r="52" spans="1:14" s="3" customFormat="1" ht="15" customHeight="1" x14ac:dyDescent="0.15">
      <c r="A52" s="286" t="s">
        <v>77</v>
      </c>
      <c r="B52" s="287" t="s">
        <v>78</v>
      </c>
      <c r="C52" s="311">
        <f>[11]B!$C$1081</f>
        <v>0</v>
      </c>
      <c r="D52" s="311">
        <f>[11]B!$E$1081</f>
        <v>0</v>
      </c>
      <c r="E52" s="30">
        <f>[11]B!$AL$1081</f>
        <v>0</v>
      </c>
      <c r="F52" s="7"/>
      <c r="G52" s="7"/>
      <c r="H52" s="7"/>
      <c r="I52" s="7"/>
      <c r="J52" s="7"/>
      <c r="K52" s="7"/>
      <c r="L52" s="7"/>
      <c r="M52" s="7"/>
      <c r="N52" s="7"/>
    </row>
    <row r="53" spans="1:14" s="3" customFormat="1" ht="15" customHeight="1" x14ac:dyDescent="0.15">
      <c r="A53" s="290" t="s">
        <v>79</v>
      </c>
      <c r="B53" s="291" t="s">
        <v>80</v>
      </c>
      <c r="C53" s="312">
        <f>[11]B!$C$1082</f>
        <v>0</v>
      </c>
      <c r="D53" s="312">
        <f>[11]B!$E$1082</f>
        <v>0</v>
      </c>
      <c r="E53" s="31">
        <f>[11]B!$AL$1082</f>
        <v>0</v>
      </c>
      <c r="F53" s="7"/>
      <c r="G53" s="7"/>
      <c r="H53" s="7"/>
      <c r="I53" s="7"/>
      <c r="J53" s="7"/>
      <c r="K53" s="7"/>
      <c r="L53" s="7"/>
      <c r="M53" s="7"/>
      <c r="N53" s="7"/>
    </row>
    <row r="54" spans="1:14" s="3" customFormat="1" ht="15" customHeight="1" x14ac:dyDescent="0.15">
      <c r="A54" s="295"/>
      <c r="B54" s="313" t="s">
        <v>81</v>
      </c>
      <c r="C54" s="314">
        <f>C55</f>
        <v>0</v>
      </c>
      <c r="D54" s="308"/>
      <c r="E54" s="27"/>
      <c r="F54" s="7"/>
      <c r="G54" s="7"/>
      <c r="H54" s="7"/>
      <c r="I54" s="7"/>
      <c r="J54" s="7"/>
      <c r="K54" s="7"/>
      <c r="L54" s="7"/>
      <c r="M54" s="7"/>
      <c r="N54" s="7"/>
    </row>
    <row r="55" spans="1:14" s="3" customFormat="1" ht="24" customHeight="1" x14ac:dyDescent="0.15">
      <c r="A55" s="290" t="s">
        <v>82</v>
      </c>
      <c r="B55" s="309" t="s">
        <v>83</v>
      </c>
      <c r="C55" s="310">
        <f>[11]B!$C$1054</f>
        <v>0</v>
      </c>
      <c r="D55" s="308"/>
      <c r="E55" s="27"/>
      <c r="F55" s="7"/>
      <c r="G55" s="7"/>
      <c r="H55" s="7"/>
      <c r="I55" s="7"/>
      <c r="J55" s="7"/>
      <c r="K55" s="7"/>
      <c r="L55" s="7"/>
      <c r="M55" s="7"/>
      <c r="N55" s="7"/>
    </row>
    <row r="56" spans="1:14" s="3" customFormat="1" ht="20.100000000000001" customHeight="1" x14ac:dyDescent="0.15">
      <c r="A56" s="33"/>
      <c r="B56" s="22" t="s">
        <v>84</v>
      </c>
      <c r="C56" s="304">
        <f>SUM(C57:C60)</f>
        <v>1059</v>
      </c>
      <c r="D56" s="305">
        <f>SUM(D57:D60)</f>
        <v>1059</v>
      </c>
      <c r="E56" s="29">
        <f>SUM(E57:E60)</f>
        <v>1928540</v>
      </c>
      <c r="F56" s="7"/>
      <c r="G56" s="7"/>
      <c r="H56" s="7"/>
      <c r="I56" s="7"/>
      <c r="J56" s="7"/>
      <c r="K56" s="7"/>
      <c r="L56" s="7"/>
      <c r="M56" s="7"/>
      <c r="N56" s="7"/>
    </row>
    <row r="57" spans="1:14" s="3" customFormat="1" ht="15" customHeight="1" x14ac:dyDescent="0.15">
      <c r="A57" s="286" t="s">
        <v>85</v>
      </c>
      <c r="B57" s="287" t="s">
        <v>86</v>
      </c>
      <c r="C57" s="311">
        <f>[11]B!$C$44</f>
        <v>29</v>
      </c>
      <c r="D57" s="311">
        <f>[11]B!$E$44</f>
        <v>29</v>
      </c>
      <c r="E57" s="30">
        <f>[11]B!$AL$44</f>
        <v>125860</v>
      </c>
      <c r="F57" s="7"/>
      <c r="G57" s="7"/>
      <c r="H57" s="7"/>
      <c r="I57" s="7"/>
      <c r="J57" s="7"/>
      <c r="K57" s="7"/>
      <c r="L57" s="7"/>
      <c r="M57" s="7"/>
      <c r="N57" s="7"/>
    </row>
    <row r="58" spans="1:14" s="3" customFormat="1" ht="15" customHeight="1" x14ac:dyDescent="0.15">
      <c r="A58" s="290" t="s">
        <v>87</v>
      </c>
      <c r="B58" s="291" t="s">
        <v>88</v>
      </c>
      <c r="C58" s="312">
        <f>[11]B!$C$45</f>
        <v>633</v>
      </c>
      <c r="D58" s="312">
        <f>[11]B!$E$45</f>
        <v>633</v>
      </c>
      <c r="E58" s="31">
        <f>[11]B!$AL$45</f>
        <v>1512870</v>
      </c>
      <c r="F58" s="7"/>
      <c r="G58" s="7"/>
      <c r="H58" s="7"/>
      <c r="I58" s="7"/>
      <c r="J58" s="7"/>
      <c r="K58" s="7"/>
      <c r="L58" s="7"/>
      <c r="M58" s="7"/>
      <c r="N58" s="7"/>
    </row>
    <row r="59" spans="1:14" s="3" customFormat="1" ht="15" customHeight="1" x14ac:dyDescent="0.15">
      <c r="A59" s="290" t="s">
        <v>89</v>
      </c>
      <c r="B59" s="291" t="s">
        <v>90</v>
      </c>
      <c r="C59" s="312">
        <f>[11]B!$C$46</f>
        <v>0</v>
      </c>
      <c r="D59" s="312">
        <f>[11]B!$E$46</f>
        <v>0</v>
      </c>
      <c r="E59" s="31">
        <f>[11]B!$AL$46</f>
        <v>0</v>
      </c>
      <c r="F59" s="7"/>
      <c r="G59" s="7"/>
      <c r="H59" s="7"/>
      <c r="I59" s="7"/>
      <c r="J59" s="7"/>
      <c r="K59" s="7"/>
      <c r="L59" s="7"/>
      <c r="M59" s="7"/>
      <c r="N59" s="7"/>
    </row>
    <row r="60" spans="1:14" s="3" customFormat="1" ht="15" customHeight="1" x14ac:dyDescent="0.15">
      <c r="A60" s="290" t="s">
        <v>91</v>
      </c>
      <c r="B60" s="291" t="s">
        <v>92</v>
      </c>
      <c r="C60" s="312">
        <f>[11]B!$C$47</f>
        <v>397</v>
      </c>
      <c r="D60" s="312">
        <f>[11]B!$E$47</f>
        <v>397</v>
      </c>
      <c r="E60" s="31">
        <f>[11]B!$AL$47</f>
        <v>289810</v>
      </c>
      <c r="F60" s="7"/>
      <c r="G60" s="7"/>
      <c r="H60" s="7"/>
      <c r="I60" s="7"/>
      <c r="J60" s="7"/>
      <c r="K60" s="7"/>
      <c r="L60" s="7"/>
      <c r="M60" s="7"/>
      <c r="N60" s="7"/>
    </row>
    <row r="61" spans="1:14" s="3" customFormat="1" ht="15" customHeight="1" x14ac:dyDescent="0.15">
      <c r="A61" s="315"/>
      <c r="B61" s="313" t="s">
        <v>93</v>
      </c>
      <c r="C61" s="316">
        <f>C62</f>
        <v>0</v>
      </c>
      <c r="D61" s="308"/>
      <c r="E61" s="27"/>
      <c r="F61" s="7"/>
      <c r="G61" s="7"/>
      <c r="H61" s="7"/>
      <c r="I61" s="7"/>
      <c r="J61" s="7"/>
      <c r="K61" s="7"/>
      <c r="L61" s="7"/>
      <c r="M61" s="7"/>
      <c r="N61" s="7"/>
    </row>
    <row r="62" spans="1:14" s="3" customFormat="1" ht="15" customHeight="1" x14ac:dyDescent="0.15">
      <c r="A62" s="303"/>
      <c r="B62" s="309" t="s">
        <v>94</v>
      </c>
      <c r="C62" s="317">
        <f>[11]B!$C$49</f>
        <v>0</v>
      </c>
      <c r="D62" s="308"/>
      <c r="E62" s="27"/>
      <c r="F62" s="7"/>
      <c r="G62" s="7"/>
      <c r="H62" s="7"/>
      <c r="I62" s="7"/>
      <c r="J62" s="7"/>
      <c r="K62" s="7"/>
      <c r="L62" s="7"/>
      <c r="M62" s="7"/>
      <c r="N62" s="7"/>
    </row>
    <row r="63" spans="1:14" s="3" customFormat="1" ht="20.100000000000001" customHeight="1" x14ac:dyDescent="0.15">
      <c r="A63" s="33"/>
      <c r="B63" s="22" t="s">
        <v>95</v>
      </c>
      <c r="C63" s="304">
        <f>SUM(C64:C66)</f>
        <v>1073</v>
      </c>
      <c r="D63" s="305">
        <f>SUM(D64:D66)</f>
        <v>1073</v>
      </c>
      <c r="E63" s="29">
        <f>SUM(E64:E66)</f>
        <v>1898150</v>
      </c>
      <c r="F63" s="7"/>
      <c r="G63" s="7"/>
      <c r="H63" s="7"/>
      <c r="I63" s="7"/>
      <c r="J63" s="7"/>
      <c r="K63" s="7"/>
      <c r="L63" s="7"/>
      <c r="M63" s="7"/>
      <c r="N63" s="7"/>
    </row>
    <row r="64" spans="1:14" s="3" customFormat="1" ht="15" customHeight="1" x14ac:dyDescent="0.15">
      <c r="A64" s="286" t="s">
        <v>96</v>
      </c>
      <c r="B64" s="287" t="s">
        <v>97</v>
      </c>
      <c r="C64" s="311">
        <f>[11]B!$C$53</f>
        <v>669</v>
      </c>
      <c r="D64" s="311">
        <f>[11]B!$E$53</f>
        <v>669</v>
      </c>
      <c r="E64" s="30">
        <f>[11]B!$AL$53</f>
        <v>1384830</v>
      </c>
      <c r="F64" s="7"/>
      <c r="G64" s="7"/>
      <c r="H64" s="7"/>
      <c r="I64" s="7"/>
      <c r="J64" s="7"/>
      <c r="K64" s="7"/>
      <c r="L64" s="7"/>
      <c r="M64" s="7"/>
      <c r="N64" s="7"/>
    </row>
    <row r="65" spans="1:14" s="3" customFormat="1" ht="15" customHeight="1" x14ac:dyDescent="0.15">
      <c r="A65" s="290" t="s">
        <v>98</v>
      </c>
      <c r="B65" s="291" t="s">
        <v>99</v>
      </c>
      <c r="C65" s="312">
        <f>[11]B!$C$54</f>
        <v>37</v>
      </c>
      <c r="D65" s="312">
        <f>[11]B!$E$54</f>
        <v>37</v>
      </c>
      <c r="E65" s="31">
        <f>[11]B!$AL$54</f>
        <v>76590</v>
      </c>
      <c r="F65" s="7"/>
      <c r="G65" s="7"/>
      <c r="H65" s="7"/>
      <c r="I65" s="7"/>
      <c r="J65" s="7"/>
      <c r="K65" s="7"/>
      <c r="L65" s="7"/>
      <c r="M65" s="7"/>
      <c r="N65" s="7"/>
    </row>
    <row r="66" spans="1:14" s="3" customFormat="1" ht="15" customHeight="1" x14ac:dyDescent="0.15">
      <c r="A66" s="290" t="s">
        <v>100</v>
      </c>
      <c r="B66" s="291" t="s">
        <v>101</v>
      </c>
      <c r="C66" s="312">
        <f>[11]B!$C$55</f>
        <v>367</v>
      </c>
      <c r="D66" s="312">
        <f>[11]B!$E$55</f>
        <v>367</v>
      </c>
      <c r="E66" s="31">
        <f>[11]B!$AL$55</f>
        <v>436730</v>
      </c>
      <c r="F66" s="7"/>
      <c r="G66" s="7"/>
      <c r="H66" s="7"/>
      <c r="I66" s="7"/>
      <c r="J66" s="7"/>
      <c r="K66" s="7"/>
      <c r="L66" s="7"/>
      <c r="M66" s="7"/>
      <c r="N66" s="7"/>
    </row>
    <row r="67" spans="1:14" s="3" customFormat="1" ht="15" customHeight="1" x14ac:dyDescent="0.15">
      <c r="A67" s="295"/>
      <c r="B67" s="296" t="s">
        <v>102</v>
      </c>
      <c r="C67" s="318">
        <f>SUM(C68:C69)</f>
        <v>0</v>
      </c>
      <c r="D67" s="308"/>
      <c r="E67" s="27"/>
      <c r="F67" s="7"/>
      <c r="G67" s="7"/>
      <c r="H67" s="7"/>
      <c r="I67" s="7"/>
      <c r="J67" s="7"/>
      <c r="K67" s="7"/>
      <c r="L67" s="7"/>
      <c r="M67" s="7"/>
      <c r="N67" s="7"/>
    </row>
    <row r="68" spans="1:14" s="3" customFormat="1" ht="15" customHeight="1" x14ac:dyDescent="0.15">
      <c r="A68" s="26"/>
      <c r="B68" s="291" t="s">
        <v>103</v>
      </c>
      <c r="C68" s="312">
        <f xml:space="preserve"> [11]B!$C$57</f>
        <v>0</v>
      </c>
      <c r="D68" s="308"/>
      <c r="E68" s="35"/>
      <c r="F68" s="7"/>
      <c r="G68" s="7"/>
      <c r="H68" s="7"/>
      <c r="I68" s="7"/>
      <c r="J68" s="7"/>
      <c r="K68" s="7"/>
      <c r="L68" s="7"/>
      <c r="M68" s="7"/>
      <c r="N68" s="7"/>
    </row>
    <row r="69" spans="1:14" s="3" customFormat="1" ht="15" customHeight="1" x14ac:dyDescent="0.15">
      <c r="A69" s="28"/>
      <c r="B69" s="309" t="s">
        <v>104</v>
      </c>
      <c r="C69" s="317">
        <f>[11]B!$C$58</f>
        <v>0</v>
      </c>
      <c r="D69" s="319"/>
      <c r="E69" s="36"/>
      <c r="F69" s="7"/>
      <c r="G69" s="7"/>
      <c r="H69" s="7"/>
      <c r="I69" s="7"/>
      <c r="J69" s="7"/>
      <c r="K69" s="7"/>
      <c r="L69" s="7"/>
      <c r="M69" s="7"/>
      <c r="N69" s="7"/>
    </row>
    <row r="70" spans="1:14" s="3" customFormat="1" ht="15" customHeight="1" x14ac:dyDescent="0.15">
      <c r="A70" s="37"/>
      <c r="B70" s="13" t="s">
        <v>105</v>
      </c>
      <c r="C70" s="304">
        <f>C10+C33+C51+C56+C63+C25+C26+C45+C54+C61+C67</f>
        <v>19806</v>
      </c>
      <c r="D70" s="304">
        <f>D10+D33+D51+D56+D63+D25</f>
        <v>18047</v>
      </c>
      <c r="E70" s="38">
        <f>E10+E33+E51+E56+E63+E25</f>
        <v>117662850</v>
      </c>
      <c r="F70" s="7"/>
      <c r="G70" s="7"/>
      <c r="H70" s="7"/>
      <c r="I70" s="7"/>
      <c r="J70" s="7"/>
      <c r="K70" s="7"/>
      <c r="L70" s="7"/>
      <c r="M70" s="7"/>
      <c r="N70" s="7"/>
    </row>
    <row r="71" spans="1:14" ht="24.95" customHeight="1" x14ac:dyDescent="0.15">
      <c r="A71" s="12" t="s">
        <v>106</v>
      </c>
    </row>
    <row r="72" spans="1:14" ht="35.1" customHeight="1" x14ac:dyDescent="0.15">
      <c r="A72" s="690" t="s">
        <v>107</v>
      </c>
      <c r="B72" s="753"/>
      <c r="C72" s="39" t="s">
        <v>6</v>
      </c>
      <c r="D72" s="39" t="s">
        <v>7</v>
      </c>
      <c r="E72" s="39" t="s">
        <v>8</v>
      </c>
    </row>
    <row r="73" spans="1:14" s="41" customFormat="1" ht="15" customHeight="1" x14ac:dyDescent="0.25">
      <c r="A73" s="748" t="s">
        <v>108</v>
      </c>
      <c r="B73" s="763"/>
      <c r="C73" s="304">
        <f>SUM(C74:C79,C83:C85)</f>
        <v>130258</v>
      </c>
      <c r="D73" s="320">
        <f>SUM(D74:D78,D79,D83:D85)</f>
        <v>128370</v>
      </c>
      <c r="E73" s="40">
        <f>SUM(E74:E78,E79,E83:E85)</f>
        <v>947928430</v>
      </c>
    </row>
    <row r="74" spans="1:14" ht="15" customHeight="1" x14ac:dyDescent="0.15">
      <c r="A74" s="42" t="s">
        <v>109</v>
      </c>
      <c r="B74" s="43" t="s">
        <v>110</v>
      </c>
      <c r="C74" s="311">
        <f>[11]B!$C$218</f>
        <v>42832</v>
      </c>
      <c r="D74" s="311">
        <f>[11]B!$E$218</f>
        <v>41795</v>
      </c>
      <c r="E74" s="44">
        <f>[11]B!$AL$218</f>
        <v>59404100</v>
      </c>
    </row>
    <row r="75" spans="1:14" ht="15" customHeight="1" x14ac:dyDescent="0.15">
      <c r="A75" s="555" t="s">
        <v>111</v>
      </c>
      <c r="B75" s="45" t="s">
        <v>112</v>
      </c>
      <c r="C75" s="312">
        <f>[11]B!C283</f>
        <v>47264</v>
      </c>
      <c r="D75" s="321">
        <f>[11]B!$E$283</f>
        <v>46626</v>
      </c>
      <c r="E75" s="46">
        <f>[11]B!$AL$283</f>
        <v>76867310</v>
      </c>
    </row>
    <row r="76" spans="1:14" ht="15" customHeight="1" x14ac:dyDescent="0.15">
      <c r="A76" s="555" t="s">
        <v>113</v>
      </c>
      <c r="B76" s="45" t="s">
        <v>114</v>
      </c>
      <c r="C76" s="312">
        <f>[11]B!$C$327</f>
        <v>3322</v>
      </c>
      <c r="D76" s="312">
        <f>[11]B!$E$327</f>
        <v>3288</v>
      </c>
      <c r="E76" s="46">
        <f>[11]B!$AL$327</f>
        <v>15030900</v>
      </c>
    </row>
    <row r="77" spans="1:14" ht="15" customHeight="1" x14ac:dyDescent="0.15">
      <c r="A77" s="555" t="s">
        <v>115</v>
      </c>
      <c r="B77" s="45" t="s">
        <v>116</v>
      </c>
      <c r="C77" s="312">
        <f>[11]B!$C$338</f>
        <v>0</v>
      </c>
      <c r="D77" s="312">
        <f>[11]B!$E$338</f>
        <v>0</v>
      </c>
      <c r="E77" s="46">
        <f>[11]B!$AL$338</f>
        <v>0</v>
      </c>
    </row>
    <row r="78" spans="1:14" ht="15" customHeight="1" x14ac:dyDescent="0.15">
      <c r="A78" s="555" t="s">
        <v>117</v>
      </c>
      <c r="B78" s="47" t="s">
        <v>118</v>
      </c>
      <c r="C78" s="322">
        <f>[11]B!$C$413</f>
        <v>697</v>
      </c>
      <c r="D78" s="322">
        <f>[11]B!$E$413</f>
        <v>694</v>
      </c>
      <c r="E78" s="48">
        <f>[11]B!$AL$413</f>
        <v>4533780</v>
      </c>
    </row>
    <row r="79" spans="1:14" ht="15" customHeight="1" x14ac:dyDescent="0.15">
      <c r="A79" s="764" t="s">
        <v>119</v>
      </c>
      <c r="B79" s="50" t="s">
        <v>120</v>
      </c>
      <c r="C79" s="323">
        <f>SUM(C80:C82)</f>
        <v>33349</v>
      </c>
      <c r="D79" s="323">
        <f>SUM(D80:D82)</f>
        <v>33197</v>
      </c>
      <c r="E79" s="51">
        <f>SUM(E80:E82)</f>
        <v>787157670</v>
      </c>
    </row>
    <row r="80" spans="1:14" ht="15" customHeight="1" x14ac:dyDescent="0.15">
      <c r="A80" s="764"/>
      <c r="B80" s="52" t="s">
        <v>121</v>
      </c>
      <c r="C80" s="321">
        <f>[11]B!$C$464</f>
        <v>4001</v>
      </c>
      <c r="D80" s="321">
        <f>[11]B!$E$464</f>
        <v>3963</v>
      </c>
      <c r="E80" s="53">
        <f>[11]B!$AL$464</f>
        <v>14132100</v>
      </c>
    </row>
    <row r="81" spans="1:5" ht="15" customHeight="1" x14ac:dyDescent="0.15">
      <c r="A81" s="764"/>
      <c r="B81" s="54" t="s">
        <v>122</v>
      </c>
      <c r="C81" s="312">
        <f>[11]B!$C$483</f>
        <v>13</v>
      </c>
      <c r="D81" s="321">
        <f>[11]B!$E$483</f>
        <v>13</v>
      </c>
      <c r="E81" s="46">
        <f>[11]B!$AL$483</f>
        <v>44580</v>
      </c>
    </row>
    <row r="82" spans="1:5" ht="15" customHeight="1" x14ac:dyDescent="0.15">
      <c r="A82" s="764"/>
      <c r="B82" s="54" t="s">
        <v>123</v>
      </c>
      <c r="C82" s="312">
        <f>[11]B!$C$511</f>
        <v>29335</v>
      </c>
      <c r="D82" s="312">
        <f>[11]B!$E$511</f>
        <v>29221</v>
      </c>
      <c r="E82" s="46">
        <f>[11]B!$AL$511</f>
        <v>772980990</v>
      </c>
    </row>
    <row r="83" spans="1:5" ht="15" customHeight="1" x14ac:dyDescent="0.15">
      <c r="A83" s="555" t="s">
        <v>124</v>
      </c>
      <c r="B83" s="45" t="s">
        <v>125</v>
      </c>
      <c r="C83" s="312">
        <f>[11]B!$C$521</f>
        <v>423</v>
      </c>
      <c r="D83" s="312">
        <f>[11]B!$E$521</f>
        <v>423</v>
      </c>
      <c r="E83" s="46">
        <f>[11]B!$AL$521</f>
        <v>944520</v>
      </c>
    </row>
    <row r="84" spans="1:5" s="56" customFormat="1" ht="15" customHeight="1" x14ac:dyDescent="0.15">
      <c r="A84" s="555" t="s">
        <v>126</v>
      </c>
      <c r="B84" s="45" t="s">
        <v>127</v>
      </c>
      <c r="C84" s="324">
        <f>[11]B!$C$575</f>
        <v>92</v>
      </c>
      <c r="D84" s="312">
        <f>[11]B!$E$575</f>
        <v>91</v>
      </c>
      <c r="E84" s="55">
        <f>[11]B!$AL$575</f>
        <v>181010</v>
      </c>
    </row>
    <row r="85" spans="1:5" ht="15" customHeight="1" x14ac:dyDescent="0.15">
      <c r="A85" s="555" t="s">
        <v>128</v>
      </c>
      <c r="B85" s="45" t="s">
        <v>129</v>
      </c>
      <c r="C85" s="312">
        <f>[11]B!$C$607</f>
        <v>2279</v>
      </c>
      <c r="D85" s="312">
        <f>[11]B!$E$607</f>
        <v>2256</v>
      </c>
      <c r="E85" s="46">
        <f>[11]B!$AL$607</f>
        <v>3809140</v>
      </c>
    </row>
    <row r="86" spans="1:5" s="3" customFormat="1" ht="15" customHeight="1" x14ac:dyDescent="0.15">
      <c r="A86" s="748" t="s">
        <v>130</v>
      </c>
      <c r="B86" s="749"/>
      <c r="C86" s="323">
        <f>+C87+C88+C89+C90+C94+C95</f>
        <v>5728</v>
      </c>
      <c r="D86" s="323">
        <f>+D87+D88+D89+D90+D94</f>
        <v>5691</v>
      </c>
      <c r="E86" s="51">
        <f>+E87+E88+E89+E90+E94</f>
        <v>159246780</v>
      </c>
    </row>
    <row r="87" spans="1:5" ht="15" customHeight="1" x14ac:dyDescent="0.15">
      <c r="A87" s="57" t="s">
        <v>131</v>
      </c>
      <c r="B87" s="58" t="s">
        <v>132</v>
      </c>
      <c r="C87" s="321">
        <f>[11]B!$C$669</f>
        <v>2511</v>
      </c>
      <c r="D87" s="312">
        <f>[11]B!$E$669</f>
        <v>2501</v>
      </c>
      <c r="E87" s="53">
        <f>[11]B!$AL$669</f>
        <v>22973320</v>
      </c>
    </row>
    <row r="88" spans="1:5" ht="15" customHeight="1" x14ac:dyDescent="0.15">
      <c r="A88" s="555" t="s">
        <v>133</v>
      </c>
      <c r="B88" s="45" t="s">
        <v>134</v>
      </c>
      <c r="C88" s="312">
        <f>[11]B!$C$692</f>
        <v>0</v>
      </c>
      <c r="D88" s="312">
        <f>[11]B!$E$692</f>
        <v>0</v>
      </c>
      <c r="E88" s="46">
        <f>[11]B!$AL$692</f>
        <v>0</v>
      </c>
    </row>
    <row r="89" spans="1:5" ht="15" customHeight="1" x14ac:dyDescent="0.15">
      <c r="A89" s="555" t="s">
        <v>135</v>
      </c>
      <c r="B89" s="45" t="s">
        <v>136</v>
      </c>
      <c r="C89" s="312">
        <f>[11]B!$C$722</f>
        <v>1901</v>
      </c>
      <c r="D89" s="312">
        <f>[11]B!$E$722</f>
        <v>1901</v>
      </c>
      <c r="E89" s="46">
        <f>[11]B!$AL$722</f>
        <v>110532970</v>
      </c>
    </row>
    <row r="90" spans="1:5" ht="15" customHeight="1" x14ac:dyDescent="0.15">
      <c r="A90" s="764" t="s">
        <v>113</v>
      </c>
      <c r="B90" s="45" t="s">
        <v>137</v>
      </c>
      <c r="C90" s="312">
        <f>SUM(C91:C93)</f>
        <v>1289</v>
      </c>
      <c r="D90" s="312">
        <f>SUM(D91:D93)</f>
        <v>1289</v>
      </c>
      <c r="E90" s="46">
        <f>SUM(E91:E93)</f>
        <v>25740490</v>
      </c>
    </row>
    <row r="91" spans="1:5" ht="15" customHeight="1" x14ac:dyDescent="0.15">
      <c r="A91" s="764"/>
      <c r="B91" s="54" t="s">
        <v>138</v>
      </c>
      <c r="C91" s="312">
        <f>[11]B!$C$746-[11]B!C724-[11]B!C725</f>
        <v>1170</v>
      </c>
      <c r="D91" s="312">
        <f>[11]B!$E$746-[11]B!E724-[11]B!E725</f>
        <v>1170</v>
      </c>
      <c r="E91" s="46">
        <f>[11]B!$AL$746-[11]B!$AL$676724-[11]B!$AL$725</f>
        <v>23093930</v>
      </c>
    </row>
    <row r="92" spans="1:5" ht="15" customHeight="1" x14ac:dyDescent="0.15">
      <c r="A92" s="764"/>
      <c r="B92" s="54" t="s">
        <v>139</v>
      </c>
      <c r="C92" s="312">
        <f>[11]B!$C$724</f>
        <v>0</v>
      </c>
      <c r="D92" s="312">
        <f>[11]B!$E$724</f>
        <v>0</v>
      </c>
      <c r="E92" s="46">
        <f>[11]B!$AL$724</f>
        <v>0</v>
      </c>
    </row>
    <row r="93" spans="1:5" ht="15" customHeight="1" x14ac:dyDescent="0.15">
      <c r="A93" s="764"/>
      <c r="B93" s="54" t="s">
        <v>140</v>
      </c>
      <c r="C93" s="312">
        <f>[11]B!$C$725</f>
        <v>119</v>
      </c>
      <c r="D93" s="312">
        <f>[11]B!$E$725</f>
        <v>119</v>
      </c>
      <c r="E93" s="46">
        <f>[11]B!$AL$725</f>
        <v>2646560</v>
      </c>
    </row>
    <row r="94" spans="1:5" ht="15" customHeight="1" x14ac:dyDescent="0.15">
      <c r="A94" s="555" t="s">
        <v>115</v>
      </c>
      <c r="B94" s="45" t="s">
        <v>141</v>
      </c>
      <c r="C94" s="312">
        <f>[11]B!$C$779</f>
        <v>0</v>
      </c>
      <c r="D94" s="312">
        <f>[11]B!$E$779</f>
        <v>0</v>
      </c>
      <c r="E94" s="46">
        <f>[11]B!$AL$779</f>
        <v>0</v>
      </c>
    </row>
    <row r="95" spans="1:5" s="60" customFormat="1" ht="15" customHeight="1" x14ac:dyDescent="0.15">
      <c r="A95" s="555"/>
      <c r="B95" s="45" t="s">
        <v>142</v>
      </c>
      <c r="C95" s="312">
        <f>[11]B!$C$837</f>
        <v>27</v>
      </c>
      <c r="D95" s="59"/>
      <c r="E95" s="59"/>
    </row>
    <row r="96" spans="1:5" s="3" customFormat="1" ht="15" customHeight="1" x14ac:dyDescent="0.15">
      <c r="A96" s="61"/>
      <c r="B96" s="61" t="s">
        <v>143</v>
      </c>
      <c r="C96" s="325">
        <f>[11]B!$C$1051</f>
        <v>0</v>
      </c>
      <c r="D96" s="326">
        <f>[11]B!$E$1051</f>
        <v>0</v>
      </c>
      <c r="E96" s="62">
        <f>[11]B!$AL$1051</f>
        <v>0</v>
      </c>
    </row>
    <row r="97" spans="1:8" s="63" customFormat="1" ht="24.95" customHeight="1" x14ac:dyDescent="0.15">
      <c r="A97" s="752" t="s">
        <v>144</v>
      </c>
      <c r="B97" s="752"/>
      <c r="C97" s="752"/>
      <c r="D97" s="752"/>
      <c r="E97" s="752"/>
    </row>
    <row r="98" spans="1:8" s="63" customFormat="1" ht="35.1" customHeight="1" x14ac:dyDescent="0.15">
      <c r="A98" s="13" t="s">
        <v>145</v>
      </c>
      <c r="B98" s="535" t="s">
        <v>5</v>
      </c>
      <c r="C98" s="39" t="s">
        <v>6</v>
      </c>
      <c r="D98" s="39" t="s">
        <v>7</v>
      </c>
      <c r="E98" s="39" t="s">
        <v>8</v>
      </c>
    </row>
    <row r="99" spans="1:8" s="63" customFormat="1" ht="15" customHeight="1" x14ac:dyDescent="0.15">
      <c r="A99" s="286" t="s">
        <v>146</v>
      </c>
      <c r="B99" s="43" t="s">
        <v>147</v>
      </c>
      <c r="C99" s="327">
        <f>[11]B!C844+[11]B!C851+[11]B!C855+[11]B!C862+[11]B!C871+[11]B!C875+[11]B!C879+[11]B!C883+[11]B!C894+[11]B!C897+[11]B!C905+[11]B!C911+[11]B!C921+[11]B!C926+[11]B!C891</f>
        <v>0</v>
      </c>
      <c r="D99" s="327">
        <f>[11]B!E844+[11]B!E851+[11]B!E855+[11]B!E862+[11]B!E871+[11]B!E875+[11]B!E879+[11]B!E883+[11]B!E894+[11]B!E897+[11]B!E905+[11]B!E911+[11]B!E921+[11]B!E926+[11]B!E891</f>
        <v>0</v>
      </c>
      <c r="E99" s="327">
        <f>[11]B!AL844+[11]B!AL851+[11]B!AL855+[11]B!AL862+[11]B!AL871+[11]B!AL875+[11]B!AL879+[11]B!AL883+[11]B!AL894+[11]B!AL897+[11]B!AL905+[11]B!AL911+[11]B!AL921+[11]B!AL926+[11]B!AL891</f>
        <v>0</v>
      </c>
    </row>
    <row r="100" spans="1:8" s="63" customFormat="1" ht="15" customHeight="1" x14ac:dyDescent="0.15">
      <c r="A100" s="290">
        <v>2001</v>
      </c>
      <c r="B100" s="45" t="s">
        <v>148</v>
      </c>
      <c r="C100" s="312">
        <f>SUM([11]B!C2370,[11]B!C2416:C2418)</f>
        <v>920</v>
      </c>
      <c r="D100" s="312">
        <f>SUM([11]B!E2370,[11]B!E2416:E2418)</f>
        <v>771</v>
      </c>
      <c r="E100" s="46">
        <f>[11]B!AL2370+[11]B!AL2416+[11]B!AL2417+[11]B!AL2418</f>
        <v>13927490</v>
      </c>
    </row>
    <row r="101" spans="1:8" s="63" customFormat="1" ht="15" customHeight="1" x14ac:dyDescent="0.15">
      <c r="A101" s="303" t="s">
        <v>149</v>
      </c>
      <c r="B101" s="65" t="s">
        <v>150</v>
      </c>
      <c r="C101" s="317">
        <f>[11]B!C2684</f>
        <v>5</v>
      </c>
      <c r="D101" s="317">
        <f>[11]B!E2684</f>
        <v>5</v>
      </c>
      <c r="E101" s="48">
        <f>[11]B!AL2684</f>
        <v>446490</v>
      </c>
    </row>
    <row r="102" spans="1:8" s="63" customFormat="1" ht="15" customHeight="1" x14ac:dyDescent="0.15">
      <c r="A102" s="37"/>
      <c r="B102" s="66" t="s">
        <v>151</v>
      </c>
      <c r="C102" s="328">
        <f>SUM(C99:C101)</f>
        <v>925</v>
      </c>
      <c r="D102" s="328">
        <f>SUM(D99:D101)</f>
        <v>776</v>
      </c>
      <c r="E102" s="67">
        <f>SUM(E99:E101)</f>
        <v>14373980</v>
      </c>
    </row>
    <row r="103" spans="1:8" s="71" customFormat="1" ht="24.95" customHeight="1" x14ac:dyDescent="0.15">
      <c r="A103" s="68" t="s">
        <v>152</v>
      </c>
      <c r="B103" s="69"/>
      <c r="C103" s="68"/>
      <c r="D103" s="68"/>
      <c r="E103" s="68"/>
      <c r="F103" s="70"/>
      <c r="G103" s="70"/>
    </row>
    <row r="104" spans="1:8" s="63" customFormat="1" ht="33.75" customHeight="1" x14ac:dyDescent="0.15">
      <c r="A104" s="72" t="s">
        <v>4</v>
      </c>
      <c r="B104" s="72" t="s">
        <v>5</v>
      </c>
      <c r="C104" s="39" t="s">
        <v>6</v>
      </c>
      <c r="D104" s="39" t="s">
        <v>7</v>
      </c>
      <c r="E104" s="39" t="s">
        <v>153</v>
      </c>
      <c r="F104" s="39" t="s">
        <v>154</v>
      </c>
      <c r="G104" s="39" t="s">
        <v>155</v>
      </c>
      <c r="H104" s="39" t="s">
        <v>8</v>
      </c>
    </row>
    <row r="105" spans="1:8" s="63" customFormat="1" ht="15" customHeight="1" x14ac:dyDescent="0.15">
      <c r="A105" s="286" t="s">
        <v>156</v>
      </c>
      <c r="B105" s="43" t="s">
        <v>157</v>
      </c>
      <c r="C105" s="311">
        <f>[11]B!$C$1216</f>
        <v>3</v>
      </c>
      <c r="D105" s="311">
        <f>[11]B!$I$1216</f>
        <v>0</v>
      </c>
      <c r="E105" s="311">
        <f>[11]B!$I$1216</f>
        <v>0</v>
      </c>
      <c r="F105" s="311">
        <f>[11]B!$L$1216</f>
        <v>0</v>
      </c>
      <c r="G105" s="73"/>
      <c r="H105" s="44">
        <f>[11]B!$AL$1216</f>
        <v>0</v>
      </c>
    </row>
    <row r="106" spans="1:8" s="63" customFormat="1" ht="15" customHeight="1" x14ac:dyDescent="0.15">
      <c r="A106" s="290" t="s">
        <v>158</v>
      </c>
      <c r="B106" s="45" t="s">
        <v>159</v>
      </c>
      <c r="C106" s="312">
        <f>[11]B!C1352</f>
        <v>126</v>
      </c>
      <c r="D106" s="312">
        <f>[11]B!I1352</f>
        <v>83</v>
      </c>
      <c r="E106" s="312">
        <f>[11]B!I1352</f>
        <v>83</v>
      </c>
      <c r="F106" s="312">
        <f>[11]B!L1352</f>
        <v>8</v>
      </c>
      <c r="G106" s="74"/>
      <c r="H106" s="46">
        <f>[11]B!$AL$1352</f>
        <v>32012480</v>
      </c>
    </row>
    <row r="107" spans="1:8" s="63" customFormat="1" ht="15" customHeight="1" x14ac:dyDescent="0.15">
      <c r="A107" s="290" t="s">
        <v>160</v>
      </c>
      <c r="B107" s="45" t="s">
        <v>161</v>
      </c>
      <c r="C107" s="312">
        <f>[11]B!C1502</f>
        <v>62</v>
      </c>
      <c r="D107" s="312">
        <f>[11]B!I1502</f>
        <v>32</v>
      </c>
      <c r="E107" s="312">
        <f>[11]B!I1502</f>
        <v>32</v>
      </c>
      <c r="F107" s="312">
        <f>[11]B!L1502</f>
        <v>12</v>
      </c>
      <c r="G107" s="74"/>
      <c r="H107" s="46">
        <f>[11]B!$AL$1502</f>
        <v>3942585</v>
      </c>
    </row>
    <row r="108" spans="1:8" s="63" customFormat="1" ht="15" customHeight="1" x14ac:dyDescent="0.15">
      <c r="A108" s="290" t="s">
        <v>162</v>
      </c>
      <c r="B108" s="45" t="s">
        <v>163</v>
      </c>
      <c r="C108" s="312">
        <f>[11]B!C1566</f>
        <v>5</v>
      </c>
      <c r="D108" s="312">
        <f>[11]B!I1566</f>
        <v>5</v>
      </c>
      <c r="E108" s="312">
        <f>[11]B!I1566</f>
        <v>5</v>
      </c>
      <c r="F108" s="312">
        <f>[11]B!L1566</f>
        <v>0</v>
      </c>
      <c r="G108" s="74"/>
      <c r="H108" s="46">
        <f>[11]B!AL1566</f>
        <v>591810</v>
      </c>
    </row>
    <row r="109" spans="1:8" s="63" customFormat="1" ht="15" customHeight="1" x14ac:dyDescent="0.15">
      <c r="A109" s="290" t="s">
        <v>164</v>
      </c>
      <c r="B109" s="45" t="s">
        <v>165</v>
      </c>
      <c r="C109" s="312">
        <f>[11]B!$C$1635</f>
        <v>44</v>
      </c>
      <c r="D109" s="312">
        <f>[11]B!$I$1635</f>
        <v>25</v>
      </c>
      <c r="E109" s="312">
        <f>[11]B!$I$1635</f>
        <v>25</v>
      </c>
      <c r="F109" s="312">
        <f>[11]B!$L$1635</f>
        <v>16</v>
      </c>
      <c r="G109" s="74"/>
      <c r="H109" s="46">
        <f>[11]B!$AL$1635</f>
        <v>2179335</v>
      </c>
    </row>
    <row r="110" spans="1:8" s="63" customFormat="1" ht="15" customHeight="1" x14ac:dyDescent="0.15">
      <c r="A110" s="290" t="s">
        <v>166</v>
      </c>
      <c r="B110" s="45" t="s">
        <v>167</v>
      </c>
      <c r="C110" s="312">
        <f>[11]B!$C$1680</f>
        <v>54</v>
      </c>
      <c r="D110" s="312">
        <f>[11]B!$I$1680</f>
        <v>42</v>
      </c>
      <c r="E110" s="312">
        <f>[11]B!$I$1680</f>
        <v>42</v>
      </c>
      <c r="F110" s="312">
        <f>[11]B!$L$1680</f>
        <v>5</v>
      </c>
      <c r="G110" s="74"/>
      <c r="H110" s="46">
        <f>[11]B!$AL$1680</f>
        <v>3159385</v>
      </c>
    </row>
    <row r="111" spans="1:8" s="63" customFormat="1" ht="15" customHeight="1" x14ac:dyDescent="0.15">
      <c r="A111" s="290" t="s">
        <v>168</v>
      </c>
      <c r="B111" s="45" t="s">
        <v>169</v>
      </c>
      <c r="C111" s="312">
        <f>[11]B!$C$1914</f>
        <v>56</v>
      </c>
      <c r="D111" s="312">
        <f>[11]B!$I$1914</f>
        <v>36</v>
      </c>
      <c r="E111" s="312">
        <f>[11]B!$I$1914</f>
        <v>36</v>
      </c>
      <c r="F111" s="312">
        <f>[11]B!$L$1914</f>
        <v>20</v>
      </c>
      <c r="G111" s="74"/>
      <c r="H111" s="46">
        <f>[11]B!$AL$1914</f>
        <v>13291080</v>
      </c>
    </row>
    <row r="112" spans="1:8" s="63" customFormat="1" ht="15" customHeight="1" x14ac:dyDescent="0.15">
      <c r="A112" s="290" t="s">
        <v>170</v>
      </c>
      <c r="B112" s="45" t="s">
        <v>171</v>
      </c>
      <c r="C112" s="312">
        <f>[11]B!$C$1983</f>
        <v>6</v>
      </c>
      <c r="D112" s="312">
        <f>[11]B!$I$1983</f>
        <v>4</v>
      </c>
      <c r="E112" s="312">
        <f>[11]B!$I$1983</f>
        <v>4</v>
      </c>
      <c r="F112" s="312">
        <f>[11]B!$L$1983</f>
        <v>2</v>
      </c>
      <c r="G112" s="74"/>
      <c r="H112" s="46">
        <f>[11]B!$AL$1983</f>
        <v>1282190</v>
      </c>
    </row>
    <row r="113" spans="1:12" s="63" customFormat="1" ht="15" customHeight="1" x14ac:dyDescent="0.15">
      <c r="A113" s="290" t="s">
        <v>172</v>
      </c>
      <c r="B113" s="45" t="s">
        <v>173</v>
      </c>
      <c r="C113" s="312">
        <f>[11]B!$C$2176</f>
        <v>291</v>
      </c>
      <c r="D113" s="312">
        <f>[11]B!$I$2176</f>
        <v>169</v>
      </c>
      <c r="E113" s="312">
        <f>[11]B!$I$2176</f>
        <v>169</v>
      </c>
      <c r="F113" s="312">
        <f>[11]B!$L$2176</f>
        <v>41</v>
      </c>
      <c r="G113" s="74"/>
      <c r="H113" s="46">
        <f>[11]B!$AL$2176</f>
        <v>57158375</v>
      </c>
    </row>
    <row r="114" spans="1:12" s="63" customFormat="1" ht="15" customHeight="1" x14ac:dyDescent="0.15">
      <c r="A114" s="290" t="s">
        <v>174</v>
      </c>
      <c r="B114" s="45" t="s">
        <v>175</v>
      </c>
      <c r="C114" s="312">
        <f>[11]B!C2218</f>
        <v>8</v>
      </c>
      <c r="D114" s="312">
        <f>[11]B!I2218</f>
        <v>6</v>
      </c>
      <c r="E114" s="312">
        <f>[11]B!I2218</f>
        <v>6</v>
      </c>
      <c r="F114" s="312">
        <f>[11]B!L2218</f>
        <v>0</v>
      </c>
      <c r="G114" s="74"/>
      <c r="H114" s="46">
        <f>[11]B!AL2218</f>
        <v>798480</v>
      </c>
    </row>
    <row r="115" spans="1:12" s="63" customFormat="1" ht="15" customHeight="1" x14ac:dyDescent="0.15">
      <c r="A115" s="290" t="s">
        <v>176</v>
      </c>
      <c r="B115" s="45" t="s">
        <v>177</v>
      </c>
      <c r="C115" s="312">
        <f>[11]B!$C$2342</f>
        <v>70</v>
      </c>
      <c r="D115" s="312">
        <f>[11]B!I2342</f>
        <v>36</v>
      </c>
      <c r="E115" s="312">
        <f>[11]B!I2342</f>
        <v>36</v>
      </c>
      <c r="F115" s="312">
        <f>[11]B!L2342</f>
        <v>5</v>
      </c>
      <c r="G115" s="74"/>
      <c r="H115" s="46">
        <f>[11]B!AL2342</f>
        <v>11074425</v>
      </c>
    </row>
    <row r="116" spans="1:12" s="63" customFormat="1" ht="15" customHeight="1" x14ac:dyDescent="0.15">
      <c r="A116" s="290" t="s">
        <v>178</v>
      </c>
      <c r="B116" s="45" t="s">
        <v>179</v>
      </c>
      <c r="C116" s="312">
        <f>[11]B!$C$2377</f>
        <v>11</v>
      </c>
      <c r="D116" s="312">
        <f>[11]B!I2377</f>
        <v>11</v>
      </c>
      <c r="E116" s="312">
        <f>[11]B!I2377</f>
        <v>11</v>
      </c>
      <c r="F116" s="312">
        <f>[11]B!L2377</f>
        <v>0</v>
      </c>
      <c r="G116" s="74"/>
      <c r="H116" s="46">
        <f>[11]B!$AL$2377</f>
        <v>2317450</v>
      </c>
    </row>
    <row r="117" spans="1:12" s="63" customFormat="1" ht="15" customHeight="1" x14ac:dyDescent="0.15">
      <c r="A117" s="290" t="s">
        <v>180</v>
      </c>
      <c r="B117" s="45" t="s">
        <v>181</v>
      </c>
      <c r="C117" s="312">
        <f>[11]B!$C$2414</f>
        <v>77</v>
      </c>
      <c r="D117" s="312">
        <f>[11]B!$I$2414</f>
        <v>38</v>
      </c>
      <c r="E117" s="312">
        <f>[11]B!$I$2414</f>
        <v>38</v>
      </c>
      <c r="F117" s="312">
        <f>[11]B!$L$2414</f>
        <v>2</v>
      </c>
      <c r="G117" s="74"/>
      <c r="H117" s="46">
        <f>[11]B!$AL$2414</f>
        <v>7589830</v>
      </c>
    </row>
    <row r="118" spans="1:12" s="75" customFormat="1" ht="15" customHeight="1" x14ac:dyDescent="0.15">
      <c r="A118" s="290" t="s">
        <v>182</v>
      </c>
      <c r="B118" s="45" t="s">
        <v>183</v>
      </c>
      <c r="C118" s="312">
        <f>SUM(C119:C121)</f>
        <v>78</v>
      </c>
      <c r="D118" s="312">
        <f t="shared" ref="D118:F118" si="1">SUM(D119:D121)</f>
        <v>24</v>
      </c>
      <c r="E118" s="312">
        <f t="shared" si="1"/>
        <v>24</v>
      </c>
      <c r="F118" s="312">
        <f t="shared" si="1"/>
        <v>0</v>
      </c>
      <c r="G118" s="74"/>
      <c r="H118" s="46">
        <f>SUM(H119:H121)</f>
        <v>3695280</v>
      </c>
    </row>
    <row r="119" spans="1:12" s="75" customFormat="1" ht="15" customHeight="1" x14ac:dyDescent="0.15">
      <c r="A119" s="290"/>
      <c r="B119" s="76" t="s">
        <v>184</v>
      </c>
      <c r="C119" s="312">
        <f>[11]B!C2420</f>
        <v>78</v>
      </c>
      <c r="D119" s="312">
        <f>[11]B!$I$2420</f>
        <v>24</v>
      </c>
      <c r="E119" s="312">
        <f>[11]B!$I$2420</f>
        <v>24</v>
      </c>
      <c r="F119" s="312">
        <f>[11]B!$L$2420</f>
        <v>0</v>
      </c>
      <c r="G119" s="74"/>
      <c r="H119" s="46">
        <f>[11]B!$AL$2420</f>
        <v>3695280</v>
      </c>
    </row>
    <row r="120" spans="1:12" s="75" customFormat="1" ht="15" customHeight="1" x14ac:dyDescent="0.15">
      <c r="A120" s="290"/>
      <c r="B120" s="76" t="s">
        <v>185</v>
      </c>
      <c r="C120" s="312">
        <f>[11]B!C2421</f>
        <v>0</v>
      </c>
      <c r="D120" s="312">
        <f>[11]B!$I$2421</f>
        <v>0</v>
      </c>
      <c r="E120" s="312">
        <f>[11]B!$I$2421</f>
        <v>0</v>
      </c>
      <c r="F120" s="312">
        <f>[11]B!$L$2421</f>
        <v>0</v>
      </c>
      <c r="G120" s="74"/>
      <c r="H120" s="46">
        <f>[11]B!$AL$2421</f>
        <v>0</v>
      </c>
    </row>
    <row r="121" spans="1:12" s="75" customFormat="1" ht="15" customHeight="1" x14ac:dyDescent="0.15">
      <c r="A121" s="290"/>
      <c r="B121" s="76" t="s">
        <v>186</v>
      </c>
      <c r="C121" s="312">
        <f>SUM([11]B!C2422:C2426)</f>
        <v>0</v>
      </c>
      <c r="D121" s="312">
        <f>SUM([11]B!I2422:I2426)</f>
        <v>0</v>
      </c>
      <c r="E121" s="312">
        <f>SUM([11]B!I2422:I2426)</f>
        <v>0</v>
      </c>
      <c r="F121" s="312">
        <f>SUM([11]B!L2422:L2426)</f>
        <v>0</v>
      </c>
      <c r="G121" s="74"/>
      <c r="H121" s="46">
        <f>SUM([11]B!AL2422:AL2426)</f>
        <v>0</v>
      </c>
    </row>
    <row r="122" spans="1:12" s="63" customFormat="1" ht="15" customHeight="1" x14ac:dyDescent="0.15">
      <c r="A122" s="290" t="s">
        <v>187</v>
      </c>
      <c r="B122" s="45" t="s">
        <v>188</v>
      </c>
      <c r="C122" s="312">
        <f>[11]B!$C$2660</f>
        <v>104</v>
      </c>
      <c r="D122" s="312">
        <f>[11]B!$I$2660</f>
        <v>71</v>
      </c>
      <c r="E122" s="312">
        <f>[11]B!$I$2660</f>
        <v>71</v>
      </c>
      <c r="F122" s="312">
        <f>[11]B!$L$2660</f>
        <v>7</v>
      </c>
      <c r="G122" s="74"/>
      <c r="H122" s="46">
        <f>[11]B!$AL$2660</f>
        <v>27072750</v>
      </c>
    </row>
    <row r="123" spans="1:12" s="63" customFormat="1" ht="15" customHeight="1" x14ac:dyDescent="0.15">
      <c r="A123" s="303">
        <v>2106</v>
      </c>
      <c r="B123" s="65" t="s">
        <v>189</v>
      </c>
      <c r="C123" s="317">
        <f>[11]B!$C2672</f>
        <v>8</v>
      </c>
      <c r="D123" s="317">
        <f>[11]B!$I2672</f>
        <v>7</v>
      </c>
      <c r="E123" s="74"/>
      <c r="F123" s="74"/>
      <c r="G123" s="317">
        <f>[11]B!C2672</f>
        <v>8</v>
      </c>
      <c r="H123" s="317">
        <f>+([11]B!$AL2672)*0.75</f>
        <v>338047.5</v>
      </c>
    </row>
    <row r="124" spans="1:12" s="63" customFormat="1" ht="15" customHeight="1" x14ac:dyDescent="0.15">
      <c r="A124" s="329"/>
      <c r="B124" s="66" t="s">
        <v>190</v>
      </c>
      <c r="C124" s="323">
        <f>SUM(C105:C118)+C122+C123</f>
        <v>1003</v>
      </c>
      <c r="D124" s="323">
        <f>SUM(D105:D118)+D122+D123</f>
        <v>589</v>
      </c>
      <c r="E124" s="323">
        <f>SUM(E105:E118)+E122+E123</f>
        <v>582</v>
      </c>
      <c r="F124" s="323">
        <f>SUM(F105:F118)+F122+F123</f>
        <v>118</v>
      </c>
      <c r="G124" s="317">
        <f>SUM(G123)</f>
        <v>8</v>
      </c>
      <c r="H124" s="51">
        <f>SUM(H105:H118)+H122+H123</f>
        <v>166503502.5</v>
      </c>
    </row>
    <row r="125" spans="1:12" s="12" customFormat="1" ht="24.95" customHeight="1" x14ac:dyDescent="0.15">
      <c r="A125" s="759" t="s">
        <v>191</v>
      </c>
      <c r="B125" s="752"/>
      <c r="C125" s="330"/>
      <c r="D125" s="330"/>
      <c r="E125" s="77"/>
      <c r="F125" s="11"/>
      <c r="G125" s="11"/>
      <c r="H125" s="11"/>
      <c r="I125" s="11"/>
      <c r="J125" s="11"/>
      <c r="K125" s="11"/>
      <c r="L125" s="11"/>
    </row>
    <row r="126" spans="1:12" s="3" customFormat="1" ht="35.1" customHeight="1" x14ac:dyDescent="0.15">
      <c r="A126" s="13" t="s">
        <v>4</v>
      </c>
      <c r="B126" s="13" t="s">
        <v>5</v>
      </c>
      <c r="C126" s="39" t="s">
        <v>6</v>
      </c>
      <c r="D126" s="39" t="s">
        <v>7</v>
      </c>
      <c r="E126" s="39" t="s">
        <v>8</v>
      </c>
      <c r="F126" s="7"/>
      <c r="G126" s="7"/>
      <c r="H126" s="7"/>
      <c r="I126" s="7"/>
      <c r="J126" s="7"/>
      <c r="K126" s="7"/>
      <c r="L126" s="7"/>
    </row>
    <row r="127" spans="1:12" s="3" customFormat="1" ht="20.100000000000001" customHeight="1" x14ac:dyDescent="0.15">
      <c r="A127" s="13"/>
      <c r="B127" s="331" t="s">
        <v>192</v>
      </c>
      <c r="C127" s="304"/>
      <c r="D127" s="304"/>
      <c r="E127" s="40"/>
      <c r="F127" s="7"/>
      <c r="G127" s="7"/>
      <c r="H127" s="7"/>
      <c r="I127" s="7"/>
      <c r="J127" s="7"/>
      <c r="K127" s="7"/>
      <c r="L127" s="7"/>
    </row>
    <row r="128" spans="1:12" s="3" customFormat="1" ht="24" customHeight="1" x14ac:dyDescent="0.15">
      <c r="A128" s="286" t="s">
        <v>193</v>
      </c>
      <c r="B128" s="43" t="s">
        <v>194</v>
      </c>
      <c r="C128" s="332">
        <f>[11]B!$C$116</f>
        <v>4142</v>
      </c>
      <c r="D128" s="332">
        <f>[11]B!$E$116</f>
        <v>3886</v>
      </c>
      <c r="E128" s="78">
        <f>[11]B!$AL$116</f>
        <v>153224980</v>
      </c>
      <c r="F128" s="7"/>
      <c r="G128" s="7"/>
      <c r="H128" s="7"/>
      <c r="I128" s="7"/>
      <c r="J128" s="7"/>
      <c r="K128" s="7"/>
      <c r="L128" s="7"/>
    </row>
    <row r="129" spans="1:12" s="3" customFormat="1" ht="24" customHeight="1" x14ac:dyDescent="0.15">
      <c r="A129" s="290" t="s">
        <v>195</v>
      </c>
      <c r="B129" s="45" t="s">
        <v>196</v>
      </c>
      <c r="C129" s="333">
        <f>[11]B!$C$117</f>
        <v>0</v>
      </c>
      <c r="D129" s="333">
        <f>[11]B!$E$117</f>
        <v>0</v>
      </c>
      <c r="E129" s="79">
        <f>[11]B!$AL$117</f>
        <v>0</v>
      </c>
      <c r="F129" s="7"/>
      <c r="G129" s="7"/>
      <c r="H129" s="7"/>
      <c r="I129" s="7"/>
      <c r="J129" s="7"/>
      <c r="K129" s="7"/>
      <c r="L129" s="7"/>
    </row>
    <row r="130" spans="1:12" s="3" customFormat="1" ht="24" customHeight="1" x14ac:dyDescent="0.15">
      <c r="A130" s="290" t="s">
        <v>197</v>
      </c>
      <c r="B130" s="45" t="s">
        <v>198</v>
      </c>
      <c r="C130" s="333">
        <f>[11]B!$C$118</f>
        <v>0</v>
      </c>
      <c r="D130" s="333">
        <f>[11]B!$E$118</f>
        <v>0</v>
      </c>
      <c r="E130" s="79">
        <f>[11]B!$AL$118</f>
        <v>0</v>
      </c>
      <c r="F130" s="7"/>
      <c r="G130" s="7"/>
      <c r="H130" s="7"/>
      <c r="I130" s="7"/>
      <c r="J130" s="7"/>
      <c r="K130" s="7"/>
      <c r="L130" s="7"/>
    </row>
    <row r="131" spans="1:12" s="3" customFormat="1" ht="15" customHeight="1" x14ac:dyDescent="0.15">
      <c r="A131" s="290" t="s">
        <v>199</v>
      </c>
      <c r="B131" s="45" t="s">
        <v>200</v>
      </c>
      <c r="C131" s="333">
        <f>[11]B!$C$119</f>
        <v>415</v>
      </c>
      <c r="D131" s="333">
        <f>[11]B!$E$119</f>
        <v>414</v>
      </c>
      <c r="E131" s="79">
        <f>[11]B!$AL$119</f>
        <v>67858740</v>
      </c>
      <c r="F131" s="7"/>
      <c r="G131" s="7"/>
      <c r="H131" s="7"/>
      <c r="I131" s="7"/>
      <c r="J131" s="7"/>
      <c r="K131" s="7"/>
      <c r="L131" s="7"/>
    </row>
    <row r="132" spans="1:12" s="3" customFormat="1" ht="15" customHeight="1" x14ac:dyDescent="0.15">
      <c r="A132" s="290" t="s">
        <v>201</v>
      </c>
      <c r="B132" s="45" t="s">
        <v>202</v>
      </c>
      <c r="C132" s="333">
        <f>[11]B!$C$120</f>
        <v>0</v>
      </c>
      <c r="D132" s="333">
        <f>[11]B!$E$120</f>
        <v>0</v>
      </c>
      <c r="E132" s="79">
        <f>[11]B!$AL$120</f>
        <v>0</v>
      </c>
      <c r="F132" s="7"/>
      <c r="G132" s="7"/>
      <c r="H132" s="7"/>
      <c r="I132" s="7"/>
      <c r="J132" s="7"/>
      <c r="K132" s="7"/>
      <c r="L132" s="7"/>
    </row>
    <row r="133" spans="1:12" s="3" customFormat="1" ht="15" customHeight="1" x14ac:dyDescent="0.15">
      <c r="A133" s="290" t="s">
        <v>203</v>
      </c>
      <c r="B133" s="45" t="s">
        <v>204</v>
      </c>
      <c r="C133" s="333">
        <f>[11]B!$C$121</f>
        <v>0</v>
      </c>
      <c r="D133" s="333">
        <f>[11]B!$E$121</f>
        <v>0</v>
      </c>
      <c r="E133" s="79">
        <f>[11]B!$AL$121</f>
        <v>0</v>
      </c>
      <c r="F133" s="7"/>
      <c r="G133" s="7"/>
      <c r="H133" s="7"/>
      <c r="I133" s="7"/>
      <c r="J133" s="7"/>
      <c r="K133" s="7"/>
      <c r="L133" s="7"/>
    </row>
    <row r="134" spans="1:12" s="3" customFormat="1" ht="15" customHeight="1" x14ac:dyDescent="0.15">
      <c r="A134" s="290" t="s">
        <v>205</v>
      </c>
      <c r="B134" s="45" t="s">
        <v>206</v>
      </c>
      <c r="C134" s="333">
        <f>[11]B!$C$122</f>
        <v>454</v>
      </c>
      <c r="D134" s="333">
        <f>[11]B!$E$122</f>
        <v>451</v>
      </c>
      <c r="E134" s="79">
        <f>[11]B!$AL$122</f>
        <v>35710180</v>
      </c>
      <c r="F134" s="7"/>
      <c r="G134" s="7"/>
      <c r="H134" s="7"/>
      <c r="I134" s="7"/>
      <c r="J134" s="7"/>
      <c r="K134" s="7"/>
      <c r="L134" s="7"/>
    </row>
    <row r="135" spans="1:12" s="3" customFormat="1" ht="15" customHeight="1" x14ac:dyDescent="0.15">
      <c r="A135" s="290" t="s">
        <v>207</v>
      </c>
      <c r="B135" s="45" t="s">
        <v>208</v>
      </c>
      <c r="C135" s="333">
        <f>[11]B!$C$123</f>
        <v>133</v>
      </c>
      <c r="D135" s="333">
        <f>[11]B!$E$123</f>
        <v>129</v>
      </c>
      <c r="E135" s="79">
        <f>[11]B!$AL$123</f>
        <v>10214220</v>
      </c>
      <c r="F135" s="7"/>
      <c r="G135" s="7"/>
      <c r="H135" s="7"/>
      <c r="I135" s="7"/>
      <c r="J135" s="7"/>
      <c r="K135" s="7"/>
      <c r="L135" s="7"/>
    </row>
    <row r="136" spans="1:12" s="3" customFormat="1" ht="15" customHeight="1" x14ac:dyDescent="0.15">
      <c r="A136" s="290" t="s">
        <v>209</v>
      </c>
      <c r="B136" s="45" t="s">
        <v>210</v>
      </c>
      <c r="C136" s="333">
        <f>[11]B!$C$124</f>
        <v>0</v>
      </c>
      <c r="D136" s="333">
        <f>[11]B!$E$124</f>
        <v>0</v>
      </c>
      <c r="E136" s="79">
        <f>[11]B!$AL$124</f>
        <v>0</v>
      </c>
      <c r="F136" s="7"/>
      <c r="G136" s="7"/>
      <c r="H136" s="7"/>
      <c r="I136" s="7"/>
      <c r="J136" s="7"/>
      <c r="K136" s="7"/>
      <c r="L136" s="7"/>
    </row>
    <row r="137" spans="1:12" s="3" customFormat="1" ht="15" customHeight="1" x14ac:dyDescent="0.15">
      <c r="A137" s="290" t="s">
        <v>211</v>
      </c>
      <c r="B137" s="45" t="s">
        <v>212</v>
      </c>
      <c r="C137" s="333">
        <f>[11]B!$C$125</f>
        <v>108</v>
      </c>
      <c r="D137" s="333">
        <f>[11]B!$E$125</f>
        <v>108</v>
      </c>
      <c r="E137" s="79">
        <f>[11]B!$AL$125</f>
        <v>7671240</v>
      </c>
      <c r="F137" s="7"/>
      <c r="G137" s="7"/>
      <c r="H137" s="7"/>
      <c r="I137" s="7"/>
      <c r="J137" s="7"/>
      <c r="K137" s="7"/>
      <c r="L137" s="7"/>
    </row>
    <row r="138" spans="1:12" s="3" customFormat="1" ht="15" customHeight="1" x14ac:dyDescent="0.15">
      <c r="A138" s="290" t="s">
        <v>213</v>
      </c>
      <c r="B138" s="45" t="s">
        <v>214</v>
      </c>
      <c r="C138" s="333">
        <f>[11]B!$C$126</f>
        <v>0</v>
      </c>
      <c r="D138" s="333">
        <f>[11]B!$E$126</f>
        <v>0</v>
      </c>
      <c r="E138" s="79">
        <f>[11]B!$AL$126</f>
        <v>0</v>
      </c>
      <c r="F138" s="7"/>
      <c r="G138" s="7"/>
      <c r="H138" s="7"/>
      <c r="I138" s="7"/>
      <c r="J138" s="7"/>
      <c r="K138" s="7"/>
      <c r="L138" s="7"/>
    </row>
    <row r="139" spans="1:12" s="3" customFormat="1" ht="15" customHeight="1" x14ac:dyDescent="0.15">
      <c r="A139" s="290" t="s">
        <v>215</v>
      </c>
      <c r="B139" s="45" t="s">
        <v>216</v>
      </c>
      <c r="C139" s="333">
        <f>[11]B!$C$127</f>
        <v>0</v>
      </c>
      <c r="D139" s="333">
        <f>[11]B!$E$127</f>
        <v>0</v>
      </c>
      <c r="E139" s="79">
        <f>[11]B!$AL$127</f>
        <v>0</v>
      </c>
      <c r="F139" s="7"/>
      <c r="G139" s="7"/>
      <c r="H139" s="7"/>
      <c r="I139" s="7"/>
      <c r="J139" s="7"/>
      <c r="K139" s="7"/>
      <c r="L139" s="7"/>
    </row>
    <row r="140" spans="1:12" s="3" customFormat="1" ht="15" customHeight="1" x14ac:dyDescent="0.15">
      <c r="A140" s="303" t="s">
        <v>217</v>
      </c>
      <c r="B140" s="65" t="s">
        <v>218</v>
      </c>
      <c r="C140" s="334">
        <f>[11]B!$C$128</f>
        <v>0</v>
      </c>
      <c r="D140" s="334">
        <f>[11]B!$E$128</f>
        <v>0</v>
      </c>
      <c r="E140" s="80">
        <f>[11]B!$AL$128</f>
        <v>0</v>
      </c>
      <c r="F140" s="7"/>
      <c r="G140" s="7"/>
      <c r="H140" s="7"/>
      <c r="I140" s="7"/>
      <c r="J140" s="7"/>
      <c r="K140" s="7"/>
      <c r="L140" s="7"/>
    </row>
    <row r="141" spans="1:12" s="3" customFormat="1" ht="20.100000000000001" customHeight="1" x14ac:dyDescent="0.15">
      <c r="A141" s="329"/>
      <c r="B141" s="66" t="s">
        <v>219</v>
      </c>
      <c r="C141" s="335">
        <f>SUM(C128:C140)</f>
        <v>5252</v>
      </c>
      <c r="D141" s="335">
        <f>SUM(D128:D140)</f>
        <v>4988</v>
      </c>
      <c r="E141" s="51">
        <f>SUM(E128:E140)</f>
        <v>274679360</v>
      </c>
      <c r="F141" s="7"/>
      <c r="G141" s="7"/>
      <c r="H141" s="7"/>
      <c r="I141" s="7"/>
      <c r="J141" s="7"/>
      <c r="K141" s="7"/>
      <c r="L141" s="7"/>
    </row>
    <row r="142" spans="1:12" s="3" customFormat="1" ht="20.100000000000001" customHeight="1" x14ac:dyDescent="0.15">
      <c r="A142" s="329"/>
      <c r="B142" s="81" t="s">
        <v>220</v>
      </c>
      <c r="C142" s="335">
        <f>SUM(C143:C152)</f>
        <v>710</v>
      </c>
      <c r="D142" s="335">
        <f>SUM(D143:D152)</f>
        <v>676</v>
      </c>
      <c r="E142" s="51">
        <f>SUM(E143:E152)</f>
        <v>3992400</v>
      </c>
      <c r="F142" s="7"/>
      <c r="G142" s="7"/>
      <c r="H142" s="7"/>
      <c r="I142" s="7"/>
      <c r="J142" s="7"/>
      <c r="K142" s="7"/>
      <c r="L142" s="7"/>
    </row>
    <row r="143" spans="1:12" s="3" customFormat="1" ht="15" customHeight="1" x14ac:dyDescent="0.15">
      <c r="A143" s="286" t="s">
        <v>221</v>
      </c>
      <c r="B143" s="43" t="s">
        <v>222</v>
      </c>
      <c r="C143" s="336">
        <f>[11]B!$C$131</f>
        <v>0</v>
      </c>
      <c r="D143" s="336">
        <f>[11]B!$E$131</f>
        <v>0</v>
      </c>
      <c r="E143" s="78">
        <f>[11]B!$AL$131</f>
        <v>0</v>
      </c>
      <c r="F143" s="7"/>
      <c r="G143" s="7"/>
      <c r="H143" s="7"/>
      <c r="I143" s="7"/>
      <c r="J143" s="7"/>
      <c r="K143" s="7"/>
      <c r="L143" s="7"/>
    </row>
    <row r="144" spans="1:12" s="3" customFormat="1" ht="15" customHeight="1" x14ac:dyDescent="0.15">
      <c r="A144" s="290" t="s">
        <v>223</v>
      </c>
      <c r="B144" s="45" t="s">
        <v>224</v>
      </c>
      <c r="C144" s="337">
        <f>[11]B!$C$132</f>
        <v>0</v>
      </c>
      <c r="D144" s="337">
        <f>[11]B!$E$132</f>
        <v>0</v>
      </c>
      <c r="E144" s="79">
        <f>[11]B!$AL$132</f>
        <v>0</v>
      </c>
      <c r="F144" s="7"/>
      <c r="G144" s="7"/>
      <c r="H144" s="7"/>
      <c r="I144" s="7"/>
      <c r="J144" s="7"/>
      <c r="K144" s="7"/>
      <c r="L144" s="7"/>
    </row>
    <row r="145" spans="1:12" s="3" customFormat="1" ht="15" customHeight="1" x14ac:dyDescent="0.15">
      <c r="A145" s="290" t="s">
        <v>225</v>
      </c>
      <c r="B145" s="45" t="s">
        <v>226</v>
      </c>
      <c r="C145" s="337">
        <f>[11]B!$C$133</f>
        <v>0</v>
      </c>
      <c r="D145" s="337">
        <f>[11]B!$E$133</f>
        <v>0</v>
      </c>
      <c r="E145" s="79">
        <f>[11]B!$AL$133</f>
        <v>0</v>
      </c>
      <c r="F145" s="7"/>
      <c r="G145" s="7"/>
      <c r="H145" s="7"/>
      <c r="I145" s="7"/>
      <c r="J145" s="7"/>
      <c r="K145" s="7"/>
      <c r="L145" s="7"/>
    </row>
    <row r="146" spans="1:12" s="3" customFormat="1" ht="15" customHeight="1" x14ac:dyDescent="0.15">
      <c r="A146" s="290" t="s">
        <v>227</v>
      </c>
      <c r="B146" s="45" t="s">
        <v>228</v>
      </c>
      <c r="C146" s="337">
        <f>[11]B!$C$134</f>
        <v>689</v>
      </c>
      <c r="D146" s="337">
        <f>[11]B!$E$134</f>
        <v>655</v>
      </c>
      <c r="E146" s="79">
        <f>[11]B!$AL$134</f>
        <v>3831750</v>
      </c>
      <c r="F146" s="7"/>
      <c r="G146" s="7"/>
      <c r="H146" s="7"/>
      <c r="I146" s="7"/>
      <c r="J146" s="7"/>
      <c r="K146" s="7"/>
      <c r="L146" s="7"/>
    </row>
    <row r="147" spans="1:12" s="3" customFormat="1" ht="15" customHeight="1" x14ac:dyDescent="0.15">
      <c r="A147" s="290" t="s">
        <v>229</v>
      </c>
      <c r="B147" s="45" t="s">
        <v>230</v>
      </c>
      <c r="C147" s="337">
        <f>[11]B!$C$135</f>
        <v>0</v>
      </c>
      <c r="D147" s="337">
        <f>[11]B!$E$135</f>
        <v>0</v>
      </c>
      <c r="E147" s="79">
        <f>[11]B!$AL$135</f>
        <v>0</v>
      </c>
      <c r="F147" s="7"/>
      <c r="G147" s="7"/>
      <c r="H147" s="7"/>
      <c r="I147" s="7"/>
      <c r="J147" s="7"/>
      <c r="K147" s="7"/>
      <c r="L147" s="7"/>
    </row>
    <row r="148" spans="1:12" s="3" customFormat="1" ht="15" customHeight="1" x14ac:dyDescent="0.15">
      <c r="A148" s="290" t="s">
        <v>231</v>
      </c>
      <c r="B148" s="45" t="s">
        <v>232</v>
      </c>
      <c r="C148" s="337">
        <f>[11]B!$C$136</f>
        <v>0</v>
      </c>
      <c r="D148" s="337">
        <f>[11]B!$E$136</f>
        <v>0</v>
      </c>
      <c r="E148" s="79">
        <f>[11]B!$AL$136</f>
        <v>0</v>
      </c>
      <c r="F148" s="7"/>
      <c r="G148" s="7"/>
      <c r="H148" s="7"/>
      <c r="I148" s="7"/>
      <c r="J148" s="7"/>
      <c r="K148" s="7"/>
      <c r="L148" s="7"/>
    </row>
    <row r="149" spans="1:12" s="3" customFormat="1" ht="15" customHeight="1" x14ac:dyDescent="0.15">
      <c r="A149" s="290" t="s">
        <v>233</v>
      </c>
      <c r="B149" s="45" t="s">
        <v>234</v>
      </c>
      <c r="C149" s="337">
        <f>[11]B!$C$137</f>
        <v>0</v>
      </c>
      <c r="D149" s="337">
        <f>[11]B!$E$137</f>
        <v>0</v>
      </c>
      <c r="E149" s="79">
        <f>[11]B!$AL$137</f>
        <v>0</v>
      </c>
      <c r="F149" s="7"/>
      <c r="G149" s="7"/>
      <c r="H149" s="7"/>
      <c r="I149" s="7"/>
      <c r="J149" s="7"/>
      <c r="K149" s="7"/>
      <c r="L149" s="7"/>
    </row>
    <row r="150" spans="1:12" s="3" customFormat="1" ht="15" customHeight="1" x14ac:dyDescent="0.15">
      <c r="A150" s="290" t="s">
        <v>235</v>
      </c>
      <c r="B150" s="45" t="s">
        <v>236</v>
      </c>
      <c r="C150" s="337">
        <f>[11]B!$C$138</f>
        <v>21</v>
      </c>
      <c r="D150" s="337">
        <f>[11]B!$E$138</f>
        <v>21</v>
      </c>
      <c r="E150" s="79">
        <f>[11]B!$AL$138</f>
        <v>160650</v>
      </c>
      <c r="F150" s="7"/>
      <c r="G150" s="7"/>
      <c r="H150" s="7"/>
      <c r="I150" s="7"/>
      <c r="J150" s="7"/>
      <c r="K150" s="7"/>
      <c r="L150" s="7"/>
    </row>
    <row r="151" spans="1:12" s="3" customFormat="1" ht="14.1" customHeight="1" x14ac:dyDescent="0.15">
      <c r="A151" s="290" t="s">
        <v>237</v>
      </c>
      <c r="B151" s="45" t="s">
        <v>238</v>
      </c>
      <c r="C151" s="337">
        <f>[11]B!$C$139</f>
        <v>0</v>
      </c>
      <c r="D151" s="337">
        <f>[11]B!$E$139</f>
        <v>0</v>
      </c>
      <c r="E151" s="79">
        <f>[11]B!$AL$139</f>
        <v>0</v>
      </c>
      <c r="F151" s="7"/>
      <c r="G151" s="7"/>
      <c r="H151" s="7"/>
      <c r="I151" s="7"/>
      <c r="J151" s="7"/>
      <c r="K151" s="7"/>
      <c r="L151" s="7"/>
    </row>
    <row r="152" spans="1:12" s="3" customFormat="1" ht="15" customHeight="1" x14ac:dyDescent="0.15">
      <c r="A152" s="303" t="s">
        <v>239</v>
      </c>
      <c r="B152" s="65" t="s">
        <v>240</v>
      </c>
      <c r="C152" s="338">
        <f>[11]B!$C$140</f>
        <v>0</v>
      </c>
      <c r="D152" s="338">
        <f>[11]B!$E$140</f>
        <v>0</v>
      </c>
      <c r="E152" s="80">
        <f>[11]B!$AL$140</f>
        <v>0</v>
      </c>
      <c r="F152" s="7"/>
      <c r="G152" s="7"/>
      <c r="H152" s="7"/>
      <c r="I152" s="7"/>
      <c r="J152" s="7"/>
      <c r="K152" s="7"/>
      <c r="L152" s="7"/>
    </row>
    <row r="153" spans="1:12" s="3" customFormat="1" ht="15" customHeight="1" x14ac:dyDescent="0.15">
      <c r="A153" s="339"/>
      <c r="B153" s="82" t="s">
        <v>241</v>
      </c>
      <c r="C153" s="340">
        <f>SUM(C154:C158)</f>
        <v>0</v>
      </c>
      <c r="D153" s="341"/>
      <c r="E153" s="84"/>
      <c r="F153" s="7"/>
      <c r="G153" s="7"/>
      <c r="H153" s="7"/>
      <c r="I153" s="7"/>
      <c r="J153" s="7"/>
      <c r="K153" s="7"/>
      <c r="L153" s="7"/>
    </row>
    <row r="154" spans="1:12" s="3" customFormat="1" ht="14.1" customHeight="1" x14ac:dyDescent="0.15">
      <c r="A154" s="303">
        <v>203211</v>
      </c>
      <c r="B154" s="65" t="s">
        <v>242</v>
      </c>
      <c r="C154" s="337">
        <f>[11]B!$C$142</f>
        <v>0</v>
      </c>
      <c r="D154" s="341"/>
      <c r="E154" s="84"/>
      <c r="F154" s="7"/>
      <c r="G154" s="7"/>
      <c r="H154" s="7"/>
      <c r="I154" s="7"/>
      <c r="J154" s="7"/>
      <c r="K154" s="7"/>
      <c r="L154" s="7"/>
    </row>
    <row r="155" spans="1:12" s="3" customFormat="1" ht="23.25" customHeight="1" x14ac:dyDescent="0.15">
      <c r="A155" s="342" t="s">
        <v>243</v>
      </c>
      <c r="B155" s="85" t="s">
        <v>244</v>
      </c>
      <c r="C155" s="337">
        <f>[11]B!C143</f>
        <v>0</v>
      </c>
      <c r="D155" s="343"/>
      <c r="E155" s="86"/>
      <c r="F155" s="7"/>
      <c r="G155" s="7"/>
      <c r="H155" s="7"/>
      <c r="I155" s="7"/>
      <c r="J155" s="7"/>
      <c r="K155" s="7"/>
      <c r="L155" s="7"/>
    </row>
    <row r="156" spans="1:12" s="3" customFormat="1" ht="14.1" customHeight="1" x14ac:dyDescent="0.15">
      <c r="A156" s="342" t="s">
        <v>245</v>
      </c>
      <c r="B156" s="85" t="s">
        <v>246</v>
      </c>
      <c r="C156" s="337">
        <f>[11]B!C144</f>
        <v>0</v>
      </c>
      <c r="D156" s="343"/>
      <c r="E156" s="86"/>
      <c r="F156" s="7"/>
      <c r="G156" s="7"/>
      <c r="H156" s="7"/>
      <c r="I156" s="7"/>
      <c r="J156" s="7"/>
      <c r="K156" s="7"/>
      <c r="L156" s="7"/>
    </row>
    <row r="157" spans="1:12" s="3" customFormat="1" ht="14.1" customHeight="1" x14ac:dyDescent="0.15">
      <c r="A157" s="342" t="s">
        <v>247</v>
      </c>
      <c r="B157" s="85" t="s">
        <v>248</v>
      </c>
      <c r="C157" s="337">
        <f>[11]B!C145</f>
        <v>0</v>
      </c>
      <c r="D157" s="343"/>
      <c r="E157" s="86"/>
      <c r="F157" s="7"/>
      <c r="G157" s="7"/>
      <c r="H157" s="7"/>
      <c r="I157" s="7"/>
      <c r="J157" s="7"/>
      <c r="K157" s="7"/>
      <c r="L157" s="7"/>
    </row>
    <row r="158" spans="1:12" s="3" customFormat="1" ht="24" customHeight="1" x14ac:dyDescent="0.15">
      <c r="A158" s="342" t="s">
        <v>249</v>
      </c>
      <c r="B158" s="85" t="s">
        <v>250</v>
      </c>
      <c r="C158" s="337">
        <f>[11]B!C146</f>
        <v>0</v>
      </c>
      <c r="D158" s="343"/>
      <c r="E158" s="86"/>
      <c r="F158" s="7"/>
      <c r="G158" s="7"/>
      <c r="H158" s="7"/>
      <c r="I158" s="7"/>
      <c r="J158" s="7"/>
      <c r="K158" s="7"/>
      <c r="L158" s="7"/>
    </row>
    <row r="159" spans="1:12" s="3" customFormat="1" ht="15" customHeight="1" x14ac:dyDescent="0.15">
      <c r="A159" s="329"/>
      <c r="B159" s="87" t="s">
        <v>251</v>
      </c>
      <c r="C159" s="344">
        <f>(C141+C142+C153)</f>
        <v>5962</v>
      </c>
      <c r="D159" s="344">
        <f>(D141+D142)</f>
        <v>5664</v>
      </c>
      <c r="E159" s="51">
        <f>(E141+E142)</f>
        <v>278671760</v>
      </c>
      <c r="F159" s="7"/>
      <c r="G159" s="7"/>
      <c r="H159" s="7"/>
      <c r="I159" s="7"/>
      <c r="J159" s="7"/>
      <c r="K159" s="7"/>
      <c r="L159" s="7"/>
    </row>
    <row r="160" spans="1:12" s="12" customFormat="1" ht="24.95" customHeight="1" x14ac:dyDescent="0.15">
      <c r="A160" s="68" t="s">
        <v>252</v>
      </c>
      <c r="B160" s="88"/>
      <c r="C160" s="330"/>
      <c r="D160" s="330"/>
      <c r="E160" s="77"/>
      <c r="F160" s="11"/>
      <c r="G160" s="11"/>
      <c r="H160" s="11"/>
      <c r="I160" s="11"/>
      <c r="J160" s="11"/>
      <c r="K160" s="11"/>
      <c r="L160" s="11"/>
    </row>
    <row r="161" spans="1:14" s="3" customFormat="1" ht="35.1" customHeight="1" x14ac:dyDescent="0.15">
      <c r="A161" s="13" t="s">
        <v>4</v>
      </c>
      <c r="B161" s="13" t="s">
        <v>5</v>
      </c>
      <c r="C161" s="39" t="s">
        <v>6</v>
      </c>
      <c r="D161" s="39" t="s">
        <v>7</v>
      </c>
      <c r="E161" s="39" t="s">
        <v>8</v>
      </c>
      <c r="F161" s="7"/>
      <c r="G161" s="7"/>
      <c r="H161" s="7"/>
      <c r="I161" s="7"/>
      <c r="J161" s="7"/>
      <c r="K161" s="7"/>
      <c r="L161" s="7"/>
    </row>
    <row r="162" spans="1:14" s="3" customFormat="1" ht="15" customHeight="1" x14ac:dyDescent="0.15">
      <c r="A162" s="286" t="s">
        <v>253</v>
      </c>
      <c r="B162" s="43" t="s">
        <v>254</v>
      </c>
      <c r="C162" s="345">
        <f>[11]B!C62</f>
        <v>291</v>
      </c>
      <c r="D162" s="345">
        <f>[11]B!$E$62</f>
        <v>291</v>
      </c>
      <c r="E162" s="79">
        <f>[11]B!$AL$62</f>
        <v>261900</v>
      </c>
      <c r="F162" s="7"/>
      <c r="G162" s="7"/>
      <c r="H162" s="7"/>
      <c r="I162" s="7"/>
      <c r="J162" s="7"/>
      <c r="K162" s="7"/>
      <c r="L162" s="7"/>
    </row>
    <row r="163" spans="1:14" s="3" customFormat="1" ht="15" customHeight="1" x14ac:dyDescent="0.15">
      <c r="A163" s="303" t="s">
        <v>255</v>
      </c>
      <c r="B163" s="65" t="s">
        <v>256</v>
      </c>
      <c r="C163" s="317">
        <f>SUM([11]B!$C$63+[11]B!$C$64)</f>
        <v>0</v>
      </c>
      <c r="D163" s="346">
        <f>SUM([11]B!$E$63+[11]B!$E$64)</f>
        <v>0</v>
      </c>
      <c r="E163" s="79">
        <f>SUM([11]B!$AL$63+[11]B!$AL$64)</f>
        <v>0</v>
      </c>
      <c r="F163" s="7"/>
      <c r="G163" s="7"/>
      <c r="H163" s="7"/>
      <c r="I163" s="7"/>
      <c r="J163" s="7"/>
      <c r="K163" s="7"/>
      <c r="L163" s="7"/>
    </row>
    <row r="164" spans="1:14" s="3" customFormat="1" ht="15" customHeight="1" x14ac:dyDescent="0.15">
      <c r="A164" s="89"/>
      <c r="B164" s="90" t="s">
        <v>257</v>
      </c>
      <c r="C164" s="347">
        <f>SUM(C162:C163)</f>
        <v>291</v>
      </c>
      <c r="D164" s="347">
        <f>SUM(D162:D163)</f>
        <v>291</v>
      </c>
      <c r="E164" s="91">
        <f>SUM(E162:E163)</f>
        <v>261900</v>
      </c>
      <c r="F164" s="7"/>
      <c r="G164" s="7"/>
      <c r="H164" s="7"/>
      <c r="I164" s="7"/>
      <c r="J164" s="7"/>
      <c r="K164" s="7"/>
      <c r="L164" s="7"/>
    </row>
    <row r="165" spans="1:14" s="3" customFormat="1" ht="24.95" customHeight="1" x14ac:dyDescent="0.15">
      <c r="A165" s="68" t="s">
        <v>258</v>
      </c>
      <c r="B165" s="92"/>
      <c r="C165" s="348"/>
      <c r="D165" s="348"/>
      <c r="E165" s="93"/>
      <c r="F165" s="7"/>
      <c r="G165" s="7"/>
      <c r="H165" s="7"/>
      <c r="I165" s="7"/>
      <c r="J165" s="7"/>
      <c r="K165" s="7"/>
      <c r="L165" s="7"/>
      <c r="M165" s="7"/>
      <c r="N165" s="7"/>
    </row>
    <row r="166" spans="1:14" s="3" customFormat="1" ht="35.1" customHeight="1" x14ac:dyDescent="0.15">
      <c r="A166" s="13" t="s">
        <v>4</v>
      </c>
      <c r="B166" s="13" t="s">
        <v>5</v>
      </c>
      <c r="C166" s="39" t="s">
        <v>6</v>
      </c>
      <c r="D166" s="94" t="s">
        <v>7</v>
      </c>
      <c r="E166" s="39" t="s">
        <v>8</v>
      </c>
      <c r="F166" s="7"/>
      <c r="G166" s="7"/>
      <c r="H166" s="7"/>
      <c r="I166" s="7"/>
      <c r="J166" s="7"/>
      <c r="K166" s="7"/>
      <c r="L166" s="7"/>
      <c r="M166" s="7"/>
      <c r="N166" s="7"/>
    </row>
    <row r="167" spans="1:14" s="3" customFormat="1" ht="15" customHeight="1" x14ac:dyDescent="0.15">
      <c r="A167" s="286">
        <v>1101004</v>
      </c>
      <c r="B167" s="43" t="s">
        <v>259</v>
      </c>
      <c r="C167" s="311">
        <f>[11]B!C1085</f>
        <v>32</v>
      </c>
      <c r="D167" s="349">
        <f>[11]B!$E$1085</f>
        <v>32</v>
      </c>
      <c r="E167" s="79">
        <f>[11]B!$AL$1085</f>
        <v>544960</v>
      </c>
      <c r="F167" s="7"/>
      <c r="G167" s="7"/>
      <c r="H167" s="7"/>
      <c r="I167" s="7"/>
      <c r="J167" s="7"/>
      <c r="K167" s="7"/>
      <c r="L167" s="7"/>
      <c r="M167" s="7"/>
      <c r="N167" s="7"/>
    </row>
    <row r="168" spans="1:14" s="3" customFormat="1" ht="15" customHeight="1" x14ac:dyDescent="0.15">
      <c r="A168" s="290">
        <v>1101006</v>
      </c>
      <c r="B168" s="45" t="s">
        <v>260</v>
      </c>
      <c r="C168" s="350">
        <f>[11]B!C1086</f>
        <v>0</v>
      </c>
      <c r="D168" s="351">
        <f>[11]B!$E$1086</f>
        <v>0</v>
      </c>
      <c r="E168" s="79">
        <f>[11]B!$AL$1086</f>
        <v>0</v>
      </c>
      <c r="F168" s="7"/>
      <c r="G168" s="7"/>
      <c r="H168" s="7"/>
      <c r="I168" s="7"/>
      <c r="J168" s="7"/>
      <c r="K168" s="7"/>
      <c r="L168" s="7"/>
      <c r="M168" s="7"/>
      <c r="N168" s="7"/>
    </row>
    <row r="169" spans="1:14" s="3" customFormat="1" ht="15" customHeight="1" x14ac:dyDescent="0.15">
      <c r="A169" s="290">
        <v>1701001</v>
      </c>
      <c r="B169" s="45" t="s">
        <v>261</v>
      </c>
      <c r="C169" s="351">
        <f>[11]B!C1788</f>
        <v>831</v>
      </c>
      <c r="D169" s="351">
        <f>[11]B!$E$1788</f>
        <v>816</v>
      </c>
      <c r="E169" s="79">
        <f>[11]B!$AL$1788</f>
        <v>4765440</v>
      </c>
      <c r="F169" s="7"/>
      <c r="G169" s="7"/>
      <c r="H169" s="7"/>
      <c r="I169" s="7"/>
      <c r="J169" s="7"/>
      <c r="K169" s="7"/>
      <c r="L169" s="7"/>
      <c r="M169" s="7"/>
      <c r="N169" s="7"/>
    </row>
    <row r="170" spans="1:14" s="3" customFormat="1" ht="24" customHeight="1" x14ac:dyDescent="0.15">
      <c r="A170" s="290">
        <v>1701003</v>
      </c>
      <c r="B170" s="45" t="s">
        <v>262</v>
      </c>
      <c r="C170" s="351">
        <f>[11]B!C1789</f>
        <v>2</v>
      </c>
      <c r="D170" s="351">
        <f>[11]B!$E$1789</f>
        <v>2</v>
      </c>
      <c r="E170" s="79">
        <f>[11]B!$AL$1789</f>
        <v>32880</v>
      </c>
      <c r="F170" s="7"/>
      <c r="G170" s="7"/>
      <c r="H170" s="7"/>
      <c r="I170" s="7"/>
      <c r="J170" s="7"/>
      <c r="K170" s="7"/>
      <c r="L170" s="7"/>
      <c r="M170" s="7"/>
      <c r="N170" s="7"/>
    </row>
    <row r="171" spans="1:14" s="3" customFormat="1" ht="24" customHeight="1" x14ac:dyDescent="0.15">
      <c r="A171" s="290" t="s">
        <v>263</v>
      </c>
      <c r="B171" s="45" t="s">
        <v>264</v>
      </c>
      <c r="C171" s="351">
        <f>[11]B!C1790</f>
        <v>25</v>
      </c>
      <c r="D171" s="351">
        <f>[11]B!$E$1790</f>
        <v>25</v>
      </c>
      <c r="E171" s="79">
        <f>[11]B!$AL$1790</f>
        <v>697000</v>
      </c>
      <c r="F171" s="7"/>
      <c r="G171" s="7"/>
      <c r="H171" s="7"/>
      <c r="I171" s="7"/>
      <c r="J171" s="7"/>
      <c r="K171" s="7"/>
      <c r="L171" s="7"/>
      <c r="M171" s="7"/>
      <c r="N171" s="7"/>
    </row>
    <row r="172" spans="1:14" s="3" customFormat="1" ht="15" customHeight="1" x14ac:dyDescent="0.15">
      <c r="A172" s="290" t="s">
        <v>265</v>
      </c>
      <c r="B172" s="45" t="s">
        <v>266</v>
      </c>
      <c r="C172" s="351">
        <f>[11]B!C1791</f>
        <v>0</v>
      </c>
      <c r="D172" s="351">
        <f>[11]B!$E$1791</f>
        <v>0</v>
      </c>
      <c r="E172" s="79">
        <f>[11]B!$AL$1791</f>
        <v>0</v>
      </c>
      <c r="F172" s="7"/>
      <c r="G172" s="7"/>
      <c r="H172" s="7"/>
      <c r="I172" s="7"/>
      <c r="J172" s="7"/>
      <c r="K172" s="7"/>
      <c r="L172" s="7"/>
      <c r="M172" s="7"/>
      <c r="N172" s="7"/>
    </row>
    <row r="173" spans="1:14" s="3" customFormat="1" ht="15" customHeight="1" x14ac:dyDescent="0.15">
      <c r="A173" s="290" t="s">
        <v>267</v>
      </c>
      <c r="B173" s="45" t="s">
        <v>268</v>
      </c>
      <c r="C173" s="351">
        <f>[11]B!C1792</f>
        <v>126</v>
      </c>
      <c r="D173" s="351">
        <f>[11]B!$E$1792</f>
        <v>126</v>
      </c>
      <c r="E173" s="79">
        <f>[11]B!$AL$1792</f>
        <v>7473060</v>
      </c>
      <c r="F173" s="7"/>
      <c r="G173" s="7"/>
      <c r="H173" s="7"/>
      <c r="I173" s="7"/>
      <c r="J173" s="7"/>
      <c r="K173" s="7"/>
      <c r="L173" s="7"/>
      <c r="M173" s="7"/>
      <c r="N173" s="7"/>
    </row>
    <row r="174" spans="1:14" s="3" customFormat="1" ht="24" customHeight="1" x14ac:dyDescent="0.15">
      <c r="A174" s="290" t="s">
        <v>269</v>
      </c>
      <c r="B174" s="45" t="s">
        <v>270</v>
      </c>
      <c r="C174" s="351">
        <f>[11]B!C1793</f>
        <v>0</v>
      </c>
      <c r="D174" s="351">
        <f>[11]B!$E$1793</f>
        <v>0</v>
      </c>
      <c r="E174" s="79">
        <f>[11]B!$AL$1793</f>
        <v>0</v>
      </c>
      <c r="F174" s="7"/>
      <c r="G174" s="7"/>
      <c r="H174" s="7"/>
      <c r="I174" s="7"/>
      <c r="J174" s="7"/>
      <c r="K174" s="7"/>
      <c r="L174" s="7"/>
      <c r="M174" s="7"/>
      <c r="N174" s="7"/>
    </row>
    <row r="175" spans="1:14" s="3" customFormat="1" ht="15" customHeight="1" x14ac:dyDescent="0.15">
      <c r="A175" s="290" t="s">
        <v>271</v>
      </c>
      <c r="B175" s="45" t="s">
        <v>272</v>
      </c>
      <c r="C175" s="351">
        <f>[11]B!C1794</f>
        <v>0</v>
      </c>
      <c r="D175" s="351">
        <f>[11]B!$E$1794</f>
        <v>0</v>
      </c>
      <c r="E175" s="79">
        <f>[11]B!$AL$1794</f>
        <v>0</v>
      </c>
      <c r="F175" s="7"/>
      <c r="G175" s="7"/>
      <c r="H175" s="7"/>
      <c r="I175" s="7"/>
      <c r="J175" s="7"/>
      <c r="K175" s="7"/>
      <c r="L175" s="7"/>
      <c r="M175" s="7"/>
      <c r="N175" s="7"/>
    </row>
    <row r="176" spans="1:14" s="3" customFormat="1" ht="15" customHeight="1" x14ac:dyDescent="0.15">
      <c r="A176" s="290" t="s">
        <v>273</v>
      </c>
      <c r="B176" s="45" t="s">
        <v>274</v>
      </c>
      <c r="C176" s="351">
        <f>[11]B!C1795</f>
        <v>0</v>
      </c>
      <c r="D176" s="351">
        <f>[11]B!$E$1795</f>
        <v>0</v>
      </c>
      <c r="E176" s="79">
        <f>[11]B!$AL$1795</f>
        <v>0</v>
      </c>
      <c r="F176" s="7"/>
      <c r="G176" s="7"/>
      <c r="H176" s="7"/>
      <c r="I176" s="7"/>
      <c r="J176" s="7"/>
      <c r="K176" s="7"/>
      <c r="L176" s="7"/>
      <c r="M176" s="7"/>
      <c r="N176" s="7"/>
    </row>
    <row r="177" spans="1:14" s="3" customFormat="1" ht="15" customHeight="1" x14ac:dyDescent="0.15">
      <c r="A177" s="290" t="s">
        <v>275</v>
      </c>
      <c r="B177" s="45" t="s">
        <v>276</v>
      </c>
      <c r="C177" s="351">
        <f>[11]B!C1796</f>
        <v>0</v>
      </c>
      <c r="D177" s="351">
        <f>[11]B!$E$1796</f>
        <v>0</v>
      </c>
      <c r="E177" s="79">
        <f>[11]B!$AL$1796</f>
        <v>0</v>
      </c>
      <c r="F177" s="7"/>
      <c r="G177" s="7"/>
      <c r="H177" s="7"/>
      <c r="I177" s="7"/>
      <c r="J177" s="7"/>
      <c r="K177" s="7"/>
      <c r="L177" s="7"/>
      <c r="M177" s="7"/>
      <c r="N177" s="7"/>
    </row>
    <row r="178" spans="1:14" s="3" customFormat="1" ht="15" customHeight="1" x14ac:dyDescent="0.15">
      <c r="A178" s="290" t="s">
        <v>277</v>
      </c>
      <c r="B178" s="45" t="s">
        <v>278</v>
      </c>
      <c r="C178" s="351">
        <f>[11]B!C1797</f>
        <v>0</v>
      </c>
      <c r="D178" s="351">
        <f>[11]B!$E$1797</f>
        <v>0</v>
      </c>
      <c r="E178" s="79">
        <f>[11]B!$AL$1797</f>
        <v>0</v>
      </c>
      <c r="F178" s="7"/>
      <c r="G178" s="7"/>
      <c r="H178" s="7"/>
      <c r="I178" s="7"/>
      <c r="J178" s="7"/>
      <c r="K178" s="7"/>
      <c r="L178" s="7"/>
      <c r="M178" s="7"/>
      <c r="N178" s="7"/>
    </row>
    <row r="179" spans="1:14" s="3" customFormat="1" ht="15" customHeight="1" x14ac:dyDescent="0.15">
      <c r="A179" s="290" t="s">
        <v>279</v>
      </c>
      <c r="B179" s="45" t="s">
        <v>280</v>
      </c>
      <c r="C179" s="351">
        <f>[11]B!C1798</f>
        <v>0</v>
      </c>
      <c r="D179" s="351">
        <f>[11]B!$E$1798</f>
        <v>0</v>
      </c>
      <c r="E179" s="79">
        <f>[11]B!$AL$1798</f>
        <v>0</v>
      </c>
      <c r="F179" s="7"/>
      <c r="G179" s="7"/>
      <c r="H179" s="7"/>
      <c r="I179" s="7"/>
      <c r="J179" s="7"/>
      <c r="K179" s="7"/>
      <c r="L179" s="7"/>
      <c r="M179" s="7"/>
      <c r="N179" s="7"/>
    </row>
    <row r="180" spans="1:14" s="3" customFormat="1" ht="15" customHeight="1" x14ac:dyDescent="0.15">
      <c r="A180" s="290" t="s">
        <v>281</v>
      </c>
      <c r="B180" s="45" t="s">
        <v>282</v>
      </c>
      <c r="C180" s="351">
        <f>[11]B!C1799</f>
        <v>0</v>
      </c>
      <c r="D180" s="351">
        <f>[11]B!$E$1799</f>
        <v>0</v>
      </c>
      <c r="E180" s="79">
        <f>[11]B!$AL$1799</f>
        <v>0</v>
      </c>
      <c r="F180" s="7"/>
      <c r="G180" s="7"/>
      <c r="H180" s="7"/>
      <c r="I180" s="7"/>
      <c r="J180" s="7"/>
      <c r="K180" s="7"/>
      <c r="L180" s="7"/>
      <c r="M180" s="7"/>
      <c r="N180" s="7"/>
    </row>
    <row r="181" spans="1:14" s="3" customFormat="1" ht="15" customHeight="1" x14ac:dyDescent="0.15">
      <c r="A181" s="290" t="s">
        <v>283</v>
      </c>
      <c r="B181" s="45" t="s">
        <v>284</v>
      </c>
      <c r="C181" s="351">
        <f>[11]B!C1800</f>
        <v>0</v>
      </c>
      <c r="D181" s="351">
        <f>[11]B!$E$1800</f>
        <v>0</v>
      </c>
      <c r="E181" s="79">
        <f>[11]B!$AL$1800</f>
        <v>0</v>
      </c>
      <c r="F181" s="7"/>
      <c r="G181" s="7"/>
      <c r="H181" s="7"/>
      <c r="I181" s="7"/>
      <c r="J181" s="7"/>
      <c r="K181" s="7"/>
      <c r="L181" s="7"/>
      <c r="M181" s="7"/>
      <c r="N181" s="7"/>
    </row>
    <row r="182" spans="1:14" s="3" customFormat="1" ht="15" customHeight="1" x14ac:dyDescent="0.15">
      <c r="A182" s="290" t="s">
        <v>285</v>
      </c>
      <c r="B182" s="45" t="s">
        <v>286</v>
      </c>
      <c r="C182" s="351">
        <f>[11]B!C1801</f>
        <v>0</v>
      </c>
      <c r="D182" s="351">
        <f>[11]B!$E$1801</f>
        <v>0</v>
      </c>
      <c r="E182" s="79">
        <f>[11]B!$AL$1801</f>
        <v>0</v>
      </c>
      <c r="F182" s="7"/>
      <c r="G182" s="7"/>
      <c r="H182" s="7"/>
      <c r="I182" s="7"/>
      <c r="J182" s="7"/>
      <c r="K182" s="7"/>
      <c r="L182" s="7"/>
      <c r="M182" s="7"/>
      <c r="N182" s="7"/>
    </row>
    <row r="183" spans="1:14" s="3" customFormat="1" ht="24" customHeight="1" x14ac:dyDescent="0.15">
      <c r="A183" s="290" t="s">
        <v>287</v>
      </c>
      <c r="B183" s="45" t="s">
        <v>288</v>
      </c>
      <c r="C183" s="351">
        <f>[11]B!C1802</f>
        <v>0</v>
      </c>
      <c r="D183" s="351">
        <f>[11]B!$E$1802</f>
        <v>0</v>
      </c>
      <c r="E183" s="79">
        <f>[11]B!$AL$1802</f>
        <v>0</v>
      </c>
      <c r="F183" s="7"/>
      <c r="G183" s="7"/>
      <c r="H183" s="7"/>
      <c r="I183" s="7"/>
      <c r="J183" s="7"/>
      <c r="K183" s="7"/>
      <c r="L183" s="7"/>
      <c r="M183" s="7"/>
      <c r="N183" s="7"/>
    </row>
    <row r="184" spans="1:14" s="3" customFormat="1" ht="15" customHeight="1" x14ac:dyDescent="0.15">
      <c r="A184" s="290" t="s">
        <v>289</v>
      </c>
      <c r="B184" s="45" t="s">
        <v>290</v>
      </c>
      <c r="C184" s="351">
        <f>[11]B!C1803</f>
        <v>0</v>
      </c>
      <c r="D184" s="351">
        <f>[11]B!$E$1803</f>
        <v>0</v>
      </c>
      <c r="E184" s="79">
        <f>[11]B!$AL$1803</f>
        <v>0</v>
      </c>
      <c r="F184" s="7"/>
      <c r="G184" s="7"/>
      <c r="H184" s="7"/>
      <c r="I184" s="7"/>
      <c r="J184" s="7"/>
      <c r="K184" s="7"/>
      <c r="L184" s="7"/>
      <c r="M184" s="7"/>
      <c r="N184" s="7"/>
    </row>
    <row r="185" spans="1:14" s="3" customFormat="1" ht="15" customHeight="1" x14ac:dyDescent="0.15">
      <c r="A185" s="290" t="s">
        <v>291</v>
      </c>
      <c r="B185" s="45" t="s">
        <v>292</v>
      </c>
      <c r="C185" s="351">
        <f>[11]B!C1804</f>
        <v>0</v>
      </c>
      <c r="D185" s="351">
        <f>[11]B!$E$1804</f>
        <v>0</v>
      </c>
      <c r="E185" s="79">
        <f>[11]B!$AL$1804</f>
        <v>0</v>
      </c>
      <c r="F185" s="7"/>
      <c r="G185" s="7"/>
      <c r="H185" s="7"/>
      <c r="I185" s="7"/>
      <c r="J185" s="7"/>
      <c r="K185" s="7"/>
      <c r="L185" s="7"/>
      <c r="M185" s="7"/>
      <c r="N185" s="7"/>
    </row>
    <row r="186" spans="1:14" s="3" customFormat="1" ht="15" customHeight="1" x14ac:dyDescent="0.15">
      <c r="A186" s="290" t="s">
        <v>293</v>
      </c>
      <c r="B186" s="45" t="s">
        <v>294</v>
      </c>
      <c r="C186" s="351">
        <f>[11]B!C1805</f>
        <v>0</v>
      </c>
      <c r="D186" s="351">
        <f>[11]B!$E$1805</f>
        <v>0</v>
      </c>
      <c r="E186" s="79">
        <f>[11]B!$AL$1805</f>
        <v>0</v>
      </c>
      <c r="F186" s="7"/>
      <c r="G186" s="7"/>
      <c r="H186" s="7"/>
      <c r="I186" s="7"/>
      <c r="J186" s="7"/>
      <c r="K186" s="7"/>
      <c r="L186" s="7"/>
      <c r="M186" s="7"/>
      <c r="N186" s="7"/>
    </row>
    <row r="187" spans="1:14" s="3" customFormat="1" ht="15" customHeight="1" x14ac:dyDescent="0.15">
      <c r="A187" s="290" t="s">
        <v>295</v>
      </c>
      <c r="B187" s="45" t="s">
        <v>296</v>
      </c>
      <c r="C187" s="351">
        <f>[11]B!C1806</f>
        <v>0</v>
      </c>
      <c r="D187" s="351">
        <f>[11]B!$E$1806</f>
        <v>0</v>
      </c>
      <c r="E187" s="79">
        <f>[11]B!$AL$1806</f>
        <v>0</v>
      </c>
      <c r="F187" s="7"/>
      <c r="G187" s="7"/>
      <c r="H187" s="7"/>
      <c r="I187" s="7"/>
      <c r="J187" s="7"/>
      <c r="K187" s="7"/>
      <c r="L187" s="7"/>
      <c r="M187" s="7"/>
      <c r="N187" s="7"/>
    </row>
    <row r="188" spans="1:14" s="3" customFormat="1" ht="15" customHeight="1" x14ac:dyDescent="0.15">
      <c r="A188" s="290" t="s">
        <v>297</v>
      </c>
      <c r="B188" s="45" t="s">
        <v>298</v>
      </c>
      <c r="C188" s="351">
        <f>[11]B!C1807</f>
        <v>0</v>
      </c>
      <c r="D188" s="351">
        <f>[11]B!$E$1807</f>
        <v>0</v>
      </c>
      <c r="E188" s="79">
        <f>[11]B!$AL$1807</f>
        <v>0</v>
      </c>
      <c r="F188" s="7"/>
      <c r="G188" s="7"/>
      <c r="H188" s="7"/>
      <c r="I188" s="7"/>
      <c r="J188" s="7"/>
      <c r="K188" s="7"/>
      <c r="L188" s="7"/>
      <c r="M188" s="7"/>
      <c r="N188" s="7"/>
    </row>
    <row r="189" spans="1:14" s="3" customFormat="1" ht="15" customHeight="1" x14ac:dyDescent="0.15">
      <c r="A189" s="290" t="s">
        <v>299</v>
      </c>
      <c r="B189" s="45" t="s">
        <v>300</v>
      </c>
      <c r="C189" s="351">
        <f>[11]B!C1808</f>
        <v>0</v>
      </c>
      <c r="D189" s="351">
        <f>[11]B!$E$1808</f>
        <v>0</v>
      </c>
      <c r="E189" s="79">
        <f>[11]B!$AL$1808</f>
        <v>0</v>
      </c>
      <c r="F189" s="7"/>
      <c r="G189" s="7"/>
      <c r="H189" s="7"/>
      <c r="I189" s="7"/>
      <c r="J189" s="7"/>
      <c r="K189" s="7"/>
      <c r="L189" s="7"/>
      <c r="M189" s="7"/>
      <c r="N189" s="7"/>
    </row>
    <row r="190" spans="1:14" s="3" customFormat="1" ht="15" customHeight="1" x14ac:dyDescent="0.15">
      <c r="A190" s="290">
        <v>1701035</v>
      </c>
      <c r="B190" s="45" t="s">
        <v>301</v>
      </c>
      <c r="C190" s="351">
        <f>[11]B!C1809</f>
        <v>0</v>
      </c>
      <c r="D190" s="351">
        <f>[11]B!$E$1809</f>
        <v>0</v>
      </c>
      <c r="E190" s="79">
        <f>[11]B!$AL$1809</f>
        <v>0</v>
      </c>
      <c r="F190" s="7"/>
      <c r="G190" s="7"/>
      <c r="H190" s="7"/>
      <c r="I190" s="7"/>
      <c r="J190" s="7"/>
      <c r="K190" s="7"/>
      <c r="L190" s="7"/>
      <c r="M190" s="7"/>
      <c r="N190" s="7"/>
    </row>
    <row r="191" spans="1:14" s="3" customFormat="1" ht="15" customHeight="1" x14ac:dyDescent="0.15">
      <c r="A191" s="290" t="s">
        <v>302</v>
      </c>
      <c r="B191" s="45" t="s">
        <v>303</v>
      </c>
      <c r="C191" s="351">
        <f>[11]B!C1810</f>
        <v>0</v>
      </c>
      <c r="D191" s="351">
        <f>[11]B!$E$1810</f>
        <v>0</v>
      </c>
      <c r="E191" s="79">
        <f>[11]B!$AL$1810</f>
        <v>0</v>
      </c>
      <c r="F191" s="7"/>
      <c r="G191" s="7"/>
      <c r="H191" s="7"/>
      <c r="I191" s="7"/>
      <c r="J191" s="7"/>
      <c r="K191" s="7"/>
      <c r="L191" s="7"/>
      <c r="M191" s="7"/>
      <c r="N191" s="7"/>
    </row>
    <row r="192" spans="1:14" s="3" customFormat="1" ht="15" customHeight="1" x14ac:dyDescent="0.15">
      <c r="A192" s="290" t="s">
        <v>304</v>
      </c>
      <c r="B192" s="45" t="s">
        <v>305</v>
      </c>
      <c r="C192" s="351">
        <f>[11]B!C1811</f>
        <v>0</v>
      </c>
      <c r="D192" s="351">
        <f>[11]B!$E$1811</f>
        <v>0</v>
      </c>
      <c r="E192" s="79">
        <f>[11]B!$AL$1811</f>
        <v>0</v>
      </c>
      <c r="F192" s="7"/>
      <c r="G192" s="7"/>
      <c r="H192" s="7"/>
      <c r="I192" s="7"/>
      <c r="J192" s="7"/>
      <c r="K192" s="7"/>
      <c r="L192" s="7"/>
      <c r="M192" s="7"/>
      <c r="N192" s="7"/>
    </row>
    <row r="193" spans="1:14" s="3" customFormat="1" ht="15" customHeight="1" x14ac:dyDescent="0.15">
      <c r="A193" s="290">
        <v>1801001</v>
      </c>
      <c r="B193" s="45" t="s">
        <v>306</v>
      </c>
      <c r="C193" s="351">
        <f>[11]B!C2059</f>
        <v>73</v>
      </c>
      <c r="D193" s="351">
        <f>[11]B!$E$2059</f>
        <v>73</v>
      </c>
      <c r="E193" s="79">
        <f>[11]B!$AL$2059</f>
        <v>2938980</v>
      </c>
      <c r="F193" s="7"/>
      <c r="G193" s="7"/>
      <c r="H193" s="7"/>
      <c r="I193" s="7"/>
      <c r="J193" s="7"/>
      <c r="K193" s="7"/>
      <c r="L193" s="7"/>
      <c r="M193" s="7"/>
      <c r="N193" s="7"/>
    </row>
    <row r="194" spans="1:14" s="3" customFormat="1" ht="15" customHeight="1" x14ac:dyDescent="0.15">
      <c r="A194" s="290">
        <v>1801003</v>
      </c>
      <c r="B194" s="45" t="s">
        <v>307</v>
      </c>
      <c r="C194" s="351">
        <f>[11]B!C2060</f>
        <v>0</v>
      </c>
      <c r="D194" s="351">
        <f>[11]B!$E$2060</f>
        <v>0</v>
      </c>
      <c r="E194" s="79">
        <f>[11]B!$AL$2060</f>
        <v>0</v>
      </c>
      <c r="F194" s="7"/>
      <c r="G194" s="7"/>
      <c r="H194" s="7"/>
      <c r="I194" s="7"/>
      <c r="J194" s="7"/>
      <c r="K194" s="7"/>
      <c r="L194" s="7"/>
      <c r="M194" s="7"/>
      <c r="N194" s="7"/>
    </row>
    <row r="195" spans="1:14" s="3" customFormat="1" ht="15" customHeight="1" x14ac:dyDescent="0.15">
      <c r="A195" s="290">
        <v>1801006</v>
      </c>
      <c r="B195" s="45" t="s">
        <v>308</v>
      </c>
      <c r="C195" s="351">
        <f>[11]B!C2061</f>
        <v>11</v>
      </c>
      <c r="D195" s="351">
        <f>[11]B!$E$2061</f>
        <v>11</v>
      </c>
      <c r="E195" s="79">
        <f>[11]B!$AL$2061</f>
        <v>569030</v>
      </c>
      <c r="F195" s="7"/>
      <c r="G195" s="7"/>
      <c r="H195" s="7"/>
      <c r="I195" s="7"/>
      <c r="J195" s="7"/>
      <c r="K195" s="7"/>
      <c r="L195" s="7"/>
      <c r="M195" s="7"/>
      <c r="N195" s="7"/>
    </row>
    <row r="196" spans="1:14" s="3" customFormat="1" ht="15" customHeight="1" x14ac:dyDescent="0.15">
      <c r="A196" s="290">
        <v>1401001</v>
      </c>
      <c r="B196" s="45" t="s">
        <v>309</v>
      </c>
      <c r="C196" s="351">
        <f>[11]B!C1504</f>
        <v>3</v>
      </c>
      <c r="D196" s="351">
        <f>[11]B!$E$1504</f>
        <v>3</v>
      </c>
      <c r="E196" s="79">
        <f>[11]B!$AL$1504</f>
        <v>32670</v>
      </c>
      <c r="F196" s="7"/>
      <c r="G196" s="7"/>
      <c r="H196" s="7"/>
      <c r="I196" s="7"/>
      <c r="J196" s="7"/>
      <c r="K196" s="7"/>
      <c r="L196" s="7"/>
      <c r="M196" s="7"/>
      <c r="N196" s="7"/>
    </row>
    <row r="197" spans="1:14" s="3" customFormat="1" ht="24" customHeight="1" x14ac:dyDescent="0.15">
      <c r="A197" s="290">
        <v>1101113</v>
      </c>
      <c r="B197" s="45" t="s">
        <v>310</v>
      </c>
      <c r="C197" s="351">
        <f>[11]B!C1087</f>
        <v>0</v>
      </c>
      <c r="D197" s="351">
        <f>[11]B!$E$1087</f>
        <v>0</v>
      </c>
      <c r="E197" s="79">
        <f>[11]B!$AL$1087</f>
        <v>0</v>
      </c>
      <c r="F197" s="7"/>
      <c r="G197" s="7"/>
      <c r="H197" s="7"/>
      <c r="I197" s="7"/>
      <c r="J197" s="7"/>
      <c r="K197" s="7"/>
      <c r="L197" s="7"/>
      <c r="M197" s="7"/>
      <c r="N197" s="7"/>
    </row>
    <row r="198" spans="1:14" s="3" customFormat="1" ht="24" customHeight="1" x14ac:dyDescent="0.15">
      <c r="A198" s="290">
        <v>1101140</v>
      </c>
      <c r="B198" s="45" t="s">
        <v>311</v>
      </c>
      <c r="C198" s="351">
        <f>[11]B!C1088</f>
        <v>0</v>
      </c>
      <c r="D198" s="351">
        <f>[11]B!$E$1088</f>
        <v>0</v>
      </c>
      <c r="E198" s="79">
        <f>[11]B!$AL$1088</f>
        <v>0</v>
      </c>
      <c r="F198" s="7"/>
      <c r="G198" s="7"/>
      <c r="H198" s="7"/>
      <c r="I198" s="7"/>
      <c r="J198" s="7"/>
      <c r="K198" s="7"/>
      <c r="L198" s="7"/>
      <c r="M198" s="7"/>
      <c r="N198" s="7"/>
    </row>
    <row r="199" spans="1:14" s="3" customFormat="1" ht="15" customHeight="1" x14ac:dyDescent="0.15">
      <c r="A199" s="290">
        <v>1101141</v>
      </c>
      <c r="B199" s="45" t="s">
        <v>312</v>
      </c>
      <c r="C199" s="351">
        <f>[11]B!C1089</f>
        <v>2</v>
      </c>
      <c r="D199" s="351">
        <f>[11]B!$E$1089</f>
        <v>2</v>
      </c>
      <c r="E199" s="79">
        <f>[11]B!$AL$1089</f>
        <v>532440</v>
      </c>
      <c r="F199" s="7"/>
      <c r="G199" s="7"/>
      <c r="H199" s="7"/>
      <c r="I199" s="7"/>
      <c r="J199" s="7"/>
      <c r="K199" s="7"/>
      <c r="L199" s="7"/>
      <c r="M199" s="7"/>
      <c r="N199" s="7"/>
    </row>
    <row r="200" spans="1:14" s="3" customFormat="1" ht="15" customHeight="1" x14ac:dyDescent="0.15">
      <c r="A200" s="303">
        <v>1101142</v>
      </c>
      <c r="B200" s="65" t="s">
        <v>313</v>
      </c>
      <c r="C200" s="351">
        <f>[11]B!C1090</f>
        <v>0</v>
      </c>
      <c r="D200" s="352">
        <f>[11]B!$E$1090</f>
        <v>0</v>
      </c>
      <c r="E200" s="79">
        <f>[11]B!$AL$1090</f>
        <v>0</v>
      </c>
      <c r="F200" s="7"/>
      <c r="G200" s="7"/>
      <c r="H200" s="7"/>
      <c r="I200" s="7"/>
      <c r="J200" s="7"/>
      <c r="K200" s="7"/>
      <c r="L200" s="7"/>
      <c r="M200" s="7"/>
      <c r="N200" s="7"/>
    </row>
    <row r="201" spans="1:14" s="3" customFormat="1" ht="15" customHeight="1" x14ac:dyDescent="0.15">
      <c r="A201" s="329"/>
      <c r="B201" s="66" t="s">
        <v>314</v>
      </c>
      <c r="C201" s="353">
        <f>SUM(C167:C200)</f>
        <v>1105</v>
      </c>
      <c r="D201" s="353">
        <f>SUM(D167:D200)</f>
        <v>1090</v>
      </c>
      <c r="E201" s="95">
        <f>SUM(E167:E200)</f>
        <v>17586460</v>
      </c>
      <c r="F201" s="7"/>
      <c r="G201" s="7"/>
      <c r="H201" s="7"/>
      <c r="I201" s="7"/>
      <c r="J201" s="7"/>
      <c r="K201" s="7"/>
      <c r="L201" s="7"/>
      <c r="M201" s="7"/>
      <c r="N201" s="7"/>
    </row>
    <row r="202" spans="1:14" s="3" customFormat="1" ht="24.95" customHeight="1" x14ac:dyDescent="0.15">
      <c r="A202" s="96" t="s">
        <v>315</v>
      </c>
      <c r="B202" s="97"/>
      <c r="C202" s="354"/>
      <c r="D202" s="354"/>
      <c r="E202" s="98"/>
      <c r="F202" s="7"/>
      <c r="G202" s="7"/>
      <c r="H202" s="7"/>
      <c r="I202" s="7"/>
      <c r="J202" s="7"/>
      <c r="K202" s="7"/>
      <c r="L202" s="7"/>
      <c r="M202" s="7"/>
      <c r="N202" s="7"/>
    </row>
    <row r="203" spans="1:14" s="3" customFormat="1" ht="30" customHeight="1" x14ac:dyDescent="0.15">
      <c r="A203" s="13" t="s">
        <v>4</v>
      </c>
      <c r="B203" s="13" t="s">
        <v>5</v>
      </c>
      <c r="C203" s="14" t="s">
        <v>6</v>
      </c>
      <c r="D203" s="39" t="s">
        <v>7</v>
      </c>
      <c r="E203" s="39" t="s">
        <v>8</v>
      </c>
      <c r="F203" s="7"/>
      <c r="G203" s="7"/>
      <c r="H203" s="7"/>
      <c r="I203" s="7"/>
      <c r="J203" s="7"/>
      <c r="K203" s="7"/>
      <c r="L203" s="7"/>
      <c r="M203" s="7"/>
      <c r="N203" s="7"/>
    </row>
    <row r="204" spans="1:14" s="3" customFormat="1" ht="15" customHeight="1" x14ac:dyDescent="0.15">
      <c r="A204" s="301"/>
      <c r="B204" s="99" t="s">
        <v>316</v>
      </c>
      <c r="C204" s="336">
        <f>[11]B!C947</f>
        <v>0</v>
      </c>
      <c r="D204" s="355">
        <f>[11]B!E947</f>
        <v>0</v>
      </c>
      <c r="E204" s="30">
        <f>[11]B!$AL$947</f>
        <v>0</v>
      </c>
      <c r="F204" s="7"/>
      <c r="G204" s="7"/>
      <c r="H204" s="7"/>
      <c r="I204" s="7"/>
      <c r="J204" s="7"/>
      <c r="K204" s="7"/>
      <c r="L204" s="7"/>
      <c r="M204" s="7"/>
      <c r="N204" s="7"/>
    </row>
    <row r="205" spans="1:14" s="3" customFormat="1" ht="15" customHeight="1" x14ac:dyDescent="0.15">
      <c r="A205" s="301"/>
      <c r="B205" s="99" t="s">
        <v>317</v>
      </c>
      <c r="C205" s="356">
        <f>[11]B!C2900</f>
        <v>0</v>
      </c>
      <c r="D205" s="357"/>
      <c r="E205" s="100"/>
      <c r="F205" s="7"/>
      <c r="G205" s="7"/>
      <c r="H205" s="7"/>
      <c r="I205" s="7"/>
      <c r="J205" s="7"/>
      <c r="K205" s="7"/>
      <c r="L205" s="7"/>
    </row>
    <row r="206" spans="1:14" s="3" customFormat="1" ht="15" customHeight="1" x14ac:dyDescent="0.15">
      <c r="A206" s="290"/>
      <c r="B206" s="101" t="s">
        <v>318</v>
      </c>
      <c r="C206" s="337">
        <f>[11]B!C2901</f>
        <v>0</v>
      </c>
      <c r="D206" s="341"/>
      <c r="E206" s="84"/>
      <c r="F206" s="7"/>
      <c r="G206" s="7"/>
      <c r="H206" s="7"/>
      <c r="I206" s="7"/>
      <c r="J206" s="7"/>
      <c r="K206" s="7"/>
      <c r="L206" s="7"/>
    </row>
    <row r="207" spans="1:14" s="3" customFormat="1" ht="15" customHeight="1" x14ac:dyDescent="0.15">
      <c r="A207" s="290"/>
      <c r="B207" s="101" t="s">
        <v>319</v>
      </c>
      <c r="C207" s="337">
        <f>[11]B!$C$2902</f>
        <v>0</v>
      </c>
      <c r="D207" s="341"/>
      <c r="E207" s="84"/>
      <c r="F207" s="7"/>
      <c r="G207" s="7"/>
      <c r="H207" s="7"/>
      <c r="I207" s="7"/>
      <c r="J207" s="7"/>
      <c r="K207" s="7"/>
      <c r="L207" s="7"/>
    </row>
    <row r="208" spans="1:14" s="3" customFormat="1" ht="15" customHeight="1" x14ac:dyDescent="0.15">
      <c r="A208" s="290"/>
      <c r="B208" s="101" t="s">
        <v>320</v>
      </c>
      <c r="C208" s="337">
        <f>[11]B!$C$2903</f>
        <v>0</v>
      </c>
      <c r="D208" s="341"/>
      <c r="E208" s="84"/>
      <c r="F208" s="7"/>
      <c r="G208" s="7"/>
      <c r="H208" s="7"/>
      <c r="I208" s="7"/>
      <c r="J208" s="7"/>
      <c r="K208" s="7"/>
      <c r="L208" s="7"/>
    </row>
    <row r="209" spans="1:12" s="3" customFormat="1" ht="15" customHeight="1" x14ac:dyDescent="0.15">
      <c r="A209" s="290"/>
      <c r="B209" s="101" t="s">
        <v>321</v>
      </c>
      <c r="C209" s="337">
        <f>[11]B!$C$2904</f>
        <v>0</v>
      </c>
      <c r="D209" s="341"/>
      <c r="E209" s="84"/>
      <c r="F209" s="7"/>
      <c r="G209" s="7"/>
      <c r="H209" s="7"/>
      <c r="I209" s="7"/>
      <c r="J209" s="7"/>
      <c r="K209" s="7"/>
      <c r="L209" s="7"/>
    </row>
    <row r="210" spans="1:12" s="3" customFormat="1" ht="15" customHeight="1" x14ac:dyDescent="0.15">
      <c r="A210" s="290"/>
      <c r="B210" s="101" t="s">
        <v>322</v>
      </c>
      <c r="C210" s="337">
        <f>[11]B!$C$2905</f>
        <v>0</v>
      </c>
      <c r="D210" s="341"/>
      <c r="E210" s="84"/>
      <c r="F210" s="7"/>
      <c r="G210" s="7"/>
      <c r="H210" s="7"/>
      <c r="I210" s="7"/>
      <c r="J210" s="7"/>
      <c r="K210" s="7"/>
      <c r="L210" s="7"/>
    </row>
    <row r="211" spans="1:12" s="3" customFormat="1" ht="15" customHeight="1" x14ac:dyDescent="0.15">
      <c r="A211" s="303"/>
      <c r="B211" s="102" t="s">
        <v>323</v>
      </c>
      <c r="C211" s="338">
        <f>[11]B!$C$2906</f>
        <v>0</v>
      </c>
      <c r="D211" s="358"/>
      <c r="E211" s="103"/>
      <c r="F211" s="7"/>
      <c r="G211" s="7"/>
      <c r="H211" s="7"/>
      <c r="I211" s="7"/>
      <c r="J211" s="7"/>
      <c r="K211" s="7"/>
      <c r="L211" s="7"/>
    </row>
    <row r="212" spans="1:12" s="3" customFormat="1" ht="15" customHeight="1" x14ac:dyDescent="0.15">
      <c r="A212" s="329"/>
      <c r="B212" s="104" t="s">
        <v>105</v>
      </c>
      <c r="C212" s="359">
        <f>SUM(C204:C211)</f>
        <v>0</v>
      </c>
      <c r="D212" s="359">
        <f>SUM(D204:D211)</f>
        <v>0</v>
      </c>
      <c r="E212" s="359">
        <f t="shared" ref="E212" si="2">SUM(E204:E211)</f>
        <v>0</v>
      </c>
      <c r="F212" s="7"/>
      <c r="G212" s="7"/>
      <c r="H212" s="7"/>
      <c r="I212" s="7"/>
      <c r="J212" s="7"/>
      <c r="K212" s="7"/>
      <c r="L212" s="7"/>
    </row>
    <row r="213" spans="1:12" s="3" customFormat="1" ht="24.95" customHeight="1" x14ac:dyDescent="0.15">
      <c r="A213" s="96" t="s">
        <v>324</v>
      </c>
      <c r="B213" s="97"/>
      <c r="C213" s="360"/>
      <c r="D213" s="360"/>
      <c r="E213" s="105"/>
      <c r="F213" s="7"/>
      <c r="G213" s="7"/>
      <c r="H213" s="7"/>
      <c r="I213" s="7"/>
      <c r="J213" s="7"/>
      <c r="K213" s="7"/>
      <c r="L213" s="7"/>
    </row>
    <row r="214" spans="1:12" s="3" customFormat="1" ht="30" customHeight="1" x14ac:dyDescent="0.15">
      <c r="A214" s="13" t="s">
        <v>4</v>
      </c>
      <c r="B214" s="106" t="s">
        <v>325</v>
      </c>
      <c r="C214" s="39" t="s">
        <v>6</v>
      </c>
      <c r="D214" s="94" t="s">
        <v>7</v>
      </c>
      <c r="E214" s="39" t="s">
        <v>8</v>
      </c>
      <c r="F214" s="7"/>
      <c r="G214" s="7"/>
      <c r="H214" s="7"/>
      <c r="I214" s="7"/>
      <c r="J214" s="7"/>
      <c r="K214" s="7"/>
      <c r="L214" s="7"/>
    </row>
    <row r="215" spans="1:12" s="3" customFormat="1" ht="15" customHeight="1" x14ac:dyDescent="0.15">
      <c r="A215" s="286">
        <v>3003001</v>
      </c>
      <c r="B215" s="107" t="s">
        <v>326</v>
      </c>
      <c r="C215" s="361">
        <f>[11]B!C2909</f>
        <v>9</v>
      </c>
      <c r="D215" s="362">
        <f>[11]B!$E$2909</f>
        <v>9</v>
      </c>
      <c r="E215" s="30">
        <f>[11]B!$AL$2909</f>
        <v>74070</v>
      </c>
      <c r="F215" s="7"/>
      <c r="G215" s="7"/>
      <c r="H215" s="7"/>
      <c r="I215" s="7"/>
      <c r="J215" s="7"/>
      <c r="K215" s="7"/>
      <c r="L215" s="7"/>
    </row>
    <row r="216" spans="1:12" s="3" customFormat="1" ht="15" customHeight="1" x14ac:dyDescent="0.15">
      <c r="A216" s="290" t="s">
        <v>327</v>
      </c>
      <c r="B216" s="101" t="s">
        <v>328</v>
      </c>
      <c r="C216" s="363">
        <f>[11]B!C2910</f>
        <v>0</v>
      </c>
      <c r="D216" s="364">
        <f>[11]B!$E$2910</f>
        <v>0</v>
      </c>
      <c r="E216" s="31">
        <f>[11]B!$AL$2910</f>
        <v>0</v>
      </c>
      <c r="F216" s="7"/>
      <c r="G216" s="7"/>
      <c r="H216" s="7"/>
      <c r="I216" s="7"/>
      <c r="J216" s="7"/>
      <c r="K216" s="7"/>
      <c r="L216" s="7"/>
    </row>
    <row r="217" spans="1:12" s="3" customFormat="1" ht="15" customHeight="1" x14ac:dyDescent="0.15">
      <c r="A217" s="290" t="s">
        <v>329</v>
      </c>
      <c r="B217" s="101" t="s">
        <v>330</v>
      </c>
      <c r="C217" s="363">
        <f>[11]B!C2911</f>
        <v>0</v>
      </c>
      <c r="D217" s="363">
        <f>[11]B!$E$2911</f>
        <v>0</v>
      </c>
      <c r="E217" s="31">
        <f>[11]B!$AL$2911</f>
        <v>0</v>
      </c>
      <c r="F217" s="7"/>
      <c r="G217" s="7"/>
      <c r="H217" s="7"/>
      <c r="I217" s="7"/>
      <c r="J217" s="7"/>
      <c r="K217" s="7"/>
      <c r="L217" s="7"/>
    </row>
    <row r="218" spans="1:12" s="3" customFormat="1" ht="15" customHeight="1" x14ac:dyDescent="0.15">
      <c r="A218" s="290" t="s">
        <v>331</v>
      </c>
      <c r="B218" s="101" t="s">
        <v>332</v>
      </c>
      <c r="C218" s="363">
        <f>[11]B!C2912</f>
        <v>0</v>
      </c>
      <c r="D218" s="363">
        <f>[11]B!$E$2912</f>
        <v>0</v>
      </c>
      <c r="E218" s="31">
        <f>[11]B!$AL$2912</f>
        <v>0</v>
      </c>
      <c r="F218" s="7"/>
      <c r="G218" s="7"/>
      <c r="H218" s="7"/>
      <c r="I218" s="7"/>
      <c r="J218" s="7"/>
      <c r="K218" s="7"/>
      <c r="L218" s="7"/>
    </row>
    <row r="219" spans="1:12" s="3" customFormat="1" ht="15" customHeight="1" x14ac:dyDescent="0.15">
      <c r="A219" s="303" t="s">
        <v>333</v>
      </c>
      <c r="B219" s="102" t="s">
        <v>334</v>
      </c>
      <c r="C219" s="365">
        <f>[11]B!C2913</f>
        <v>0</v>
      </c>
      <c r="D219" s="365">
        <f>[11]B!$E$2913</f>
        <v>0</v>
      </c>
      <c r="E219" s="108">
        <f>[11]B!$AL$2913</f>
        <v>0</v>
      </c>
      <c r="F219" s="7"/>
      <c r="G219" s="7"/>
      <c r="H219" s="7"/>
      <c r="I219" s="7"/>
      <c r="J219" s="7"/>
      <c r="K219" s="7"/>
      <c r="L219" s="7"/>
    </row>
    <row r="220" spans="1:12" s="3" customFormat="1" ht="15" customHeight="1" x14ac:dyDescent="0.15">
      <c r="A220" s="329"/>
      <c r="B220" s="109" t="s">
        <v>335</v>
      </c>
      <c r="C220" s="366">
        <f>SUM(C215:C219)</f>
        <v>9</v>
      </c>
      <c r="D220" s="366">
        <f>SUM(D215:D219)</f>
        <v>9</v>
      </c>
      <c r="E220" s="95">
        <f>SUM(E215:E219)</f>
        <v>74070</v>
      </c>
      <c r="F220" s="7"/>
      <c r="G220" s="7"/>
      <c r="H220" s="7"/>
      <c r="I220" s="7"/>
      <c r="J220" s="7"/>
      <c r="K220" s="7"/>
      <c r="L220" s="7"/>
    </row>
    <row r="221" spans="1:12" s="111" customFormat="1" ht="24.95" customHeight="1" x14ac:dyDescent="0.15">
      <c r="A221" s="760" t="s">
        <v>336</v>
      </c>
      <c r="B221" s="760"/>
      <c r="C221" s="367"/>
      <c r="D221" s="367"/>
      <c r="E221" s="110"/>
    </row>
    <row r="222" spans="1:12" s="3" customFormat="1" ht="35.1" customHeight="1" x14ac:dyDescent="0.15">
      <c r="A222" s="13" t="s">
        <v>4</v>
      </c>
      <c r="B222" s="106" t="s">
        <v>337</v>
      </c>
      <c r="C222" s="39" t="s">
        <v>6</v>
      </c>
      <c r="D222" s="94" t="s">
        <v>7</v>
      </c>
      <c r="E222" s="39" t="s">
        <v>8</v>
      </c>
      <c r="F222" s="7"/>
      <c r="G222" s="7"/>
      <c r="H222" s="7"/>
      <c r="I222" s="7"/>
      <c r="J222" s="7"/>
      <c r="K222" s="7"/>
      <c r="L222" s="7"/>
    </row>
    <row r="223" spans="1:12" s="3" customFormat="1" ht="15" customHeight="1" x14ac:dyDescent="0.15">
      <c r="A223" s="286">
        <v>2401061</v>
      </c>
      <c r="B223" s="107" t="s">
        <v>338</v>
      </c>
      <c r="C223" s="361">
        <f>[11]B!$C$2753</f>
        <v>149</v>
      </c>
      <c r="D223" s="361">
        <f>[11]B!$E$2753</f>
        <v>149</v>
      </c>
      <c r="E223" s="30">
        <f>[11]B!$AL$2753</f>
        <v>3278000</v>
      </c>
      <c r="F223" s="7"/>
      <c r="G223" s="7"/>
      <c r="H223" s="7"/>
      <c r="I223" s="7"/>
      <c r="J223" s="7"/>
      <c r="K223" s="7"/>
      <c r="L223" s="7"/>
    </row>
    <row r="224" spans="1:12" s="3" customFormat="1" ht="15" customHeight="1" x14ac:dyDescent="0.15">
      <c r="A224" s="290" t="s">
        <v>339</v>
      </c>
      <c r="B224" s="101" t="s">
        <v>340</v>
      </c>
      <c r="C224" s="363">
        <f>[11]B!$C$2754</f>
        <v>188</v>
      </c>
      <c r="D224" s="363">
        <f>[11]B!$E$2754</f>
        <v>188</v>
      </c>
      <c r="E224" s="31">
        <f>[11]B!$AL$2754</f>
        <v>13013360</v>
      </c>
      <c r="F224" s="7"/>
      <c r="G224" s="7"/>
      <c r="H224" s="7"/>
      <c r="I224" s="7"/>
      <c r="J224" s="7"/>
      <c r="K224" s="7"/>
      <c r="L224" s="7"/>
    </row>
    <row r="225" spans="1:22" s="3" customFormat="1" ht="15" customHeight="1" x14ac:dyDescent="0.15">
      <c r="A225" s="290" t="s">
        <v>341</v>
      </c>
      <c r="B225" s="101" t="s">
        <v>342</v>
      </c>
      <c r="C225" s="363">
        <f>[11]B!$C$2755</f>
        <v>0</v>
      </c>
      <c r="D225" s="363">
        <f>[11]B!$E$2755</f>
        <v>0</v>
      </c>
      <c r="E225" s="31">
        <f>[11]B!$AL$2755</f>
        <v>0</v>
      </c>
      <c r="F225" s="7"/>
      <c r="G225" s="7"/>
      <c r="H225" s="7"/>
      <c r="I225" s="7"/>
      <c r="J225" s="7"/>
      <c r="K225" s="7"/>
      <c r="L225" s="7"/>
    </row>
    <row r="226" spans="1:22" s="3" customFormat="1" ht="15" customHeight="1" x14ac:dyDescent="0.15">
      <c r="A226" s="290" t="s">
        <v>343</v>
      </c>
      <c r="B226" s="101" t="s">
        <v>344</v>
      </c>
      <c r="C226" s="363">
        <f>[11]B!$C$2756</f>
        <v>265</v>
      </c>
      <c r="D226" s="363">
        <f>[11]B!$E$2756</f>
        <v>257</v>
      </c>
      <c r="E226" s="31">
        <f>[11]B!$AL$2756</f>
        <v>776140</v>
      </c>
      <c r="F226" s="7"/>
      <c r="G226" s="7"/>
      <c r="H226" s="7"/>
      <c r="I226" s="7"/>
      <c r="J226" s="7"/>
      <c r="K226" s="7"/>
      <c r="L226" s="7"/>
    </row>
    <row r="227" spans="1:22" s="3" customFormat="1" ht="15" customHeight="1" x14ac:dyDescent="0.15">
      <c r="A227" s="290" t="s">
        <v>345</v>
      </c>
      <c r="B227" s="101" t="s">
        <v>346</v>
      </c>
      <c r="C227" s="363">
        <f>[11]B!$C$2757</f>
        <v>0</v>
      </c>
      <c r="D227" s="363">
        <f>[11]B!$E$2757</f>
        <v>0</v>
      </c>
      <c r="E227" s="31">
        <f>[11]B!$AL$2757</f>
        <v>0</v>
      </c>
      <c r="F227" s="7"/>
      <c r="G227" s="7"/>
      <c r="H227" s="7"/>
      <c r="I227" s="7"/>
      <c r="J227" s="7"/>
      <c r="K227" s="7"/>
      <c r="L227" s="7"/>
    </row>
    <row r="228" spans="1:22" s="3" customFormat="1" ht="15" customHeight="1" x14ac:dyDescent="0.15">
      <c r="A228" s="290" t="s">
        <v>347</v>
      </c>
      <c r="B228" s="101" t="s">
        <v>348</v>
      </c>
      <c r="C228" s="363">
        <f>[11]B!$C$2758</f>
        <v>0</v>
      </c>
      <c r="D228" s="363">
        <f>[11]B!$E$2758</f>
        <v>0</v>
      </c>
      <c r="E228" s="31">
        <f>[11]B!$AL$2758</f>
        <v>0</v>
      </c>
      <c r="F228" s="7"/>
      <c r="G228" s="7"/>
      <c r="H228" s="7"/>
      <c r="I228" s="7"/>
      <c r="J228" s="7"/>
      <c r="K228" s="7"/>
      <c r="L228" s="7"/>
      <c r="V228" s="112"/>
    </row>
    <row r="229" spans="1:22" s="3" customFormat="1" ht="15" customHeight="1" x14ac:dyDescent="0.15">
      <c r="A229" s="303" t="s">
        <v>349</v>
      </c>
      <c r="B229" s="102" t="s">
        <v>350</v>
      </c>
      <c r="C229" s="365">
        <f>[11]B!$C$2759</f>
        <v>0</v>
      </c>
      <c r="D229" s="365">
        <f>[11]B!$E$2759</f>
        <v>0</v>
      </c>
      <c r="E229" s="108">
        <f>[11]B!$AL$2759</f>
        <v>0</v>
      </c>
      <c r="F229" s="7"/>
      <c r="G229" s="7"/>
      <c r="H229" s="7"/>
      <c r="I229" s="7"/>
      <c r="J229" s="7"/>
      <c r="K229" s="7"/>
      <c r="L229" s="7"/>
      <c r="V229" s="112"/>
    </row>
    <row r="230" spans="1:22" s="3" customFormat="1" ht="15" customHeight="1" x14ac:dyDescent="0.15">
      <c r="A230" s="329"/>
      <c r="B230" s="109" t="s">
        <v>351</v>
      </c>
      <c r="C230" s="368">
        <f>SUM(C223:C229)</f>
        <v>602</v>
      </c>
      <c r="D230" s="368">
        <f>SUM(D223:D229)</f>
        <v>594</v>
      </c>
      <c r="E230" s="95">
        <f>SUM(E223:E229)</f>
        <v>17067500</v>
      </c>
      <c r="F230" s="7"/>
      <c r="G230" s="7"/>
      <c r="H230" s="7"/>
      <c r="I230" s="7"/>
      <c r="J230" s="7"/>
      <c r="K230" s="7"/>
      <c r="L230" s="7"/>
      <c r="V230" s="112"/>
    </row>
    <row r="231" spans="1:22" s="114" customFormat="1" ht="24.95" customHeight="1" x14ac:dyDescent="0.15">
      <c r="A231" s="752" t="s">
        <v>352</v>
      </c>
      <c r="B231" s="752"/>
      <c r="C231" s="369"/>
      <c r="D231" s="369"/>
      <c r="E231" s="93"/>
      <c r="F231" s="370"/>
      <c r="G231" s="370"/>
      <c r="H231" s="370"/>
      <c r="I231" s="370"/>
      <c r="J231" s="370"/>
      <c r="K231" s="370"/>
      <c r="L231" s="370"/>
      <c r="M231" s="370"/>
      <c r="N231" s="370"/>
      <c r="O231" s="113"/>
      <c r="V231" s="115"/>
    </row>
    <row r="232" spans="1:22" ht="35.1" customHeight="1" x14ac:dyDescent="0.15">
      <c r="A232" s="13" t="s">
        <v>4</v>
      </c>
      <c r="B232" s="13" t="s">
        <v>5</v>
      </c>
      <c r="C232" s="39" t="s">
        <v>6</v>
      </c>
      <c r="D232" s="94" t="s">
        <v>7</v>
      </c>
      <c r="E232" s="39" t="s">
        <v>8</v>
      </c>
      <c r="F232" s="371"/>
      <c r="G232" s="371"/>
      <c r="H232" s="371"/>
      <c r="I232" s="371"/>
      <c r="J232" s="371"/>
      <c r="K232" s="371"/>
      <c r="L232" s="371"/>
      <c r="M232" s="371"/>
      <c r="N232" s="371"/>
      <c r="O232" s="116"/>
      <c r="V232" s="117"/>
    </row>
    <row r="233" spans="1:22" ht="15" customHeight="1" x14ac:dyDescent="0.15">
      <c r="A233" s="286">
        <v>2004103</v>
      </c>
      <c r="B233" s="107" t="s">
        <v>353</v>
      </c>
      <c r="C233" s="361">
        <f>[11]B!$C$2427</f>
        <v>57</v>
      </c>
      <c r="D233" s="361">
        <f>[11]B!$E$2427</f>
        <v>48</v>
      </c>
      <c r="E233" s="30">
        <f>[11]B!$AL$2427</f>
        <v>7390080</v>
      </c>
      <c r="F233" s="371"/>
      <c r="G233" s="371"/>
      <c r="H233" s="371"/>
      <c r="I233" s="371"/>
      <c r="J233" s="371"/>
      <c r="K233" s="371"/>
      <c r="L233" s="371"/>
      <c r="M233" s="371"/>
      <c r="N233" s="371"/>
      <c r="O233" s="116"/>
      <c r="V233" s="117"/>
    </row>
    <row r="234" spans="1:22" ht="15" customHeight="1" x14ac:dyDescent="0.15">
      <c r="A234" s="303" t="s">
        <v>354</v>
      </c>
      <c r="B234" s="102" t="s">
        <v>355</v>
      </c>
      <c r="C234" s="363">
        <f>[11]B!$C$2428</f>
        <v>1</v>
      </c>
      <c r="D234" s="363">
        <f>[11]B!$E$2428</f>
        <v>0</v>
      </c>
      <c r="E234" s="31">
        <f>[11]B!$AL$2428</f>
        <v>0</v>
      </c>
      <c r="F234" s="371"/>
      <c r="G234" s="371"/>
      <c r="H234" s="371"/>
      <c r="I234" s="371"/>
      <c r="J234" s="371"/>
      <c r="K234" s="371"/>
      <c r="L234" s="371"/>
      <c r="M234" s="371"/>
      <c r="N234" s="371"/>
      <c r="O234" s="116"/>
      <c r="V234" s="117"/>
    </row>
    <row r="235" spans="1:22" ht="23.25" customHeight="1" x14ac:dyDescent="0.15">
      <c r="A235" s="342">
        <v>2004003</v>
      </c>
      <c r="B235" s="102" t="s">
        <v>356</v>
      </c>
      <c r="C235" s="365">
        <f>[11]B!C2431</f>
        <v>0</v>
      </c>
      <c r="D235" s="365">
        <f>[11]B!E2431</f>
        <v>0</v>
      </c>
      <c r="E235" s="108">
        <f>[11]B!$AL$2431</f>
        <v>0</v>
      </c>
      <c r="F235" s="371"/>
      <c r="G235" s="371"/>
      <c r="H235" s="371"/>
      <c r="I235" s="371"/>
      <c r="J235" s="371"/>
      <c r="K235" s="371"/>
      <c r="L235" s="371"/>
      <c r="M235" s="371"/>
      <c r="N235" s="371"/>
      <c r="O235" s="116"/>
      <c r="V235" s="117"/>
    </row>
    <row r="236" spans="1:22" ht="15" customHeight="1" x14ac:dyDescent="0.15">
      <c r="A236" s="329"/>
      <c r="B236" s="109" t="s">
        <v>357</v>
      </c>
      <c r="C236" s="366">
        <f>SUM(C233:C235)</f>
        <v>58</v>
      </c>
      <c r="D236" s="366">
        <f>SUM(D233:D235)</f>
        <v>48</v>
      </c>
      <c r="E236" s="95">
        <f>SUM(E233:E235)</f>
        <v>7390080</v>
      </c>
      <c r="F236" s="371"/>
      <c r="G236" s="371"/>
      <c r="H236" s="371"/>
      <c r="I236" s="371"/>
      <c r="J236" s="371"/>
      <c r="K236" s="371"/>
      <c r="L236" s="371"/>
      <c r="M236" s="371"/>
      <c r="N236" s="371"/>
      <c r="O236" s="116"/>
      <c r="V236" s="117"/>
    </row>
    <row r="237" spans="1:22" s="114" customFormat="1" ht="24.95" customHeight="1" x14ac:dyDescent="0.15">
      <c r="A237" s="752" t="s">
        <v>358</v>
      </c>
      <c r="B237" s="752"/>
      <c r="C237" s="372"/>
      <c r="D237" s="372"/>
      <c r="E237" s="93"/>
      <c r="F237" s="370"/>
      <c r="G237" s="370"/>
      <c r="H237" s="370"/>
      <c r="I237" s="370"/>
      <c r="J237" s="370"/>
      <c r="K237" s="370"/>
      <c r="L237" s="370"/>
      <c r="M237" s="370"/>
      <c r="N237" s="370"/>
      <c r="O237" s="370"/>
      <c r="P237" s="370"/>
      <c r="Q237" s="113"/>
      <c r="V237" s="118"/>
    </row>
    <row r="238" spans="1:22" ht="35.1" customHeight="1" x14ac:dyDescent="0.15">
      <c r="A238" s="13"/>
      <c r="B238" s="13" t="s">
        <v>359</v>
      </c>
      <c r="C238" s="39" t="s">
        <v>6</v>
      </c>
      <c r="D238" s="94" t="s">
        <v>7</v>
      </c>
      <c r="E238" s="14" t="s">
        <v>8</v>
      </c>
      <c r="F238" s="371"/>
      <c r="G238" s="371"/>
      <c r="H238" s="371"/>
      <c r="I238" s="371"/>
      <c r="J238" s="371"/>
      <c r="K238" s="371"/>
      <c r="L238" s="371"/>
      <c r="M238" s="371"/>
      <c r="N238" s="371"/>
      <c r="O238" s="371"/>
      <c r="P238" s="371"/>
      <c r="Q238" s="116"/>
    </row>
    <row r="239" spans="1:22" ht="15" customHeight="1" x14ac:dyDescent="0.15">
      <c r="A239" s="286" t="s">
        <v>360</v>
      </c>
      <c r="B239" s="107" t="s">
        <v>361</v>
      </c>
      <c r="C239" s="336">
        <f>[11]B!$C$2780</f>
        <v>718</v>
      </c>
      <c r="D239" s="336">
        <f>[11]B!$E$2780</f>
        <v>718</v>
      </c>
      <c r="E239" s="30">
        <f>[11]B!$AL$2780</f>
        <v>3596800</v>
      </c>
      <c r="F239" s="371"/>
      <c r="G239" s="371"/>
      <c r="H239" s="371"/>
      <c r="I239" s="371"/>
      <c r="J239" s="371"/>
      <c r="K239" s="371"/>
      <c r="L239" s="371"/>
      <c r="M239" s="371"/>
      <c r="N239" s="371"/>
      <c r="O239" s="371"/>
      <c r="P239" s="371"/>
      <c r="Q239" s="116"/>
    </row>
    <row r="240" spans="1:22" ht="15" customHeight="1" x14ac:dyDescent="0.15">
      <c r="A240" s="290" t="s">
        <v>362</v>
      </c>
      <c r="B240" s="101" t="s">
        <v>363</v>
      </c>
      <c r="C240" s="337">
        <f>[11]B!C2806+[11]B!C2839+[11]B!C2840</f>
        <v>329</v>
      </c>
      <c r="D240" s="337">
        <f>[11]B!E2806+[11]B!E2839+[11]B!E2840</f>
        <v>329</v>
      </c>
      <c r="E240" s="31">
        <f>[11]B!$AL$2806+[11]B!AL2839+[11]B!AL2840</f>
        <v>9803850</v>
      </c>
      <c r="F240" s="371"/>
      <c r="G240" s="371"/>
      <c r="H240" s="371"/>
      <c r="I240" s="371"/>
      <c r="J240" s="371"/>
      <c r="K240" s="371"/>
      <c r="L240" s="371"/>
      <c r="M240" s="371"/>
      <c r="N240" s="371"/>
      <c r="O240" s="371"/>
      <c r="P240" s="371"/>
      <c r="Q240" s="116"/>
    </row>
    <row r="241" spans="1:17" ht="15" customHeight="1" x14ac:dyDescent="0.15">
      <c r="A241" s="290" t="s">
        <v>364</v>
      </c>
      <c r="B241" s="101" t="s">
        <v>365</v>
      </c>
      <c r="C241" s="337">
        <f>[11]B!$C$2843</f>
        <v>86</v>
      </c>
      <c r="D241" s="337">
        <f>[11]B!$C$2843</f>
        <v>86</v>
      </c>
      <c r="E241" s="31">
        <f>[11]B!$AL$2843</f>
        <v>1231280</v>
      </c>
      <c r="F241" s="371"/>
      <c r="G241" s="371"/>
      <c r="H241" s="371"/>
      <c r="I241" s="371"/>
      <c r="J241" s="371"/>
      <c r="K241" s="371"/>
      <c r="L241" s="371"/>
      <c r="M241" s="371"/>
      <c r="N241" s="371"/>
      <c r="O241" s="371"/>
      <c r="P241" s="371"/>
      <c r="Q241" s="116"/>
    </row>
    <row r="242" spans="1:17" ht="15" customHeight="1" x14ac:dyDescent="0.15">
      <c r="A242" s="303"/>
      <c r="B242" s="102" t="s">
        <v>366</v>
      </c>
      <c r="C242" s="338">
        <f>[11]B!$C$2893</f>
        <v>0</v>
      </c>
      <c r="D242" s="358"/>
      <c r="E242" s="36"/>
      <c r="F242" s="371"/>
      <c r="G242" s="371"/>
      <c r="H242" s="371"/>
      <c r="I242" s="371"/>
      <c r="J242" s="371"/>
      <c r="K242" s="371"/>
      <c r="L242" s="371"/>
      <c r="M242" s="371"/>
      <c r="N242" s="371"/>
      <c r="O242" s="371"/>
      <c r="P242" s="371"/>
      <c r="Q242" s="116"/>
    </row>
    <row r="243" spans="1:17" ht="15" customHeight="1" x14ac:dyDescent="0.15">
      <c r="A243" s="329"/>
      <c r="B243" s="109" t="s">
        <v>367</v>
      </c>
      <c r="C243" s="373">
        <f>SUM(C239:C242)</f>
        <v>1133</v>
      </c>
      <c r="D243" s="373">
        <f>SUM(D239:D241)</f>
        <v>1133</v>
      </c>
      <c r="E243" s="119">
        <f>SUM(E239:E241)</f>
        <v>14631930</v>
      </c>
      <c r="F243" s="371"/>
      <c r="G243" s="371"/>
      <c r="H243" s="371"/>
      <c r="I243" s="371"/>
      <c r="J243" s="371"/>
      <c r="K243" s="371"/>
      <c r="L243" s="371"/>
      <c r="M243" s="371"/>
      <c r="N243" s="371"/>
      <c r="O243" s="371"/>
      <c r="P243" s="371"/>
      <c r="Q243" s="116"/>
    </row>
    <row r="244" spans="1:17" ht="15" customHeight="1" x14ac:dyDescent="0.15">
      <c r="A244" s="761" t="s">
        <v>368</v>
      </c>
      <c r="B244" s="761"/>
      <c r="C244" s="374"/>
      <c r="D244" s="374"/>
      <c r="E244" s="120"/>
      <c r="F244" s="371"/>
      <c r="G244" s="371"/>
      <c r="H244" s="371"/>
      <c r="I244" s="371"/>
      <c r="J244" s="371"/>
      <c r="K244" s="371"/>
      <c r="L244" s="371"/>
      <c r="M244" s="371"/>
      <c r="N244" s="371"/>
      <c r="O244" s="371"/>
      <c r="P244" s="371"/>
      <c r="Q244" s="116"/>
    </row>
    <row r="245" spans="1:17" ht="32.25" customHeight="1" x14ac:dyDescent="0.15">
      <c r="A245" s="13" t="s">
        <v>4</v>
      </c>
      <c r="B245" s="13" t="s">
        <v>5</v>
      </c>
      <c r="C245" s="39" t="s">
        <v>6</v>
      </c>
      <c r="D245" s="94" t="s">
        <v>7</v>
      </c>
      <c r="E245" s="39" t="s">
        <v>8</v>
      </c>
      <c r="F245" s="371"/>
      <c r="G245" s="371"/>
      <c r="H245" s="371"/>
      <c r="I245" s="371"/>
      <c r="J245" s="371"/>
      <c r="K245" s="371"/>
      <c r="L245" s="371"/>
      <c r="M245" s="371"/>
      <c r="N245" s="371"/>
      <c r="O245" s="371"/>
      <c r="P245" s="371"/>
      <c r="Q245" s="116"/>
    </row>
    <row r="246" spans="1:17" ht="15" customHeight="1" x14ac:dyDescent="0.15">
      <c r="A246" s="286">
        <v>1901023</v>
      </c>
      <c r="B246" s="107" t="s">
        <v>369</v>
      </c>
      <c r="C246" s="336">
        <f>[11]B!$C$2249</f>
        <v>52</v>
      </c>
      <c r="D246" s="336">
        <f>[11]B!$E$2249</f>
        <v>52</v>
      </c>
      <c r="E246" s="121">
        <f>[11]B!$AL$2249</f>
        <v>2581800</v>
      </c>
      <c r="F246" s="371"/>
      <c r="G246" s="371"/>
      <c r="H246" s="371"/>
      <c r="I246" s="371"/>
      <c r="J246" s="371"/>
      <c r="K246" s="371"/>
      <c r="L246" s="371"/>
      <c r="M246" s="371"/>
      <c r="N246" s="371"/>
      <c r="O246" s="371"/>
      <c r="P246" s="371"/>
      <c r="Q246" s="116"/>
    </row>
    <row r="247" spans="1:17" ht="15" customHeight="1" x14ac:dyDescent="0.15">
      <c r="A247" s="290">
        <v>1901024</v>
      </c>
      <c r="B247" s="101" t="s">
        <v>370</v>
      </c>
      <c r="C247" s="337">
        <f>[11]B!$C$2250</f>
        <v>0</v>
      </c>
      <c r="D247" s="337">
        <f>[11]B!$E$2250</f>
        <v>0</v>
      </c>
      <c r="E247" s="18">
        <f>[11]B!$AL$2250</f>
        <v>0</v>
      </c>
      <c r="F247" s="371"/>
      <c r="G247" s="371"/>
      <c r="H247" s="371"/>
      <c r="I247" s="371"/>
      <c r="J247" s="371"/>
      <c r="K247" s="371"/>
      <c r="L247" s="371"/>
      <c r="M247" s="371"/>
      <c r="N247" s="371"/>
      <c r="O247" s="371"/>
      <c r="P247" s="371"/>
      <c r="Q247" s="116"/>
    </row>
    <row r="248" spans="1:17" ht="15" customHeight="1" x14ac:dyDescent="0.15">
      <c r="A248" s="290" t="s">
        <v>371</v>
      </c>
      <c r="B248" s="101" t="s">
        <v>372</v>
      </c>
      <c r="C248" s="337">
        <f>[11]B!$C$2251</f>
        <v>0</v>
      </c>
      <c r="D248" s="337">
        <f>[11]B!$E$2251</f>
        <v>0</v>
      </c>
      <c r="E248" s="18">
        <f>[11]B!$AL$2251</f>
        <v>0</v>
      </c>
      <c r="F248" s="371"/>
      <c r="G248" s="371"/>
      <c r="H248" s="371"/>
      <c r="I248" s="371"/>
      <c r="J248" s="371"/>
      <c r="K248" s="371"/>
      <c r="L248" s="371"/>
      <c r="M248" s="371"/>
      <c r="N248" s="371"/>
      <c r="O248" s="371"/>
      <c r="P248" s="371"/>
      <c r="Q248" s="116"/>
    </row>
    <row r="249" spans="1:17" ht="15" customHeight="1" x14ac:dyDescent="0.15">
      <c r="A249" s="290" t="s">
        <v>373</v>
      </c>
      <c r="B249" s="101" t="s">
        <v>374</v>
      </c>
      <c r="C249" s="337">
        <f>[11]B!$C$2252</f>
        <v>0</v>
      </c>
      <c r="D249" s="337">
        <f>[11]B!$E$2252</f>
        <v>0</v>
      </c>
      <c r="E249" s="18">
        <f>[11]B!$AL$2252</f>
        <v>0</v>
      </c>
      <c r="F249" s="371"/>
      <c r="G249" s="371"/>
      <c r="H249" s="371"/>
      <c r="I249" s="371"/>
      <c r="J249" s="371"/>
      <c r="K249" s="371"/>
      <c r="L249" s="371"/>
      <c r="M249" s="371"/>
      <c r="N249" s="371"/>
      <c r="O249" s="371"/>
      <c r="P249" s="371"/>
      <c r="Q249" s="116"/>
    </row>
    <row r="250" spans="1:17" ht="15" customHeight="1" x14ac:dyDescent="0.15">
      <c r="A250" s="290">
        <v>1901126</v>
      </c>
      <c r="B250" s="101" t="s">
        <v>375</v>
      </c>
      <c r="C250" s="337">
        <f>[11]B!$C$2253</f>
        <v>0</v>
      </c>
      <c r="D250" s="337">
        <f>[11]B!$E$2253</f>
        <v>0</v>
      </c>
      <c r="E250" s="18">
        <f>[11]B!$AL$2253</f>
        <v>0</v>
      </c>
      <c r="F250" s="371"/>
      <c r="G250" s="371"/>
      <c r="H250" s="371"/>
      <c r="I250" s="371"/>
      <c r="J250" s="371"/>
      <c r="K250" s="371"/>
      <c r="L250" s="371"/>
      <c r="M250" s="371"/>
      <c r="N250" s="371"/>
      <c r="O250" s="371"/>
      <c r="P250" s="371"/>
      <c r="Q250" s="116"/>
    </row>
    <row r="251" spans="1:17" ht="15" customHeight="1" x14ac:dyDescent="0.15">
      <c r="A251" s="290" t="s">
        <v>376</v>
      </c>
      <c r="B251" s="101" t="s">
        <v>377</v>
      </c>
      <c r="C251" s="337">
        <f>[11]B!$C$2254</f>
        <v>0</v>
      </c>
      <c r="D251" s="337">
        <f>[11]B!$E$2254</f>
        <v>0</v>
      </c>
      <c r="E251" s="18">
        <f>[11]B!$AL$2254</f>
        <v>0</v>
      </c>
      <c r="F251" s="371"/>
      <c r="G251" s="371"/>
      <c r="H251" s="371"/>
      <c r="I251" s="371"/>
      <c r="J251" s="371"/>
      <c r="K251" s="371"/>
      <c r="L251" s="371"/>
      <c r="M251" s="371"/>
      <c r="N251" s="371"/>
      <c r="O251" s="371"/>
      <c r="P251" s="371"/>
      <c r="Q251" s="116"/>
    </row>
    <row r="252" spans="1:17" ht="15" customHeight="1" x14ac:dyDescent="0.15">
      <c r="A252" s="290" t="s">
        <v>378</v>
      </c>
      <c r="B252" s="101" t="s">
        <v>379</v>
      </c>
      <c r="C252" s="337">
        <f>[11]B!$C$2255</f>
        <v>0</v>
      </c>
      <c r="D252" s="337">
        <f>[11]B!$E$2255</f>
        <v>0</v>
      </c>
      <c r="E252" s="18">
        <f>[11]B!$AL$2255</f>
        <v>0</v>
      </c>
      <c r="F252" s="371"/>
      <c r="G252" s="371"/>
      <c r="H252" s="371"/>
      <c r="I252" s="371"/>
      <c r="J252" s="371"/>
      <c r="K252" s="371"/>
      <c r="L252" s="371"/>
      <c r="M252" s="371"/>
      <c r="N252" s="371"/>
      <c r="O252" s="371"/>
      <c r="P252" s="371"/>
      <c r="Q252" s="116"/>
    </row>
    <row r="253" spans="1:17" ht="15" customHeight="1" x14ac:dyDescent="0.15">
      <c r="A253" s="303">
        <v>1901029</v>
      </c>
      <c r="B253" s="102" t="s">
        <v>380</v>
      </c>
      <c r="C253" s="338">
        <f>[11]B!$C$2256</f>
        <v>0</v>
      </c>
      <c r="D253" s="338">
        <f>[11]B!$E$2256</f>
        <v>0</v>
      </c>
      <c r="E253" s="122">
        <f>[11]B!$AL$2256</f>
        <v>0</v>
      </c>
      <c r="F253" s="371"/>
      <c r="G253" s="371"/>
      <c r="H253" s="371"/>
      <c r="I253" s="371"/>
      <c r="J253" s="371"/>
      <c r="K253" s="371"/>
      <c r="L253" s="371"/>
      <c r="M253" s="371"/>
      <c r="N253" s="371"/>
      <c r="O253" s="371"/>
      <c r="P253" s="371"/>
      <c r="Q253" s="116"/>
    </row>
    <row r="254" spans="1:17" ht="15" customHeight="1" x14ac:dyDescent="0.15">
      <c r="A254" s="342"/>
      <c r="B254" s="123" t="s">
        <v>381</v>
      </c>
      <c r="C254" s="124">
        <f>SUM(C246:C253)</f>
        <v>52</v>
      </c>
      <c r="D254" s="124">
        <f>SUM(D246:D253)</f>
        <v>52</v>
      </c>
      <c r="E254" s="119">
        <f>SUM(E246:E253)</f>
        <v>2581800</v>
      </c>
      <c r="F254" s="371"/>
      <c r="G254" s="371"/>
      <c r="H254" s="371"/>
      <c r="I254" s="371"/>
      <c r="J254" s="371"/>
      <c r="K254" s="371"/>
      <c r="L254" s="371"/>
      <c r="M254" s="371"/>
      <c r="N254" s="371"/>
      <c r="O254" s="371"/>
      <c r="P254" s="371"/>
      <c r="Q254" s="116"/>
    </row>
    <row r="255" spans="1:17" ht="15" customHeight="1" x14ac:dyDescent="0.15">
      <c r="A255" s="125"/>
      <c r="B255" s="126"/>
      <c r="C255" s="374"/>
      <c r="D255" s="374"/>
      <c r="E255" s="120"/>
      <c r="F255" s="371"/>
      <c r="G255" s="371"/>
      <c r="H255" s="371"/>
      <c r="I255" s="371"/>
      <c r="J255" s="371"/>
      <c r="K255" s="371"/>
      <c r="L255" s="371"/>
      <c r="M255" s="371"/>
      <c r="N255" s="371"/>
      <c r="O255" s="371"/>
      <c r="P255" s="371"/>
      <c r="Q255" s="116"/>
    </row>
    <row r="256" spans="1:17" s="111" customFormat="1" ht="24.95" customHeight="1" x14ac:dyDescent="0.15">
      <c r="A256" s="752" t="s">
        <v>382</v>
      </c>
      <c r="B256" s="752"/>
      <c r="C256" s="369"/>
      <c r="D256" s="369"/>
      <c r="E256" s="93"/>
    </row>
    <row r="257" spans="1:14" s="3" customFormat="1" ht="35.1" customHeight="1" x14ac:dyDescent="0.15">
      <c r="A257" s="13" t="s">
        <v>4</v>
      </c>
      <c r="B257" s="13" t="s">
        <v>5</v>
      </c>
      <c r="C257" s="39" t="s">
        <v>6</v>
      </c>
      <c r="D257" s="94" t="s">
        <v>7</v>
      </c>
      <c r="E257" s="39" t="s">
        <v>8</v>
      </c>
      <c r="F257" s="7"/>
      <c r="G257" s="7"/>
      <c r="H257" s="7"/>
      <c r="I257" s="7"/>
      <c r="J257" s="7"/>
      <c r="K257" s="7"/>
      <c r="L257" s="7"/>
      <c r="M257" s="7"/>
      <c r="N257" s="7"/>
    </row>
    <row r="258" spans="1:14" s="3" customFormat="1" ht="15" customHeight="1" x14ac:dyDescent="0.15">
      <c r="A258" s="286"/>
      <c r="B258" s="107" t="s">
        <v>383</v>
      </c>
      <c r="C258" s="345">
        <f>[11]B!$C$103</f>
        <v>0</v>
      </c>
      <c r="D258" s="375"/>
      <c r="E258" s="128"/>
      <c r="F258" s="7"/>
      <c r="G258" s="7"/>
      <c r="H258" s="7"/>
      <c r="I258" s="7"/>
      <c r="J258" s="7"/>
      <c r="K258" s="7"/>
      <c r="L258" s="7"/>
      <c r="M258" s="7"/>
      <c r="N258" s="7"/>
    </row>
    <row r="259" spans="1:14" s="3" customFormat="1" ht="15" customHeight="1" x14ac:dyDescent="0.15">
      <c r="A259" s="290"/>
      <c r="B259" s="101" t="s">
        <v>384</v>
      </c>
      <c r="C259" s="288">
        <f>[11]B!$C$104</f>
        <v>0</v>
      </c>
      <c r="D259" s="300"/>
      <c r="E259" s="35"/>
      <c r="F259" s="7"/>
      <c r="G259" s="7"/>
      <c r="H259" s="7"/>
      <c r="I259" s="7"/>
      <c r="J259" s="7"/>
      <c r="K259" s="7"/>
      <c r="L259" s="7"/>
      <c r="M259" s="7"/>
      <c r="N259" s="7"/>
    </row>
    <row r="260" spans="1:14" s="3" customFormat="1" ht="15" customHeight="1" x14ac:dyDescent="0.15">
      <c r="A260" s="290"/>
      <c r="B260" s="101" t="s">
        <v>385</v>
      </c>
      <c r="C260" s="288">
        <f>[11]B!$C$105</f>
        <v>0</v>
      </c>
      <c r="D260" s="300"/>
      <c r="E260" s="35"/>
      <c r="F260" s="7"/>
      <c r="G260" s="7"/>
      <c r="H260" s="7"/>
      <c r="I260" s="7"/>
      <c r="J260" s="7"/>
      <c r="K260" s="7"/>
      <c r="L260" s="7"/>
      <c r="M260" s="7"/>
      <c r="N260" s="7"/>
    </row>
    <row r="261" spans="1:14" s="3" customFormat="1" ht="15" customHeight="1" x14ac:dyDescent="0.15">
      <c r="A261" s="290"/>
      <c r="B261" s="101" t="s">
        <v>386</v>
      </c>
      <c r="C261" s="288">
        <f>[11]B!$C$106</f>
        <v>0</v>
      </c>
      <c r="D261" s="300"/>
      <c r="E261" s="35"/>
      <c r="F261" s="7"/>
      <c r="G261" s="7"/>
      <c r="H261" s="7"/>
      <c r="I261" s="7"/>
      <c r="J261" s="7"/>
      <c r="K261" s="7"/>
      <c r="L261" s="7"/>
      <c r="M261" s="7"/>
      <c r="N261" s="7"/>
    </row>
    <row r="262" spans="1:14" s="3" customFormat="1" ht="15" customHeight="1" x14ac:dyDescent="0.15">
      <c r="A262" s="290"/>
      <c r="B262" s="101" t="s">
        <v>387</v>
      </c>
      <c r="C262" s="288">
        <f>[11]B!$C$107</f>
        <v>0</v>
      </c>
      <c r="D262" s="300"/>
      <c r="E262" s="35"/>
      <c r="F262" s="7"/>
      <c r="G262" s="7"/>
      <c r="H262" s="7"/>
      <c r="I262" s="7"/>
      <c r="J262" s="7"/>
      <c r="K262" s="7"/>
      <c r="L262" s="7"/>
      <c r="M262" s="7"/>
      <c r="N262" s="7"/>
    </row>
    <row r="263" spans="1:14" s="3" customFormat="1" ht="15" customHeight="1" x14ac:dyDescent="0.15">
      <c r="A263" s="290"/>
      <c r="B263" s="101" t="s">
        <v>388</v>
      </c>
      <c r="C263" s="288">
        <f>[11]B!$C$108</f>
        <v>0</v>
      </c>
      <c r="D263" s="300"/>
      <c r="E263" s="35"/>
      <c r="F263" s="7"/>
      <c r="G263" s="7"/>
      <c r="H263" s="7"/>
      <c r="I263" s="7"/>
      <c r="J263" s="7"/>
      <c r="K263" s="7"/>
      <c r="L263" s="7"/>
      <c r="M263" s="7"/>
      <c r="N263" s="7"/>
    </row>
    <row r="264" spans="1:14" s="3" customFormat="1" ht="15" customHeight="1" x14ac:dyDescent="0.15">
      <c r="A264" s="290"/>
      <c r="B264" s="101" t="s">
        <v>389</v>
      </c>
      <c r="C264" s="288">
        <f>[11]B!$C$109</f>
        <v>0</v>
      </c>
      <c r="D264" s="300"/>
      <c r="E264" s="35"/>
      <c r="F264" s="7"/>
      <c r="G264" s="7"/>
      <c r="H264" s="7"/>
      <c r="I264" s="7"/>
      <c r="J264" s="7"/>
      <c r="K264" s="7"/>
      <c r="L264" s="7"/>
      <c r="M264" s="7"/>
      <c r="N264" s="7"/>
    </row>
    <row r="265" spans="1:14" s="3" customFormat="1" ht="15" customHeight="1" x14ac:dyDescent="0.15">
      <c r="A265" s="290"/>
      <c r="B265" s="101" t="s">
        <v>390</v>
      </c>
      <c r="C265" s="288">
        <f>[11]B!$C$110</f>
        <v>0</v>
      </c>
      <c r="D265" s="300"/>
      <c r="E265" s="35"/>
      <c r="F265" s="7"/>
      <c r="G265" s="7"/>
      <c r="H265" s="7"/>
      <c r="I265" s="7"/>
      <c r="J265" s="7"/>
      <c r="K265" s="7"/>
      <c r="L265" s="7"/>
      <c r="M265" s="7"/>
      <c r="N265" s="7"/>
    </row>
    <row r="266" spans="1:14" s="3" customFormat="1" ht="15" customHeight="1" x14ac:dyDescent="0.15">
      <c r="A266" s="290"/>
      <c r="B266" s="101" t="s">
        <v>391</v>
      </c>
      <c r="C266" s="288">
        <f>[11]B!$C$111</f>
        <v>0</v>
      </c>
      <c r="D266" s="300"/>
      <c r="E266" s="35"/>
      <c r="F266" s="7"/>
      <c r="G266" s="7"/>
      <c r="H266" s="7"/>
      <c r="I266" s="7"/>
      <c r="J266" s="7"/>
      <c r="K266" s="7"/>
      <c r="L266" s="7"/>
      <c r="M266" s="7"/>
      <c r="N266" s="7"/>
    </row>
    <row r="267" spans="1:14" s="3" customFormat="1" ht="15" customHeight="1" x14ac:dyDescent="0.15">
      <c r="A267" s="290"/>
      <c r="B267" s="101" t="s">
        <v>392</v>
      </c>
      <c r="C267" s="288">
        <f>[11]B!$C$112</f>
        <v>0</v>
      </c>
      <c r="D267" s="300"/>
      <c r="E267" s="35"/>
      <c r="F267" s="7"/>
      <c r="G267" s="7"/>
      <c r="H267" s="7"/>
      <c r="I267" s="7"/>
      <c r="J267" s="7"/>
      <c r="K267" s="7"/>
      <c r="L267" s="7"/>
      <c r="M267" s="7"/>
      <c r="N267" s="7"/>
    </row>
    <row r="268" spans="1:14" s="3" customFormat="1" ht="15" customHeight="1" x14ac:dyDescent="0.15">
      <c r="A268" s="290">
        <v>1802100</v>
      </c>
      <c r="B268" s="101" t="s">
        <v>393</v>
      </c>
      <c r="C268" s="288">
        <f>[11]B!$C$2110</f>
        <v>0</v>
      </c>
      <c r="D268" s="288">
        <f>[11]B!$C$2110</f>
        <v>0</v>
      </c>
      <c r="E268" s="53">
        <f>[11]B!$AL$2110</f>
        <v>0</v>
      </c>
      <c r="F268" s="7"/>
      <c r="G268" s="7"/>
      <c r="H268" s="7"/>
      <c r="I268" s="7"/>
      <c r="J268" s="7"/>
      <c r="K268" s="7"/>
      <c r="L268" s="7"/>
      <c r="M268" s="7"/>
      <c r="N268" s="7"/>
    </row>
    <row r="269" spans="1:14" s="3" customFormat="1" ht="15" customHeight="1" x14ac:dyDescent="0.15">
      <c r="A269" s="290"/>
      <c r="B269" s="101" t="s">
        <v>394</v>
      </c>
      <c r="C269" s="288">
        <f>[11]B!$C$1904</f>
        <v>0</v>
      </c>
      <c r="D269" s="300"/>
      <c r="E269" s="35"/>
      <c r="F269" s="7"/>
      <c r="G269" s="7"/>
      <c r="H269" s="7"/>
      <c r="I269" s="7"/>
      <c r="J269" s="7"/>
      <c r="K269" s="7"/>
      <c r="L269" s="7"/>
      <c r="M269" s="7"/>
      <c r="N269" s="7"/>
    </row>
    <row r="270" spans="1:14" s="3" customFormat="1" ht="15" customHeight="1" x14ac:dyDescent="0.15">
      <c r="A270" s="290">
        <v>1902003</v>
      </c>
      <c r="B270" s="101" t="s">
        <v>395</v>
      </c>
      <c r="C270" s="288">
        <f>[11]B!$C$2263</f>
        <v>0</v>
      </c>
      <c r="D270" s="288">
        <f>[11]B!$C$2263</f>
        <v>0</v>
      </c>
      <c r="E270" s="53">
        <f>[11]B!$AL$2263</f>
        <v>0</v>
      </c>
      <c r="F270" s="7"/>
      <c r="G270" s="7"/>
      <c r="H270" s="7"/>
      <c r="I270" s="7"/>
      <c r="J270" s="7"/>
      <c r="K270" s="7"/>
      <c r="L270" s="7"/>
      <c r="M270" s="7"/>
      <c r="N270" s="7"/>
    </row>
    <row r="271" spans="1:14" s="3" customFormat="1" ht="15" customHeight="1" x14ac:dyDescent="0.15">
      <c r="A271" s="303"/>
      <c r="B271" s="102" t="s">
        <v>396</v>
      </c>
      <c r="C271" s="346">
        <f>[11]B!$C$113</f>
        <v>0</v>
      </c>
      <c r="D271" s="376"/>
      <c r="E271" s="36"/>
      <c r="F271" s="7"/>
      <c r="G271" s="7"/>
      <c r="H271" s="7"/>
      <c r="I271" s="7"/>
      <c r="J271" s="7"/>
      <c r="K271" s="7"/>
      <c r="L271" s="7"/>
      <c r="M271" s="7"/>
      <c r="N271" s="7"/>
    </row>
    <row r="272" spans="1:14" s="3" customFormat="1" ht="15" customHeight="1" x14ac:dyDescent="0.15">
      <c r="A272" s="329"/>
      <c r="B272" s="109" t="s">
        <v>397</v>
      </c>
      <c r="C272" s="377">
        <f>SUM(C258:C271)</f>
        <v>0</v>
      </c>
      <c r="D272" s="377">
        <f t="shared" ref="D272:E272" si="3">SUM(D258:D271)</f>
        <v>0</v>
      </c>
      <c r="E272" s="377">
        <f t="shared" si="3"/>
        <v>0</v>
      </c>
      <c r="F272" s="7"/>
      <c r="G272" s="7"/>
      <c r="H272" s="7"/>
      <c r="I272" s="7"/>
      <c r="J272" s="7"/>
      <c r="K272" s="7"/>
      <c r="L272" s="7"/>
      <c r="M272" s="7"/>
      <c r="N272" s="7"/>
    </row>
    <row r="273" spans="1:20" s="63" customFormat="1" ht="24.95" customHeight="1" x14ac:dyDescent="0.15">
      <c r="A273" s="129" t="s">
        <v>398</v>
      </c>
      <c r="B273" s="130"/>
      <c r="C273" s="378"/>
      <c r="D273" s="378"/>
      <c r="E273" s="131"/>
    </row>
    <row r="274" spans="1:20" s="63" customFormat="1" ht="35.1" customHeight="1" x14ac:dyDescent="0.15">
      <c r="A274" s="13" t="s">
        <v>4</v>
      </c>
      <c r="B274" s="13" t="s">
        <v>5</v>
      </c>
      <c r="C274" s="94" t="s">
        <v>399</v>
      </c>
      <c r="D274" s="94" t="s">
        <v>7</v>
      </c>
      <c r="E274" s="39" t="s">
        <v>8</v>
      </c>
    </row>
    <row r="275" spans="1:20" s="63" customFormat="1" ht="15" customHeight="1" x14ac:dyDescent="0.15">
      <c r="A275" s="286">
        <v>3001001</v>
      </c>
      <c r="B275" s="107" t="s">
        <v>400</v>
      </c>
      <c r="C275" s="379">
        <f>[11]B!$C$2896</f>
        <v>169</v>
      </c>
      <c r="D275" s="379">
        <f>[11]B!$E$2896</f>
        <v>169</v>
      </c>
      <c r="E275" s="30">
        <f>[11]B!$AL$2896</f>
        <v>3895450</v>
      </c>
    </row>
    <row r="276" spans="1:20" s="63" customFormat="1" ht="15" customHeight="1" x14ac:dyDescent="0.15">
      <c r="A276" s="303" t="s">
        <v>401</v>
      </c>
      <c r="B276" s="102" t="s">
        <v>402</v>
      </c>
      <c r="C276" s="380">
        <f>[11]B!$C$2897</f>
        <v>0</v>
      </c>
      <c r="D276" s="380">
        <f>[11]B!$E$2897</f>
        <v>0</v>
      </c>
      <c r="E276" s="108">
        <f>[11]B!$AL$2897</f>
        <v>0</v>
      </c>
    </row>
    <row r="277" spans="1:20" s="63" customFormat="1" ht="15" customHeight="1" x14ac:dyDescent="0.15">
      <c r="A277" s="329"/>
      <c r="B277" s="102" t="s">
        <v>403</v>
      </c>
      <c r="C277" s="323">
        <f>SUM(C275:C276)</f>
        <v>169</v>
      </c>
      <c r="D277" s="323">
        <f>SUM(D275:D276)</f>
        <v>169</v>
      </c>
      <c r="E277" s="119">
        <f>SUM(E275:E276)</f>
        <v>3895450</v>
      </c>
    </row>
    <row r="278" spans="1:20" s="63" customFormat="1" ht="24.95" customHeight="1" x14ac:dyDescent="0.15">
      <c r="A278" s="96" t="s">
        <v>404</v>
      </c>
      <c r="B278" s="92"/>
      <c r="C278" s="372"/>
      <c r="D278" s="372"/>
      <c r="E278" s="93"/>
    </row>
    <row r="279" spans="1:20" s="63" customFormat="1" ht="35.1" customHeight="1" x14ac:dyDescent="0.15">
      <c r="A279" s="13" t="s">
        <v>4</v>
      </c>
      <c r="B279" s="106" t="s">
        <v>5</v>
      </c>
      <c r="C279" s="94" t="s">
        <v>399</v>
      </c>
      <c r="D279" s="94" t="s">
        <v>7</v>
      </c>
      <c r="E279" s="39" t="s">
        <v>8</v>
      </c>
    </row>
    <row r="280" spans="1:20" s="63" customFormat="1" ht="15" customHeight="1" x14ac:dyDescent="0.15">
      <c r="A280" s="329" t="s">
        <v>405</v>
      </c>
      <c r="B280" s="102" t="s">
        <v>406</v>
      </c>
      <c r="C280" s="381">
        <f>[11]B!$C$1029</f>
        <v>1394</v>
      </c>
      <c r="D280" s="381">
        <f>[11]B!$E$1029</f>
        <v>1340</v>
      </c>
      <c r="E280" s="132">
        <f>[11]B!$AL$1029</f>
        <v>10496400</v>
      </c>
    </row>
    <row r="281" spans="1:20" s="63" customFormat="1" ht="15" customHeight="1" x14ac:dyDescent="0.15">
      <c r="A281" s="329" t="s">
        <v>405</v>
      </c>
      <c r="B281" s="102" t="s">
        <v>407</v>
      </c>
      <c r="C281" s="381">
        <f>[11]B!C1036</f>
        <v>0</v>
      </c>
      <c r="D281" s="376"/>
      <c r="E281" s="36"/>
    </row>
    <row r="282" spans="1:20" s="3" customFormat="1" ht="25.5" customHeight="1" x14ac:dyDescent="0.15">
      <c r="A282" s="9" t="s">
        <v>408</v>
      </c>
      <c r="B282" s="133"/>
      <c r="C282" s="63"/>
      <c r="D282" s="63"/>
      <c r="E282" s="63"/>
      <c r="F282" s="7"/>
      <c r="G282" s="7"/>
      <c r="H282" s="7"/>
      <c r="I282" s="7"/>
      <c r="J282" s="7"/>
      <c r="K282" s="7"/>
      <c r="L282" s="7"/>
      <c r="M282" s="7"/>
      <c r="N282" s="7"/>
    </row>
    <row r="283" spans="1:20" ht="24.95" customHeight="1" x14ac:dyDescent="0.15">
      <c r="A283" s="12" t="s">
        <v>409</v>
      </c>
    </row>
    <row r="284" spans="1:20" ht="24" customHeight="1" x14ac:dyDescent="0.15">
      <c r="A284" s="690" t="s">
        <v>107</v>
      </c>
      <c r="B284" s="753"/>
      <c r="C284" s="595" t="s">
        <v>410</v>
      </c>
      <c r="D284" s="681" t="s">
        <v>411</v>
      </c>
      <c r="E284" s="682"/>
      <c r="F284" s="682"/>
      <c r="G284" s="682"/>
      <c r="H284" s="651" t="s">
        <v>412</v>
      </c>
      <c r="I284" s="652"/>
      <c r="J284" s="653"/>
      <c r="K284" s="756" t="s">
        <v>413</v>
      </c>
      <c r="L284" s="757"/>
      <c r="M284" s="758"/>
      <c r="N284" s="656" t="s">
        <v>414</v>
      </c>
      <c r="O284" s="659" t="s">
        <v>415</v>
      </c>
      <c r="P284" s="660"/>
      <c r="Q284" s="661" t="s">
        <v>416</v>
      </c>
      <c r="R284" s="661" t="s">
        <v>417</v>
      </c>
    </row>
    <row r="285" spans="1:20" ht="18" customHeight="1" x14ac:dyDescent="0.15">
      <c r="A285" s="703"/>
      <c r="B285" s="754"/>
      <c r="C285" s="596"/>
      <c r="D285" s="664" t="s">
        <v>418</v>
      </c>
      <c r="E285" s="721" t="s">
        <v>419</v>
      </c>
      <c r="F285" s="722"/>
      <c r="G285" s="667" t="s">
        <v>420</v>
      </c>
      <c r="H285" s="669" t="s">
        <v>421</v>
      </c>
      <c r="I285" s="671" t="s">
        <v>422</v>
      </c>
      <c r="J285" s="644" t="s">
        <v>423</v>
      </c>
      <c r="K285" s="646" t="s">
        <v>424</v>
      </c>
      <c r="L285" s="647" t="s">
        <v>425</v>
      </c>
      <c r="M285" s="648" t="s">
        <v>426</v>
      </c>
      <c r="N285" s="657"/>
      <c r="O285" s="649" t="s">
        <v>427</v>
      </c>
      <c r="P285" s="650" t="s">
        <v>428</v>
      </c>
      <c r="Q285" s="662"/>
      <c r="R285" s="662"/>
    </row>
    <row r="286" spans="1:20" ht="18" customHeight="1" x14ac:dyDescent="0.15">
      <c r="A286" s="692"/>
      <c r="B286" s="755"/>
      <c r="C286" s="680"/>
      <c r="D286" s="665"/>
      <c r="E286" s="134" t="s">
        <v>429</v>
      </c>
      <c r="F286" s="134" t="s">
        <v>430</v>
      </c>
      <c r="G286" s="668"/>
      <c r="H286" s="670"/>
      <c r="I286" s="672"/>
      <c r="J286" s="645"/>
      <c r="K286" s="646"/>
      <c r="L286" s="647"/>
      <c r="M286" s="648"/>
      <c r="N286" s="658"/>
      <c r="O286" s="649"/>
      <c r="P286" s="650"/>
      <c r="Q286" s="663"/>
      <c r="R286" s="663"/>
    </row>
    <row r="287" spans="1:20" s="41" customFormat="1" ht="15" customHeight="1" x14ac:dyDescent="0.25">
      <c r="A287" s="748" t="s">
        <v>108</v>
      </c>
      <c r="B287" s="749"/>
      <c r="C287" s="382">
        <f>+C288+C289+C290+C291+C292+C293+C297+C298+C299</f>
        <v>130258</v>
      </c>
      <c r="D287" s="382">
        <f t="shared" ref="D287:P287" si="4">+D288+D289+D290+D291+D292+D293+D297+D298+D299</f>
        <v>128370</v>
      </c>
      <c r="E287" s="382">
        <f t="shared" si="4"/>
        <v>128370</v>
      </c>
      <c r="F287" s="382">
        <f t="shared" si="4"/>
        <v>0</v>
      </c>
      <c r="G287" s="382">
        <f t="shared" si="4"/>
        <v>1888</v>
      </c>
      <c r="H287" s="382">
        <f t="shared" si="4"/>
        <v>37265</v>
      </c>
      <c r="I287" s="382">
        <f t="shared" si="4"/>
        <v>59809</v>
      </c>
      <c r="J287" s="382">
        <f t="shared" si="4"/>
        <v>33184</v>
      </c>
      <c r="K287" s="382">
        <f t="shared" si="4"/>
        <v>0</v>
      </c>
      <c r="L287" s="382">
        <f t="shared" si="4"/>
        <v>0</v>
      </c>
      <c r="M287" s="382">
        <f t="shared" si="4"/>
        <v>0</v>
      </c>
      <c r="N287" s="382">
        <f t="shared" si="4"/>
        <v>0</v>
      </c>
      <c r="O287" s="382">
        <f t="shared" si="4"/>
        <v>0</v>
      </c>
      <c r="P287" s="382">
        <f t="shared" si="4"/>
        <v>353</v>
      </c>
      <c r="Q287" s="382">
        <f>+Q288+Q289+Q290+Q291+Q292+Q293+Q297+Q298+Q299</f>
        <v>0</v>
      </c>
      <c r="R287" s="382">
        <v>0</v>
      </c>
      <c r="S287" s="135"/>
      <c r="T287" s="135"/>
    </row>
    <row r="288" spans="1:20" ht="15" customHeight="1" x14ac:dyDescent="0.15">
      <c r="A288" s="42" t="s">
        <v>109</v>
      </c>
      <c r="B288" s="136" t="s">
        <v>110</v>
      </c>
      <c r="C288" s="383">
        <f>[11]B!C218</f>
        <v>42832</v>
      </c>
      <c r="D288" s="383">
        <f>[11]B!D218</f>
        <v>41795</v>
      </c>
      <c r="E288" s="383">
        <f>[11]B!E218</f>
        <v>41795</v>
      </c>
      <c r="F288" s="383">
        <f>[11]B!F218</f>
        <v>0</v>
      </c>
      <c r="G288" s="383">
        <f>[11]B!G218</f>
        <v>1037</v>
      </c>
      <c r="H288" s="383">
        <f>[11]B!AA218</f>
        <v>18366</v>
      </c>
      <c r="I288" s="383">
        <f>[11]B!AB218</f>
        <v>9137</v>
      </c>
      <c r="J288" s="383">
        <f>[11]B!AC218</f>
        <v>15329</v>
      </c>
      <c r="K288" s="383">
        <f>[11]B!AD218</f>
        <v>0</v>
      </c>
      <c r="L288" s="383">
        <f>[11]B!AE218</f>
        <v>0</v>
      </c>
      <c r="M288" s="383">
        <f>[11]B!AF218</f>
        <v>0</v>
      </c>
      <c r="N288" s="383">
        <f>[11]B!AG218</f>
        <v>0</v>
      </c>
      <c r="O288" s="383">
        <f>[11]B!AH218</f>
        <v>0</v>
      </c>
      <c r="P288" s="383">
        <f>[11]B!AI218</f>
        <v>10</v>
      </c>
      <c r="Q288" s="383">
        <f>[11]B!AJ218</f>
        <v>0</v>
      </c>
      <c r="R288" s="384"/>
      <c r="S288" s="137"/>
      <c r="T288" s="137"/>
    </row>
    <row r="289" spans="1:20" ht="15" customHeight="1" x14ac:dyDescent="0.15">
      <c r="A289" s="555" t="s">
        <v>111</v>
      </c>
      <c r="B289" s="138" t="s">
        <v>112</v>
      </c>
      <c r="C289" s="385">
        <f>[11]B!C283</f>
        <v>47264</v>
      </c>
      <c r="D289" s="385">
        <f>[11]B!D283</f>
        <v>46626</v>
      </c>
      <c r="E289" s="385">
        <f>[11]B!E283</f>
        <v>46626</v>
      </c>
      <c r="F289" s="385">
        <f>[11]B!F283</f>
        <v>0</v>
      </c>
      <c r="G289" s="385">
        <f>[11]B!G283</f>
        <v>638</v>
      </c>
      <c r="H289" s="385">
        <f>[11]B!AA283</f>
        <v>16909</v>
      </c>
      <c r="I289" s="385">
        <f>[11]B!AB283</f>
        <v>15217</v>
      </c>
      <c r="J289" s="385">
        <f>[11]B!AC283</f>
        <v>15138</v>
      </c>
      <c r="K289" s="385">
        <f>[11]B!AD283</f>
        <v>0</v>
      </c>
      <c r="L289" s="385">
        <f>[11]B!AE283</f>
        <v>0</v>
      </c>
      <c r="M289" s="385">
        <f>[11]B!AF283</f>
        <v>0</v>
      </c>
      <c r="N289" s="385">
        <f>[11]B!AG283</f>
        <v>0</v>
      </c>
      <c r="O289" s="385">
        <f>[11]B!AH283</f>
        <v>0</v>
      </c>
      <c r="P289" s="385">
        <f>[11]B!AI283</f>
        <v>73</v>
      </c>
      <c r="Q289" s="385">
        <f>[11]B!AJ283</f>
        <v>0</v>
      </c>
      <c r="R289" s="386"/>
      <c r="S289" s="137"/>
      <c r="T289" s="137"/>
    </row>
    <row r="290" spans="1:20" ht="15" customHeight="1" x14ac:dyDescent="0.15">
      <c r="A290" s="555" t="s">
        <v>113</v>
      </c>
      <c r="B290" s="138" t="s">
        <v>114</v>
      </c>
      <c r="C290" s="385">
        <f>[11]B!C327</f>
        <v>3322</v>
      </c>
      <c r="D290" s="385">
        <f>[11]B!D327</f>
        <v>3288</v>
      </c>
      <c r="E290" s="385">
        <f>[11]B!E327</f>
        <v>3288</v>
      </c>
      <c r="F290" s="385">
        <f>[11]B!F327</f>
        <v>0</v>
      </c>
      <c r="G290" s="385">
        <f>[11]B!G327</f>
        <v>34</v>
      </c>
      <c r="H290" s="385">
        <f>[11]B!AA327</f>
        <v>247</v>
      </c>
      <c r="I290" s="385">
        <f>[11]B!AB327</f>
        <v>3050</v>
      </c>
      <c r="J290" s="385">
        <f>[11]B!AC327</f>
        <v>25</v>
      </c>
      <c r="K290" s="385">
        <f>[11]B!AD327</f>
        <v>0</v>
      </c>
      <c r="L290" s="385">
        <f>[11]B!AE327</f>
        <v>0</v>
      </c>
      <c r="M290" s="385">
        <f>[11]B!AF327</f>
        <v>0</v>
      </c>
      <c r="N290" s="385">
        <f>[11]B!AG327</f>
        <v>0</v>
      </c>
      <c r="O290" s="385">
        <f>[11]B!AH327</f>
        <v>0</v>
      </c>
      <c r="P290" s="385">
        <f>[11]B!AI327</f>
        <v>42</v>
      </c>
      <c r="Q290" s="385">
        <f>[11]B!AJ327</f>
        <v>0</v>
      </c>
      <c r="R290" s="386"/>
      <c r="S290" s="137"/>
      <c r="T290" s="137"/>
    </row>
    <row r="291" spans="1:20" ht="15" customHeight="1" x14ac:dyDescent="0.15">
      <c r="A291" s="555" t="s">
        <v>115</v>
      </c>
      <c r="B291" s="138" t="s">
        <v>116</v>
      </c>
      <c r="C291" s="385">
        <f>[11]B!C338</f>
        <v>0</v>
      </c>
      <c r="D291" s="385">
        <f>[11]B!D338</f>
        <v>0</v>
      </c>
      <c r="E291" s="385">
        <f>[11]B!E338</f>
        <v>0</v>
      </c>
      <c r="F291" s="385">
        <f>[11]B!F338</f>
        <v>0</v>
      </c>
      <c r="G291" s="385">
        <f>[11]B!G338</f>
        <v>0</v>
      </c>
      <c r="H291" s="385">
        <f>[11]B!AA338</f>
        <v>0</v>
      </c>
      <c r="I291" s="385">
        <f>[11]B!AB338</f>
        <v>0</v>
      </c>
      <c r="J291" s="385">
        <f>[11]B!AC338</f>
        <v>0</v>
      </c>
      <c r="K291" s="385">
        <f>[11]B!AD338</f>
        <v>0</v>
      </c>
      <c r="L291" s="385">
        <f>[11]B!AE338</f>
        <v>0</v>
      </c>
      <c r="M291" s="385">
        <f>[11]B!AF338</f>
        <v>0</v>
      </c>
      <c r="N291" s="385">
        <f>[11]B!AG338</f>
        <v>0</v>
      </c>
      <c r="O291" s="385">
        <f>[11]B!AH338</f>
        <v>0</v>
      </c>
      <c r="P291" s="385">
        <f>[11]B!AI338</f>
        <v>1</v>
      </c>
      <c r="Q291" s="385">
        <f>[11]B!AJ338</f>
        <v>0</v>
      </c>
      <c r="R291" s="386"/>
      <c r="S291" s="137"/>
      <c r="T291" s="137"/>
    </row>
    <row r="292" spans="1:20" ht="15" customHeight="1" x14ac:dyDescent="0.15">
      <c r="A292" s="139" t="s">
        <v>117</v>
      </c>
      <c r="B292" s="140" t="s">
        <v>118</v>
      </c>
      <c r="C292" s="387">
        <f>[11]B!C413</f>
        <v>697</v>
      </c>
      <c r="D292" s="387">
        <f>[11]B!D413</f>
        <v>694</v>
      </c>
      <c r="E292" s="387">
        <f>[11]B!E413</f>
        <v>694</v>
      </c>
      <c r="F292" s="387">
        <f>[11]B!F413</f>
        <v>0</v>
      </c>
      <c r="G292" s="387">
        <f>[11]B!G413</f>
        <v>3</v>
      </c>
      <c r="H292" s="387">
        <f>[11]B!AA413</f>
        <v>40</v>
      </c>
      <c r="I292" s="387">
        <f>[11]B!AB413</f>
        <v>656</v>
      </c>
      <c r="J292" s="387">
        <f>[11]B!AC413</f>
        <v>1</v>
      </c>
      <c r="K292" s="387">
        <f>[11]B!AD413</f>
        <v>0</v>
      </c>
      <c r="L292" s="387">
        <f>[11]B!AE413</f>
        <v>0</v>
      </c>
      <c r="M292" s="387">
        <f>[11]B!AF413</f>
        <v>0</v>
      </c>
      <c r="N292" s="387">
        <f>[11]B!AG413</f>
        <v>0</v>
      </c>
      <c r="O292" s="387">
        <f>[11]B!AH413</f>
        <v>0</v>
      </c>
      <c r="P292" s="387">
        <f>[11]B!AI413</f>
        <v>192</v>
      </c>
      <c r="Q292" s="387">
        <f>[11]B!AJ413</f>
        <v>0</v>
      </c>
      <c r="R292" s="388"/>
      <c r="S292" s="137"/>
      <c r="T292" s="137"/>
    </row>
    <row r="293" spans="1:20" ht="15" customHeight="1" x14ac:dyDescent="0.15">
      <c r="A293" s="750" t="s">
        <v>119</v>
      </c>
      <c r="B293" s="4" t="s">
        <v>120</v>
      </c>
      <c r="C293" s="389">
        <f>SUM(C294:C296)</f>
        <v>33349</v>
      </c>
      <c r="D293" s="390">
        <f>SUM(D294:D296)</f>
        <v>33197</v>
      </c>
      <c r="E293" s="391">
        <f t="shared" ref="E293:P293" si="5">SUM(E294:E296)</f>
        <v>33197</v>
      </c>
      <c r="F293" s="392">
        <f t="shared" si="5"/>
        <v>0</v>
      </c>
      <c r="G293" s="393">
        <f t="shared" si="5"/>
        <v>152</v>
      </c>
      <c r="H293" s="393">
        <f t="shared" si="5"/>
        <v>1400</v>
      </c>
      <c r="I293" s="393">
        <f t="shared" si="5"/>
        <v>30383</v>
      </c>
      <c r="J293" s="393">
        <f t="shared" si="5"/>
        <v>1566</v>
      </c>
      <c r="K293" s="393">
        <f t="shared" si="5"/>
        <v>0</v>
      </c>
      <c r="L293" s="393">
        <f t="shared" si="5"/>
        <v>0</v>
      </c>
      <c r="M293" s="393">
        <f t="shared" si="5"/>
        <v>0</v>
      </c>
      <c r="N293" s="393">
        <f t="shared" si="5"/>
        <v>0</v>
      </c>
      <c r="O293" s="393">
        <f t="shared" si="5"/>
        <v>0</v>
      </c>
      <c r="P293" s="393">
        <f t="shared" si="5"/>
        <v>29</v>
      </c>
      <c r="Q293" s="394">
        <f>SUM(Q294:Q296)</f>
        <v>0</v>
      </c>
      <c r="R293" s="395">
        <v>0</v>
      </c>
      <c r="S293" s="137"/>
      <c r="T293" s="137"/>
    </row>
    <row r="294" spans="1:20" ht="15" customHeight="1" x14ac:dyDescent="0.15">
      <c r="A294" s="750"/>
      <c r="B294" s="141" t="s">
        <v>121</v>
      </c>
      <c r="C294" s="383">
        <f>[11]B!C464</f>
        <v>4001</v>
      </c>
      <c r="D294" s="383">
        <f>[11]B!D464</f>
        <v>3963</v>
      </c>
      <c r="E294" s="383">
        <f>[11]B!E464</f>
        <v>3963</v>
      </c>
      <c r="F294" s="383">
        <f>[11]B!F464</f>
        <v>0</v>
      </c>
      <c r="G294" s="383">
        <f>[11]B!G464</f>
        <v>38</v>
      </c>
      <c r="H294" s="383">
        <f>[11]B!AA464</f>
        <v>911</v>
      </c>
      <c r="I294" s="383">
        <f>[11]B!AB464</f>
        <v>2807</v>
      </c>
      <c r="J294" s="383">
        <f>[11]B!AC464</f>
        <v>283</v>
      </c>
      <c r="K294" s="383">
        <f>[11]B!AD464</f>
        <v>0</v>
      </c>
      <c r="L294" s="383">
        <f>[11]B!AE464</f>
        <v>0</v>
      </c>
      <c r="M294" s="383">
        <f>[11]B!AF464</f>
        <v>0</v>
      </c>
      <c r="N294" s="383">
        <f>[11]B!AG464</f>
        <v>0</v>
      </c>
      <c r="O294" s="383">
        <f>[11]B!AH464</f>
        <v>0</v>
      </c>
      <c r="P294" s="383">
        <f>[11]B!AI464</f>
        <v>5</v>
      </c>
      <c r="Q294" s="383">
        <f>[11]B!AJ464</f>
        <v>0</v>
      </c>
      <c r="R294" s="384"/>
      <c r="S294" s="137"/>
      <c r="T294" s="137"/>
    </row>
    <row r="295" spans="1:20" ht="15" customHeight="1" x14ac:dyDescent="0.15">
      <c r="A295" s="750"/>
      <c r="B295" s="54" t="s">
        <v>122</v>
      </c>
      <c r="C295" s="385">
        <f>[11]B!C483</f>
        <v>13</v>
      </c>
      <c r="D295" s="385">
        <f>[11]B!D483</f>
        <v>13</v>
      </c>
      <c r="E295" s="385">
        <f>[11]B!E483</f>
        <v>13</v>
      </c>
      <c r="F295" s="385">
        <f>[11]B!F483</f>
        <v>0</v>
      </c>
      <c r="G295" s="385">
        <f>[11]B!G483</f>
        <v>0</v>
      </c>
      <c r="H295" s="385">
        <f>[11]B!AA483</f>
        <v>2</v>
      </c>
      <c r="I295" s="385">
        <f>[11]B!AB483</f>
        <v>11</v>
      </c>
      <c r="J295" s="385">
        <f>[11]B!AC483</f>
        <v>0</v>
      </c>
      <c r="K295" s="385">
        <f>[11]B!AD483</f>
        <v>0</v>
      </c>
      <c r="L295" s="385">
        <f>[11]B!AE483</f>
        <v>0</v>
      </c>
      <c r="M295" s="385">
        <f>[11]B!AF483</f>
        <v>0</v>
      </c>
      <c r="N295" s="385">
        <f>[11]B!AG483</f>
        <v>0</v>
      </c>
      <c r="O295" s="385">
        <f>[11]B!AH483</f>
        <v>0</v>
      </c>
      <c r="P295" s="385">
        <f>[11]B!AI483</f>
        <v>0</v>
      </c>
      <c r="Q295" s="385">
        <f>[11]B!AJ483</f>
        <v>0</v>
      </c>
      <c r="R295" s="386"/>
      <c r="S295" s="137"/>
      <c r="T295" s="137"/>
    </row>
    <row r="296" spans="1:20" ht="15" customHeight="1" x14ac:dyDescent="0.15">
      <c r="A296" s="751"/>
      <c r="B296" s="142" t="s">
        <v>123</v>
      </c>
      <c r="C296" s="396">
        <f>[11]B!C511</f>
        <v>29335</v>
      </c>
      <c r="D296" s="396">
        <f>[11]B!D511</f>
        <v>29221</v>
      </c>
      <c r="E296" s="396">
        <f>[11]B!E511</f>
        <v>29221</v>
      </c>
      <c r="F296" s="396">
        <f>[11]B!F511</f>
        <v>0</v>
      </c>
      <c r="G296" s="396">
        <f>[11]B!G511</f>
        <v>114</v>
      </c>
      <c r="H296" s="396">
        <f>[11]B!AA511</f>
        <v>487</v>
      </c>
      <c r="I296" s="396">
        <f>[11]B!AB511</f>
        <v>27565</v>
      </c>
      <c r="J296" s="396">
        <f>[11]B!AC511</f>
        <v>1283</v>
      </c>
      <c r="K296" s="396">
        <f>[11]B!AD511</f>
        <v>0</v>
      </c>
      <c r="L296" s="396">
        <f>[11]B!AE511</f>
        <v>0</v>
      </c>
      <c r="M296" s="396">
        <f>[11]B!AF511</f>
        <v>0</v>
      </c>
      <c r="N296" s="396">
        <f>[11]B!AG511</f>
        <v>0</v>
      </c>
      <c r="O296" s="396">
        <f>[11]B!AH511</f>
        <v>0</v>
      </c>
      <c r="P296" s="396">
        <f>[11]B!AI511</f>
        <v>24</v>
      </c>
      <c r="Q296" s="396">
        <f>[11]B!AJ511</f>
        <v>0</v>
      </c>
      <c r="R296" s="397"/>
      <c r="S296" s="137"/>
      <c r="T296" s="137"/>
    </row>
    <row r="297" spans="1:20" ht="15" customHeight="1" x14ac:dyDescent="0.15">
      <c r="A297" s="42" t="s">
        <v>124</v>
      </c>
      <c r="B297" s="136" t="s">
        <v>125</v>
      </c>
      <c r="C297" s="383">
        <f>[11]B!C521</f>
        <v>423</v>
      </c>
      <c r="D297" s="383">
        <f>[11]B!D521</f>
        <v>423</v>
      </c>
      <c r="E297" s="383">
        <f>[11]B!E521</f>
        <v>423</v>
      </c>
      <c r="F297" s="383">
        <f>[11]B!F521</f>
        <v>0</v>
      </c>
      <c r="G297" s="383">
        <f>[11]B!G521</f>
        <v>0</v>
      </c>
      <c r="H297" s="383">
        <f>[11]B!AA521</f>
        <v>1</v>
      </c>
      <c r="I297" s="383">
        <f>[11]B!AB521</f>
        <v>7</v>
      </c>
      <c r="J297" s="383">
        <f>[11]B!AC521</f>
        <v>415</v>
      </c>
      <c r="K297" s="383">
        <f>[11]B!AD521</f>
        <v>0</v>
      </c>
      <c r="L297" s="383">
        <f>[11]B!AE521</f>
        <v>0</v>
      </c>
      <c r="M297" s="383">
        <f>[11]B!AF521</f>
        <v>0</v>
      </c>
      <c r="N297" s="383">
        <f>[11]B!AG521</f>
        <v>0</v>
      </c>
      <c r="O297" s="383">
        <f>[11]B!AH521</f>
        <v>0</v>
      </c>
      <c r="P297" s="383">
        <f>[11]B!AI521</f>
        <v>0</v>
      </c>
      <c r="Q297" s="383">
        <f>[11]B!AJ521</f>
        <v>0</v>
      </c>
      <c r="R297" s="384"/>
      <c r="S297" s="137"/>
      <c r="T297" s="137"/>
    </row>
    <row r="298" spans="1:20" s="56" customFormat="1" ht="15" customHeight="1" x14ac:dyDescent="0.15">
      <c r="A298" s="555" t="s">
        <v>126</v>
      </c>
      <c r="B298" s="45" t="s">
        <v>127</v>
      </c>
      <c r="C298" s="385">
        <f>[11]B!C575</f>
        <v>92</v>
      </c>
      <c r="D298" s="385">
        <f>[11]B!D575</f>
        <v>91</v>
      </c>
      <c r="E298" s="385">
        <f>[11]B!E575</f>
        <v>91</v>
      </c>
      <c r="F298" s="385">
        <f>[11]B!F575</f>
        <v>0</v>
      </c>
      <c r="G298" s="385">
        <f>[11]B!G575</f>
        <v>1</v>
      </c>
      <c r="H298" s="385">
        <f>[11]B!AA575</f>
        <v>24</v>
      </c>
      <c r="I298" s="385">
        <f>[11]B!AB575</f>
        <v>43</v>
      </c>
      <c r="J298" s="385">
        <f>[11]B!AC575</f>
        <v>25</v>
      </c>
      <c r="K298" s="385">
        <f>[11]B!AD575</f>
        <v>0</v>
      </c>
      <c r="L298" s="385">
        <f>[11]B!AE575</f>
        <v>0</v>
      </c>
      <c r="M298" s="385">
        <f>[11]B!AF575</f>
        <v>0</v>
      </c>
      <c r="N298" s="385">
        <f>[11]B!AG575</f>
        <v>0</v>
      </c>
      <c r="O298" s="385">
        <f>[11]B!AH575</f>
        <v>0</v>
      </c>
      <c r="P298" s="385">
        <f>[11]B!AI575</f>
        <v>4</v>
      </c>
      <c r="Q298" s="385">
        <f>[11]B!AJ575</f>
        <v>0</v>
      </c>
      <c r="R298" s="386"/>
      <c r="S298" s="137"/>
      <c r="T298" s="137"/>
    </row>
    <row r="299" spans="1:20" ht="15" customHeight="1" x14ac:dyDescent="0.15">
      <c r="A299" s="555" t="s">
        <v>128</v>
      </c>
      <c r="B299" s="45" t="s">
        <v>129</v>
      </c>
      <c r="C299" s="387">
        <f>[11]B!C607</f>
        <v>2279</v>
      </c>
      <c r="D299" s="387">
        <f>[11]B!D607</f>
        <v>2256</v>
      </c>
      <c r="E299" s="387">
        <f>[11]B!E607</f>
        <v>2256</v>
      </c>
      <c r="F299" s="387">
        <f>[11]B!F607</f>
        <v>0</v>
      </c>
      <c r="G299" s="387">
        <f>[11]B!G607</f>
        <v>23</v>
      </c>
      <c r="H299" s="387">
        <f>[11]B!AA607</f>
        <v>278</v>
      </c>
      <c r="I299" s="387">
        <f>[11]B!AB607</f>
        <v>1316</v>
      </c>
      <c r="J299" s="387">
        <f>[11]B!AC607</f>
        <v>685</v>
      </c>
      <c r="K299" s="387">
        <f>[11]B!AD607</f>
        <v>0</v>
      </c>
      <c r="L299" s="387">
        <f>[11]B!AE607</f>
        <v>0</v>
      </c>
      <c r="M299" s="387">
        <f>[11]B!AF607</f>
        <v>0</v>
      </c>
      <c r="N299" s="387">
        <f>[11]B!AG607</f>
        <v>0</v>
      </c>
      <c r="O299" s="387">
        <f>[11]B!AH607</f>
        <v>0</v>
      </c>
      <c r="P299" s="387">
        <f>[11]B!AI607</f>
        <v>2</v>
      </c>
      <c r="Q299" s="387">
        <f>[11]B!AJ607</f>
        <v>0</v>
      </c>
      <c r="R299" s="388"/>
      <c r="S299" s="137"/>
      <c r="T299" s="137"/>
    </row>
    <row r="300" spans="1:20" s="3" customFormat="1" ht="15" customHeight="1" x14ac:dyDescent="0.15">
      <c r="A300" s="748" t="s">
        <v>130</v>
      </c>
      <c r="B300" s="749"/>
      <c r="C300" s="398">
        <f t="shared" ref="C300:P300" si="6">+C301+C302+C303+C304+C308+C309</f>
        <v>5728</v>
      </c>
      <c r="D300" s="399">
        <f t="shared" si="6"/>
        <v>5720</v>
      </c>
      <c r="E300" s="391">
        <f t="shared" si="6"/>
        <v>5718</v>
      </c>
      <c r="F300" s="392">
        <f t="shared" si="6"/>
        <v>2</v>
      </c>
      <c r="G300" s="393">
        <f t="shared" si="6"/>
        <v>8</v>
      </c>
      <c r="H300" s="391">
        <f t="shared" si="6"/>
        <v>885</v>
      </c>
      <c r="I300" s="400">
        <f t="shared" si="6"/>
        <v>2066</v>
      </c>
      <c r="J300" s="392">
        <f t="shared" si="6"/>
        <v>2777</v>
      </c>
      <c r="K300" s="391">
        <f t="shared" si="6"/>
        <v>11</v>
      </c>
      <c r="L300" s="400">
        <f t="shared" si="6"/>
        <v>0</v>
      </c>
      <c r="M300" s="392">
        <f t="shared" si="6"/>
        <v>0</v>
      </c>
      <c r="N300" s="392">
        <f t="shared" si="6"/>
        <v>0</v>
      </c>
      <c r="O300" s="401">
        <f t="shared" si="6"/>
        <v>0</v>
      </c>
      <c r="P300" s="402">
        <f t="shared" si="6"/>
        <v>22</v>
      </c>
      <c r="Q300" s="403">
        <f>+Q301+Q302+Q303+Q304+Q308+Q309</f>
        <v>0</v>
      </c>
      <c r="R300" s="404">
        <f>+R301+R302+R303</f>
        <v>0</v>
      </c>
      <c r="S300" s="143"/>
      <c r="T300" s="143"/>
    </row>
    <row r="301" spans="1:20" ht="15" customHeight="1" x14ac:dyDescent="0.15">
      <c r="A301" s="42" t="s">
        <v>131</v>
      </c>
      <c r="B301" s="43" t="s">
        <v>132</v>
      </c>
      <c r="C301" s="383">
        <f>[11]B!C669</f>
        <v>2511</v>
      </c>
      <c r="D301" s="383">
        <f>[11]B!D669</f>
        <v>2503</v>
      </c>
      <c r="E301" s="383">
        <f>[11]B!E669</f>
        <v>2501</v>
      </c>
      <c r="F301" s="383">
        <f>[11]B!F669</f>
        <v>2</v>
      </c>
      <c r="G301" s="383">
        <f>[11]B!G669</f>
        <v>8</v>
      </c>
      <c r="H301" s="405">
        <f>[11]B!AA669</f>
        <v>253</v>
      </c>
      <c r="I301" s="405">
        <f>[11]B!AB669</f>
        <v>945</v>
      </c>
      <c r="J301" s="405">
        <f>[11]B!AC669</f>
        <v>1313</v>
      </c>
      <c r="K301" s="405">
        <f>[11]B!AD669</f>
        <v>1</v>
      </c>
      <c r="L301" s="405">
        <f>[11]B!AE669</f>
        <v>0</v>
      </c>
      <c r="M301" s="405">
        <f>[11]B!AF669</f>
        <v>0</v>
      </c>
      <c r="N301" s="405">
        <f>[11]B!AG669</f>
        <v>0</v>
      </c>
      <c r="O301" s="405">
        <f>[11]B!AH669</f>
        <v>0</v>
      </c>
      <c r="P301" s="405">
        <f>[11]B!AI669</f>
        <v>0</v>
      </c>
      <c r="Q301" s="405">
        <f>[11]B!AJ669</f>
        <v>0</v>
      </c>
      <c r="R301" s="406"/>
      <c r="S301" s="137"/>
      <c r="T301" s="137"/>
    </row>
    <row r="302" spans="1:20" ht="15" customHeight="1" x14ac:dyDescent="0.15">
      <c r="A302" s="139" t="s">
        <v>133</v>
      </c>
      <c r="B302" s="144" t="s">
        <v>134</v>
      </c>
      <c r="C302" s="385">
        <f>[11]B!C692</f>
        <v>0</v>
      </c>
      <c r="D302" s="385">
        <f>[11]B!D692</f>
        <v>0</v>
      </c>
      <c r="E302" s="385">
        <f>[11]B!E692</f>
        <v>0</v>
      </c>
      <c r="F302" s="385">
        <f>[11]B!F692</f>
        <v>0</v>
      </c>
      <c r="G302" s="385">
        <f>[11]B!G692</f>
        <v>0</v>
      </c>
      <c r="H302" s="407">
        <f>[11]B!AA692</f>
        <v>0</v>
      </c>
      <c r="I302" s="407">
        <f>[11]B!AB692</f>
        <v>0</v>
      </c>
      <c r="J302" s="407">
        <f>[11]B!AC692</f>
        <v>0</v>
      </c>
      <c r="K302" s="407">
        <f>[11]B!AD692</f>
        <v>0</v>
      </c>
      <c r="L302" s="407">
        <f>[11]B!AE692</f>
        <v>0</v>
      </c>
      <c r="M302" s="407">
        <f>[11]B!AF692</f>
        <v>0</v>
      </c>
      <c r="N302" s="407">
        <f>[11]B!AG692</f>
        <v>0</v>
      </c>
      <c r="O302" s="407">
        <f>[11]B!AH692</f>
        <v>0</v>
      </c>
      <c r="P302" s="407">
        <f>[11]B!AI692</f>
        <v>0</v>
      </c>
      <c r="Q302" s="407">
        <f>[11]B!AJ692</f>
        <v>0</v>
      </c>
      <c r="R302" s="408"/>
      <c r="S302" s="137"/>
      <c r="T302" s="137"/>
    </row>
    <row r="303" spans="1:20" ht="15" customHeight="1" x14ac:dyDescent="0.15">
      <c r="A303" s="562" t="s">
        <v>135</v>
      </c>
      <c r="B303" s="145" t="s">
        <v>136</v>
      </c>
      <c r="C303" s="387">
        <f>[11]B!C722</f>
        <v>1901</v>
      </c>
      <c r="D303" s="387">
        <f>[11]B!D722</f>
        <v>1901</v>
      </c>
      <c r="E303" s="387">
        <f>[11]B!E722</f>
        <v>1901</v>
      </c>
      <c r="F303" s="387">
        <f>[11]B!F722</f>
        <v>0</v>
      </c>
      <c r="G303" s="387">
        <f>[11]B!G722</f>
        <v>0</v>
      </c>
      <c r="H303" s="409">
        <f>[11]B!AA722</f>
        <v>175</v>
      </c>
      <c r="I303" s="409">
        <f>[11]B!AB722</f>
        <v>357</v>
      </c>
      <c r="J303" s="409">
        <f>[11]B!AC722</f>
        <v>1369</v>
      </c>
      <c r="K303" s="409">
        <f>[11]B!AD722</f>
        <v>1</v>
      </c>
      <c r="L303" s="409">
        <f>[11]B!AE722</f>
        <v>0</v>
      </c>
      <c r="M303" s="409">
        <f>[11]B!AF722</f>
        <v>0</v>
      </c>
      <c r="N303" s="409">
        <f>[11]B!AG722</f>
        <v>0</v>
      </c>
      <c r="O303" s="409">
        <f>[11]B!AH722</f>
        <v>0</v>
      </c>
      <c r="P303" s="409">
        <f>[11]B!AI722</f>
        <v>0</v>
      </c>
      <c r="Q303" s="409">
        <f>[11]B!AJ722</f>
        <v>0</v>
      </c>
      <c r="R303" s="410"/>
      <c r="S303" s="137"/>
      <c r="T303" s="137"/>
    </row>
    <row r="304" spans="1:20" ht="15" customHeight="1" x14ac:dyDescent="0.15">
      <c r="A304" s="638" t="s">
        <v>113</v>
      </c>
      <c r="B304" s="43" t="s">
        <v>137</v>
      </c>
      <c r="C304" s="411">
        <f t="shared" ref="C304:Q304" si="7">SUM(C305:C307)</f>
        <v>1289</v>
      </c>
      <c r="D304" s="311">
        <f t="shared" si="7"/>
        <v>1289</v>
      </c>
      <c r="E304" s="345">
        <f t="shared" si="7"/>
        <v>1289</v>
      </c>
      <c r="F304" s="412">
        <f t="shared" si="7"/>
        <v>0</v>
      </c>
      <c r="G304" s="413">
        <f t="shared" si="7"/>
        <v>0</v>
      </c>
      <c r="H304" s="414">
        <f t="shared" si="7"/>
        <v>455</v>
      </c>
      <c r="I304" s="415">
        <f t="shared" si="7"/>
        <v>739</v>
      </c>
      <c r="J304" s="416">
        <f t="shared" si="7"/>
        <v>95</v>
      </c>
      <c r="K304" s="414">
        <f t="shared" si="7"/>
        <v>9</v>
      </c>
      <c r="L304" s="415">
        <f t="shared" si="7"/>
        <v>0</v>
      </c>
      <c r="M304" s="416">
        <f t="shared" si="7"/>
        <v>0</v>
      </c>
      <c r="N304" s="416">
        <f t="shared" si="7"/>
        <v>0</v>
      </c>
      <c r="O304" s="417">
        <f t="shared" si="7"/>
        <v>0</v>
      </c>
      <c r="P304" s="418">
        <f t="shared" si="7"/>
        <v>15</v>
      </c>
      <c r="Q304" s="419">
        <f t="shared" si="7"/>
        <v>0</v>
      </c>
      <c r="R304" s="420">
        <f>SUM(R305:R308)</f>
        <v>0</v>
      </c>
      <c r="S304" s="137"/>
      <c r="T304" s="137"/>
    </row>
    <row r="305" spans="1:22" ht="15" customHeight="1" x14ac:dyDescent="0.15">
      <c r="A305" s="638"/>
      <c r="B305" s="54" t="s">
        <v>138</v>
      </c>
      <c r="C305" s="383">
        <f>[11]B!C746-[11]B!C724-[11]B!C725</f>
        <v>1170</v>
      </c>
      <c r="D305" s="383">
        <f>[11]B!D746-[11]B!D724-[11]B!D725</f>
        <v>1170</v>
      </c>
      <c r="E305" s="383">
        <f>[11]B!E746-[11]B!E724-[11]B!E725</f>
        <v>1170</v>
      </c>
      <c r="F305" s="383">
        <f>[11]B!F746-[11]B!F724-[11]B!F725</f>
        <v>0</v>
      </c>
      <c r="G305" s="383">
        <f>[11]B!G746-[11]B!G724-[11]B!G725</f>
        <v>0</v>
      </c>
      <c r="H305" s="405">
        <f>[11]B!AA746-[11]B!AA724-[11]B!AA725</f>
        <v>426</v>
      </c>
      <c r="I305" s="405">
        <f>[11]B!AB746-[11]B!AB724-[11]B!AB725</f>
        <v>692</v>
      </c>
      <c r="J305" s="405">
        <f>[11]B!AC746-[11]B!AC724-[11]B!AC725</f>
        <v>52</v>
      </c>
      <c r="K305" s="405">
        <f>[11]B!AD746-[11]B!AD724-[11]B!AD725</f>
        <v>8</v>
      </c>
      <c r="L305" s="405">
        <f>[11]B!AE746-[11]B!AE724-[11]B!AE725</f>
        <v>0</v>
      </c>
      <c r="M305" s="405">
        <f>[11]B!AF746-[11]B!AF724-[11]B!AF725</f>
        <v>0</v>
      </c>
      <c r="N305" s="405">
        <f>[11]B!AG746-[11]B!AG724-[11]B!AG725</f>
        <v>0</v>
      </c>
      <c r="O305" s="405">
        <f>[11]B!AH746-[11]B!AH724-[11]B!AH725</f>
        <v>0</v>
      </c>
      <c r="P305" s="405">
        <f>[11]B!AI746-[11]B!AI724-[11]B!AI725</f>
        <v>15</v>
      </c>
      <c r="Q305" s="405">
        <f>[11]B!AJ746-[11]B!AJ724-[11]B!AJ725</f>
        <v>0</v>
      </c>
      <c r="R305" s="406"/>
      <c r="S305" s="137"/>
      <c r="T305" s="137"/>
    </row>
    <row r="306" spans="1:22" ht="15" customHeight="1" x14ac:dyDescent="0.15">
      <c r="A306" s="638"/>
      <c r="B306" s="54" t="s">
        <v>139</v>
      </c>
      <c r="C306" s="385">
        <f>[11]B!C724</f>
        <v>0</v>
      </c>
      <c r="D306" s="385">
        <f>[11]B!D724</f>
        <v>0</v>
      </c>
      <c r="E306" s="385">
        <f>[11]B!E724</f>
        <v>0</v>
      </c>
      <c r="F306" s="385">
        <f>[11]B!F724</f>
        <v>0</v>
      </c>
      <c r="G306" s="385">
        <f>[11]B!G724</f>
        <v>0</v>
      </c>
      <c r="H306" s="407">
        <f>[11]B!AA724</f>
        <v>0</v>
      </c>
      <c r="I306" s="407">
        <f>[11]B!AB724</f>
        <v>0</v>
      </c>
      <c r="J306" s="407">
        <f>[11]B!AC724</f>
        <v>0</v>
      </c>
      <c r="K306" s="407">
        <f>[11]B!AD724</f>
        <v>0</v>
      </c>
      <c r="L306" s="407">
        <f>[11]B!AE724</f>
        <v>0</v>
      </c>
      <c r="M306" s="407">
        <f>[11]B!AF724</f>
        <v>0</v>
      </c>
      <c r="N306" s="407">
        <f>[11]B!AG724</f>
        <v>0</v>
      </c>
      <c r="O306" s="407">
        <f>[11]B!AH724</f>
        <v>0</v>
      </c>
      <c r="P306" s="407">
        <f>[11]B!AI724</f>
        <v>0</v>
      </c>
      <c r="Q306" s="407">
        <f>[11]B!AJ724</f>
        <v>0</v>
      </c>
      <c r="R306" s="408"/>
      <c r="S306" s="137"/>
      <c r="T306" s="137"/>
    </row>
    <row r="307" spans="1:22" ht="15" customHeight="1" x14ac:dyDescent="0.15">
      <c r="A307" s="638"/>
      <c r="B307" s="142" t="s">
        <v>140</v>
      </c>
      <c r="C307" s="387">
        <f>[11]B!C725</f>
        <v>119</v>
      </c>
      <c r="D307" s="387">
        <f>[11]B!D725</f>
        <v>119</v>
      </c>
      <c r="E307" s="387">
        <f>[11]B!E725</f>
        <v>119</v>
      </c>
      <c r="F307" s="387">
        <f>[11]B!F725</f>
        <v>0</v>
      </c>
      <c r="G307" s="387">
        <f>[11]B!G725</f>
        <v>0</v>
      </c>
      <c r="H307" s="409">
        <f>[11]B!AA725</f>
        <v>29</v>
      </c>
      <c r="I307" s="409">
        <f>[11]B!AB725</f>
        <v>47</v>
      </c>
      <c r="J307" s="409">
        <f>[11]B!AC725</f>
        <v>43</v>
      </c>
      <c r="K307" s="409">
        <f>[11]B!AD725</f>
        <v>1</v>
      </c>
      <c r="L307" s="409">
        <f>[11]B!AE725</f>
        <v>0</v>
      </c>
      <c r="M307" s="409">
        <f>[11]B!AF725</f>
        <v>0</v>
      </c>
      <c r="N307" s="409">
        <f>[11]B!AG725</f>
        <v>0</v>
      </c>
      <c r="O307" s="409">
        <f>[11]B!AH725</f>
        <v>0</v>
      </c>
      <c r="P307" s="409">
        <f>[11]B!AI725</f>
        <v>0</v>
      </c>
      <c r="Q307" s="409">
        <f>[11]B!AJ725</f>
        <v>0</v>
      </c>
      <c r="R307" s="410"/>
      <c r="S307" s="137"/>
      <c r="T307" s="137"/>
    </row>
    <row r="308" spans="1:22" ht="15" customHeight="1" x14ac:dyDescent="0.15">
      <c r="A308" s="42" t="s">
        <v>115</v>
      </c>
      <c r="B308" s="146" t="s">
        <v>141</v>
      </c>
      <c r="C308" s="421">
        <f>[11]B!C779</f>
        <v>0</v>
      </c>
      <c r="D308" s="421">
        <f>[11]B!D779</f>
        <v>0</v>
      </c>
      <c r="E308" s="421">
        <f>[11]B!E779</f>
        <v>0</v>
      </c>
      <c r="F308" s="421">
        <f>[11]B!F779</f>
        <v>0</v>
      </c>
      <c r="G308" s="421">
        <f>[11]B!G779</f>
        <v>0</v>
      </c>
      <c r="H308" s="422">
        <f>[11]B!AA779</f>
        <v>0</v>
      </c>
      <c r="I308" s="422">
        <f>[11]B!AB779</f>
        <v>0</v>
      </c>
      <c r="J308" s="422">
        <f>[11]B!AC779</f>
        <v>0</v>
      </c>
      <c r="K308" s="422">
        <f>[11]B!AD779</f>
        <v>0</v>
      </c>
      <c r="L308" s="422">
        <f>[11]B!AE779</f>
        <v>0</v>
      </c>
      <c r="M308" s="422">
        <f>[11]B!AF779</f>
        <v>0</v>
      </c>
      <c r="N308" s="422">
        <f>[11]B!AG779</f>
        <v>0</v>
      </c>
      <c r="O308" s="422">
        <f>[11]B!AH779</f>
        <v>0</v>
      </c>
      <c r="P308" s="422">
        <f>[11]B!AI779</f>
        <v>7</v>
      </c>
      <c r="Q308" s="422">
        <f>[11]B!AJ779</f>
        <v>0</v>
      </c>
      <c r="R308" s="423"/>
      <c r="S308" s="137"/>
      <c r="T308" s="137"/>
    </row>
    <row r="309" spans="1:22" s="60" customFormat="1" ht="15" customHeight="1" x14ac:dyDescent="0.15">
      <c r="A309" s="139"/>
      <c r="B309" s="147" t="s">
        <v>142</v>
      </c>
      <c r="C309" s="387">
        <f>[11]B!C837</f>
        <v>27</v>
      </c>
      <c r="D309" s="387">
        <f>[11]B!D837</f>
        <v>27</v>
      </c>
      <c r="E309" s="387">
        <f>[11]B!E837</f>
        <v>27</v>
      </c>
      <c r="F309" s="387">
        <f>[11]B!F837</f>
        <v>0</v>
      </c>
      <c r="G309" s="387">
        <f>[11]B!G837</f>
        <v>0</v>
      </c>
      <c r="H309" s="409">
        <f>[11]B!AA837</f>
        <v>2</v>
      </c>
      <c r="I309" s="409">
        <f>[11]B!AB837</f>
        <v>25</v>
      </c>
      <c r="J309" s="409">
        <f>[11]B!AC837</f>
        <v>0</v>
      </c>
      <c r="K309" s="409">
        <f>[11]B!AD837</f>
        <v>0</v>
      </c>
      <c r="L309" s="409">
        <f>[11]B!AE837</f>
        <v>0</v>
      </c>
      <c r="M309" s="409">
        <f>[11]B!AF837</f>
        <v>0</v>
      </c>
      <c r="N309" s="409">
        <f>[11]B!AG837</f>
        <v>0</v>
      </c>
      <c r="O309" s="409">
        <f>[11]B!AH837</f>
        <v>0</v>
      </c>
      <c r="P309" s="409">
        <f>[11]B!AI837</f>
        <v>0</v>
      </c>
      <c r="Q309" s="409">
        <f>[11]B!AJ837</f>
        <v>0</v>
      </c>
      <c r="R309" s="388"/>
      <c r="S309" s="117"/>
      <c r="T309" s="117"/>
    </row>
    <row r="310" spans="1:22" s="60" customFormat="1" ht="15" customHeight="1" x14ac:dyDescent="0.15">
      <c r="A310" s="741" t="s">
        <v>431</v>
      </c>
      <c r="B310" s="742"/>
      <c r="C310" s="383">
        <f>[11]B!C533</f>
        <v>6733</v>
      </c>
      <c r="D310" s="383">
        <f>[11]B!D533</f>
        <v>6592</v>
      </c>
      <c r="E310" s="383">
        <f>[11]B!E533</f>
        <v>6592</v>
      </c>
      <c r="F310" s="383">
        <f>[11]B!F533</f>
        <v>0</v>
      </c>
      <c r="G310" s="383">
        <f>[11]B!G533</f>
        <v>141</v>
      </c>
      <c r="H310" s="405">
        <f>[11]B!AA533</f>
        <v>4217</v>
      </c>
      <c r="I310" s="405">
        <f>[11]B!AB533</f>
        <v>1412</v>
      </c>
      <c r="J310" s="405">
        <f>[11]B!AC533</f>
        <v>1104</v>
      </c>
      <c r="K310" s="405">
        <f>[11]B!AD533</f>
        <v>0</v>
      </c>
      <c r="L310" s="405">
        <f>[11]B!AE533</f>
        <v>0</v>
      </c>
      <c r="M310" s="405">
        <f>[11]B!AF533</f>
        <v>0</v>
      </c>
      <c r="N310" s="405">
        <f>[11]B!AG533</f>
        <v>0</v>
      </c>
      <c r="O310" s="405">
        <f>[11]B!AH533</f>
        <v>0</v>
      </c>
      <c r="P310" s="405">
        <f>[11]B!AI533</f>
        <v>3</v>
      </c>
      <c r="Q310" s="405">
        <f>[11]B!AJ533</f>
        <v>0</v>
      </c>
      <c r="R310" s="384"/>
      <c r="S310" s="117"/>
      <c r="T310" s="117"/>
    </row>
    <row r="311" spans="1:22" s="3" customFormat="1" ht="15" customHeight="1" x14ac:dyDescent="0.15">
      <c r="A311" s="743" t="s">
        <v>143</v>
      </c>
      <c r="B311" s="744"/>
      <c r="C311" s="424">
        <f>[11]B!C1051</f>
        <v>0</v>
      </c>
      <c r="D311" s="424">
        <f>[11]B!D1051</f>
        <v>0</v>
      </c>
      <c r="E311" s="424">
        <f>[11]B!E1051</f>
        <v>0</v>
      </c>
      <c r="F311" s="424">
        <f>[11]B!F1051</f>
        <v>0</v>
      </c>
      <c r="G311" s="424">
        <f>[11]B!G1051</f>
        <v>0</v>
      </c>
      <c r="H311" s="425">
        <f>[11]B!AA1051</f>
        <v>0</v>
      </c>
      <c r="I311" s="425">
        <f>[11]B!AB1051</f>
        <v>0</v>
      </c>
      <c r="J311" s="425">
        <f>[11]B!AC1051</f>
        <v>0</v>
      </c>
      <c r="K311" s="425">
        <f>[11]B!AD1051</f>
        <v>0</v>
      </c>
      <c r="L311" s="425">
        <f>[11]B!AE1051</f>
        <v>0</v>
      </c>
      <c r="M311" s="425">
        <f>[11]B!AF1051</f>
        <v>0</v>
      </c>
      <c r="N311" s="425">
        <f>[11]B!AG1051</f>
        <v>0</v>
      </c>
      <c r="O311" s="425">
        <f>[11]B!AH1051</f>
        <v>0</v>
      </c>
      <c r="P311" s="425">
        <f>[11]B!AI1051</f>
        <v>1343</v>
      </c>
      <c r="Q311" s="425">
        <f>[11]B!AJ1051</f>
        <v>0</v>
      </c>
      <c r="R311" s="426"/>
      <c r="S311" s="143"/>
      <c r="T311" s="143"/>
    </row>
    <row r="312" spans="1:22" s="149" customFormat="1" ht="22.5" customHeight="1" x14ac:dyDescent="0.15">
      <c r="A312" s="12" t="s">
        <v>432</v>
      </c>
      <c r="B312" s="148"/>
      <c r="C312" s="148"/>
      <c r="R312" s="150"/>
      <c r="S312" s="150"/>
      <c r="T312" s="150"/>
    </row>
    <row r="313" spans="1:22" ht="24" customHeight="1" x14ac:dyDescent="0.15">
      <c r="A313" s="639" t="s">
        <v>433</v>
      </c>
      <c r="B313" s="720"/>
      <c r="C313" s="595" t="s">
        <v>410</v>
      </c>
      <c r="D313" s="681" t="s">
        <v>434</v>
      </c>
      <c r="E313" s="682"/>
      <c r="F313" s="682"/>
      <c r="G313" s="747"/>
      <c r="H313" s="726" t="s">
        <v>412</v>
      </c>
      <c r="I313" s="726"/>
      <c r="J313" s="727"/>
      <c r="K313" s="655" t="s">
        <v>413</v>
      </c>
      <c r="L313" s="655"/>
      <c r="M313" s="655"/>
      <c r="N313" s="656" t="s">
        <v>414</v>
      </c>
      <c r="O313" s="659" t="s">
        <v>415</v>
      </c>
      <c r="P313" s="660"/>
      <c r="Q313" s="661" t="s">
        <v>416</v>
      </c>
    </row>
    <row r="314" spans="1:22" ht="18" customHeight="1" x14ac:dyDescent="0.15">
      <c r="A314" s="639"/>
      <c r="B314" s="720"/>
      <c r="C314" s="596"/>
      <c r="D314" s="733" t="s">
        <v>418</v>
      </c>
      <c r="E314" s="735" t="s">
        <v>419</v>
      </c>
      <c r="F314" s="736"/>
      <c r="G314" s="733" t="s">
        <v>420</v>
      </c>
      <c r="H314" s="669" t="s">
        <v>421</v>
      </c>
      <c r="I314" s="671" t="s">
        <v>422</v>
      </c>
      <c r="J314" s="644" t="s">
        <v>423</v>
      </c>
      <c r="K314" s="646" t="s">
        <v>424</v>
      </c>
      <c r="L314" s="647" t="s">
        <v>425</v>
      </c>
      <c r="M314" s="648" t="s">
        <v>426</v>
      </c>
      <c r="N314" s="657"/>
      <c r="O314" s="649" t="s">
        <v>427</v>
      </c>
      <c r="P314" s="650" t="s">
        <v>428</v>
      </c>
      <c r="Q314" s="662"/>
      <c r="R314" s="151"/>
    </row>
    <row r="315" spans="1:22" ht="18" customHeight="1" x14ac:dyDescent="0.15">
      <c r="A315" s="639"/>
      <c r="B315" s="720"/>
      <c r="C315" s="680"/>
      <c r="D315" s="734"/>
      <c r="E315" s="152" t="s">
        <v>429</v>
      </c>
      <c r="F315" s="134" t="s">
        <v>430</v>
      </c>
      <c r="G315" s="734"/>
      <c r="H315" s="670"/>
      <c r="I315" s="672"/>
      <c r="J315" s="645"/>
      <c r="K315" s="646"/>
      <c r="L315" s="647"/>
      <c r="M315" s="648"/>
      <c r="N315" s="658"/>
      <c r="O315" s="649"/>
      <c r="P315" s="650"/>
      <c r="Q315" s="663"/>
      <c r="R315" s="151"/>
      <c r="U315" s="137"/>
      <c r="V315" s="137"/>
    </row>
    <row r="316" spans="1:22" ht="14.25" customHeight="1" x14ac:dyDescent="0.15">
      <c r="A316" s="153" t="s">
        <v>435</v>
      </c>
      <c r="B316" s="154"/>
      <c r="C316" s="155"/>
      <c r="D316" s="156"/>
      <c r="E316" s="157"/>
      <c r="F316" s="158"/>
      <c r="G316" s="159"/>
      <c r="H316" s="157"/>
      <c r="I316" s="160"/>
      <c r="J316" s="161"/>
      <c r="K316" s="162"/>
      <c r="L316" s="160"/>
      <c r="M316" s="161"/>
      <c r="N316" s="163"/>
      <c r="O316" s="162"/>
      <c r="P316" s="158"/>
      <c r="Q316" s="164"/>
      <c r="R316" s="165"/>
      <c r="U316" s="137"/>
    </row>
    <row r="317" spans="1:22" ht="15" customHeight="1" x14ac:dyDescent="0.15">
      <c r="A317" s="166" t="s">
        <v>436</v>
      </c>
      <c r="B317" s="167"/>
      <c r="C317" s="155"/>
      <c r="D317" s="156"/>
      <c r="E317" s="157"/>
      <c r="F317" s="158"/>
      <c r="G317" s="159"/>
      <c r="H317" s="157"/>
      <c r="I317" s="160"/>
      <c r="J317" s="161"/>
      <c r="K317" s="162"/>
      <c r="L317" s="160"/>
      <c r="M317" s="161"/>
      <c r="N317" s="163"/>
      <c r="O317" s="162"/>
      <c r="P317" s="158"/>
      <c r="Q317" s="164"/>
      <c r="R317" s="168"/>
      <c r="U317" s="137"/>
    </row>
    <row r="318" spans="1:22" ht="15" customHeight="1" x14ac:dyDescent="0.15">
      <c r="A318" s="683" t="s">
        <v>437</v>
      </c>
      <c r="B318" s="728"/>
      <c r="C318" s="427">
        <f>SUM([11]B!C844,[11]B!C851,[11]B!C855,[11]B!C862,[11]B!C871)</f>
        <v>0</v>
      </c>
      <c r="D318" s="427">
        <f>SUM([11]B!D844,[11]B!D851,[11]B!D855,[11]B!D862,[11]B!D871)</f>
        <v>0</v>
      </c>
      <c r="E318" s="428">
        <f>SUM([11]B!E844,[11]B!E851,[11]B!E855,[11]B!E862,[11]B!E871)</f>
        <v>0</v>
      </c>
      <c r="F318" s="428">
        <f>SUM([11]B!F844,[11]B!F851,[11]B!F855,[11]B!F862,[11]B!F871)</f>
        <v>0</v>
      </c>
      <c r="G318" s="428">
        <f>SUM([11]B!G844,[11]B!G851,[11]B!G855,[11]B!G862,[11]B!G871)</f>
        <v>0</v>
      </c>
      <c r="H318" s="428">
        <f>SUM([11]B!AA844,[11]B!AA851,[11]B!AA855,[11]B!AA862,[11]B!AA871)</f>
        <v>0</v>
      </c>
      <c r="I318" s="428">
        <f>SUM([11]B!AB844,[11]B!AB851,[11]B!AB855,[11]B!AB862,[11]B!AB871)</f>
        <v>0</v>
      </c>
      <c r="J318" s="428">
        <f>SUM([11]B!AC844,[11]B!AC851,[11]B!AC855,[11]B!AC862,[11]B!AC871)</f>
        <v>0</v>
      </c>
      <c r="K318" s="428">
        <f>SUM([11]B!AD844,[11]B!AD851,[11]B!AD855,[11]B!AD862,[11]B!AD871)</f>
        <v>0</v>
      </c>
      <c r="L318" s="428">
        <f>SUM([11]B!AE844,[11]B!AE851,[11]B!AE855,[11]B!AE862,[11]B!AE871)</f>
        <v>0</v>
      </c>
      <c r="M318" s="428">
        <f>SUM([11]B!AF844,[11]B!AF851,[11]B!AF855,[11]B!AF862,[11]B!AF871)</f>
        <v>0</v>
      </c>
      <c r="N318" s="428">
        <f>SUM([11]B!AG844,[11]B!AG851,[11]B!AG855,[11]B!AG862,[11]B!AG871)</f>
        <v>0</v>
      </c>
      <c r="O318" s="428">
        <f>SUM([11]B!AH844,[11]B!AH851,[11]B!AH855,[11]B!AH862,[11]B!AH871)</f>
        <v>0</v>
      </c>
      <c r="P318" s="428">
        <f>SUM([11]B!AI844,[11]B!AI851,[11]B!AI855,[11]B!AI862,[11]B!AI871)</f>
        <v>0</v>
      </c>
      <c r="Q318" s="428">
        <f>SUM([11]B!AJ844,[11]B!AJ851,[11]B!AJ855,[11]B!AJ862,[11]B!AJ871)</f>
        <v>0</v>
      </c>
      <c r="R318" s="169"/>
      <c r="U318" s="137"/>
    </row>
    <row r="319" spans="1:22" ht="15" customHeight="1" x14ac:dyDescent="0.15">
      <c r="A319" s="737" t="s">
        <v>438</v>
      </c>
      <c r="B319" s="738"/>
      <c r="C319" s="429">
        <f>SUM([11]B!C875,[11]B!C879,[11]B!C883,[11]B!C891,[11]B!C894,[11]B!C897)</f>
        <v>0</v>
      </c>
      <c r="D319" s="429">
        <f>SUM([11]B!D875,[11]B!D879,[11]B!D883,[11]B!D891,[11]B!D894,[11]B!D897)</f>
        <v>0</v>
      </c>
      <c r="E319" s="365">
        <f>SUM([11]B!E875,[11]B!E879,[11]B!E883,[11]B!E891,[11]B!E894,[11]B!E897)</f>
        <v>0</v>
      </c>
      <c r="F319" s="365">
        <f>SUM([11]B!F875,[11]B!F879,[11]B!F883,[11]B!F891,[11]B!F894,[11]B!F897)</f>
        <v>0</v>
      </c>
      <c r="G319" s="365">
        <f>SUM([11]B!G875,[11]B!G879,[11]B!G883,[11]B!G891,[11]B!G894,[11]B!G897)</f>
        <v>0</v>
      </c>
      <c r="H319" s="365">
        <f>SUM([11]B!AA875,[11]B!AA879,[11]B!AA883,[11]B!AA891,[11]B!AA894,[11]B!AA897)</f>
        <v>0</v>
      </c>
      <c r="I319" s="365">
        <f>SUM([11]B!AB875,[11]B!AB879,[11]B!AB883,[11]B!AB891,[11]B!AB894,[11]B!AB897)</f>
        <v>0</v>
      </c>
      <c r="J319" s="365">
        <f>SUM([11]B!AC875,[11]B!AC879,[11]B!AC883,[11]B!AC891,[11]B!AC894,[11]B!AC897)</f>
        <v>0</v>
      </c>
      <c r="K319" s="365">
        <f>SUM([11]B!AD875,[11]B!AD879,[11]B!AD883,[11]B!AD891,[11]B!AD894,[11]B!AD897)</f>
        <v>0</v>
      </c>
      <c r="L319" s="365">
        <f>SUM([11]B!AE875,[11]B!AE879,[11]B!AE883,[11]B!AE891,[11]B!AE894,[11]B!AE897)</f>
        <v>0</v>
      </c>
      <c r="M319" s="365">
        <f>SUM([11]B!AF875,[11]B!AF879,[11]B!AF883,[11]B!AF891,[11]B!AF894,[11]B!AF897)</f>
        <v>0</v>
      </c>
      <c r="N319" s="365">
        <f>SUM([11]B!AG875,[11]B!AG879,[11]B!AG883,[11]B!AG891,[11]B!AG894,[11]B!AG897)</f>
        <v>0</v>
      </c>
      <c r="O319" s="365">
        <f>SUM([11]B!AH875,[11]B!AH879,[11]B!AH883,[11]B!AH891,[11]B!AH894,[11]B!AH897)</f>
        <v>0</v>
      </c>
      <c r="P319" s="365">
        <f>SUM([11]B!AI875,[11]B!AI879,[11]B!AI883,[11]B!AI891,[11]B!AI894,[11]B!AI897)</f>
        <v>11</v>
      </c>
      <c r="Q319" s="365">
        <f>SUM([11]B!AJ875,[11]B!AJ879,[11]B!AJ883,[11]B!AJ891,[11]B!AJ894,[11]B!AJ897)</f>
        <v>0</v>
      </c>
      <c r="R319" s="41"/>
      <c r="U319" s="137"/>
    </row>
    <row r="320" spans="1:22" ht="15" customHeight="1" x14ac:dyDescent="0.15">
      <c r="A320" s="170" t="s">
        <v>439</v>
      </c>
      <c r="B320" s="171"/>
      <c r="C320" s="430"/>
      <c r="D320" s="431"/>
      <c r="E320" s="432"/>
      <c r="F320" s="433"/>
      <c r="G320" s="434"/>
      <c r="H320" s="432"/>
      <c r="I320" s="435"/>
      <c r="J320" s="433"/>
      <c r="K320" s="432"/>
      <c r="L320" s="435"/>
      <c r="M320" s="433"/>
      <c r="N320" s="436"/>
      <c r="O320" s="432"/>
      <c r="P320" s="433"/>
      <c r="Q320" s="437"/>
      <c r="R320" s="169"/>
      <c r="U320" s="137"/>
    </row>
    <row r="321" spans="1:24" ht="15" customHeight="1" x14ac:dyDescent="0.15">
      <c r="A321" s="739" t="s">
        <v>440</v>
      </c>
      <c r="B321" s="740"/>
      <c r="C321" s="344">
        <f>[11]B!C905</f>
        <v>0</v>
      </c>
      <c r="D321" s="344">
        <f>[11]B!D905</f>
        <v>0</v>
      </c>
      <c r="E321" s="381">
        <f>[11]B!E905</f>
        <v>0</v>
      </c>
      <c r="F321" s="381">
        <f>[11]B!F905</f>
        <v>0</v>
      </c>
      <c r="G321" s="381">
        <f>[11]B!G905</f>
        <v>0</v>
      </c>
      <c r="H321" s="381">
        <f>[11]B!AA905</f>
        <v>0</v>
      </c>
      <c r="I321" s="381">
        <f>[11]B!AB905</f>
        <v>0</v>
      </c>
      <c r="J321" s="381">
        <f>[11]B!AC905</f>
        <v>0</v>
      </c>
      <c r="K321" s="381">
        <f>[11]B!AD905</f>
        <v>0</v>
      </c>
      <c r="L321" s="381">
        <f>[11]B!AE905</f>
        <v>0</v>
      </c>
      <c r="M321" s="381">
        <f>[11]B!AF905</f>
        <v>0</v>
      </c>
      <c r="N321" s="381">
        <f>[11]B!AG905</f>
        <v>0</v>
      </c>
      <c r="O321" s="381">
        <f>[11]B!AH905</f>
        <v>0</v>
      </c>
      <c r="P321" s="381">
        <f>[11]B!AI905</f>
        <v>0</v>
      </c>
      <c r="Q321" s="381">
        <f>[11]B!AJ905</f>
        <v>0</v>
      </c>
      <c r="R321" s="169"/>
      <c r="U321" s="137"/>
    </row>
    <row r="322" spans="1:24" ht="15" customHeight="1" x14ac:dyDescent="0.15">
      <c r="A322" s="172" t="s">
        <v>441</v>
      </c>
      <c r="B322" s="173"/>
      <c r="C322" s="430"/>
      <c r="D322" s="431"/>
      <c r="E322" s="432"/>
      <c r="F322" s="433"/>
      <c r="G322" s="434"/>
      <c r="H322" s="432"/>
      <c r="I322" s="435"/>
      <c r="J322" s="433"/>
      <c r="K322" s="432"/>
      <c r="L322" s="435"/>
      <c r="M322" s="433"/>
      <c r="N322" s="436"/>
      <c r="O322" s="432"/>
      <c r="P322" s="433"/>
      <c r="Q322" s="437"/>
      <c r="R322" s="169"/>
      <c r="U322" s="137"/>
    </row>
    <row r="323" spans="1:24" ht="15" customHeight="1" x14ac:dyDescent="0.15">
      <c r="A323" s="683" t="s">
        <v>442</v>
      </c>
      <c r="B323" s="728"/>
      <c r="C323" s="438">
        <f>[11]B!C911</f>
        <v>0</v>
      </c>
      <c r="D323" s="438">
        <f>[11]B!D911</f>
        <v>0</v>
      </c>
      <c r="E323" s="439">
        <f>[11]B!E911</f>
        <v>0</v>
      </c>
      <c r="F323" s="439">
        <f>[11]B!F911</f>
        <v>0</v>
      </c>
      <c r="G323" s="439">
        <f>[11]B!G911</f>
        <v>0</v>
      </c>
      <c r="H323" s="439">
        <f>[11]B!AA911</f>
        <v>0</v>
      </c>
      <c r="I323" s="439">
        <f>[11]B!AB911</f>
        <v>0</v>
      </c>
      <c r="J323" s="439">
        <f>[11]B!AC911</f>
        <v>0</v>
      </c>
      <c r="K323" s="439">
        <f>[11]B!AD911</f>
        <v>0</v>
      </c>
      <c r="L323" s="439">
        <f>[11]B!AE911</f>
        <v>0</v>
      </c>
      <c r="M323" s="439">
        <f>[11]B!AF911</f>
        <v>0</v>
      </c>
      <c r="N323" s="439">
        <f>[11]B!AG911</f>
        <v>0</v>
      </c>
      <c r="O323" s="439">
        <f>[11]B!AH911</f>
        <v>0</v>
      </c>
      <c r="P323" s="439">
        <f>[11]B!AI911</f>
        <v>0</v>
      </c>
      <c r="Q323" s="439">
        <f>[11]B!AJ911</f>
        <v>0</v>
      </c>
      <c r="R323" s="169"/>
      <c r="U323" s="137"/>
    </row>
    <row r="324" spans="1:24" ht="15" customHeight="1" x14ac:dyDescent="0.15">
      <c r="A324" s="729" t="s">
        <v>443</v>
      </c>
      <c r="B324" s="730"/>
      <c r="C324" s="440">
        <f>[11]B!C927</f>
        <v>0</v>
      </c>
      <c r="D324" s="440">
        <f>[11]B!D927</f>
        <v>0</v>
      </c>
      <c r="E324" s="441">
        <f>[11]B!E927</f>
        <v>0</v>
      </c>
      <c r="F324" s="441">
        <f>[11]B!F927</f>
        <v>0</v>
      </c>
      <c r="G324" s="441">
        <f>[11]B!G927</f>
        <v>0</v>
      </c>
      <c r="H324" s="441">
        <f>[11]B!AA927</f>
        <v>0</v>
      </c>
      <c r="I324" s="441">
        <f>[11]B!AB927</f>
        <v>0</v>
      </c>
      <c r="J324" s="441">
        <f>[11]B!AC927</f>
        <v>0</v>
      </c>
      <c r="K324" s="441">
        <f>[11]B!AD927</f>
        <v>0</v>
      </c>
      <c r="L324" s="441">
        <f>[11]B!AE927</f>
        <v>0</v>
      </c>
      <c r="M324" s="441">
        <f>[11]B!AF927</f>
        <v>0</v>
      </c>
      <c r="N324" s="441">
        <f>[11]B!AG927</f>
        <v>0</v>
      </c>
      <c r="O324" s="441">
        <f>[11]B!AH927</f>
        <v>0</v>
      </c>
      <c r="P324" s="441">
        <f>[11]B!AI927</f>
        <v>0</v>
      </c>
      <c r="Q324" s="441">
        <f>[11]B!AJ927</f>
        <v>0</v>
      </c>
      <c r="R324" s="169"/>
      <c r="U324" s="137"/>
    </row>
    <row r="325" spans="1:24" ht="15" customHeight="1" x14ac:dyDescent="0.15">
      <c r="A325" s="729" t="s">
        <v>444</v>
      </c>
      <c r="B325" s="730"/>
      <c r="C325" s="442">
        <f>[11]B!C950</f>
        <v>0</v>
      </c>
      <c r="D325" s="442">
        <f>[11]B!D950</f>
        <v>0</v>
      </c>
      <c r="E325" s="443">
        <f>[11]B!E950</f>
        <v>0</v>
      </c>
      <c r="F325" s="443">
        <f>[11]B!F950</f>
        <v>0</v>
      </c>
      <c r="G325" s="443">
        <f>[11]B!G950</f>
        <v>0</v>
      </c>
      <c r="H325" s="443">
        <f>[11]B!AA950</f>
        <v>0</v>
      </c>
      <c r="I325" s="443">
        <f>[11]B!AB950</f>
        <v>0</v>
      </c>
      <c r="J325" s="443">
        <f>[11]B!AC950</f>
        <v>0</v>
      </c>
      <c r="K325" s="443">
        <f>[11]B!AD950</f>
        <v>0</v>
      </c>
      <c r="L325" s="443">
        <f>[11]B!AE950</f>
        <v>0</v>
      </c>
      <c r="M325" s="443">
        <f>[11]B!AF950</f>
        <v>0</v>
      </c>
      <c r="N325" s="443">
        <f>[11]B!AG950</f>
        <v>0</v>
      </c>
      <c r="O325" s="443">
        <f>[11]B!AH950</f>
        <v>0</v>
      </c>
      <c r="P325" s="443">
        <f>[11]B!AI950</f>
        <v>0</v>
      </c>
      <c r="Q325" s="443">
        <f>[11]B!AJ950</f>
        <v>0</v>
      </c>
      <c r="R325" s="169"/>
      <c r="U325" s="137"/>
    </row>
    <row r="326" spans="1:24" ht="15" customHeight="1" x14ac:dyDescent="0.15">
      <c r="A326" s="731" t="s">
        <v>445</v>
      </c>
      <c r="B326" s="732"/>
      <c r="C326" s="444">
        <f>SUM(C318+C319+C321+C323+C324+C325)</f>
        <v>0</v>
      </c>
      <c r="D326" s="444">
        <f t="shared" ref="D326:Q326" si="8">SUM(D318+D319+D321+D323+D324+D325)</f>
        <v>0</v>
      </c>
      <c r="E326" s="444">
        <f t="shared" si="8"/>
        <v>0</v>
      </c>
      <c r="F326" s="444">
        <f t="shared" si="8"/>
        <v>0</v>
      </c>
      <c r="G326" s="444">
        <f t="shared" si="8"/>
        <v>0</v>
      </c>
      <c r="H326" s="444">
        <f t="shared" si="8"/>
        <v>0</v>
      </c>
      <c r="I326" s="444">
        <f t="shared" si="8"/>
        <v>0</v>
      </c>
      <c r="J326" s="444">
        <f t="shared" si="8"/>
        <v>0</v>
      </c>
      <c r="K326" s="444">
        <f t="shared" si="8"/>
        <v>0</v>
      </c>
      <c r="L326" s="444">
        <f t="shared" si="8"/>
        <v>0</v>
      </c>
      <c r="M326" s="444">
        <f t="shared" si="8"/>
        <v>0</v>
      </c>
      <c r="N326" s="444">
        <f t="shared" si="8"/>
        <v>0</v>
      </c>
      <c r="O326" s="444">
        <f t="shared" si="8"/>
        <v>0</v>
      </c>
      <c r="P326" s="444">
        <f t="shared" si="8"/>
        <v>11</v>
      </c>
      <c r="Q326" s="444">
        <f t="shared" si="8"/>
        <v>0</v>
      </c>
      <c r="R326" s="169"/>
      <c r="U326" s="137"/>
    </row>
    <row r="327" spans="1:24" s="177" customFormat="1" ht="24.95" customHeight="1" x14ac:dyDescent="0.15">
      <c r="A327" s="174" t="s">
        <v>446</v>
      </c>
      <c r="B327" s="175"/>
      <c r="C327" s="175"/>
      <c r="D327" s="445"/>
      <c r="E327" s="445"/>
      <c r="F327" s="445"/>
      <c r="G327" s="445"/>
      <c r="H327" s="445"/>
      <c r="I327" s="445"/>
      <c r="J327" s="445"/>
      <c r="K327" s="445"/>
      <c r="L327" s="445"/>
      <c r="M327" s="445"/>
      <c r="N327" s="445"/>
      <c r="O327" s="446"/>
      <c r="P327" s="446"/>
      <c r="Q327" s="446"/>
      <c r="R327" s="446"/>
      <c r="S327" s="176"/>
      <c r="X327" s="5"/>
    </row>
    <row r="328" spans="1:24" ht="24" customHeight="1" x14ac:dyDescent="0.15">
      <c r="A328" s="639" t="s">
        <v>447</v>
      </c>
      <c r="B328" s="720"/>
      <c r="C328" s="595" t="s">
        <v>410</v>
      </c>
      <c r="D328" s="725" t="s">
        <v>434</v>
      </c>
      <c r="E328" s="725"/>
      <c r="F328" s="725"/>
      <c r="G328" s="725"/>
      <c r="H328" s="726" t="s">
        <v>412</v>
      </c>
      <c r="I328" s="726"/>
      <c r="J328" s="727"/>
      <c r="K328" s="655" t="s">
        <v>413</v>
      </c>
      <c r="L328" s="655"/>
      <c r="M328" s="655"/>
      <c r="N328" s="656" t="s">
        <v>414</v>
      </c>
      <c r="O328" s="659" t="s">
        <v>415</v>
      </c>
      <c r="P328" s="660"/>
      <c r="Q328" s="661" t="s">
        <v>416</v>
      </c>
      <c r="S328" s="151"/>
    </row>
    <row r="329" spans="1:24" ht="18" customHeight="1" x14ac:dyDescent="0.15">
      <c r="A329" s="639"/>
      <c r="B329" s="720"/>
      <c r="C329" s="596"/>
      <c r="D329" s="664" t="s">
        <v>448</v>
      </c>
      <c r="E329" s="721" t="s">
        <v>419</v>
      </c>
      <c r="F329" s="722"/>
      <c r="G329" s="723" t="s">
        <v>449</v>
      </c>
      <c r="H329" s="669" t="s">
        <v>421</v>
      </c>
      <c r="I329" s="671" t="s">
        <v>422</v>
      </c>
      <c r="J329" s="644" t="s">
        <v>423</v>
      </c>
      <c r="K329" s="646" t="s">
        <v>424</v>
      </c>
      <c r="L329" s="647" t="s">
        <v>425</v>
      </c>
      <c r="M329" s="648" t="s">
        <v>426</v>
      </c>
      <c r="N329" s="657"/>
      <c r="O329" s="649" t="s">
        <v>427</v>
      </c>
      <c r="P329" s="650" t="s">
        <v>428</v>
      </c>
      <c r="Q329" s="662"/>
    </row>
    <row r="330" spans="1:24" ht="18" customHeight="1" x14ac:dyDescent="0.15">
      <c r="A330" s="639"/>
      <c r="B330" s="720"/>
      <c r="C330" s="680"/>
      <c r="D330" s="665"/>
      <c r="E330" s="152" t="s">
        <v>429</v>
      </c>
      <c r="F330" s="134" t="s">
        <v>430</v>
      </c>
      <c r="G330" s="724"/>
      <c r="H330" s="670"/>
      <c r="I330" s="672"/>
      <c r="J330" s="645"/>
      <c r="K330" s="646"/>
      <c r="L330" s="647"/>
      <c r="M330" s="648"/>
      <c r="N330" s="658"/>
      <c r="O330" s="649"/>
      <c r="P330" s="650"/>
      <c r="Q330" s="663"/>
    </row>
    <row r="331" spans="1:24" ht="15" customHeight="1" x14ac:dyDescent="0.15">
      <c r="A331" s="447">
        <v>1901023</v>
      </c>
      <c r="B331" s="448" t="s">
        <v>369</v>
      </c>
      <c r="C331" s="449">
        <f>[11]B!C2249</f>
        <v>52</v>
      </c>
      <c r="D331" s="449">
        <f>[11]B!D2249</f>
        <v>52</v>
      </c>
      <c r="E331" s="450">
        <f>[11]B!E2249</f>
        <v>52</v>
      </c>
      <c r="F331" s="450">
        <f>[11]B!F2249</f>
        <v>0</v>
      </c>
      <c r="G331" s="450">
        <f>[11]B!G2249</f>
        <v>0</v>
      </c>
      <c r="H331" s="451">
        <f>[11]B!AA2249</f>
        <v>52</v>
      </c>
      <c r="I331" s="451">
        <f>[11]B!AB2249</f>
        <v>0</v>
      </c>
      <c r="J331" s="451">
        <f>[11]B!AC2249</f>
        <v>0</v>
      </c>
      <c r="K331" s="451">
        <f>[11]B!AD2249</f>
        <v>0</v>
      </c>
      <c r="L331" s="451">
        <f>[11]B!AE2249</f>
        <v>0</v>
      </c>
      <c r="M331" s="451">
        <f>[11]B!AF2249</f>
        <v>0</v>
      </c>
      <c r="N331" s="451">
        <f>[11]B!AG2249</f>
        <v>0</v>
      </c>
      <c r="O331" s="451">
        <f>[11]B!AH2249</f>
        <v>0</v>
      </c>
      <c r="P331" s="451">
        <f>[11]B!AI2249</f>
        <v>0</v>
      </c>
      <c r="Q331" s="451">
        <f>[11]B!AJ2249</f>
        <v>0</v>
      </c>
      <c r="R331" s="169"/>
    </row>
    <row r="332" spans="1:24" ht="15" customHeight="1" x14ac:dyDescent="0.15">
      <c r="A332" s="452">
        <v>1901024</v>
      </c>
      <c r="B332" s="453" t="s">
        <v>370</v>
      </c>
      <c r="C332" s="449">
        <f>[11]B!C2250</f>
        <v>0</v>
      </c>
      <c r="D332" s="449">
        <f>[11]B!D2250</f>
        <v>0</v>
      </c>
      <c r="E332" s="450">
        <f>[11]B!E2250</f>
        <v>0</v>
      </c>
      <c r="F332" s="450">
        <f>[11]B!F2250</f>
        <v>0</v>
      </c>
      <c r="G332" s="450">
        <f>[11]B!G2250</f>
        <v>0</v>
      </c>
      <c r="H332" s="451">
        <f>[11]B!AA2250</f>
        <v>0</v>
      </c>
      <c r="I332" s="451">
        <f>[11]B!AB2250</f>
        <v>0</v>
      </c>
      <c r="J332" s="451">
        <f>[11]B!AC2250</f>
        <v>0</v>
      </c>
      <c r="K332" s="451">
        <f>[11]B!AD2250</f>
        <v>0</v>
      </c>
      <c r="L332" s="451">
        <f>[11]B!AE2250</f>
        <v>0</v>
      </c>
      <c r="M332" s="451">
        <f>[11]B!AF2250</f>
        <v>0</v>
      </c>
      <c r="N332" s="451">
        <f>[11]B!AG2250</f>
        <v>0</v>
      </c>
      <c r="O332" s="451">
        <f>[11]B!AH2250</f>
        <v>0</v>
      </c>
      <c r="P332" s="451">
        <f>[11]B!AI2250</f>
        <v>0</v>
      </c>
      <c r="Q332" s="451">
        <f>[11]B!AJ2250</f>
        <v>0</v>
      </c>
      <c r="R332" s="169"/>
    </row>
    <row r="333" spans="1:24" ht="15" customHeight="1" x14ac:dyDescent="0.15">
      <c r="A333" s="452">
        <v>1901025</v>
      </c>
      <c r="B333" s="453" t="s">
        <v>450</v>
      </c>
      <c r="C333" s="449">
        <f>[11]B!C2251</f>
        <v>0</v>
      </c>
      <c r="D333" s="449">
        <f>[11]B!D2251</f>
        <v>0</v>
      </c>
      <c r="E333" s="450">
        <f>[11]B!E2251</f>
        <v>0</v>
      </c>
      <c r="F333" s="450">
        <f>[11]B!F2251</f>
        <v>0</v>
      </c>
      <c r="G333" s="450">
        <f>[11]B!G2251</f>
        <v>0</v>
      </c>
      <c r="H333" s="451">
        <f>[11]B!AA2251</f>
        <v>0</v>
      </c>
      <c r="I333" s="451">
        <f>[11]B!AB2251</f>
        <v>0</v>
      </c>
      <c r="J333" s="451">
        <f>[11]B!AC2251</f>
        <v>0</v>
      </c>
      <c r="K333" s="451">
        <f>[11]B!AD2251</f>
        <v>0</v>
      </c>
      <c r="L333" s="451">
        <f>[11]B!AE2251</f>
        <v>0</v>
      </c>
      <c r="M333" s="451">
        <f>[11]B!AF2251</f>
        <v>0</v>
      </c>
      <c r="N333" s="451">
        <f>[11]B!AG2251</f>
        <v>0</v>
      </c>
      <c r="O333" s="451">
        <f>[11]B!AH2251</f>
        <v>0</v>
      </c>
      <c r="P333" s="451">
        <f>[11]B!AI2251</f>
        <v>0</v>
      </c>
      <c r="Q333" s="451">
        <f>[11]B!AJ2251</f>
        <v>0</v>
      </c>
      <c r="R333" s="169"/>
    </row>
    <row r="334" spans="1:24" ht="15" customHeight="1" x14ac:dyDescent="0.15">
      <c r="A334" s="452">
        <v>1901026</v>
      </c>
      <c r="B334" s="453" t="s">
        <v>374</v>
      </c>
      <c r="C334" s="449">
        <f>[11]B!C2252</f>
        <v>0</v>
      </c>
      <c r="D334" s="449">
        <f>[11]B!D2252</f>
        <v>0</v>
      </c>
      <c r="E334" s="450">
        <f>[11]B!E2252</f>
        <v>0</v>
      </c>
      <c r="F334" s="450">
        <f>[11]B!F2252</f>
        <v>0</v>
      </c>
      <c r="G334" s="450">
        <f>[11]B!G2252</f>
        <v>0</v>
      </c>
      <c r="H334" s="451">
        <f>[11]B!AA2252</f>
        <v>0</v>
      </c>
      <c r="I334" s="451">
        <f>[11]B!AB2252</f>
        <v>0</v>
      </c>
      <c r="J334" s="451">
        <f>[11]B!AC2252</f>
        <v>0</v>
      </c>
      <c r="K334" s="451">
        <f>[11]B!AD2252</f>
        <v>0</v>
      </c>
      <c r="L334" s="451">
        <f>[11]B!AE2252</f>
        <v>0</v>
      </c>
      <c r="M334" s="451">
        <f>[11]B!AF2252</f>
        <v>0</v>
      </c>
      <c r="N334" s="451">
        <f>[11]B!AG2252</f>
        <v>0</v>
      </c>
      <c r="O334" s="451">
        <f>[11]B!AH2252</f>
        <v>0</v>
      </c>
      <c r="P334" s="451">
        <f>[11]B!AI2252</f>
        <v>0</v>
      </c>
      <c r="Q334" s="451">
        <f>[11]B!AJ2252</f>
        <v>0</v>
      </c>
      <c r="R334" s="169"/>
    </row>
    <row r="335" spans="1:24" ht="15" customHeight="1" x14ac:dyDescent="0.15">
      <c r="A335" s="452">
        <v>1901126</v>
      </c>
      <c r="B335" s="453" t="s">
        <v>375</v>
      </c>
      <c r="C335" s="449">
        <f>[11]B!C2253</f>
        <v>0</v>
      </c>
      <c r="D335" s="449">
        <f>[11]B!D2253</f>
        <v>0</v>
      </c>
      <c r="E335" s="450">
        <f>[11]B!E2253</f>
        <v>0</v>
      </c>
      <c r="F335" s="450">
        <f>[11]B!F2253</f>
        <v>0</v>
      </c>
      <c r="G335" s="450">
        <f>[11]B!G2253</f>
        <v>0</v>
      </c>
      <c r="H335" s="451">
        <f>[11]B!AA2253</f>
        <v>0</v>
      </c>
      <c r="I335" s="451">
        <f>[11]B!AB2253</f>
        <v>0</v>
      </c>
      <c r="J335" s="451">
        <f>[11]B!AC2253</f>
        <v>0</v>
      </c>
      <c r="K335" s="451">
        <f>[11]B!AD2253</f>
        <v>0</v>
      </c>
      <c r="L335" s="451">
        <f>[11]B!AE2253</f>
        <v>0</v>
      </c>
      <c r="M335" s="451">
        <f>[11]B!AF2253</f>
        <v>0</v>
      </c>
      <c r="N335" s="451">
        <f>[11]B!AG2253</f>
        <v>0</v>
      </c>
      <c r="O335" s="451">
        <f>[11]B!AH2253</f>
        <v>0</v>
      </c>
      <c r="P335" s="451">
        <f>[11]B!AI2253</f>
        <v>0</v>
      </c>
      <c r="Q335" s="451">
        <f>[11]B!AJ2253</f>
        <v>0</v>
      </c>
      <c r="R335" s="169"/>
    </row>
    <row r="336" spans="1:24" ht="15" customHeight="1" x14ac:dyDescent="0.15">
      <c r="A336" s="452">
        <v>1901027</v>
      </c>
      <c r="B336" s="453" t="s">
        <v>451</v>
      </c>
      <c r="C336" s="449">
        <f>[11]B!C2254</f>
        <v>0</v>
      </c>
      <c r="D336" s="449">
        <f>[11]B!D2254</f>
        <v>0</v>
      </c>
      <c r="E336" s="450">
        <f>[11]B!E2254</f>
        <v>0</v>
      </c>
      <c r="F336" s="450">
        <f>[11]B!F2254</f>
        <v>0</v>
      </c>
      <c r="G336" s="450">
        <f>[11]B!G2254</f>
        <v>0</v>
      </c>
      <c r="H336" s="451">
        <f>[11]B!AA2254</f>
        <v>0</v>
      </c>
      <c r="I336" s="451">
        <f>[11]B!AB2254</f>
        <v>0</v>
      </c>
      <c r="J336" s="451">
        <f>[11]B!AC2254</f>
        <v>0</v>
      </c>
      <c r="K336" s="451">
        <f>[11]B!AD2254</f>
        <v>0</v>
      </c>
      <c r="L336" s="451">
        <f>[11]B!AE2254</f>
        <v>0</v>
      </c>
      <c r="M336" s="451">
        <f>[11]B!AF2254</f>
        <v>0</v>
      </c>
      <c r="N336" s="451">
        <f>[11]B!AG2254</f>
        <v>0</v>
      </c>
      <c r="O336" s="451">
        <f>[11]B!AH2254</f>
        <v>0</v>
      </c>
      <c r="P336" s="451">
        <f>[11]B!AI2254</f>
        <v>0</v>
      </c>
      <c r="Q336" s="451">
        <f>[11]B!AJ2254</f>
        <v>0</v>
      </c>
      <c r="R336" s="169"/>
    </row>
    <row r="337" spans="1:18" ht="15" customHeight="1" x14ac:dyDescent="0.15">
      <c r="A337" s="452">
        <v>1901028</v>
      </c>
      <c r="B337" s="453" t="s">
        <v>379</v>
      </c>
      <c r="C337" s="449">
        <f>[11]B!C2255</f>
        <v>0</v>
      </c>
      <c r="D337" s="449">
        <f>[11]B!D2255</f>
        <v>0</v>
      </c>
      <c r="E337" s="450">
        <f>[11]B!E2255</f>
        <v>0</v>
      </c>
      <c r="F337" s="450">
        <f>[11]B!F2255</f>
        <v>0</v>
      </c>
      <c r="G337" s="450">
        <f>[11]B!G2255</f>
        <v>0</v>
      </c>
      <c r="H337" s="451">
        <f>[11]B!AA2255</f>
        <v>0</v>
      </c>
      <c r="I337" s="451">
        <f>[11]B!AB2255</f>
        <v>0</v>
      </c>
      <c r="J337" s="451">
        <f>[11]B!AC2255</f>
        <v>0</v>
      </c>
      <c r="K337" s="451">
        <f>[11]B!AD2255</f>
        <v>0</v>
      </c>
      <c r="L337" s="451">
        <f>[11]B!AE2255</f>
        <v>0</v>
      </c>
      <c r="M337" s="451">
        <f>[11]B!AF2255</f>
        <v>0</v>
      </c>
      <c r="N337" s="451">
        <f>[11]B!AG2255</f>
        <v>0</v>
      </c>
      <c r="O337" s="451">
        <f>[11]B!AH2255</f>
        <v>0</v>
      </c>
      <c r="P337" s="451">
        <f>[11]B!AI2255</f>
        <v>0</v>
      </c>
      <c r="Q337" s="451">
        <f>[11]B!AJ2255</f>
        <v>0</v>
      </c>
      <c r="R337" s="169"/>
    </row>
    <row r="338" spans="1:18" ht="15" customHeight="1" x14ac:dyDescent="0.15">
      <c r="A338" s="454">
        <v>1901029</v>
      </c>
      <c r="B338" s="455" t="s">
        <v>380</v>
      </c>
      <c r="C338" s="449">
        <f>[11]B!C2256</f>
        <v>0</v>
      </c>
      <c r="D338" s="449">
        <f>[11]B!D2256</f>
        <v>0</v>
      </c>
      <c r="E338" s="450">
        <f>[11]B!E2256</f>
        <v>0</v>
      </c>
      <c r="F338" s="450">
        <f>[11]B!F2256</f>
        <v>0</v>
      </c>
      <c r="G338" s="450">
        <f>[11]B!G2256</f>
        <v>0</v>
      </c>
      <c r="H338" s="451">
        <f>[11]B!AA2256</f>
        <v>0</v>
      </c>
      <c r="I338" s="451">
        <f>[11]B!AB2256</f>
        <v>0</v>
      </c>
      <c r="J338" s="451">
        <f>[11]B!AC2256</f>
        <v>0</v>
      </c>
      <c r="K338" s="451">
        <f>[11]B!AD2256</f>
        <v>0</v>
      </c>
      <c r="L338" s="451">
        <f>[11]B!AE2256</f>
        <v>0</v>
      </c>
      <c r="M338" s="451">
        <f>[11]B!AF2256</f>
        <v>0</v>
      </c>
      <c r="N338" s="451">
        <f>[11]B!AG2256</f>
        <v>0</v>
      </c>
      <c r="O338" s="451">
        <f>[11]B!AH2256</f>
        <v>0</v>
      </c>
      <c r="P338" s="451">
        <f>[11]B!AI2256</f>
        <v>0</v>
      </c>
      <c r="Q338" s="451">
        <f>[11]B!AJ2256</f>
        <v>0</v>
      </c>
      <c r="R338" s="169"/>
    </row>
    <row r="339" spans="1:18" s="393" customFormat="1" ht="15" customHeight="1" x14ac:dyDescent="0.15">
      <c r="A339" s="700" t="s">
        <v>410</v>
      </c>
      <c r="B339" s="701"/>
      <c r="C339" s="456">
        <f>SUM(C331:C338)</f>
        <v>52</v>
      </c>
      <c r="D339" s="457">
        <f>SUM(D331:D338)</f>
        <v>52</v>
      </c>
      <c r="E339" s="458">
        <f t="shared" ref="E339:Q339" si="9">SUM(E331:E338)</f>
        <v>52</v>
      </c>
      <c r="F339" s="458">
        <f t="shared" si="9"/>
        <v>0</v>
      </c>
      <c r="G339" s="458">
        <f t="shared" si="9"/>
        <v>0</v>
      </c>
      <c r="H339" s="458">
        <f t="shared" si="9"/>
        <v>52</v>
      </c>
      <c r="I339" s="458">
        <f t="shared" si="9"/>
        <v>0</v>
      </c>
      <c r="J339" s="458">
        <f t="shared" si="9"/>
        <v>0</v>
      </c>
      <c r="K339" s="458">
        <f t="shared" si="9"/>
        <v>0</v>
      </c>
      <c r="L339" s="458">
        <f t="shared" si="9"/>
        <v>0</v>
      </c>
      <c r="M339" s="458">
        <f t="shared" si="9"/>
        <v>0</v>
      </c>
      <c r="N339" s="458">
        <f t="shared" si="9"/>
        <v>0</v>
      </c>
      <c r="O339" s="458">
        <f t="shared" si="9"/>
        <v>0</v>
      </c>
      <c r="P339" s="444">
        <f t="shared" si="9"/>
        <v>0</v>
      </c>
      <c r="Q339" s="444">
        <f t="shared" si="9"/>
        <v>0</v>
      </c>
      <c r="R339" s="169"/>
    </row>
    <row r="340" spans="1:18" ht="24.95" customHeight="1" x14ac:dyDescent="0.15">
      <c r="A340" s="702" t="s">
        <v>452</v>
      </c>
      <c r="B340" s="702"/>
      <c r="C340" s="178"/>
      <c r="D340" s="459"/>
      <c r="E340" s="459"/>
      <c r="F340" s="459"/>
      <c r="G340" s="459"/>
      <c r="H340" s="459"/>
      <c r="I340" s="459"/>
      <c r="J340" s="459"/>
      <c r="K340" s="459"/>
      <c r="L340" s="459"/>
      <c r="M340" s="459"/>
      <c r="N340" s="179"/>
      <c r="O340" s="371"/>
      <c r="P340" s="371"/>
    </row>
    <row r="341" spans="1:18" ht="15" customHeight="1" x14ac:dyDescent="0.15">
      <c r="A341" s="690" t="s">
        <v>453</v>
      </c>
      <c r="B341" s="691"/>
      <c r="C341" s="705" t="s">
        <v>6</v>
      </c>
      <c r="D341" s="673" t="s">
        <v>418</v>
      </c>
      <c r="E341" s="709" t="s">
        <v>454</v>
      </c>
      <c r="F341" s="709"/>
      <c r="G341" s="709"/>
      <c r="H341" s="709"/>
      <c r="I341" s="709"/>
      <c r="J341" s="710"/>
      <c r="K341" s="711" t="s">
        <v>455</v>
      </c>
      <c r="L341" s="714" t="s">
        <v>413</v>
      </c>
      <c r="M341" s="715"/>
      <c r="N341" s="716"/>
      <c r="O341" s="656" t="s">
        <v>414</v>
      </c>
      <c r="P341" s="694" t="s">
        <v>415</v>
      </c>
      <c r="Q341" s="695"/>
      <c r="R341" s="661" t="s">
        <v>416</v>
      </c>
    </row>
    <row r="342" spans="1:18" ht="15" customHeight="1" x14ac:dyDescent="0.15">
      <c r="A342" s="703"/>
      <c r="B342" s="704"/>
      <c r="C342" s="706"/>
      <c r="D342" s="708"/>
      <c r="E342" s="698" t="s">
        <v>456</v>
      </c>
      <c r="F342" s="699"/>
      <c r="G342" s="699"/>
      <c r="H342" s="699" t="s">
        <v>457</v>
      </c>
      <c r="I342" s="699"/>
      <c r="J342" s="699"/>
      <c r="K342" s="712"/>
      <c r="L342" s="717"/>
      <c r="M342" s="718"/>
      <c r="N342" s="719"/>
      <c r="O342" s="657"/>
      <c r="P342" s="696"/>
      <c r="Q342" s="697"/>
      <c r="R342" s="662"/>
    </row>
    <row r="343" spans="1:18" ht="45" customHeight="1" x14ac:dyDescent="0.15">
      <c r="A343" s="692"/>
      <c r="B343" s="693"/>
      <c r="C343" s="707"/>
      <c r="D343" s="674"/>
      <c r="E343" s="180" t="s">
        <v>429</v>
      </c>
      <c r="F343" s="181" t="s">
        <v>430</v>
      </c>
      <c r="G343" s="560" t="s">
        <v>449</v>
      </c>
      <c r="H343" s="180" t="s">
        <v>429</v>
      </c>
      <c r="I343" s="181" t="s">
        <v>430</v>
      </c>
      <c r="J343" s="560" t="s">
        <v>449</v>
      </c>
      <c r="K343" s="713"/>
      <c r="L343" s="183" t="s">
        <v>424</v>
      </c>
      <c r="M343" s="184" t="s">
        <v>425</v>
      </c>
      <c r="N343" s="185" t="s">
        <v>426</v>
      </c>
      <c r="O343" s="658"/>
      <c r="P343" s="460" t="s">
        <v>427</v>
      </c>
      <c r="Q343" s="461" t="s">
        <v>428</v>
      </c>
      <c r="R343" s="663"/>
    </row>
    <row r="344" spans="1:18" ht="15" customHeight="1" x14ac:dyDescent="0.15">
      <c r="A344" s="186" t="s">
        <v>458</v>
      </c>
      <c r="B344" s="187" t="s">
        <v>459</v>
      </c>
      <c r="C344" s="311">
        <f>[11]B!$C$1216</f>
        <v>3</v>
      </c>
      <c r="D344" s="449">
        <f>[11]B!H1216</f>
        <v>2</v>
      </c>
      <c r="E344" s="450">
        <f>[11]B!I1216</f>
        <v>0</v>
      </c>
      <c r="F344" s="450">
        <f>[11]B!J1216</f>
        <v>2</v>
      </c>
      <c r="G344" s="450">
        <f>[11]B!K1216</f>
        <v>0</v>
      </c>
      <c r="H344" s="450">
        <f>[11]B!L1216</f>
        <v>0</v>
      </c>
      <c r="I344" s="450">
        <f>[11]B!M1216</f>
        <v>1</v>
      </c>
      <c r="J344" s="450">
        <f>[11]B!N1216</f>
        <v>0</v>
      </c>
      <c r="K344" s="462"/>
      <c r="L344" s="450">
        <f>[11]B!AD1216</f>
        <v>0</v>
      </c>
      <c r="M344" s="450">
        <f>[11]B!AE1216</f>
        <v>0</v>
      </c>
      <c r="N344" s="450">
        <f>[11]B!AF1216</f>
        <v>0</v>
      </c>
      <c r="O344" s="450">
        <f>[11]B!AG1216</f>
        <v>0</v>
      </c>
      <c r="P344" s="450">
        <f>[11]B!AH1216</f>
        <v>0</v>
      </c>
      <c r="Q344" s="450">
        <f>[11]B!AI1216</f>
        <v>0</v>
      </c>
      <c r="R344" s="450">
        <f>[11]B!AJ1216</f>
        <v>0</v>
      </c>
    </row>
    <row r="345" spans="1:18" ht="15" customHeight="1" x14ac:dyDescent="0.15">
      <c r="A345" s="188" t="s">
        <v>460</v>
      </c>
      <c r="B345" s="189" t="s">
        <v>461</v>
      </c>
      <c r="C345" s="449">
        <f>[11]B!C1352</f>
        <v>126</v>
      </c>
      <c r="D345" s="449">
        <f>[11]B!H1352</f>
        <v>108</v>
      </c>
      <c r="E345" s="451">
        <f>[11]B!I1352</f>
        <v>83</v>
      </c>
      <c r="F345" s="451">
        <f>[11]B!J1352</f>
        <v>25</v>
      </c>
      <c r="G345" s="451">
        <f>[11]B!K1352</f>
        <v>1</v>
      </c>
      <c r="H345" s="451">
        <f>[11]B!L1352</f>
        <v>8</v>
      </c>
      <c r="I345" s="451">
        <f>[11]B!M1352</f>
        <v>8</v>
      </c>
      <c r="J345" s="451">
        <f>[11]B!N1352</f>
        <v>1</v>
      </c>
      <c r="K345" s="451">
        <v>48</v>
      </c>
      <c r="L345" s="451">
        <f>[11]B!AD1352</f>
        <v>0</v>
      </c>
      <c r="M345" s="451">
        <f>[11]B!AE1352</f>
        <v>0</v>
      </c>
      <c r="N345" s="451">
        <f>[11]B!AF1352</f>
        <v>0</v>
      </c>
      <c r="O345" s="451">
        <f>[11]B!AG1352</f>
        <v>0</v>
      </c>
      <c r="P345" s="451">
        <f>[11]B!AH1352</f>
        <v>0</v>
      </c>
      <c r="Q345" s="451">
        <f>[11]B!AI1352</f>
        <v>0</v>
      </c>
      <c r="R345" s="451">
        <f>[11]B!AJ1352</f>
        <v>0</v>
      </c>
    </row>
    <row r="346" spans="1:18" ht="15" customHeight="1" x14ac:dyDescent="0.15">
      <c r="A346" s="188" t="s">
        <v>113</v>
      </c>
      <c r="B346" s="189" t="s">
        <v>462</v>
      </c>
      <c r="C346" s="449">
        <f>[11]B!C1502</f>
        <v>62</v>
      </c>
      <c r="D346" s="449">
        <f>[11]B!H1502</f>
        <v>44</v>
      </c>
      <c r="E346" s="451">
        <f>[11]B!I1502</f>
        <v>32</v>
      </c>
      <c r="F346" s="451">
        <f>[11]B!J1502</f>
        <v>12</v>
      </c>
      <c r="G346" s="451">
        <f>[11]B!K1502</f>
        <v>0</v>
      </c>
      <c r="H346" s="451">
        <f>[11]B!L1502</f>
        <v>12</v>
      </c>
      <c r="I346" s="451">
        <f>[11]B!M1502</f>
        <v>6</v>
      </c>
      <c r="J346" s="451">
        <f>[11]B!N1502</f>
        <v>0</v>
      </c>
      <c r="K346" s="451">
        <v>29</v>
      </c>
      <c r="L346" s="451">
        <f>[11]B!AD1502</f>
        <v>0</v>
      </c>
      <c r="M346" s="451">
        <f>[11]B!AE1502</f>
        <v>0</v>
      </c>
      <c r="N346" s="451">
        <f>[11]B!AF1502</f>
        <v>0</v>
      </c>
      <c r="O346" s="451">
        <f>[11]B!AG1502</f>
        <v>0</v>
      </c>
      <c r="P346" s="451">
        <f>[11]B!AH1502</f>
        <v>0</v>
      </c>
      <c r="Q346" s="451">
        <f>[11]B!AI1502</f>
        <v>0</v>
      </c>
      <c r="R346" s="451">
        <f>[11]B!AJ1502</f>
        <v>0</v>
      </c>
    </row>
    <row r="347" spans="1:18" ht="15" customHeight="1" x14ac:dyDescent="0.15">
      <c r="A347" s="188" t="s">
        <v>115</v>
      </c>
      <c r="B347" s="189" t="s">
        <v>463</v>
      </c>
      <c r="C347" s="449">
        <f>[11]B!C1566</f>
        <v>5</v>
      </c>
      <c r="D347" s="449">
        <f>[11]B!H1566</f>
        <v>5</v>
      </c>
      <c r="E347" s="451">
        <f>[11]B!I1566</f>
        <v>5</v>
      </c>
      <c r="F347" s="451">
        <f>[11]B!J1566</f>
        <v>0</v>
      </c>
      <c r="G347" s="451">
        <f>[11]B!K1566</f>
        <v>0</v>
      </c>
      <c r="H347" s="451">
        <f>[11]B!L1566</f>
        <v>0</v>
      </c>
      <c r="I347" s="451">
        <f>[11]B!M1566</f>
        <v>0</v>
      </c>
      <c r="J347" s="451">
        <f>[11]B!N1566</f>
        <v>0</v>
      </c>
      <c r="K347" s="451">
        <v>2</v>
      </c>
      <c r="L347" s="451">
        <f>[11]B!AD1566</f>
        <v>0</v>
      </c>
      <c r="M347" s="451">
        <f>[11]B!AE1566</f>
        <v>0</v>
      </c>
      <c r="N347" s="451">
        <f>[11]B!AF1566</f>
        <v>0</v>
      </c>
      <c r="O347" s="451">
        <f>[11]B!AG1566</f>
        <v>0</v>
      </c>
      <c r="P347" s="451">
        <f>[11]B!AH1566</f>
        <v>0</v>
      </c>
      <c r="Q347" s="451">
        <f>[11]B!AI1566</f>
        <v>0</v>
      </c>
      <c r="R347" s="451">
        <f>[11]B!AJ1566</f>
        <v>0</v>
      </c>
    </row>
    <row r="348" spans="1:18" ht="15" customHeight="1" x14ac:dyDescent="0.15">
      <c r="A348" s="188" t="s">
        <v>117</v>
      </c>
      <c r="B348" s="189" t="s">
        <v>464</v>
      </c>
      <c r="C348" s="449">
        <f>[11]B!C1635</f>
        <v>44</v>
      </c>
      <c r="D348" s="449">
        <f>[11]B!H1635</f>
        <v>27</v>
      </c>
      <c r="E348" s="451">
        <f>[11]B!I1635</f>
        <v>25</v>
      </c>
      <c r="F348" s="451">
        <f>[11]B!J1635</f>
        <v>2</v>
      </c>
      <c r="G348" s="451">
        <f>[11]B!K1635</f>
        <v>0</v>
      </c>
      <c r="H348" s="451">
        <f>[11]B!L1635</f>
        <v>16</v>
      </c>
      <c r="I348" s="451">
        <f>[11]B!M1635</f>
        <v>1</v>
      </c>
      <c r="J348" s="451">
        <f>[11]B!N1635</f>
        <v>0</v>
      </c>
      <c r="K348" s="451">
        <v>32</v>
      </c>
      <c r="L348" s="451">
        <f>[11]B!AD1635</f>
        <v>0</v>
      </c>
      <c r="M348" s="451">
        <f>[11]B!AE1635</f>
        <v>0</v>
      </c>
      <c r="N348" s="451">
        <f>[11]B!AF1635</f>
        <v>0</v>
      </c>
      <c r="O348" s="451">
        <f>[11]B!AG1635</f>
        <v>0</v>
      </c>
      <c r="P348" s="451">
        <f>[11]B!AH1635</f>
        <v>0</v>
      </c>
      <c r="Q348" s="451">
        <f>[11]B!AI1635</f>
        <v>0</v>
      </c>
      <c r="R348" s="451">
        <f>[11]B!AJ1635</f>
        <v>0</v>
      </c>
    </row>
    <row r="349" spans="1:18" ht="15" customHeight="1" x14ac:dyDescent="0.15">
      <c r="A349" s="188" t="s">
        <v>465</v>
      </c>
      <c r="B349" s="189" t="s">
        <v>466</v>
      </c>
      <c r="C349" s="449">
        <f>[11]B!C1680</f>
        <v>54</v>
      </c>
      <c r="D349" s="449">
        <f>[11]B!H1680</f>
        <v>45</v>
      </c>
      <c r="E349" s="451">
        <f>[11]B!I1680</f>
        <v>42</v>
      </c>
      <c r="F349" s="451">
        <f>[11]B!J1680</f>
        <v>3</v>
      </c>
      <c r="G349" s="451">
        <f>[11]B!K1680</f>
        <v>0</v>
      </c>
      <c r="H349" s="451">
        <f>[11]B!L1680</f>
        <v>5</v>
      </c>
      <c r="I349" s="451">
        <f>[11]B!M1680</f>
        <v>4</v>
      </c>
      <c r="J349" s="451">
        <f>[11]B!N1680</f>
        <v>0</v>
      </c>
      <c r="K349" s="451">
        <v>53</v>
      </c>
      <c r="L349" s="451">
        <f>[11]B!AD1680</f>
        <v>0</v>
      </c>
      <c r="M349" s="451">
        <f>[11]B!AE1680</f>
        <v>0</v>
      </c>
      <c r="N349" s="451">
        <f>[11]B!AF1680</f>
        <v>0</v>
      </c>
      <c r="O349" s="451">
        <f>[11]B!AG1680</f>
        <v>0</v>
      </c>
      <c r="P349" s="451">
        <f>[11]B!AH1680</f>
        <v>0</v>
      </c>
      <c r="Q349" s="451">
        <f>[11]B!AI1680</f>
        <v>0</v>
      </c>
      <c r="R349" s="451">
        <f>[11]B!AJ1680</f>
        <v>0</v>
      </c>
    </row>
    <row r="350" spans="1:18" ht="15" customHeight="1" x14ac:dyDescent="0.15">
      <c r="A350" s="188" t="s">
        <v>124</v>
      </c>
      <c r="B350" s="189" t="s">
        <v>467</v>
      </c>
      <c r="C350" s="463">
        <f>[11]B!C1914</f>
        <v>56</v>
      </c>
      <c r="D350" s="463">
        <f>[11]B!H1914</f>
        <v>36</v>
      </c>
      <c r="E350" s="451">
        <f>[11]B!I1914</f>
        <v>36</v>
      </c>
      <c r="F350" s="451">
        <f>[11]B!J1914</f>
        <v>0</v>
      </c>
      <c r="G350" s="451">
        <f>[11]B!K1914</f>
        <v>0</v>
      </c>
      <c r="H350" s="451">
        <f>[11]B!L1914</f>
        <v>20</v>
      </c>
      <c r="I350" s="451">
        <f>[11]B!M1914</f>
        <v>0</v>
      </c>
      <c r="J350" s="451">
        <f>[11]B!N1914</f>
        <v>0</v>
      </c>
      <c r="K350" s="451">
        <v>0</v>
      </c>
      <c r="L350" s="451">
        <f>[11]B!AD1914</f>
        <v>0</v>
      </c>
      <c r="M350" s="451">
        <f>[11]B!AE1914</f>
        <v>0</v>
      </c>
      <c r="N350" s="451">
        <f>[11]B!AF1914</f>
        <v>0</v>
      </c>
      <c r="O350" s="451">
        <f>[11]B!AG1914</f>
        <v>30</v>
      </c>
      <c r="P350" s="451">
        <f>[11]B!AH1914</f>
        <v>0</v>
      </c>
      <c r="Q350" s="451">
        <f>[11]B!AI1914</f>
        <v>0</v>
      </c>
      <c r="R350" s="451">
        <f>[11]B!AJ1914</f>
        <v>0</v>
      </c>
    </row>
    <row r="351" spans="1:18" ht="15" customHeight="1" x14ac:dyDescent="0.15">
      <c r="A351" s="188" t="s">
        <v>468</v>
      </c>
      <c r="B351" s="189" t="s">
        <v>469</v>
      </c>
      <c r="C351" s="463">
        <f>[11]B!C1983</f>
        <v>6</v>
      </c>
      <c r="D351" s="463">
        <f>[11]B!H1983</f>
        <v>4</v>
      </c>
      <c r="E351" s="451">
        <f>[11]B!I1983</f>
        <v>4</v>
      </c>
      <c r="F351" s="451">
        <f>[11]B!J1983</f>
        <v>0</v>
      </c>
      <c r="G351" s="451">
        <f>[11]B!K1983</f>
        <v>0</v>
      </c>
      <c r="H351" s="451">
        <f>[11]B!L1983</f>
        <v>2</v>
      </c>
      <c r="I351" s="451">
        <f>[11]B!M1983</f>
        <v>0</v>
      </c>
      <c r="J351" s="451">
        <f>[11]B!N1983</f>
        <v>0</v>
      </c>
      <c r="K351" s="451">
        <v>0</v>
      </c>
      <c r="L351" s="451">
        <f>[11]B!AD1983</f>
        <v>0</v>
      </c>
      <c r="M351" s="451">
        <f>[11]B!AE1983</f>
        <v>0</v>
      </c>
      <c r="N351" s="451">
        <f>[11]B!AF1983</f>
        <v>0</v>
      </c>
      <c r="O351" s="451">
        <f>[11]B!AG1983</f>
        <v>0</v>
      </c>
      <c r="P351" s="451">
        <f>[11]B!AH1983</f>
        <v>0</v>
      </c>
      <c r="Q351" s="451">
        <f>[11]B!AI1983</f>
        <v>0</v>
      </c>
      <c r="R351" s="451">
        <f>[11]B!AJ1983</f>
        <v>0</v>
      </c>
    </row>
    <row r="352" spans="1:18" ht="15" customHeight="1" x14ac:dyDescent="0.15">
      <c r="A352" s="188" t="s">
        <v>470</v>
      </c>
      <c r="B352" s="189" t="s">
        <v>471</v>
      </c>
      <c r="C352" s="463">
        <f>[11]B!C2176</f>
        <v>291</v>
      </c>
      <c r="D352" s="463">
        <f>[11]B!H2176</f>
        <v>235</v>
      </c>
      <c r="E352" s="451">
        <f>[11]B!I2176</f>
        <v>169</v>
      </c>
      <c r="F352" s="451">
        <f>[11]B!J2176</f>
        <v>66</v>
      </c>
      <c r="G352" s="451">
        <f>[11]B!K2176</f>
        <v>3</v>
      </c>
      <c r="H352" s="451">
        <f>[11]B!L2176</f>
        <v>41</v>
      </c>
      <c r="I352" s="451">
        <f>[11]B!M2176</f>
        <v>11</v>
      </c>
      <c r="J352" s="451">
        <f>[11]B!N2176</f>
        <v>1</v>
      </c>
      <c r="K352" s="464"/>
      <c r="L352" s="451">
        <f>[11]B!AD2176</f>
        <v>0</v>
      </c>
      <c r="M352" s="451">
        <f>[11]B!AE2176</f>
        <v>0</v>
      </c>
      <c r="N352" s="451">
        <f>[11]B!AF2176</f>
        <v>0</v>
      </c>
      <c r="O352" s="451">
        <f>[11]B!AG2176</f>
        <v>17</v>
      </c>
      <c r="P352" s="451">
        <f>[11]B!AH2176</f>
        <v>0</v>
      </c>
      <c r="Q352" s="451">
        <f>[11]B!AI2176</f>
        <v>0</v>
      </c>
      <c r="R352" s="451">
        <f>[11]B!AJ2176</f>
        <v>0</v>
      </c>
    </row>
    <row r="353" spans="1:28" ht="15" customHeight="1" x14ac:dyDescent="0.15">
      <c r="A353" s="188" t="s">
        <v>472</v>
      </c>
      <c r="B353" s="189" t="s">
        <v>473</v>
      </c>
      <c r="C353" s="449">
        <f>[11]B!C2218</f>
        <v>8</v>
      </c>
      <c r="D353" s="449">
        <f>[11]B!H2218</f>
        <v>8</v>
      </c>
      <c r="E353" s="451">
        <f>[11]B!I2218</f>
        <v>6</v>
      </c>
      <c r="F353" s="451">
        <f>[11]B!J2218</f>
        <v>2</v>
      </c>
      <c r="G353" s="451">
        <f>[11]B!K2218</f>
        <v>0</v>
      </c>
      <c r="H353" s="451">
        <f>[11]B!L2218</f>
        <v>0</v>
      </c>
      <c r="I353" s="451">
        <f>[11]B!M2218</f>
        <v>0</v>
      </c>
      <c r="J353" s="451">
        <f>[11]B!N2218</f>
        <v>0</v>
      </c>
      <c r="K353" s="451">
        <v>2</v>
      </c>
      <c r="L353" s="451">
        <f>[11]B!AD2218</f>
        <v>0</v>
      </c>
      <c r="M353" s="451">
        <f>[11]B!AE2218</f>
        <v>0</v>
      </c>
      <c r="N353" s="451">
        <f>[11]B!AF2218</f>
        <v>0</v>
      </c>
      <c r="O353" s="451">
        <f>[11]B!AG2218</f>
        <v>0</v>
      </c>
      <c r="P353" s="451">
        <f>[11]B!AH2218</f>
        <v>0</v>
      </c>
      <c r="Q353" s="451">
        <f>[11]B!AI2218</f>
        <v>0</v>
      </c>
      <c r="R353" s="451">
        <f>[11]B!AJ2218</f>
        <v>0</v>
      </c>
    </row>
    <row r="354" spans="1:28" ht="15" customHeight="1" x14ac:dyDescent="0.15">
      <c r="A354" s="188" t="s">
        <v>474</v>
      </c>
      <c r="B354" s="189" t="s">
        <v>475</v>
      </c>
      <c r="C354" s="449">
        <f>[11]B!C2342</f>
        <v>70</v>
      </c>
      <c r="D354" s="449">
        <f>[11]B!H2342</f>
        <v>58</v>
      </c>
      <c r="E354" s="451">
        <f>[11]B!I2342</f>
        <v>36</v>
      </c>
      <c r="F354" s="451">
        <f>[11]B!J2342</f>
        <v>22</v>
      </c>
      <c r="G354" s="451">
        <f>[11]B!K2342</f>
        <v>2</v>
      </c>
      <c r="H354" s="451">
        <f>[11]B!L2342</f>
        <v>5</v>
      </c>
      <c r="I354" s="451">
        <f>[11]B!M2342</f>
        <v>5</v>
      </c>
      <c r="J354" s="451">
        <f>[11]B!N2342</f>
        <v>0</v>
      </c>
      <c r="K354" s="450">
        <v>0</v>
      </c>
      <c r="L354" s="451">
        <f>[11]B!AD2342</f>
        <v>0</v>
      </c>
      <c r="M354" s="451">
        <f>[11]B!AE2342</f>
        <v>0</v>
      </c>
      <c r="N354" s="451">
        <f>[11]B!AF2342</f>
        <v>0</v>
      </c>
      <c r="O354" s="451">
        <f>[11]B!AG2342</f>
        <v>0</v>
      </c>
      <c r="P354" s="451">
        <f>[11]B!AH2342</f>
        <v>0</v>
      </c>
      <c r="Q354" s="451">
        <f>[11]B!AI2342</f>
        <v>0</v>
      </c>
      <c r="R354" s="451">
        <f>[11]B!AJ2342</f>
        <v>0</v>
      </c>
    </row>
    <row r="355" spans="1:28" ht="15" customHeight="1" x14ac:dyDescent="0.15">
      <c r="A355" s="188" t="s">
        <v>476</v>
      </c>
      <c r="B355" s="189" t="s">
        <v>477</v>
      </c>
      <c r="C355" s="449">
        <f>[11]B!C2377</f>
        <v>11</v>
      </c>
      <c r="D355" s="449">
        <f>[11]B!H2377</f>
        <v>11</v>
      </c>
      <c r="E355" s="451">
        <f>[11]B!I2377</f>
        <v>11</v>
      </c>
      <c r="F355" s="451">
        <f>[11]B!J2377</f>
        <v>0</v>
      </c>
      <c r="G355" s="451">
        <f>[11]B!K2377</f>
        <v>0</v>
      </c>
      <c r="H355" s="451">
        <f>[11]B!L2377</f>
        <v>0</v>
      </c>
      <c r="I355" s="451">
        <f>[11]B!M2377</f>
        <v>0</v>
      </c>
      <c r="J355" s="451">
        <f>[11]B!N2377</f>
        <v>0</v>
      </c>
      <c r="K355" s="450">
        <v>1</v>
      </c>
      <c r="L355" s="451">
        <f>[11]B!AD2377</f>
        <v>0</v>
      </c>
      <c r="M355" s="451">
        <f>[11]B!AE2377</f>
        <v>0</v>
      </c>
      <c r="N355" s="451">
        <f>[11]B!AF2377</f>
        <v>0</v>
      </c>
      <c r="O355" s="451">
        <f>[11]B!AG2377</f>
        <v>0</v>
      </c>
      <c r="P355" s="451">
        <f>[11]B!AH2377</f>
        <v>0</v>
      </c>
      <c r="Q355" s="451">
        <f>[11]B!AI2377</f>
        <v>0</v>
      </c>
      <c r="R355" s="451">
        <f>[11]B!AJ2377</f>
        <v>0</v>
      </c>
    </row>
    <row r="356" spans="1:28" ht="15" customHeight="1" x14ac:dyDescent="0.15">
      <c r="A356" s="188" t="s">
        <v>478</v>
      </c>
      <c r="B356" s="189" t="s">
        <v>479</v>
      </c>
      <c r="C356" s="449">
        <f>[11]B!C2414</f>
        <v>77</v>
      </c>
      <c r="D356" s="449">
        <f>[11]B!H2414</f>
        <v>67</v>
      </c>
      <c r="E356" s="451">
        <f>[11]B!I2414</f>
        <v>38</v>
      </c>
      <c r="F356" s="451">
        <f>[11]B!J2414</f>
        <v>29</v>
      </c>
      <c r="G356" s="451">
        <f>[11]B!K2414</f>
        <v>3</v>
      </c>
      <c r="H356" s="451">
        <f>[11]B!L2414</f>
        <v>2</v>
      </c>
      <c r="I356" s="451">
        <f>[11]B!M2414</f>
        <v>5</v>
      </c>
      <c r="J356" s="451">
        <f>[11]B!N2414</f>
        <v>0</v>
      </c>
      <c r="K356" s="450">
        <v>0</v>
      </c>
      <c r="L356" s="451">
        <f>[11]B!AD2414</f>
        <v>0</v>
      </c>
      <c r="M356" s="451">
        <f>[11]B!AE2414</f>
        <v>0</v>
      </c>
      <c r="N356" s="451">
        <f>[11]B!AF2414</f>
        <v>0</v>
      </c>
      <c r="O356" s="451">
        <f>[11]B!AG2414</f>
        <v>0</v>
      </c>
      <c r="P356" s="451">
        <f>[11]B!AH2414</f>
        <v>0</v>
      </c>
      <c r="Q356" s="451">
        <f>[11]B!AI2414</f>
        <v>0</v>
      </c>
      <c r="R356" s="451">
        <f>[11]B!AJ2414</f>
        <v>0</v>
      </c>
    </row>
    <row r="357" spans="1:28" ht="15" customHeight="1" x14ac:dyDescent="0.15">
      <c r="A357" s="190" t="s">
        <v>480</v>
      </c>
      <c r="B357" s="189" t="s">
        <v>481</v>
      </c>
      <c r="C357" s="465">
        <f>SUM(C358:C360)</f>
        <v>78</v>
      </c>
      <c r="D357" s="465">
        <f t="shared" ref="D357:J357" si="10">SUM(D358:D360)</f>
        <v>75</v>
      </c>
      <c r="E357" s="466">
        <f t="shared" si="10"/>
        <v>24</v>
      </c>
      <c r="F357" s="466">
        <f t="shared" si="10"/>
        <v>51</v>
      </c>
      <c r="G357" s="466">
        <f t="shared" si="10"/>
        <v>3</v>
      </c>
      <c r="H357" s="466">
        <f t="shared" si="10"/>
        <v>0</v>
      </c>
      <c r="I357" s="466">
        <f t="shared" si="10"/>
        <v>0</v>
      </c>
      <c r="J357" s="466">
        <f t="shared" si="10"/>
        <v>0</v>
      </c>
      <c r="K357" s="464"/>
      <c r="L357" s="466">
        <f>SUM(L358:L360)</f>
        <v>0</v>
      </c>
      <c r="M357" s="466">
        <f t="shared" ref="M357:R357" si="11">SUM(M358:M360)</f>
        <v>0</v>
      </c>
      <c r="N357" s="466">
        <f t="shared" si="11"/>
        <v>0</v>
      </c>
      <c r="O357" s="466">
        <f t="shared" si="11"/>
        <v>0</v>
      </c>
      <c r="P357" s="466">
        <f t="shared" si="11"/>
        <v>0</v>
      </c>
      <c r="Q357" s="466">
        <f t="shared" si="11"/>
        <v>0</v>
      </c>
      <c r="R357" s="466">
        <f t="shared" si="11"/>
        <v>0</v>
      </c>
    </row>
    <row r="358" spans="1:28" ht="15" customHeight="1" x14ac:dyDescent="0.15">
      <c r="A358" s="191"/>
      <c r="B358" s="76" t="s">
        <v>184</v>
      </c>
      <c r="C358" s="465">
        <f>[11]B!C2420</f>
        <v>78</v>
      </c>
      <c r="D358" s="465">
        <f>[11]B!H2420</f>
        <v>75</v>
      </c>
      <c r="E358" s="451">
        <f>[11]B!I2420</f>
        <v>24</v>
      </c>
      <c r="F358" s="451">
        <f>[11]B!J2420</f>
        <v>51</v>
      </c>
      <c r="G358" s="451">
        <f>[11]B!K2420</f>
        <v>3</v>
      </c>
      <c r="H358" s="451">
        <f>[11]B!L2420</f>
        <v>0</v>
      </c>
      <c r="I358" s="451">
        <f>[11]B!M2420</f>
        <v>0</v>
      </c>
      <c r="J358" s="451">
        <f>[11]B!N2420</f>
        <v>0</v>
      </c>
      <c r="K358" s="464"/>
      <c r="L358" s="451">
        <f>[11]B!AD2420</f>
        <v>0</v>
      </c>
      <c r="M358" s="451">
        <f>[11]B!AE2420</f>
        <v>0</v>
      </c>
      <c r="N358" s="451">
        <f>[11]B!AF2420</f>
        <v>0</v>
      </c>
      <c r="O358" s="451">
        <f>[11]B!AG2420</f>
        <v>0</v>
      </c>
      <c r="P358" s="451">
        <f>[11]B!AH2420</f>
        <v>0</v>
      </c>
      <c r="Q358" s="451">
        <f>[11]B!AI2420</f>
        <v>0</v>
      </c>
      <c r="R358" s="451">
        <f>[11]B!AJ2420</f>
        <v>0</v>
      </c>
    </row>
    <row r="359" spans="1:28" ht="15" customHeight="1" x14ac:dyDescent="0.15">
      <c r="A359" s="191"/>
      <c r="B359" s="76" t="s">
        <v>185</v>
      </c>
      <c r="C359" s="465">
        <f>[11]B!C2421</f>
        <v>0</v>
      </c>
      <c r="D359" s="465">
        <f>[11]B!H2421</f>
        <v>0</v>
      </c>
      <c r="E359" s="451">
        <f>[11]B!I2421</f>
        <v>0</v>
      </c>
      <c r="F359" s="451">
        <f>[11]B!J2421</f>
        <v>0</v>
      </c>
      <c r="G359" s="451">
        <f>[11]B!K2421</f>
        <v>0</v>
      </c>
      <c r="H359" s="451">
        <f>[11]B!L2421</f>
        <v>0</v>
      </c>
      <c r="I359" s="451">
        <f>[11]B!M2421</f>
        <v>0</v>
      </c>
      <c r="J359" s="451">
        <f>[11]B!N2421</f>
        <v>0</v>
      </c>
      <c r="K359" s="464"/>
      <c r="L359" s="451">
        <f>[11]B!AD2421</f>
        <v>0</v>
      </c>
      <c r="M359" s="451">
        <f>[11]B!AE2421</f>
        <v>0</v>
      </c>
      <c r="N359" s="451">
        <f>[11]B!AF2421</f>
        <v>0</v>
      </c>
      <c r="O359" s="451">
        <f>[11]B!AG2421</f>
        <v>0</v>
      </c>
      <c r="P359" s="451">
        <f>[11]B!AH2421</f>
        <v>0</v>
      </c>
      <c r="Q359" s="451">
        <f>[11]B!AI2421</f>
        <v>0</v>
      </c>
      <c r="R359" s="451">
        <f>[11]B!AJ2421</f>
        <v>0</v>
      </c>
    </row>
    <row r="360" spans="1:28" ht="15" customHeight="1" x14ac:dyDescent="0.15">
      <c r="A360" s="191"/>
      <c r="B360" s="76" t="s">
        <v>186</v>
      </c>
      <c r="C360" s="318">
        <f>SUM([11]B!C2422:C2426)</f>
        <v>0</v>
      </c>
      <c r="D360" s="318">
        <f>SUM([11]B!H2422:H2426)</f>
        <v>0</v>
      </c>
      <c r="E360" s="467">
        <f>SUM([11]B!I2422:I2426)</f>
        <v>0</v>
      </c>
      <c r="F360" s="467">
        <f>SUM([11]B!J2422:J2426)</f>
        <v>0</v>
      </c>
      <c r="G360" s="467">
        <f>SUM([11]B!K2422:K2426)</f>
        <v>0</v>
      </c>
      <c r="H360" s="467">
        <f>SUM([11]B!L2422:L2426)</f>
        <v>0</v>
      </c>
      <c r="I360" s="467">
        <f>SUM([11]B!M2422:M2426)</f>
        <v>0</v>
      </c>
      <c r="J360" s="467">
        <f>SUM([11]B!N2422:N2426)</f>
        <v>0</v>
      </c>
      <c r="K360" s="464"/>
      <c r="L360" s="467">
        <f>SUM([11]B!AD2422:AD2426)</f>
        <v>0</v>
      </c>
      <c r="M360" s="467">
        <f>SUM([11]B!AE2422:AE2426)</f>
        <v>0</v>
      </c>
      <c r="N360" s="467">
        <f>SUM([11]B!AF2422:AF2426)</f>
        <v>0</v>
      </c>
      <c r="O360" s="467">
        <f>SUM([11]B!AG2422:AG2426)</f>
        <v>0</v>
      </c>
      <c r="P360" s="467">
        <f>SUM([11]B!AH2422:AH2426)</f>
        <v>0</v>
      </c>
      <c r="Q360" s="467">
        <f>SUM([11]B!AI2422:AI2426)</f>
        <v>0</v>
      </c>
      <c r="R360" s="467">
        <f>SUM([11]B!AJ2422:AJ2426)</f>
        <v>0</v>
      </c>
    </row>
    <row r="361" spans="1:28" ht="15" customHeight="1" x14ac:dyDescent="0.15">
      <c r="A361" s="188" t="s">
        <v>482</v>
      </c>
      <c r="B361" s="189" t="s">
        <v>483</v>
      </c>
      <c r="C361" s="449">
        <f>[11]B!C2660</f>
        <v>104</v>
      </c>
      <c r="D361" s="449">
        <f>[11]B!H2660</f>
        <v>93</v>
      </c>
      <c r="E361" s="451">
        <f>[11]B!I2660</f>
        <v>71</v>
      </c>
      <c r="F361" s="451">
        <f>[11]B!J2660</f>
        <v>22</v>
      </c>
      <c r="G361" s="451">
        <f>[11]B!K2660</f>
        <v>3</v>
      </c>
      <c r="H361" s="451">
        <f>[11]B!L2660</f>
        <v>7</v>
      </c>
      <c r="I361" s="451">
        <f>[11]B!M2660</f>
        <v>1</v>
      </c>
      <c r="J361" s="451">
        <f>[11]B!N2660</f>
        <v>0</v>
      </c>
      <c r="K361" s="450">
        <v>13</v>
      </c>
      <c r="L361" s="451">
        <f>[11]B!AD2660</f>
        <v>0</v>
      </c>
      <c r="M361" s="451">
        <f>[11]B!AE2660</f>
        <v>0</v>
      </c>
      <c r="N361" s="451">
        <f>[11]B!AF2660</f>
        <v>0</v>
      </c>
      <c r="O361" s="451">
        <f>[11]B!AG2660</f>
        <v>0</v>
      </c>
      <c r="P361" s="451">
        <f>[11]B!AH2660</f>
        <v>0</v>
      </c>
      <c r="Q361" s="451">
        <f>[11]B!AI2660</f>
        <v>0</v>
      </c>
      <c r="R361" s="451">
        <f>[11]B!AJ2660</f>
        <v>0</v>
      </c>
    </row>
    <row r="362" spans="1:28" ht="15" customHeight="1" x14ac:dyDescent="0.15">
      <c r="A362" s="188" t="s">
        <v>484</v>
      </c>
      <c r="B362" s="189" t="s">
        <v>485</v>
      </c>
      <c r="C362" s="468">
        <f>SUM([11]B!C2843+[11]B!C2816)</f>
        <v>86</v>
      </c>
      <c r="D362" s="468">
        <f>SUM([11]B!H2843+[11]B!H2816)</f>
        <v>42</v>
      </c>
      <c r="E362" s="467">
        <f>SUM([11]B!I2843+[11]B!I2816)</f>
        <v>41</v>
      </c>
      <c r="F362" s="467">
        <f>SUM([11]B!J2843+[11]B!J2816)</f>
        <v>1</v>
      </c>
      <c r="G362" s="467">
        <f>SUM([11]B!K2843+[11]B!K2816)</f>
        <v>0</v>
      </c>
      <c r="H362" s="467">
        <f>SUM([11]B!L2843+[11]B!L2816)</f>
        <v>44</v>
      </c>
      <c r="I362" s="467">
        <f>SUM([11]B!M2843+[11]B!M2816)</f>
        <v>0</v>
      </c>
      <c r="J362" s="467">
        <f>SUM([11]B!N2843+[11]B!N2816)</f>
        <v>0</v>
      </c>
      <c r="K362" s="450">
        <v>85</v>
      </c>
      <c r="L362" s="467">
        <f>SUM([11]B!AD2843+[11]B!AD2816)</f>
        <v>0</v>
      </c>
      <c r="M362" s="467">
        <f>SUM([11]B!AE2843+[11]B!AE2816)</f>
        <v>0</v>
      </c>
      <c r="N362" s="467">
        <f>SUM([11]B!AF2843+[11]B!AF2816)</f>
        <v>0</v>
      </c>
      <c r="O362" s="467">
        <f>SUM([11]B!AG2843+[11]B!AG2816)</f>
        <v>0</v>
      </c>
      <c r="P362" s="467">
        <f>SUM([11]B!AH2843+[11]B!AH2816)</f>
        <v>0</v>
      </c>
      <c r="Q362" s="467">
        <f>SUM([11]B!AI2843+[11]B!AI2816)</f>
        <v>0</v>
      </c>
      <c r="R362" s="467">
        <f>SUM([11]B!AJ2843+[11]B!AJ2816)</f>
        <v>0</v>
      </c>
    </row>
    <row r="363" spans="1:28" ht="15" customHeight="1" x14ac:dyDescent="0.15">
      <c r="A363" s="192" t="s">
        <v>484</v>
      </c>
      <c r="B363" s="193" t="s">
        <v>486</v>
      </c>
      <c r="C363" s="469">
        <f>[11]B!C2672</f>
        <v>8</v>
      </c>
      <c r="D363" s="449">
        <f>[11]B!H2672</f>
        <v>7</v>
      </c>
      <c r="E363" s="470">
        <f>[11]B!I2672</f>
        <v>7</v>
      </c>
      <c r="F363" s="470">
        <f>[11]B!J2672</f>
        <v>0</v>
      </c>
      <c r="G363" s="470">
        <f>[11]B!K2672</f>
        <v>0</v>
      </c>
      <c r="H363" s="470">
        <f>[11]B!L2672</f>
        <v>1</v>
      </c>
      <c r="I363" s="470">
        <f>[11]B!M2672</f>
        <v>0</v>
      </c>
      <c r="J363" s="470">
        <f>[11]B!N2672</f>
        <v>0</v>
      </c>
      <c r="K363" s="471"/>
      <c r="L363" s="470">
        <f>[11]B!AD2672</f>
        <v>0</v>
      </c>
      <c r="M363" s="470">
        <f>[11]B!AE2672</f>
        <v>0</v>
      </c>
      <c r="N363" s="470">
        <f>[11]B!AF2672</f>
        <v>0</v>
      </c>
      <c r="O363" s="470">
        <f>[11]B!AG2672</f>
        <v>0</v>
      </c>
      <c r="P363" s="470">
        <f>[11]B!AH2672</f>
        <v>0</v>
      </c>
      <c r="Q363" s="470">
        <f>[11]B!AI2672</f>
        <v>0</v>
      </c>
      <c r="R363" s="470">
        <f>[11]B!AJ2672</f>
        <v>0</v>
      </c>
    </row>
    <row r="364" spans="1:28" s="3" customFormat="1" ht="15" customHeight="1" x14ac:dyDescent="0.15">
      <c r="A364" s="639" t="s">
        <v>487</v>
      </c>
      <c r="B364" s="639"/>
      <c r="C364" s="456">
        <f>SUM(C344:C357)+C361+C362+C363</f>
        <v>1089</v>
      </c>
      <c r="D364" s="456">
        <f t="shared" ref="D364:J364" si="12">SUM(D344:D357)+D361+D362+D363</f>
        <v>867</v>
      </c>
      <c r="E364" s="456">
        <f t="shared" si="12"/>
        <v>630</v>
      </c>
      <c r="F364" s="456">
        <f t="shared" si="12"/>
        <v>237</v>
      </c>
      <c r="G364" s="456">
        <f t="shared" si="12"/>
        <v>15</v>
      </c>
      <c r="H364" s="456">
        <f t="shared" si="12"/>
        <v>163</v>
      </c>
      <c r="I364" s="456">
        <f t="shared" si="12"/>
        <v>42</v>
      </c>
      <c r="J364" s="456">
        <f t="shared" si="12"/>
        <v>2</v>
      </c>
      <c r="K364" s="456">
        <f>SUM(K345:K351)+K361+K362+K353+K354+K355+K356</f>
        <v>265</v>
      </c>
      <c r="L364" s="456">
        <f t="shared" ref="L364:R364" si="13">SUM(L344:L357)+L361+L362+L363</f>
        <v>0</v>
      </c>
      <c r="M364" s="456">
        <f t="shared" si="13"/>
        <v>0</v>
      </c>
      <c r="N364" s="456">
        <f t="shared" si="13"/>
        <v>0</v>
      </c>
      <c r="O364" s="456">
        <f t="shared" si="13"/>
        <v>47</v>
      </c>
      <c r="P364" s="456">
        <f t="shared" si="13"/>
        <v>0</v>
      </c>
      <c r="Q364" s="456">
        <f t="shared" si="13"/>
        <v>0</v>
      </c>
      <c r="R364" s="456">
        <f t="shared" si="13"/>
        <v>0</v>
      </c>
    </row>
    <row r="365" spans="1:28" ht="24.95" customHeight="1" x14ac:dyDescent="0.15">
      <c r="A365" s="689" t="s">
        <v>488</v>
      </c>
      <c r="B365" s="689"/>
      <c r="C365" s="689"/>
      <c r="D365" s="689"/>
      <c r="E365" s="689"/>
      <c r="F365" s="689"/>
    </row>
    <row r="366" spans="1:28" ht="42" customHeight="1" x14ac:dyDescent="0.15">
      <c r="A366" s="690" t="s">
        <v>489</v>
      </c>
      <c r="B366" s="691"/>
      <c r="C366" s="595" t="s">
        <v>410</v>
      </c>
      <c r="D366" s="595" t="s">
        <v>490</v>
      </c>
      <c r="E366" s="656" t="s">
        <v>491</v>
      </c>
      <c r="F366" s="656" t="s">
        <v>492</v>
      </c>
      <c r="G366" s="460" t="s">
        <v>493</v>
      </c>
      <c r="H366" s="460" t="s">
        <v>494</v>
      </c>
      <c r="I366" s="460" t="s">
        <v>495</v>
      </c>
      <c r="J366" s="472" t="s">
        <v>495</v>
      </c>
    </row>
    <row r="367" spans="1:28" ht="32.25" customHeight="1" x14ac:dyDescent="0.15">
      <c r="A367" s="692"/>
      <c r="B367" s="693"/>
      <c r="C367" s="680"/>
      <c r="D367" s="680"/>
      <c r="E367" s="658"/>
      <c r="F367" s="658"/>
      <c r="G367" s="473" t="s">
        <v>491</v>
      </c>
      <c r="H367" s="473" t="s">
        <v>492</v>
      </c>
      <c r="I367" s="473" t="s">
        <v>491</v>
      </c>
      <c r="J367" s="474" t="s">
        <v>492</v>
      </c>
    </row>
    <row r="368" spans="1:28" ht="15" customHeight="1" x14ac:dyDescent="0.15">
      <c r="A368" s="683" t="s">
        <v>496</v>
      </c>
      <c r="B368" s="684"/>
      <c r="C368" s="475">
        <f>SUM(E368,F368)</f>
        <v>369</v>
      </c>
      <c r="D368" s="476">
        <v>187</v>
      </c>
      <c r="E368" s="477">
        <f>SUM([11]B!P1216,[11]B!P1352,[11]B!P1502,[11]B!P1566,[11]B!P1635,[11]B!P1680,[11]B!P1901,[11]B!P1913,[11]B!P1983,[11]B!P2176,[11]B!P2218,[11]B!P2342,[11]B!P2377,[11]B!P2414,[11]B!P2429,[11]B!P2660,[11]B!P2672,[11]B!P2843)</f>
        <v>25</v>
      </c>
      <c r="F368" s="477">
        <f>SUM([11]B!Q1216,[11]B!Q1352,[11]B!Q1502,[11]B!Q1566,[11]B!Q1635,[11]B!Q1680,[11]B!Q1901,[11]B!Q1913,[11]B!Q1983,[11]B!Q2176,[11]B!Q2218,[11]B!Q2342,[11]B!Q2377,[11]B!Q2414,[11]B!Q2429,[11]B!Q2660,[11]B!Q2672,[11]B!Q2843,[11]B!Q2676,[11]B!Q2702)</f>
        <v>344</v>
      </c>
      <c r="G368" s="476"/>
      <c r="H368" s="478"/>
      <c r="I368" s="478"/>
      <c r="J368" s="479"/>
      <c r="K368" s="165" t="str">
        <f>AA368</f>
        <v/>
      </c>
      <c r="AA368" s="194" t="str">
        <f>IF(C368&lt;D368,"Beneficiarios MAI no puede ser mayor al TOTAL","")</f>
        <v/>
      </c>
      <c r="AB368" s="194">
        <f>IF(C368&lt;D368,1,0)</f>
        <v>0</v>
      </c>
    </row>
    <row r="369" spans="1:28" ht="15" customHeight="1" x14ac:dyDescent="0.15">
      <c r="A369" s="685" t="s">
        <v>497</v>
      </c>
      <c r="B369" s="686"/>
      <c r="C369" s="480">
        <f>SUM(E369,F369)</f>
        <v>218</v>
      </c>
      <c r="D369" s="481">
        <v>140</v>
      </c>
      <c r="E369" s="482">
        <f>SUM([11]B!S1216,[11]B!S1352,[11]B!S1502,[11]B!S1566,[11]B!S1635,[11]B!S1680,[11]B!S1901,[11]B!S1913,[11]B!S1983,[11]B!S2176,[11]B!S2218,[11]B!S2342,[11]B!S2377,[11]B!S2414,[11]B!S2429,[11]B!S2660,[11]B!S2672,[11]B!S2843)</f>
        <v>30</v>
      </c>
      <c r="F369" s="482">
        <f>SUM([11]B!T1216,[11]B!T1352,[11]B!T1502,[11]B!T1566,[11]B!T1635,[11]B!T1680,[11]B!T1901,[11]B!T1913,[11]B!T1983,[11]B!T2176,[11]B!T2218,[11]B!T2342,[11]B!T2377,[11]B!T2414,[11]B!T2429,[11]B!T2660,[11]B!T2672,[11]B!T2843)</f>
        <v>188</v>
      </c>
      <c r="G369" s="481"/>
      <c r="H369" s="483"/>
      <c r="I369" s="483"/>
      <c r="J369" s="483"/>
      <c r="K369" s="165" t="str">
        <f>AA369</f>
        <v/>
      </c>
      <c r="AA369" s="194" t="str">
        <f>IF(C369&lt;D369,"Beneficiarios MAI no puede ser mayor al TOTAL","")</f>
        <v/>
      </c>
      <c r="AB369" s="194">
        <f>IF(C369&lt;D369,1,0)</f>
        <v>0</v>
      </c>
    </row>
    <row r="370" spans="1:28" ht="15" customHeight="1" x14ac:dyDescent="0.15">
      <c r="A370" s="687" t="s">
        <v>498</v>
      </c>
      <c r="B370" s="195" t="s">
        <v>499</v>
      </c>
      <c r="C370" s="475">
        <f>SUM(E370,F370)</f>
        <v>235</v>
      </c>
      <c r="D370" s="476">
        <v>220</v>
      </c>
      <c r="E370" s="477">
        <f>SUM([11]B!Y1216,[11]B!Y1352,[11]B!Y1502,[11]B!Y1566,[11]B!Y1635,[11]B!Y1680,[11]B!Y1901,[11]B!Y1913,[11]B!Y1983,[11]B!Y2176,[11]B!Y2218,[11]B!Y2342,[11]B!Y2377,[11]B!Y2414,[11]B!Y2429,[11]B!Y2660,[11]B!Y2672,[11]B!Y2843)</f>
        <v>13</v>
      </c>
      <c r="F370" s="477">
        <f>SUM([11]B!Z1216,[11]B!Z1352,[11]B!Z1502,[11]B!Z1566,[11]B!Z1635,[11]B!Z1680,[11]B!Z1901,[11]B!Z1913,[11]B!Z1983,[11]B!Z2176,[11]B!Z2218,[11]B!Z2342,[11]B!Z2377,[11]B!Z2414,[11]B!Z2429,[11]B!Z2660,[11]B!Z2672,[11]B!Z2843)</f>
        <v>222</v>
      </c>
      <c r="G370" s="476"/>
      <c r="H370" s="478"/>
      <c r="I370" s="478"/>
      <c r="J370" s="478"/>
      <c r="K370" s="165" t="str">
        <f>AA370</f>
        <v/>
      </c>
      <c r="AA370" s="194" t="str">
        <f>IF(C370&lt;D370,"Beneficiarios MAI no puede ser mayor al TOTAL","")</f>
        <v/>
      </c>
      <c r="AB370" s="194">
        <f>IF(C370&lt;D370,1,0)</f>
        <v>0</v>
      </c>
    </row>
    <row r="371" spans="1:28" ht="15" customHeight="1" x14ac:dyDescent="0.15">
      <c r="A371" s="688"/>
      <c r="B371" s="196" t="s">
        <v>500</v>
      </c>
      <c r="C371" s="484">
        <f>SUM(E371,F371)</f>
        <v>2</v>
      </c>
      <c r="D371" s="485">
        <v>2</v>
      </c>
      <c r="E371" s="486">
        <f>SUM([11]B!V1216,[11]B!V1352,[11]B!V1502,[11]B!V1566,[11]B!V1635,[11]B!V1680,[11]B!V1901,[11]B!V1913,[11]B!V1983,[11]B!V2176,[11]B!V2218,[11]B!V2342,[11]B!V2377,[11]B!V2414,[11]B!V2429,[11]B!V2660,[11]B!V2672,[11]B!V2843)</f>
        <v>0</v>
      </c>
      <c r="F371" s="486">
        <f>SUM([11]B!W1216,[11]B!W1352,[11]B!W1502,[11]B!W1566,[11]B!W1635,[11]B!W1680,[11]B!W1901,[11]B!W1913,[11]B!W1983,[11]B!W2176,[11]B!W2218,[11]B!W2342,[11]B!W2377,[11]B!W2414,[11]B!W2429,[11]B!W2660,[11]B!W2672,[11]B!W2843)</f>
        <v>2</v>
      </c>
      <c r="G371" s="485"/>
      <c r="H371" s="487"/>
      <c r="I371" s="487"/>
      <c r="J371" s="487"/>
      <c r="K371" s="165" t="str">
        <f>AA371</f>
        <v/>
      </c>
      <c r="AA371" s="194" t="str">
        <f>IF(C371&lt;D371,"Beneficiarios MAI no puede ser mayor al TOTAL","")</f>
        <v/>
      </c>
      <c r="AB371" s="194">
        <f>IF(C371&lt;D371,1,0)</f>
        <v>0</v>
      </c>
    </row>
    <row r="372" spans="1:28" ht="24.95" customHeight="1" x14ac:dyDescent="0.15">
      <c r="A372" s="689" t="s">
        <v>501</v>
      </c>
      <c r="B372" s="689"/>
      <c r="C372" s="197"/>
      <c r="D372" s="197"/>
      <c r="E372" s="2"/>
      <c r="F372" s="2"/>
      <c r="G372" s="371"/>
      <c r="H372" s="371"/>
      <c r="I372" s="371"/>
      <c r="J372" s="371"/>
      <c r="K372" s="371"/>
      <c r="L372" s="371"/>
      <c r="M372" s="371"/>
      <c r="N372" s="371"/>
      <c r="O372" s="371"/>
      <c r="P372" s="371"/>
      <c r="Q372" s="371"/>
      <c r="R372" s="371"/>
      <c r="S372" s="371"/>
      <c r="T372" s="371"/>
      <c r="U372" s="116"/>
    </row>
    <row r="373" spans="1:28" ht="29.25" customHeight="1" x14ac:dyDescent="0.15">
      <c r="A373" s="615" t="s">
        <v>502</v>
      </c>
      <c r="B373" s="616"/>
      <c r="C373" s="595" t="s">
        <v>6</v>
      </c>
      <c r="D373" s="673" t="s">
        <v>7</v>
      </c>
      <c r="E373" s="371"/>
      <c r="F373" s="371"/>
      <c r="G373" s="371"/>
      <c r="H373" s="371"/>
      <c r="I373" s="371"/>
      <c r="J373" s="371"/>
      <c r="K373" s="371"/>
      <c r="L373" s="371"/>
      <c r="M373" s="371"/>
      <c r="N373" s="371"/>
      <c r="O373" s="371"/>
      <c r="P373" s="116"/>
    </row>
    <row r="374" spans="1:28" ht="20.25" customHeight="1" x14ac:dyDescent="0.15">
      <c r="A374" s="617"/>
      <c r="B374" s="618"/>
      <c r="C374" s="680"/>
      <c r="D374" s="674"/>
      <c r="E374" s="371"/>
      <c r="F374" s="371"/>
      <c r="G374" s="371"/>
      <c r="H374" s="371"/>
      <c r="I374" s="371"/>
      <c r="J374" s="371"/>
      <c r="K374" s="371"/>
      <c r="L374" s="371"/>
      <c r="M374" s="371"/>
      <c r="N374" s="371"/>
      <c r="O374" s="371"/>
      <c r="P374" s="116"/>
    </row>
    <row r="375" spans="1:28" ht="15" customHeight="1" x14ac:dyDescent="0.15">
      <c r="A375" s="675" t="s">
        <v>503</v>
      </c>
      <c r="B375" s="676"/>
      <c r="C375" s="488">
        <f>[11]B!C2664</f>
        <v>7</v>
      </c>
      <c r="D375" s="489">
        <f>[11]B!H2664</f>
        <v>7</v>
      </c>
      <c r="E375" s="371"/>
      <c r="F375" s="371"/>
      <c r="G375" s="371"/>
      <c r="H375" s="371"/>
      <c r="I375" s="371"/>
      <c r="J375" s="371"/>
      <c r="K375" s="371"/>
      <c r="L375" s="371"/>
      <c r="M375" s="371"/>
      <c r="N375" s="371"/>
      <c r="O375" s="371"/>
      <c r="P375" s="116"/>
    </row>
    <row r="376" spans="1:28" ht="15" customHeight="1" x14ac:dyDescent="0.15">
      <c r="A376" s="677" t="s">
        <v>504</v>
      </c>
      <c r="B376" s="677"/>
      <c r="C376" s="490">
        <f>SUM([11]B!C2663+[11]B!C2665)</f>
        <v>3</v>
      </c>
      <c r="D376" s="491">
        <f>[11]B!H2663+[11]B!H2665</f>
        <v>3</v>
      </c>
      <c r="E376" s="371"/>
      <c r="F376" s="371"/>
      <c r="G376" s="371"/>
      <c r="H376" s="371"/>
      <c r="I376" s="371"/>
      <c r="J376" s="371"/>
      <c r="K376" s="371"/>
      <c r="L376" s="371"/>
      <c r="M376" s="371"/>
      <c r="N376" s="371"/>
      <c r="O376" s="371"/>
      <c r="P376" s="116"/>
    </row>
    <row r="377" spans="1:28" ht="24.95" customHeight="1" x14ac:dyDescent="0.15">
      <c r="A377" s="765" t="s">
        <v>505</v>
      </c>
      <c r="B377" s="765"/>
      <c r="C377" s="198"/>
      <c r="D377" s="492"/>
      <c r="E377" s="492"/>
      <c r="F377" s="371"/>
      <c r="G377" s="371"/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116"/>
    </row>
    <row r="378" spans="1:28" ht="15" customHeight="1" x14ac:dyDescent="0.15">
      <c r="A378" s="679" t="s">
        <v>433</v>
      </c>
      <c r="B378" s="679"/>
      <c r="C378" s="595" t="s">
        <v>410</v>
      </c>
      <c r="D378" s="681" t="s">
        <v>434</v>
      </c>
      <c r="E378" s="682"/>
      <c r="F378" s="682"/>
      <c r="G378" s="682"/>
      <c r="H378" s="651" t="s">
        <v>412</v>
      </c>
      <c r="I378" s="652"/>
      <c r="J378" s="653"/>
      <c r="K378" s="654" t="s">
        <v>413</v>
      </c>
      <c r="L378" s="655"/>
      <c r="M378" s="655"/>
      <c r="N378" s="656" t="s">
        <v>414</v>
      </c>
      <c r="O378" s="659" t="s">
        <v>415</v>
      </c>
      <c r="P378" s="660"/>
      <c r="Q378" s="661" t="s">
        <v>416</v>
      </c>
    </row>
    <row r="379" spans="1:28" s="63" customFormat="1" ht="32.25" customHeight="1" x14ac:dyDescent="0.15">
      <c r="A379" s="679"/>
      <c r="B379" s="679"/>
      <c r="C379" s="596"/>
      <c r="D379" s="664" t="s">
        <v>418</v>
      </c>
      <c r="E379" s="666" t="s">
        <v>419</v>
      </c>
      <c r="F379" s="666"/>
      <c r="G379" s="667" t="s">
        <v>449</v>
      </c>
      <c r="H379" s="669" t="s">
        <v>421</v>
      </c>
      <c r="I379" s="671" t="s">
        <v>422</v>
      </c>
      <c r="J379" s="644" t="s">
        <v>423</v>
      </c>
      <c r="K379" s="646" t="s">
        <v>506</v>
      </c>
      <c r="L379" s="647" t="s">
        <v>425</v>
      </c>
      <c r="M379" s="648" t="s">
        <v>426</v>
      </c>
      <c r="N379" s="657"/>
      <c r="O379" s="649" t="s">
        <v>427</v>
      </c>
      <c r="P379" s="650" t="s">
        <v>428</v>
      </c>
      <c r="Q379" s="662"/>
    </row>
    <row r="380" spans="1:28" s="63" customFormat="1" ht="20.25" customHeight="1" x14ac:dyDescent="0.15">
      <c r="A380" s="679"/>
      <c r="B380" s="679"/>
      <c r="C380" s="680"/>
      <c r="D380" s="665"/>
      <c r="E380" s="152" t="s">
        <v>429</v>
      </c>
      <c r="F380" s="134" t="s">
        <v>430</v>
      </c>
      <c r="G380" s="668"/>
      <c r="H380" s="670"/>
      <c r="I380" s="672"/>
      <c r="J380" s="645"/>
      <c r="K380" s="646"/>
      <c r="L380" s="647"/>
      <c r="M380" s="648"/>
      <c r="N380" s="658"/>
      <c r="O380" s="649"/>
      <c r="P380" s="650"/>
      <c r="Q380" s="663"/>
    </row>
    <row r="381" spans="1:28" ht="15" customHeight="1" x14ac:dyDescent="0.15">
      <c r="A381" s="624" t="s">
        <v>507</v>
      </c>
      <c r="B381" s="199" t="s">
        <v>508</v>
      </c>
      <c r="C381" s="536">
        <f>[11]B!C1091+SUM([11]B!C1093:C1127)</f>
        <v>35</v>
      </c>
      <c r="D381" s="536">
        <f>[11]B!D1091+SUM([11]B!D1093:D1127)</f>
        <v>35</v>
      </c>
      <c r="E381" s="203">
        <f>[11]B!E1091+SUM([11]B!E1093:E1127)</f>
        <v>35</v>
      </c>
      <c r="F381" s="203">
        <f>[11]B!F1091+SUM([11]B!F1093:F1127)</f>
        <v>0</v>
      </c>
      <c r="G381" s="203">
        <f>[11]B!G1091+SUM([11]B!G1093:G1127)</f>
        <v>0</v>
      </c>
      <c r="H381" s="203">
        <f>[11]B!AA1091+SUM([11]B!AA1093:AA1127)</f>
        <v>12</v>
      </c>
      <c r="I381" s="203">
        <f>[11]B!AB1091+SUM([11]B!AB1093:AB1127)</f>
        <v>23</v>
      </c>
      <c r="J381" s="203">
        <f>[11]B!AC1091+SUM([11]B!AC1093:AC1127)</f>
        <v>0</v>
      </c>
      <c r="K381" s="203">
        <f>[11]B!AD1091+SUM([11]B!AD1093:AD1127)</f>
        <v>0</v>
      </c>
      <c r="L381" s="203">
        <f>[11]B!AE1091+SUM([11]B!AE1093:AE1127)</f>
        <v>0</v>
      </c>
      <c r="M381" s="203">
        <f>[11]B!AF1091+SUM([11]B!AF1093:AF1127)</f>
        <v>0</v>
      </c>
      <c r="N381" s="203">
        <f>[11]B!AG1091+SUM([11]B!AG1093:AG1127)</f>
        <v>0</v>
      </c>
      <c r="O381" s="203">
        <f>[11]B!AH1091+SUM([11]B!AH1093:AH1127)</f>
        <v>0</v>
      </c>
      <c r="P381" s="203">
        <f>[11]B!AI1091+SUM([11]B!AI1093:AI1127)</f>
        <v>0</v>
      </c>
      <c r="Q381" s="537">
        <f>[11]B!AJ1091+SUM([11]B!AJ1093:AJ1127)</f>
        <v>0</v>
      </c>
    </row>
    <row r="382" spans="1:28" ht="15" customHeight="1" x14ac:dyDescent="0.15">
      <c r="A382" s="638"/>
      <c r="B382" s="200" t="s">
        <v>509</v>
      </c>
      <c r="C382" s="493">
        <f>SUM([11]B!C1128:C1144)</f>
        <v>5</v>
      </c>
      <c r="D382" s="493">
        <f>SUM([11]B!D1128:D1144)</f>
        <v>5</v>
      </c>
      <c r="E382" s="494">
        <f>SUM([11]B!E1128:E1144)</f>
        <v>5</v>
      </c>
      <c r="F382" s="494">
        <f>SUM([11]B!F1128:F1144)</f>
        <v>0</v>
      </c>
      <c r="G382" s="494">
        <f>SUM([11]B!G1128:G1144)</f>
        <v>0</v>
      </c>
      <c r="H382" s="494">
        <f>SUM([11]B!AA1128:AA1144)</f>
        <v>0</v>
      </c>
      <c r="I382" s="494">
        <f>SUM([11]B!AB1128:AB1144)</f>
        <v>5</v>
      </c>
      <c r="J382" s="494">
        <f>SUM([11]B!AC1128:AC1144)</f>
        <v>0</v>
      </c>
      <c r="K382" s="494">
        <f>SUM([11]B!AD1128:AD1144)</f>
        <v>0</v>
      </c>
      <c r="L382" s="494">
        <f>SUM([11]B!AE1128:AE1144)</f>
        <v>0</v>
      </c>
      <c r="M382" s="494">
        <f>SUM([11]B!AF1128:AF1144)</f>
        <v>0</v>
      </c>
      <c r="N382" s="494">
        <f>SUM([11]B!AG1128:AG1144)</f>
        <v>0</v>
      </c>
      <c r="O382" s="494">
        <f>SUM([11]B!AH1128:AH1144)</f>
        <v>0</v>
      </c>
      <c r="P382" s="494">
        <f>SUM([11]B!AI1128:AI1144)</f>
        <v>0</v>
      </c>
      <c r="Q382" s="494">
        <f>SUM([11]B!AJ1128:AJ1144)</f>
        <v>0</v>
      </c>
    </row>
    <row r="383" spans="1:28" ht="15" customHeight="1" x14ac:dyDescent="0.15">
      <c r="A383" s="625"/>
      <c r="B383" s="559" t="s">
        <v>410</v>
      </c>
      <c r="C383" s="538">
        <f>SUM(C381:C382)</f>
        <v>40</v>
      </c>
      <c r="D383" s="495">
        <f>SUM(D381:D382)</f>
        <v>40</v>
      </c>
      <c r="E383" s="496">
        <f t="shared" ref="E383:Q383" si="14">SUM(E381:E382)</f>
        <v>40</v>
      </c>
      <c r="F383" s="497">
        <f t="shared" si="14"/>
        <v>0</v>
      </c>
      <c r="G383" s="498">
        <f t="shared" si="14"/>
        <v>0</v>
      </c>
      <c r="H383" s="496">
        <f t="shared" si="14"/>
        <v>12</v>
      </c>
      <c r="I383" s="499">
        <f t="shared" si="14"/>
        <v>28</v>
      </c>
      <c r="J383" s="497">
        <f t="shared" si="14"/>
        <v>0</v>
      </c>
      <c r="K383" s="496">
        <f t="shared" si="14"/>
        <v>0</v>
      </c>
      <c r="L383" s="499">
        <f t="shared" si="14"/>
        <v>0</v>
      </c>
      <c r="M383" s="497">
        <f t="shared" si="14"/>
        <v>0</v>
      </c>
      <c r="N383" s="497">
        <f t="shared" si="14"/>
        <v>0</v>
      </c>
      <c r="O383" s="496">
        <f t="shared" si="14"/>
        <v>0</v>
      </c>
      <c r="P383" s="497">
        <f t="shared" si="14"/>
        <v>0</v>
      </c>
      <c r="Q383" s="495">
        <f t="shared" si="14"/>
        <v>0</v>
      </c>
    </row>
    <row r="384" spans="1:28" ht="15" customHeight="1" x14ac:dyDescent="0.15">
      <c r="A384" s="624" t="s">
        <v>510</v>
      </c>
      <c r="B384" s="203" t="s">
        <v>508</v>
      </c>
      <c r="C384" s="539">
        <f>[11]B!C1218+SUM([11]B!C1221:C1258)</f>
        <v>1576</v>
      </c>
      <c r="D384" s="539">
        <f>[11]B!D1218+SUM([11]B!D1221:D1258)</f>
        <v>1563</v>
      </c>
      <c r="E384" s="561">
        <f>[11]B!E1218+SUM([11]B!E1221:E1258)</f>
        <v>1560</v>
      </c>
      <c r="F384" s="561">
        <f>[11]B!F1218+SUM([11]B!F1221:F1258)</f>
        <v>3</v>
      </c>
      <c r="G384" s="561">
        <f>[11]B!G1218+SUM([11]B!G1221:G1258)</f>
        <v>13</v>
      </c>
      <c r="H384" s="561">
        <f>[11]B!AA1218+SUM([11]B!AA1221:AA1258)</f>
        <v>21</v>
      </c>
      <c r="I384" s="561">
        <f>[11]B!AB1218+SUM([11]B!AB1221:AB1258)</f>
        <v>1555</v>
      </c>
      <c r="J384" s="561">
        <f>[11]B!AC1218+SUM([11]B!AC1221:AC1258)</f>
        <v>0</v>
      </c>
      <c r="K384" s="561">
        <f>[11]B!AD1218+SUM([11]B!AD1221:AD1258)</f>
        <v>0</v>
      </c>
      <c r="L384" s="561">
        <f>[11]B!AE1218+SUM([11]B!AE1221:AE1258)</f>
        <v>0</v>
      </c>
      <c r="M384" s="561">
        <f>[11]B!AF1218+SUM([11]B!AF1221:AF1258)</f>
        <v>0</v>
      </c>
      <c r="N384" s="561">
        <f>[11]B!AG1218+SUM([11]B!AG1221:AG1258)</f>
        <v>0</v>
      </c>
      <c r="O384" s="561">
        <f>[11]B!AH1218+SUM([11]B!AH1221:AH1258)</f>
        <v>0</v>
      </c>
      <c r="P384" s="561">
        <f>[11]B!AI1218+SUM([11]B!AI1221:AI1258)</f>
        <v>0</v>
      </c>
      <c r="Q384" s="205">
        <f>[11]B!AJ1218+SUM([11]B!AJ1221:AJ1258)</f>
        <v>0</v>
      </c>
    </row>
    <row r="385" spans="1:17" ht="15" customHeight="1" x14ac:dyDescent="0.15">
      <c r="A385" s="638"/>
      <c r="B385" s="204" t="s">
        <v>509</v>
      </c>
      <c r="C385" s="498">
        <f>SUM([11]B!C1259:C1270)</f>
        <v>670</v>
      </c>
      <c r="D385" s="498">
        <f>SUM([11]B!D1259:D1270)</f>
        <v>667</v>
      </c>
      <c r="E385" s="500">
        <f>SUM([11]B!E1259:E1270)</f>
        <v>667</v>
      </c>
      <c r="F385" s="500">
        <f>SUM([11]B!F1259:F1270)</f>
        <v>0</v>
      </c>
      <c r="G385" s="500">
        <f>SUM([11]B!G1259:G1270)</f>
        <v>3</v>
      </c>
      <c r="H385" s="500">
        <f>SUM([11]B!AA1259:AA1270)</f>
        <v>0</v>
      </c>
      <c r="I385" s="500">
        <f>SUM([11]B!AB1259:AB1270)</f>
        <v>670</v>
      </c>
      <c r="J385" s="500">
        <f>SUM([11]B!AC1259:AC1270)</f>
        <v>0</v>
      </c>
      <c r="K385" s="500">
        <f>SUM([11]B!AD1259:AD1270)</f>
        <v>0</v>
      </c>
      <c r="L385" s="500">
        <f>SUM([11]B!AE1259:AE1270)</f>
        <v>0</v>
      </c>
      <c r="M385" s="500">
        <f>SUM([11]B!AF1259:AF1270)</f>
        <v>0</v>
      </c>
      <c r="N385" s="500">
        <f>SUM([11]B!AG1259:AG1270)</f>
        <v>0</v>
      </c>
      <c r="O385" s="500">
        <f>SUM([11]B!AH1259:AH1270)</f>
        <v>0</v>
      </c>
      <c r="P385" s="500">
        <f>SUM([11]B!AI1259:AI1270)</f>
        <v>0</v>
      </c>
      <c r="Q385" s="501">
        <f>SUM([11]B!AJ1259:AJ1270)</f>
        <v>0</v>
      </c>
    </row>
    <row r="386" spans="1:17" ht="15" customHeight="1" x14ac:dyDescent="0.15">
      <c r="A386" s="625"/>
      <c r="B386" s="559" t="s">
        <v>410</v>
      </c>
      <c r="C386" s="498">
        <f>SUM(C384:C385)</f>
        <v>2246</v>
      </c>
      <c r="D386" s="498">
        <f t="shared" ref="D386:Q386" si="15">SUM(D384:D385)</f>
        <v>2230</v>
      </c>
      <c r="E386" s="498">
        <f t="shared" si="15"/>
        <v>2227</v>
      </c>
      <c r="F386" s="498">
        <f t="shared" si="15"/>
        <v>3</v>
      </c>
      <c r="G386" s="498">
        <f t="shared" si="15"/>
        <v>16</v>
      </c>
      <c r="H386" s="498">
        <f t="shared" si="15"/>
        <v>21</v>
      </c>
      <c r="I386" s="498">
        <f t="shared" si="15"/>
        <v>2225</v>
      </c>
      <c r="J386" s="498">
        <f t="shared" si="15"/>
        <v>0</v>
      </c>
      <c r="K386" s="498">
        <f t="shared" si="15"/>
        <v>0</v>
      </c>
      <c r="L386" s="498">
        <f t="shared" si="15"/>
        <v>0</v>
      </c>
      <c r="M386" s="498">
        <f t="shared" si="15"/>
        <v>0</v>
      </c>
      <c r="N386" s="498">
        <f t="shared" si="15"/>
        <v>0</v>
      </c>
      <c r="O386" s="498">
        <f t="shared" si="15"/>
        <v>0</v>
      </c>
      <c r="P386" s="498">
        <f t="shared" si="15"/>
        <v>0</v>
      </c>
      <c r="Q386" s="495">
        <f t="shared" si="15"/>
        <v>0</v>
      </c>
    </row>
    <row r="387" spans="1:17" ht="15" customHeight="1" x14ac:dyDescent="0.15">
      <c r="A387" s="624" t="s">
        <v>511</v>
      </c>
      <c r="B387" s="203" t="s">
        <v>508</v>
      </c>
      <c r="C387" s="498">
        <f>SUM([11]B!C1354:C1401)</f>
        <v>304</v>
      </c>
      <c r="D387" s="498">
        <f>SUM([11]B!D1354:D1401)</f>
        <v>302</v>
      </c>
      <c r="E387" s="500">
        <f>SUM([11]B!E1354:E1401)</f>
        <v>302</v>
      </c>
      <c r="F387" s="500">
        <f>SUM([11]B!F1354:F1401)</f>
        <v>0</v>
      </c>
      <c r="G387" s="500">
        <f>SUM([11]B!G1354:G1401)</f>
        <v>2</v>
      </c>
      <c r="H387" s="500">
        <f>SUM([11]B!AA1354:AA1401)</f>
        <v>1</v>
      </c>
      <c r="I387" s="500">
        <f>SUM([11]B!AB1354:AB1401)</f>
        <v>301</v>
      </c>
      <c r="J387" s="500">
        <f>SUM([11]B!AC1354:AC1401)</f>
        <v>2</v>
      </c>
      <c r="K387" s="500">
        <f>SUM([11]B!AD1354:AD1401)</f>
        <v>0</v>
      </c>
      <c r="L387" s="500">
        <f>SUM([11]B!AE1354:AE1401)</f>
        <v>0</v>
      </c>
      <c r="M387" s="500">
        <f>SUM([11]B!AF1354:AF1401)</f>
        <v>0</v>
      </c>
      <c r="N387" s="500">
        <f>SUM([11]B!AG1354:AG1401)</f>
        <v>0</v>
      </c>
      <c r="O387" s="500">
        <f>SUM([11]B!AH1354:AH1401)</f>
        <v>0</v>
      </c>
      <c r="P387" s="500">
        <f>SUM([11]B!AI1354:AI1401)</f>
        <v>0</v>
      </c>
      <c r="Q387" s="501">
        <f>SUM([11]B!AJ1354:AJ1401)</f>
        <v>0</v>
      </c>
    </row>
    <row r="388" spans="1:17" ht="15" customHeight="1" x14ac:dyDescent="0.15">
      <c r="A388" s="638"/>
      <c r="B388" s="200" t="s">
        <v>509</v>
      </c>
      <c r="C388" s="498">
        <f>SUM([11]B!C1402:C1423)</f>
        <v>4</v>
      </c>
      <c r="D388" s="498">
        <f>SUM([11]B!D1402:D1423)</f>
        <v>4</v>
      </c>
      <c r="E388" s="500">
        <f>SUM([11]B!E1402:E1423)</f>
        <v>4</v>
      </c>
      <c r="F388" s="500">
        <f>SUM([11]B!F1402:F1423)</f>
        <v>0</v>
      </c>
      <c r="G388" s="500">
        <f>SUM([11]B!G1402:G1423)</f>
        <v>0</v>
      </c>
      <c r="H388" s="500">
        <f>SUM([11]B!AA1402:AA1423)</f>
        <v>0</v>
      </c>
      <c r="I388" s="500">
        <f>SUM([11]B!AB1402:AB1423)</f>
        <v>4</v>
      </c>
      <c r="J388" s="500">
        <f>SUM([11]B!AC1402:AC1423)</f>
        <v>0</v>
      </c>
      <c r="K388" s="500">
        <f>SUM([11]B!AD1402:AD1423)</f>
        <v>0</v>
      </c>
      <c r="L388" s="500">
        <f>SUM([11]B!AE1402:AE1423)</f>
        <v>0</v>
      </c>
      <c r="M388" s="500">
        <f>SUM([11]B!AF1402:AF1423)</f>
        <v>0</v>
      </c>
      <c r="N388" s="500">
        <f>SUM([11]B!AG1402:AG1423)</f>
        <v>0</v>
      </c>
      <c r="O388" s="500">
        <f>SUM([11]B!AH1402:AH1423)</f>
        <v>0</v>
      </c>
      <c r="P388" s="500">
        <f>SUM([11]B!AI1402:AI1423)</f>
        <v>0</v>
      </c>
      <c r="Q388" s="501">
        <f>SUM([11]B!AJ1402:AJ1423)</f>
        <v>0</v>
      </c>
    </row>
    <row r="389" spans="1:17" ht="15" customHeight="1" x14ac:dyDescent="0.15">
      <c r="A389" s="625"/>
      <c r="B389" s="559" t="s">
        <v>410</v>
      </c>
      <c r="C389" s="498">
        <f>SUM(C387:C388)</f>
        <v>308</v>
      </c>
      <c r="D389" s="498">
        <f t="shared" ref="D389:Q389" si="16">SUM(D387:D388)</f>
        <v>306</v>
      </c>
      <c r="E389" s="498">
        <f t="shared" si="16"/>
        <v>306</v>
      </c>
      <c r="F389" s="498">
        <f t="shared" si="16"/>
        <v>0</v>
      </c>
      <c r="G389" s="498">
        <f t="shared" si="16"/>
        <v>2</v>
      </c>
      <c r="H389" s="498">
        <f t="shared" si="16"/>
        <v>1</v>
      </c>
      <c r="I389" s="498">
        <f t="shared" si="16"/>
        <v>305</v>
      </c>
      <c r="J389" s="498">
        <f t="shared" si="16"/>
        <v>2</v>
      </c>
      <c r="K389" s="498">
        <f t="shared" si="16"/>
        <v>0</v>
      </c>
      <c r="L389" s="498">
        <f t="shared" si="16"/>
        <v>0</v>
      </c>
      <c r="M389" s="498">
        <f t="shared" si="16"/>
        <v>0</v>
      </c>
      <c r="N389" s="498">
        <f t="shared" si="16"/>
        <v>0</v>
      </c>
      <c r="O389" s="498">
        <f t="shared" si="16"/>
        <v>0</v>
      </c>
      <c r="P389" s="498">
        <f t="shared" si="16"/>
        <v>0</v>
      </c>
      <c r="Q389" s="495">
        <f t="shared" si="16"/>
        <v>0</v>
      </c>
    </row>
    <row r="390" spans="1:17" ht="24.75" customHeight="1" x14ac:dyDescent="0.15">
      <c r="A390" s="562" t="s">
        <v>512</v>
      </c>
      <c r="B390" s="205" t="s">
        <v>508</v>
      </c>
      <c r="C390" s="498">
        <f>[11]B!C1504</f>
        <v>3</v>
      </c>
      <c r="D390" s="498">
        <f>[11]B!D1504</f>
        <v>3</v>
      </c>
      <c r="E390" s="500">
        <f>[11]B!E1504</f>
        <v>3</v>
      </c>
      <c r="F390" s="500">
        <f>[11]B!F1504</f>
        <v>0</v>
      </c>
      <c r="G390" s="500">
        <f>[11]B!G1504</f>
        <v>0</v>
      </c>
      <c r="H390" s="500">
        <f>[11]B!AA1504</f>
        <v>0</v>
      </c>
      <c r="I390" s="500">
        <f>[11]B!AB1504</f>
        <v>3</v>
      </c>
      <c r="J390" s="500">
        <f>[11]B!AC1504</f>
        <v>0</v>
      </c>
      <c r="K390" s="500">
        <f>[11]B!AD1504</f>
        <v>0</v>
      </c>
      <c r="L390" s="500">
        <f>[11]B!AE1504</f>
        <v>0</v>
      </c>
      <c r="M390" s="500">
        <f>[11]B!AF1504</f>
        <v>0</v>
      </c>
      <c r="N390" s="500">
        <f>[11]B!AG1504</f>
        <v>0</v>
      </c>
      <c r="O390" s="500">
        <f>[11]B!AH1504</f>
        <v>0</v>
      </c>
      <c r="P390" s="500">
        <f>[11]B!AI1504</f>
        <v>0</v>
      </c>
      <c r="Q390" s="501">
        <f>[11]B!AJ1504</f>
        <v>0</v>
      </c>
    </row>
    <row r="391" spans="1:17" ht="24.75" customHeight="1" x14ac:dyDescent="0.15">
      <c r="A391" s="206" t="s">
        <v>513</v>
      </c>
      <c r="B391" s="204" t="s">
        <v>508</v>
      </c>
      <c r="C391" s="498">
        <f>[11]B!C1653</f>
        <v>1</v>
      </c>
      <c r="D391" s="498">
        <f>[11]B!D1653</f>
        <v>1</v>
      </c>
      <c r="E391" s="500">
        <f>[11]B!E1653</f>
        <v>1</v>
      </c>
      <c r="F391" s="500">
        <f>[11]B!F1653</f>
        <v>0</v>
      </c>
      <c r="G391" s="500">
        <f>[11]B!G1653</f>
        <v>0</v>
      </c>
      <c r="H391" s="500">
        <f>[11]B!AA1653</f>
        <v>0</v>
      </c>
      <c r="I391" s="500">
        <f>[11]B!AB1653</f>
        <v>1</v>
      </c>
      <c r="J391" s="500">
        <f>[11]B!AC1653</f>
        <v>0</v>
      </c>
      <c r="K391" s="500">
        <f>[11]B!AD1653</f>
        <v>0</v>
      </c>
      <c r="L391" s="500">
        <f>[11]B!AE1653</f>
        <v>0</v>
      </c>
      <c r="M391" s="500">
        <f>[11]B!AF1653</f>
        <v>0</v>
      </c>
      <c r="N391" s="500">
        <f>[11]B!AG1653</f>
        <v>0</v>
      </c>
      <c r="O391" s="500">
        <f>[11]B!AH1653</f>
        <v>0</v>
      </c>
      <c r="P391" s="500">
        <f>[11]B!AI1653</f>
        <v>0</v>
      </c>
      <c r="Q391" s="501">
        <f>[11]B!AJ1653</f>
        <v>0</v>
      </c>
    </row>
    <row r="392" spans="1:17" ht="15" customHeight="1" x14ac:dyDescent="0.15">
      <c r="A392" s="624" t="s">
        <v>514</v>
      </c>
      <c r="B392" s="207" t="s">
        <v>508</v>
      </c>
      <c r="C392" s="502">
        <f>SUM([11]B!C1682:C1690,[11]B!C1694:C1697,[11]B!C1701,[11]B!C1704:C1742,[11]B!C1753:C1758)+[11]B!C1812</f>
        <v>28637</v>
      </c>
      <c r="D392" s="502">
        <f>SUM([11]B!D1682:D1690,[11]B!D1694:D1697,[11]B!D1701,[11]B!D1704:D1742,[11]B!D1753:D1758)+[11]B!D1812</f>
        <v>28437</v>
      </c>
      <c r="E392" s="503">
        <f>SUM([11]B!E1682:E1690,[11]B!E1694:E1697,[11]B!E1701,[11]B!E1704:E1742,[11]B!E1753:E1758)+[11]B!E1812</f>
        <v>28437</v>
      </c>
      <c r="F392" s="503">
        <f>SUM([11]B!F1682:F1690,[11]B!F1694:F1697,[11]B!F1701,[11]B!F1704:F1742,[11]B!F1753:F1758)+[11]B!F1812</f>
        <v>0</v>
      </c>
      <c r="G392" s="503">
        <f>SUM([11]B!G1682:G1690,[11]B!G1694:G1697,[11]B!G1701,[11]B!G1704:G1742,[11]B!G1753:G1758)+[11]B!G1812</f>
        <v>200</v>
      </c>
      <c r="H392" s="503">
        <f>SUM([11]B!AA1682:AA1690,[11]B!AA1694:AA1697,[11]B!AA1701,[11]B!AA1704:AA1742,[11]B!AA1753:AA1758)+[11]B!AA1812</f>
        <v>27154</v>
      </c>
      <c r="I392" s="503">
        <f>SUM([11]B!AB1682:AB1690,[11]B!AB1694:AB1697,[11]B!AB1701,[11]B!AB1704:AB1742,[11]B!AB1753:AB1758)+[11]B!AB1812</f>
        <v>1275</v>
      </c>
      <c r="J392" s="503">
        <f>SUM([11]B!AC1682:AC1690,[11]B!AC1694:AC1697,[11]B!AC1701,[11]B!AC1704:AC1742,[11]B!AC1753:AC1758)+[11]B!AC1812</f>
        <v>208</v>
      </c>
      <c r="K392" s="503">
        <f>SUM([11]B!AD1682:AD1690,[11]B!AD1694:AD1697,[11]B!AD1701,[11]B!AD1704:AD1742,[11]B!AD1753:AD1758)+[11]B!AD1812</f>
        <v>0</v>
      </c>
      <c r="L392" s="503">
        <f>SUM([11]B!AE1682:AE1690,[11]B!AE1694:AE1697,[11]B!AE1701,[11]B!AE1704:AE1742,[11]B!AE1753:AE1758)+[11]B!AE1812</f>
        <v>0</v>
      </c>
      <c r="M392" s="503">
        <f>SUM([11]B!AF1682:AF1690,[11]B!AF1694:AF1697,[11]B!AF1701,[11]B!AF1704:AF1742,[11]B!AF1753:AF1758)+[11]B!AF1812</f>
        <v>0</v>
      </c>
      <c r="N392" s="503">
        <f>SUM([11]B!AG1682:AG1690,[11]B!AG1694:AG1697,[11]B!AG1701,[11]B!AG1704:AG1742,[11]B!AG1753:AG1758)+[11]B!AG1812</f>
        <v>0</v>
      </c>
      <c r="O392" s="503">
        <f>SUM([11]B!AH1682:AH1690,[11]B!AH1694:AH1697,[11]B!AH1701,[11]B!AH1704:AH1742,[11]B!AH1753:AH1758)+[11]B!AH1812</f>
        <v>0</v>
      </c>
      <c r="P392" s="503">
        <f>SUM([11]B!AI1682:AI1690,[11]B!AI1694:AI1697,[11]B!AI1701,[11]B!AI1704:AI1742,[11]B!AI1753:AI1758)+[11]B!AI1812</f>
        <v>0</v>
      </c>
      <c r="Q392" s="504">
        <f>SUM([11]B!AJ1682:AJ1690,[11]B!AJ1694:AJ1697,[11]B!AJ1701,[11]B!AJ1704:AJ1742,[11]B!AJ1753:AJ1758)+[11]B!AJ1812</f>
        <v>0</v>
      </c>
    </row>
    <row r="393" spans="1:17" ht="15" customHeight="1" x14ac:dyDescent="0.15">
      <c r="A393" s="638"/>
      <c r="B393" s="200" t="s">
        <v>509</v>
      </c>
      <c r="C393" s="505">
        <f>SUM([11]B!C1691:C1693,[11]B!C1695:C1696,[11]B!C1701:C1703,[11]B!C1743:C1752,[11]B!C1759:C1785,[11]B!C1815)</f>
        <v>3961</v>
      </c>
      <c r="D393" s="505">
        <f>SUM([11]B!D1691:D1693,[11]B!D1695:D1696,[11]B!D1701:D1703,[11]B!D1743:D1752,[11]B!D1759:D1785,[11]B!D1815)</f>
        <v>3961</v>
      </c>
      <c r="E393" s="506">
        <f>SUM([11]B!E1691:E1693,[11]B!E1695:E1696,[11]B!E1701:E1703,[11]B!E1743:E1752,[11]B!E1759:E1785,[11]B!E1815)</f>
        <v>3961</v>
      </c>
      <c r="F393" s="506">
        <f>SUM([11]B!F1691:F1693,[11]B!F1695:F1696,[11]B!F1701:F1703,[11]B!F1743:F1752,[11]B!F1759:F1785,[11]B!F1815)</f>
        <v>0</v>
      </c>
      <c r="G393" s="506">
        <f>SUM([11]B!G1691:G1693,[11]B!G1695:G1696,[11]B!G1701:G1703,[11]B!G1743:G1752,[11]B!G1759:G1785,[11]B!G1815)</f>
        <v>0</v>
      </c>
      <c r="H393" s="506">
        <f>SUM([11]B!AA1691:AA1693,[11]B!AA1695:AA1696,[11]B!AA1701:AA1703,[11]B!AA1743:AA1752,[11]B!AA1759:AA1785,[11]B!AA1815)</f>
        <v>3545</v>
      </c>
      <c r="I393" s="506">
        <f>SUM([11]B!AB1691:AB1693,[11]B!AB1695:AB1696,[11]B!AB1701:AB1703,[11]B!AB1743:AB1752,[11]B!AB1759:AB1785,[11]B!AB1815)</f>
        <v>7</v>
      </c>
      <c r="J393" s="506">
        <f>SUM([11]B!AC1691:AC1693,[11]B!AC1695:AC1696,[11]B!AC1701:AC1703,[11]B!AC1743:AC1752,[11]B!AC1759:AC1785,[11]B!AC1815)</f>
        <v>409</v>
      </c>
      <c r="K393" s="506">
        <f>SUM([11]B!AD1691:AD1693,[11]B!AD1695:AD1696,[11]B!AD1701:AD1703,[11]B!AD1743:AD1752,[11]B!AD1759:AD1785,[11]B!AD1815)</f>
        <v>0</v>
      </c>
      <c r="L393" s="506">
        <f>SUM([11]B!AE1691:AE1693,[11]B!AE1695:AE1696,[11]B!AE1701:AE1703,[11]B!AE1743:AE1752,[11]B!AE1759:AE1785,[11]B!AE1815)</f>
        <v>0</v>
      </c>
      <c r="M393" s="506">
        <f>SUM([11]B!AF1691:AF1693,[11]B!AF1695:AF1696,[11]B!AF1701:AF1703,[11]B!AF1743:AF1752,[11]B!AF1759:AF1785,[11]B!AF1815)</f>
        <v>0</v>
      </c>
      <c r="N393" s="506">
        <f>SUM([11]B!AG1691:AG1693,[11]B!AG1695:AG1696,[11]B!AG1701:AG1703,[11]B!AG1743:AG1752,[11]B!AG1759:AG1785,[11]B!AG1815)</f>
        <v>0</v>
      </c>
      <c r="O393" s="506">
        <f>SUM([11]B!AH1691:AH1693,[11]B!AH1695:AH1696,[11]B!AH1701:AH1703,[11]B!AH1743:AH1752,[11]B!AH1759:AH1785,[11]B!AH1815)</f>
        <v>0</v>
      </c>
      <c r="P393" s="506">
        <f>SUM([11]B!AI1691:AI1693,[11]B!AI1695:AI1696,[11]B!AI1701:AI1703,[11]B!AI1743:AI1752,[11]B!AI1759:AI1785,[11]B!AI1815)</f>
        <v>0</v>
      </c>
      <c r="Q393" s="494">
        <f>SUM([11]B!AJ1691:AJ1693,[11]B!AJ1695:AJ1696,[11]B!AJ1701:AJ1703,[11]B!AJ1743:AJ1752,[11]B!AJ1759:AJ1785,[11]B!AJ1815)</f>
        <v>0</v>
      </c>
    </row>
    <row r="394" spans="1:17" ht="15" customHeight="1" x14ac:dyDescent="0.15">
      <c r="A394" s="625"/>
      <c r="B394" s="559" t="s">
        <v>410</v>
      </c>
      <c r="C394" s="538">
        <f t="shared" ref="C394:Q394" si="17">SUM(C392:C393)</f>
        <v>32598</v>
      </c>
      <c r="D394" s="495">
        <f t="shared" si="17"/>
        <v>32398</v>
      </c>
      <c r="E394" s="496">
        <f t="shared" si="17"/>
        <v>32398</v>
      </c>
      <c r="F394" s="497">
        <f t="shared" si="17"/>
        <v>0</v>
      </c>
      <c r="G394" s="498">
        <f t="shared" si="17"/>
        <v>200</v>
      </c>
      <c r="H394" s="496">
        <f t="shared" si="17"/>
        <v>30699</v>
      </c>
      <c r="I394" s="499">
        <f t="shared" si="17"/>
        <v>1282</v>
      </c>
      <c r="J394" s="497">
        <f t="shared" si="17"/>
        <v>617</v>
      </c>
      <c r="K394" s="496">
        <f t="shared" si="17"/>
        <v>0</v>
      </c>
      <c r="L394" s="499">
        <f t="shared" si="17"/>
        <v>0</v>
      </c>
      <c r="M394" s="497">
        <f t="shared" si="17"/>
        <v>0</v>
      </c>
      <c r="N394" s="497">
        <f>SUM(N392:N393)</f>
        <v>0</v>
      </c>
      <c r="O394" s="496">
        <f t="shared" si="17"/>
        <v>0</v>
      </c>
      <c r="P394" s="497">
        <f t="shared" si="17"/>
        <v>0</v>
      </c>
      <c r="Q394" s="495">
        <f t="shared" si="17"/>
        <v>0</v>
      </c>
    </row>
    <row r="395" spans="1:17" ht="15" customHeight="1" x14ac:dyDescent="0.15">
      <c r="A395" s="638" t="s">
        <v>515</v>
      </c>
      <c r="B395" s="207" t="s">
        <v>508</v>
      </c>
      <c r="C395" s="507">
        <f>SUM([11]B!C1985:C1998,[11]B!C2000:C2033,[11]B!C2059:C2061)</f>
        <v>323</v>
      </c>
      <c r="D395" s="507">
        <f>SUM([11]B!D1985:D1998,[11]B!D2000:D2033,[11]B!D2059:D2061)</f>
        <v>320</v>
      </c>
      <c r="E395" s="508">
        <f>SUM([11]B!E1985:E1998,[11]B!E2000:E2033,[11]B!E2059:E2061)</f>
        <v>320</v>
      </c>
      <c r="F395" s="508">
        <f>SUM([11]B!F1985:F1998,[11]B!F2000:F2033,[11]B!F2059:F2061)</f>
        <v>0</v>
      </c>
      <c r="G395" s="508">
        <f>SUM([11]B!G1985:G1998,[11]B!G2000:G2033,[11]B!G2059:G2061)</f>
        <v>3</v>
      </c>
      <c r="H395" s="508">
        <f>SUM([11]B!AA1985:AA1998,[11]B!AA2000:AA2033,[11]B!AA2059:AA2061)</f>
        <v>183</v>
      </c>
      <c r="I395" s="508">
        <f>SUM([11]B!AB1985:AB1998,[11]B!AB2000:AB2033,[11]B!AB2059:AB2061)</f>
        <v>138</v>
      </c>
      <c r="J395" s="508">
        <f>SUM([11]B!AC1985:AC1998,[11]B!AC2000:AC2033,[11]B!AC2059:AC2061)</f>
        <v>2</v>
      </c>
      <c r="K395" s="508">
        <f>SUM([11]B!AD1985:AD1998,[11]B!AD2000:AD2033,[11]B!AD2059:AD2061)</f>
        <v>0</v>
      </c>
      <c r="L395" s="508">
        <f>SUM([11]B!AE1985:AE1998,[11]B!AE2000:AE2033,[11]B!AE2059:AE2061)</f>
        <v>0</v>
      </c>
      <c r="M395" s="508">
        <f>SUM([11]B!AF1985:AF1998,[11]B!AF2000:AF2033,[11]B!AF2059:AF2061)</f>
        <v>0</v>
      </c>
      <c r="N395" s="508">
        <f>SUM([11]B!AG1985:AG1998,[11]B!AG2000:AG2033,[11]B!AG2059:AG2061)</f>
        <v>0</v>
      </c>
      <c r="O395" s="508">
        <f>SUM([11]B!AH1985:AH1998,[11]B!AH2000:AH2033,[11]B!AH2059:AH2061)</f>
        <v>0</v>
      </c>
      <c r="P395" s="508">
        <f>SUM([11]B!AI1985:AI1998,[11]B!AI2000:AI2033,[11]B!AI2059:AI2061)</f>
        <v>0</v>
      </c>
      <c r="Q395" s="509">
        <f>SUM([11]B!AJ1985:AJ1998,[11]B!AJ2000:AJ2033,[11]B!AJ2059:AJ2061)</f>
        <v>0</v>
      </c>
    </row>
    <row r="396" spans="1:17" ht="15" customHeight="1" x14ac:dyDescent="0.15">
      <c r="A396" s="638"/>
      <c r="B396" s="200" t="s">
        <v>509</v>
      </c>
      <c r="C396" s="505">
        <f>SUM([11]B!C1999,[11]B!C2034:C2055)</f>
        <v>29</v>
      </c>
      <c r="D396" s="505">
        <f>SUM([11]B!D1999,[11]B!D2034:D2055)</f>
        <v>29</v>
      </c>
      <c r="E396" s="506">
        <f>SUM([11]B!E1999,[11]B!E2034:E2055)</f>
        <v>29</v>
      </c>
      <c r="F396" s="506">
        <f>SUM([11]B!F1999,[11]B!F2034:F2055)</f>
        <v>0</v>
      </c>
      <c r="G396" s="506">
        <f>SUM([11]B!G1999,[11]B!G2034:G2055)</f>
        <v>0</v>
      </c>
      <c r="H396" s="506">
        <f>SUM([11]B!AA1999,[11]B!AA2034:AA2055)</f>
        <v>2</v>
      </c>
      <c r="I396" s="506">
        <f>SUM([11]B!AB1999,[11]B!AB2034:AB2055)</f>
        <v>11</v>
      </c>
      <c r="J396" s="506">
        <f>SUM([11]B!AC1999,[11]B!AC2034:AC2055)</f>
        <v>16</v>
      </c>
      <c r="K396" s="506">
        <f>SUM([11]B!AD1999,[11]B!AD2034:AD2055)</f>
        <v>0</v>
      </c>
      <c r="L396" s="506">
        <f>SUM([11]B!AE1999,[11]B!AE2034:AE2055)</f>
        <v>0</v>
      </c>
      <c r="M396" s="506">
        <f>SUM([11]B!AF1999,[11]B!AF2034:AF2055)</f>
        <v>0</v>
      </c>
      <c r="N396" s="506">
        <f>SUM([11]B!AG1999,[11]B!AG2034:AG2055)</f>
        <v>0</v>
      </c>
      <c r="O396" s="506">
        <f>SUM([11]B!AH1999,[11]B!AH2034:AH2055)</f>
        <v>0</v>
      </c>
      <c r="P396" s="506">
        <f>SUM([11]B!AI1999,[11]B!AI2034:AI2055)</f>
        <v>0</v>
      </c>
      <c r="Q396" s="494">
        <f>SUM([11]B!AJ1999,[11]B!AJ2034:AJ2055)</f>
        <v>0</v>
      </c>
    </row>
    <row r="397" spans="1:17" ht="15" customHeight="1" x14ac:dyDescent="0.15">
      <c r="A397" s="638"/>
      <c r="B397" s="559" t="s">
        <v>410</v>
      </c>
      <c r="C397" s="538">
        <f>SUM(C395:C396)</f>
        <v>352</v>
      </c>
      <c r="D397" s="495">
        <f t="shared" ref="D397:Q397" si="18">SUM(D395:D396)</f>
        <v>349</v>
      </c>
      <c r="E397" s="496">
        <f t="shared" si="18"/>
        <v>349</v>
      </c>
      <c r="F397" s="497">
        <f t="shared" si="18"/>
        <v>0</v>
      </c>
      <c r="G397" s="498">
        <f t="shared" si="18"/>
        <v>3</v>
      </c>
      <c r="H397" s="496">
        <f t="shared" si="18"/>
        <v>185</v>
      </c>
      <c r="I397" s="499">
        <f t="shared" si="18"/>
        <v>149</v>
      </c>
      <c r="J397" s="497">
        <f t="shared" si="18"/>
        <v>18</v>
      </c>
      <c r="K397" s="496">
        <f t="shared" si="18"/>
        <v>0</v>
      </c>
      <c r="L397" s="499">
        <f t="shared" si="18"/>
        <v>0</v>
      </c>
      <c r="M397" s="497">
        <f t="shared" si="18"/>
        <v>0</v>
      </c>
      <c r="N397" s="497">
        <f t="shared" si="18"/>
        <v>0</v>
      </c>
      <c r="O397" s="496">
        <f t="shared" si="18"/>
        <v>0</v>
      </c>
      <c r="P397" s="497">
        <f t="shared" si="18"/>
        <v>0</v>
      </c>
      <c r="Q397" s="495">
        <f t="shared" si="18"/>
        <v>0</v>
      </c>
    </row>
    <row r="398" spans="1:17" ht="15" customHeight="1" x14ac:dyDescent="0.15">
      <c r="A398" s="624" t="s">
        <v>516</v>
      </c>
      <c r="B398" s="203" t="s">
        <v>508</v>
      </c>
      <c r="C398" s="540">
        <f>SUM([11]B!C2220:C2241,[11]B!C2257:C2259)</f>
        <v>284</v>
      </c>
      <c r="D398" s="540">
        <f>SUM([11]B!D2220:D2241,[11]B!D2257:D2259)</f>
        <v>284</v>
      </c>
      <c r="E398" s="540">
        <f>SUM([11]B!E2220:E2241,[11]B!E2257:E2259)</f>
        <v>284</v>
      </c>
      <c r="F398" s="540">
        <f>SUM([11]B!F2220:F2241,[11]B!F2257:F2259)</f>
        <v>0</v>
      </c>
      <c r="G398" s="540">
        <f>SUM([11]B!G2220:G2241,[11]B!G2257:G2259)</f>
        <v>0</v>
      </c>
      <c r="H398" s="541">
        <f>SUM([11]B!AA2220:AA2241,[11]B!AA2257:AA2259)</f>
        <v>224</v>
      </c>
      <c r="I398" s="541">
        <f>SUM([11]B!AB2220:AB2241,[11]B!AB2257:AB2259)</f>
        <v>21</v>
      </c>
      <c r="J398" s="541">
        <f>SUM([11]B!AC2220:AC2241,[11]B!AC2257:AC2259)</f>
        <v>39</v>
      </c>
      <c r="K398" s="541">
        <f>SUM([11]B!AD2220:AD2241,[11]B!AD2257:AD2259)</f>
        <v>0</v>
      </c>
      <c r="L398" s="541">
        <f>SUM([11]B!AE2220:AE2241,[11]B!AE2257:AE2259)</f>
        <v>0</v>
      </c>
      <c r="M398" s="541">
        <f>SUM([11]B!AF2220:AF2241,[11]B!AF2257:AF2259)</f>
        <v>0</v>
      </c>
      <c r="N398" s="541">
        <f>SUM([11]B!AG2220:AG2241,[11]B!AG2257:AG2259)</f>
        <v>0</v>
      </c>
      <c r="O398" s="541">
        <f>SUM([11]B!AH2220:AH2241,[11]B!AH2257:AH2259)</f>
        <v>0</v>
      </c>
      <c r="P398" s="541">
        <f>SUM([11]B!AI2220:AI2241,[11]B!AI2257:AI2259)</f>
        <v>0</v>
      </c>
      <c r="Q398" s="207">
        <f>SUM([11]B!AJ2220:AJ2241,[11]B!AJ2257:AJ2259)</f>
        <v>0</v>
      </c>
    </row>
    <row r="399" spans="1:17" ht="15" customHeight="1" x14ac:dyDescent="0.15">
      <c r="A399" s="638"/>
      <c r="B399" s="200" t="s">
        <v>509</v>
      </c>
      <c r="C399" s="505">
        <f>SUM([11]B!C2242:C2245)</f>
        <v>200</v>
      </c>
      <c r="D399" s="505">
        <f>SUM([11]B!D2242:D2245)</f>
        <v>146</v>
      </c>
      <c r="E399" s="506">
        <f>SUM([11]B!E2242:E2245)</f>
        <v>146</v>
      </c>
      <c r="F399" s="506">
        <f>SUM([11]B!F2242:F2245)</f>
        <v>0</v>
      </c>
      <c r="G399" s="506">
        <f>SUM([11]B!G2242:G2245)</f>
        <v>54</v>
      </c>
      <c r="H399" s="506">
        <f>SUM([11]B!AA2242:AA2245)</f>
        <v>114</v>
      </c>
      <c r="I399" s="506">
        <f>SUM([11]B!AB2242:AB2245)</f>
        <v>4</v>
      </c>
      <c r="J399" s="506">
        <f>SUM([11]B!AC2242:AC2245)</f>
        <v>82</v>
      </c>
      <c r="K399" s="506">
        <f>SUM([11]B!AD2242:AD2245)</f>
        <v>0</v>
      </c>
      <c r="L399" s="506">
        <f>SUM([11]B!AE2242:AE2245)</f>
        <v>0</v>
      </c>
      <c r="M399" s="506">
        <f>SUM([11]B!AF2242:AF2245)</f>
        <v>0</v>
      </c>
      <c r="N399" s="506">
        <f>SUM([11]B!AG2242:AG2245)</f>
        <v>0</v>
      </c>
      <c r="O399" s="506">
        <f>SUM([11]B!AH2242:AH2245)</f>
        <v>0</v>
      </c>
      <c r="P399" s="506">
        <f>SUM([11]B!AI2242:AI2245)</f>
        <v>0</v>
      </c>
      <c r="Q399" s="494">
        <f>SUM([11]B!AJ2242:AJ2245)</f>
        <v>0</v>
      </c>
    </row>
    <row r="400" spans="1:17" ht="15" customHeight="1" x14ac:dyDescent="0.15">
      <c r="A400" s="625"/>
      <c r="B400" s="559" t="s">
        <v>410</v>
      </c>
      <c r="C400" s="498">
        <f>SUM(C398:C399)</f>
        <v>484</v>
      </c>
      <c r="D400" s="498">
        <f t="shared" ref="D400:Q400" si="19">SUM(D398:D399)</f>
        <v>430</v>
      </c>
      <c r="E400" s="498">
        <f t="shared" si="19"/>
        <v>430</v>
      </c>
      <c r="F400" s="498">
        <f t="shared" si="19"/>
        <v>0</v>
      </c>
      <c r="G400" s="498">
        <f t="shared" si="19"/>
        <v>54</v>
      </c>
      <c r="H400" s="498">
        <f>SUM(H398:H399)</f>
        <v>338</v>
      </c>
      <c r="I400" s="498">
        <f t="shared" si="19"/>
        <v>25</v>
      </c>
      <c r="J400" s="498">
        <f t="shared" si="19"/>
        <v>121</v>
      </c>
      <c r="K400" s="498">
        <f t="shared" si="19"/>
        <v>0</v>
      </c>
      <c r="L400" s="498">
        <f t="shared" si="19"/>
        <v>0</v>
      </c>
      <c r="M400" s="498">
        <f t="shared" si="19"/>
        <v>0</v>
      </c>
      <c r="N400" s="498">
        <f t="shared" si="19"/>
        <v>0</v>
      </c>
      <c r="O400" s="498">
        <f t="shared" si="19"/>
        <v>0</v>
      </c>
      <c r="P400" s="498">
        <f t="shared" si="19"/>
        <v>0</v>
      </c>
      <c r="Q400" s="495">
        <f t="shared" si="19"/>
        <v>0</v>
      </c>
    </row>
    <row r="401" spans="1:19" ht="15" customHeight="1" x14ac:dyDescent="0.15">
      <c r="A401" s="615" t="s">
        <v>517</v>
      </c>
      <c r="B401" s="205" t="s">
        <v>518</v>
      </c>
      <c r="C401" s="502">
        <f>SUM([11]B!C2416:C2418)+[11]B!C2363</f>
        <v>920</v>
      </c>
      <c r="D401" s="502">
        <f>SUM([11]B!D2416:D2418)+[11]B!D2363</f>
        <v>773</v>
      </c>
      <c r="E401" s="503">
        <f>SUM([11]B!E2416:E2418)+[11]B!E2363</f>
        <v>771</v>
      </c>
      <c r="F401" s="503">
        <f>SUM([11]B!F2416:F2418)+[11]B!F2363</f>
        <v>2</v>
      </c>
      <c r="G401" s="503">
        <f>SUM([11]B!G2416:G2418)+[11]B!G2363</f>
        <v>147</v>
      </c>
      <c r="H401" s="503">
        <f>SUM([11]B!AA2416:AA2418)+[11]B!AA2363</f>
        <v>830</v>
      </c>
      <c r="I401" s="504">
        <f>SUM([11]B!AB2416:AB2418)+[11]B!AB2363</f>
        <v>17</v>
      </c>
      <c r="J401" s="504">
        <f>SUM([11]B!AC2416:AC2418)+[11]B!AC2363</f>
        <v>73</v>
      </c>
      <c r="K401" s="504">
        <f>SUM([11]B!AD2416:AD2418)+[11]B!AD2363</f>
        <v>0</v>
      </c>
      <c r="L401" s="504">
        <f>SUM([11]B!AE2416:AE2418)+[11]B!AE2363</f>
        <v>0</v>
      </c>
      <c r="M401" s="504">
        <f>SUM([11]B!AF2416:AF2418)+[11]B!AF2363</f>
        <v>0</v>
      </c>
      <c r="N401" s="504">
        <f>SUM([11]B!AG2416:AG2418)+[11]B!AG2363</f>
        <v>0</v>
      </c>
      <c r="O401" s="504">
        <f>SUM([11]B!AH2416:AH2418)+[11]B!AH2363</f>
        <v>0</v>
      </c>
      <c r="P401" s="504">
        <f>SUM([11]B!AI2416:AI2418)+[11]B!AI2363</f>
        <v>0</v>
      </c>
      <c r="Q401" s="504">
        <f>SUM([11]B!AJ2416:AJ2418)+[11]B!AJ2363</f>
        <v>0</v>
      </c>
    </row>
    <row r="402" spans="1:19" ht="15" customHeight="1" x14ac:dyDescent="0.15">
      <c r="A402" s="637"/>
      <c r="B402" s="208" t="s">
        <v>509</v>
      </c>
      <c r="C402" s="510">
        <f>[11]B!C2369</f>
        <v>0</v>
      </c>
      <c r="D402" s="510">
        <f>[11]B!D2369</f>
        <v>0</v>
      </c>
      <c r="E402" s="511">
        <f>[11]B!E2369</f>
        <v>0</v>
      </c>
      <c r="F402" s="511">
        <f>[11]B!F2369</f>
        <v>0</v>
      </c>
      <c r="G402" s="511">
        <f>[11]B!G2369</f>
        <v>0</v>
      </c>
      <c r="H402" s="511">
        <f>[11]B!AA2369</f>
        <v>0</v>
      </c>
      <c r="I402" s="494">
        <f>[11]B!AB2369</f>
        <v>0</v>
      </c>
      <c r="J402" s="494">
        <f>[11]B!AC2369</f>
        <v>0</v>
      </c>
      <c r="K402" s="494">
        <f>[11]B!AD2369</f>
        <v>0</v>
      </c>
      <c r="L402" s="494">
        <f>[11]B!AE2369</f>
        <v>0</v>
      </c>
      <c r="M402" s="494">
        <f>[11]B!AF2369</f>
        <v>0</v>
      </c>
      <c r="N402" s="494">
        <f>[11]B!AG2369</f>
        <v>0</v>
      </c>
      <c r="O402" s="494">
        <f>[11]B!AH2369</f>
        <v>0</v>
      </c>
      <c r="P402" s="494">
        <f>[11]B!AI2369</f>
        <v>0</v>
      </c>
      <c r="Q402" s="494">
        <f>[11]B!AJ2369</f>
        <v>0</v>
      </c>
    </row>
    <row r="403" spans="1:19" ht="15" customHeight="1" x14ac:dyDescent="0.15">
      <c r="A403" s="617"/>
      <c r="B403" s="559" t="s">
        <v>410</v>
      </c>
      <c r="C403" s="498">
        <f>SUM(C401:C402)</f>
        <v>920</v>
      </c>
      <c r="D403" s="498">
        <f t="shared" ref="D403:Q403" si="20">SUM(D401:D402)</f>
        <v>773</v>
      </c>
      <c r="E403" s="498">
        <f t="shared" si="20"/>
        <v>771</v>
      </c>
      <c r="F403" s="498">
        <f t="shared" si="20"/>
        <v>2</v>
      </c>
      <c r="G403" s="498">
        <f t="shared" si="20"/>
        <v>147</v>
      </c>
      <c r="H403" s="498">
        <f t="shared" si="20"/>
        <v>830</v>
      </c>
      <c r="I403" s="498">
        <f t="shared" si="20"/>
        <v>17</v>
      </c>
      <c r="J403" s="498">
        <f t="shared" si="20"/>
        <v>73</v>
      </c>
      <c r="K403" s="498">
        <f t="shared" si="20"/>
        <v>0</v>
      </c>
      <c r="L403" s="498">
        <f t="shared" si="20"/>
        <v>0</v>
      </c>
      <c r="M403" s="498">
        <f t="shared" si="20"/>
        <v>0</v>
      </c>
      <c r="N403" s="498">
        <f t="shared" si="20"/>
        <v>0</v>
      </c>
      <c r="O403" s="498">
        <f t="shared" si="20"/>
        <v>0</v>
      </c>
      <c r="P403" s="498">
        <f t="shared" si="20"/>
        <v>0</v>
      </c>
      <c r="Q403" s="495">
        <f t="shared" si="20"/>
        <v>0</v>
      </c>
    </row>
    <row r="404" spans="1:19" ht="15" customHeight="1" x14ac:dyDescent="0.15">
      <c r="A404" s="624" t="s">
        <v>519</v>
      </c>
      <c r="B404" s="207" t="s">
        <v>508</v>
      </c>
      <c r="C404" s="502">
        <f>SUM([11]B!C2438:C2450,[11]B!C2684)</f>
        <v>155</v>
      </c>
      <c r="D404" s="502">
        <f>SUM([11]B!D2438:D2450,[11]B!D2684)</f>
        <v>155</v>
      </c>
      <c r="E404" s="503">
        <f>SUM([11]B!E2438:E2450,[11]B!E2684)</f>
        <v>155</v>
      </c>
      <c r="F404" s="503">
        <f>SUM([11]B!F2438:F2450,[11]B!F2684)</f>
        <v>0</v>
      </c>
      <c r="G404" s="503">
        <f>SUM([11]B!G2438:G2450,[11]B!G2684)</f>
        <v>0</v>
      </c>
      <c r="H404" s="503">
        <f>SUM([11]B!AA2438:AA2450,[11]B!AA2684)</f>
        <v>3</v>
      </c>
      <c r="I404" s="503">
        <f>SUM([11]B!AB2438:AB2450,[11]B!AB2684)</f>
        <v>122</v>
      </c>
      <c r="J404" s="503">
        <f>SUM([11]B!AC2438:AC2450,[11]B!AC2684)</f>
        <v>30</v>
      </c>
      <c r="K404" s="503">
        <f>SUM([11]B!AD2438:AD2450,[11]B!AD2684)</f>
        <v>0</v>
      </c>
      <c r="L404" s="503">
        <f>SUM([11]B!AE2438:AE2450,[11]B!AE2684)</f>
        <v>0</v>
      </c>
      <c r="M404" s="503">
        <f>SUM([11]B!AF2438:AF2450,[11]B!AF2684)</f>
        <v>0</v>
      </c>
      <c r="N404" s="503">
        <f>SUM([11]B!AG2438:AG2450,[11]B!AG2684)</f>
        <v>0</v>
      </c>
      <c r="O404" s="503">
        <f>SUM([11]B!AH2438:AH2450,[11]B!AH2684)</f>
        <v>0</v>
      </c>
      <c r="P404" s="503">
        <f>SUM([11]B!AI2438:AI2450,[11]B!AI2684)</f>
        <v>0</v>
      </c>
      <c r="Q404" s="504">
        <f>SUM([11]B!AJ2438:AJ2450,[11]B!AJ2684)</f>
        <v>0</v>
      </c>
    </row>
    <row r="405" spans="1:19" ht="15" customHeight="1" x14ac:dyDescent="0.15">
      <c r="A405" s="638"/>
      <c r="B405" s="200" t="s">
        <v>509</v>
      </c>
      <c r="C405" s="505">
        <f>SUM([11]B!C2435:C2437,[11]B!C2451:C2452)</f>
        <v>97</v>
      </c>
      <c r="D405" s="505">
        <f>SUM([11]B!D2435:D2437,[11]B!D2451:D2452)</f>
        <v>97</v>
      </c>
      <c r="E405" s="506">
        <f>SUM([11]B!E2435:E2437,[11]B!E2451:E2452)</f>
        <v>97</v>
      </c>
      <c r="F405" s="506">
        <f>SUM([11]B!F2435:F2437,[11]B!F2451:F2452)</f>
        <v>0</v>
      </c>
      <c r="G405" s="506">
        <f>SUM([11]B!G2435:G2437,[11]B!G2451:G2452)</f>
        <v>0</v>
      </c>
      <c r="H405" s="506">
        <f>SUM([11]B!AA2435:AA2437,[11]B!AA2451:AA2452)</f>
        <v>0</v>
      </c>
      <c r="I405" s="506">
        <f>SUM([11]B!AB2435:AB2437,[11]B!AB2451:AB2452)</f>
        <v>97</v>
      </c>
      <c r="J405" s="506">
        <f>SUM([11]B!AC2435:AC2437,[11]B!AC2451:AC2452)</f>
        <v>0</v>
      </c>
      <c r="K405" s="506">
        <f>SUM([11]B!AD2435:AD2437,[11]B!AD2451:AD2452)</f>
        <v>0</v>
      </c>
      <c r="L405" s="506">
        <f>SUM([11]B!AE2435:AE2437,[11]B!AE2451:AE2452)</f>
        <v>0</v>
      </c>
      <c r="M405" s="506">
        <f>SUM([11]B!AF2435:AF2437,[11]B!AF2451:AF2452)</f>
        <v>0</v>
      </c>
      <c r="N405" s="506">
        <f>SUM([11]B!AG2435:AG2437,[11]B!AG2451:AG2452)</f>
        <v>0</v>
      </c>
      <c r="O405" s="506">
        <f>SUM([11]B!AH2435:AH2437,[11]B!AH2451:AH2452)</f>
        <v>0</v>
      </c>
      <c r="P405" s="506">
        <f>SUM([11]B!AI2435:AI2437,[11]B!AI2451:AI2452)</f>
        <v>0</v>
      </c>
      <c r="Q405" s="494">
        <f>SUM([11]B!AJ2435:AJ2437,[11]B!AJ2451:AJ2452)</f>
        <v>0</v>
      </c>
    </row>
    <row r="406" spans="1:19" ht="15" customHeight="1" x14ac:dyDescent="0.15">
      <c r="A406" s="625"/>
      <c r="B406" s="559" t="s">
        <v>410</v>
      </c>
      <c r="C406" s="538">
        <f t="shared" ref="C406:Q406" si="21">SUM(C404:C405)</f>
        <v>252</v>
      </c>
      <c r="D406" s="495">
        <f t="shared" si="21"/>
        <v>252</v>
      </c>
      <c r="E406" s="496">
        <f t="shared" si="21"/>
        <v>252</v>
      </c>
      <c r="F406" s="497">
        <f t="shared" si="21"/>
        <v>0</v>
      </c>
      <c r="G406" s="498">
        <f t="shared" si="21"/>
        <v>0</v>
      </c>
      <c r="H406" s="496">
        <f t="shared" si="21"/>
        <v>3</v>
      </c>
      <c r="I406" s="499">
        <f t="shared" si="21"/>
        <v>219</v>
      </c>
      <c r="J406" s="497">
        <f t="shared" si="21"/>
        <v>30</v>
      </c>
      <c r="K406" s="496">
        <f t="shared" si="21"/>
        <v>0</v>
      </c>
      <c r="L406" s="499">
        <f t="shared" si="21"/>
        <v>0</v>
      </c>
      <c r="M406" s="497">
        <f t="shared" si="21"/>
        <v>0</v>
      </c>
      <c r="N406" s="497">
        <f t="shared" si="21"/>
        <v>0</v>
      </c>
      <c r="O406" s="496">
        <f t="shared" si="21"/>
        <v>0</v>
      </c>
      <c r="P406" s="497">
        <f t="shared" si="21"/>
        <v>0</v>
      </c>
      <c r="Q406" s="495">
        <f t="shared" si="21"/>
        <v>0</v>
      </c>
    </row>
    <row r="407" spans="1:19" ht="32.25" customHeight="1" x14ac:dyDescent="0.15">
      <c r="A407" s="209" t="s">
        <v>520</v>
      </c>
      <c r="B407" s="200" t="s">
        <v>509</v>
      </c>
      <c r="C407" s="498">
        <f>[11]B!C1011</f>
        <v>5949</v>
      </c>
      <c r="D407" s="498">
        <f>[11]B!D1011</f>
        <v>5949</v>
      </c>
      <c r="E407" s="500">
        <f>[11]B!E1011</f>
        <v>5949</v>
      </c>
      <c r="F407" s="500">
        <f>[11]B!F1011</f>
        <v>0</v>
      </c>
      <c r="G407" s="500">
        <f>[11]B!G1011</f>
        <v>0</v>
      </c>
      <c r="H407" s="500">
        <f>[11]B!AA1011</f>
        <v>4302</v>
      </c>
      <c r="I407" s="500">
        <f>[11]B!AB1011</f>
        <v>1647</v>
      </c>
      <c r="J407" s="500">
        <f>[11]B!AC1011</f>
        <v>0</v>
      </c>
      <c r="K407" s="500">
        <f>[11]B!AD1011</f>
        <v>0</v>
      </c>
      <c r="L407" s="500">
        <f>[11]B!AE1011</f>
        <v>0</v>
      </c>
      <c r="M407" s="500">
        <f>[11]B!AF1011</f>
        <v>0</v>
      </c>
      <c r="N407" s="500">
        <f>[11]B!AG1011</f>
        <v>0</v>
      </c>
      <c r="O407" s="500">
        <f>[11]B!AH1011</f>
        <v>0</v>
      </c>
      <c r="P407" s="500">
        <f>[11]B!AI1011</f>
        <v>0</v>
      </c>
      <c r="Q407" s="501">
        <f>[11]B!AJ1011</f>
        <v>0</v>
      </c>
    </row>
    <row r="408" spans="1:19" ht="15" customHeight="1" x14ac:dyDescent="0.15">
      <c r="A408" s="639" t="s">
        <v>521</v>
      </c>
      <c r="B408" s="210" t="s">
        <v>508</v>
      </c>
      <c r="C408" s="542">
        <f>D408+G408</f>
        <v>32238</v>
      </c>
      <c r="D408" s="507">
        <f>+D381+D384+D387+D390+D391+D392+D395+D398+D401+D404</f>
        <v>31873</v>
      </c>
      <c r="E408" s="507">
        <f t="shared" ref="E408:Q408" si="22">+E381+E384+E387+E390+E391+E392+E395+E398+E401+E404</f>
        <v>31868</v>
      </c>
      <c r="F408" s="507">
        <f t="shared" si="22"/>
        <v>5</v>
      </c>
      <c r="G408" s="507">
        <f t="shared" si="22"/>
        <v>365</v>
      </c>
      <c r="H408" s="507">
        <f t="shared" si="22"/>
        <v>28428</v>
      </c>
      <c r="I408" s="507">
        <f t="shared" si="22"/>
        <v>3456</v>
      </c>
      <c r="J408" s="507">
        <f t="shared" si="22"/>
        <v>354</v>
      </c>
      <c r="K408" s="507">
        <f t="shared" si="22"/>
        <v>0</v>
      </c>
      <c r="L408" s="507">
        <f t="shared" si="22"/>
        <v>0</v>
      </c>
      <c r="M408" s="507">
        <f t="shared" si="22"/>
        <v>0</v>
      </c>
      <c r="N408" s="507">
        <f t="shared" si="22"/>
        <v>0</v>
      </c>
      <c r="O408" s="507">
        <f t="shared" si="22"/>
        <v>0</v>
      </c>
      <c r="P408" s="507">
        <f t="shared" si="22"/>
        <v>0</v>
      </c>
      <c r="Q408" s="512">
        <f t="shared" si="22"/>
        <v>0</v>
      </c>
    </row>
    <row r="409" spans="1:19" ht="15" customHeight="1" x14ac:dyDescent="0.15">
      <c r="A409" s="639"/>
      <c r="B409" s="212" t="s">
        <v>509</v>
      </c>
      <c r="C409" s="543">
        <f>D409+G409</f>
        <v>10915</v>
      </c>
      <c r="D409" s="505">
        <f>+D382+D385+D388+D393+D396+D399+D402+D405+D407</f>
        <v>10858</v>
      </c>
      <c r="E409" s="505">
        <f t="shared" ref="E409:Q409" si="23">+E382+E385+E388+E393+E396+E399+E402+E405+E407</f>
        <v>10858</v>
      </c>
      <c r="F409" s="505">
        <f t="shared" si="23"/>
        <v>0</v>
      </c>
      <c r="G409" s="505">
        <f t="shared" si="23"/>
        <v>57</v>
      </c>
      <c r="H409" s="505">
        <f t="shared" si="23"/>
        <v>7963</v>
      </c>
      <c r="I409" s="505">
        <f t="shared" si="23"/>
        <v>2445</v>
      </c>
      <c r="J409" s="505">
        <f t="shared" si="23"/>
        <v>507</v>
      </c>
      <c r="K409" s="505">
        <f t="shared" si="23"/>
        <v>0</v>
      </c>
      <c r="L409" s="505">
        <f t="shared" si="23"/>
        <v>0</v>
      </c>
      <c r="M409" s="505">
        <f t="shared" si="23"/>
        <v>0</v>
      </c>
      <c r="N409" s="505">
        <f t="shared" si="23"/>
        <v>0</v>
      </c>
      <c r="O409" s="505">
        <f t="shared" si="23"/>
        <v>0</v>
      </c>
      <c r="P409" s="505">
        <f t="shared" si="23"/>
        <v>0</v>
      </c>
      <c r="Q409" s="493">
        <f t="shared" si="23"/>
        <v>0</v>
      </c>
    </row>
    <row r="410" spans="1:19" ht="15" customHeight="1" x14ac:dyDescent="0.15">
      <c r="A410" s="639"/>
      <c r="B410" s="214" t="s">
        <v>522</v>
      </c>
      <c r="C410" s="538">
        <f>SUM(C408:C409)</f>
        <v>43153</v>
      </c>
      <c r="D410" s="495">
        <f>SUM(D408:D409)</f>
        <v>42731</v>
      </c>
      <c r="E410" s="496">
        <f>SUM(E408:E409)</f>
        <v>42726</v>
      </c>
      <c r="F410" s="497">
        <f>SUM(F408:F409)</f>
        <v>5</v>
      </c>
      <c r="G410" s="498">
        <f>SUM(G408:G409)</f>
        <v>422</v>
      </c>
      <c r="H410" s="498">
        <f t="shared" ref="H410:Q410" si="24">SUM(H408:H409)</f>
        <v>36391</v>
      </c>
      <c r="I410" s="498">
        <f t="shared" si="24"/>
        <v>5901</v>
      </c>
      <c r="J410" s="498">
        <f t="shared" si="24"/>
        <v>861</v>
      </c>
      <c r="K410" s="498">
        <f t="shared" si="24"/>
        <v>0</v>
      </c>
      <c r="L410" s="498">
        <f t="shared" si="24"/>
        <v>0</v>
      </c>
      <c r="M410" s="498">
        <f t="shared" si="24"/>
        <v>0</v>
      </c>
      <c r="N410" s="498">
        <f>SUM(N408:N409)</f>
        <v>0</v>
      </c>
      <c r="O410" s="498">
        <f t="shared" si="24"/>
        <v>0</v>
      </c>
      <c r="P410" s="498">
        <f t="shared" si="24"/>
        <v>0</v>
      </c>
      <c r="Q410" s="495">
        <f t="shared" si="24"/>
        <v>0</v>
      </c>
    </row>
    <row r="411" spans="1:19" ht="27.75" customHeight="1" x14ac:dyDescent="0.15">
      <c r="A411" s="215" t="s">
        <v>523</v>
      </c>
      <c r="B411" s="556"/>
      <c r="E411" s="179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P411" s="513"/>
      <c r="Q411" s="513"/>
      <c r="R411" s="513"/>
      <c r="S411" s="217"/>
    </row>
    <row r="412" spans="1:19" ht="39.75" customHeight="1" x14ac:dyDescent="0.15">
      <c r="A412" s="640" t="s">
        <v>524</v>
      </c>
      <c r="B412" s="641"/>
      <c r="C412" s="557" t="s">
        <v>410</v>
      </c>
      <c r="D412" s="558" t="s">
        <v>7</v>
      </c>
      <c r="E412" s="39" t="s">
        <v>8</v>
      </c>
      <c r="F412" s="217"/>
      <c r="G412" s="217"/>
      <c r="H412" s="217"/>
      <c r="I412" s="217"/>
      <c r="J412" s="217"/>
      <c r="K412" s="217"/>
      <c r="L412" s="217"/>
      <c r="M412" s="513"/>
      <c r="N412" s="513"/>
      <c r="O412" s="513"/>
    </row>
    <row r="413" spans="1:19" ht="15" customHeight="1" x14ac:dyDescent="0.2">
      <c r="A413" s="642" t="s">
        <v>525</v>
      </c>
      <c r="B413" s="643"/>
      <c r="C413" s="514">
        <f>[11]B!C1073</f>
        <v>214</v>
      </c>
      <c r="D413" s="245">
        <f>[11]B!E1073</f>
        <v>214</v>
      </c>
      <c r="E413" s="220"/>
      <c r="F413" s="217"/>
      <c r="G413" s="217"/>
      <c r="H413" s="217"/>
      <c r="I413" s="217"/>
      <c r="J413" s="217"/>
      <c r="K413" s="217"/>
      <c r="L413" s="217"/>
      <c r="M413" s="513"/>
      <c r="N413" s="513"/>
      <c r="O413" s="513"/>
    </row>
    <row r="414" spans="1:19" ht="15" customHeight="1" x14ac:dyDescent="0.15">
      <c r="A414" s="628" t="s">
        <v>526</v>
      </c>
      <c r="B414" s="629"/>
      <c r="C414" s="514">
        <f>[11]B!C2741</f>
        <v>30</v>
      </c>
      <c r="D414" s="245">
        <f>[11]B!E2741</f>
        <v>23</v>
      </c>
      <c r="E414" s="18">
        <f>[11]B!AL2741</f>
        <v>768200</v>
      </c>
      <c r="F414" s="217"/>
      <c r="G414" s="217"/>
      <c r="H414" s="217"/>
      <c r="I414" s="217"/>
      <c r="J414" s="217"/>
      <c r="K414" s="217"/>
      <c r="L414" s="217"/>
      <c r="M414" s="513"/>
      <c r="N414" s="513"/>
      <c r="O414" s="513"/>
    </row>
    <row r="415" spans="1:19" ht="15" customHeight="1" x14ac:dyDescent="0.15">
      <c r="A415" s="628" t="s">
        <v>527</v>
      </c>
      <c r="B415" s="629"/>
      <c r="C415" s="514">
        <f>[11]B!C2751</f>
        <v>82</v>
      </c>
      <c r="D415" s="515">
        <f>[11]B!E2751</f>
        <v>23</v>
      </c>
      <c r="E415" s="20"/>
      <c r="F415" s="217"/>
      <c r="G415" s="217"/>
      <c r="H415" s="217"/>
      <c r="I415" s="217"/>
      <c r="J415" s="217"/>
      <c r="K415" s="217"/>
      <c r="L415" s="217"/>
      <c r="M415" s="513"/>
      <c r="N415" s="513"/>
      <c r="O415" s="513"/>
    </row>
    <row r="416" spans="1:19" ht="15" customHeight="1" x14ac:dyDescent="0.15">
      <c r="A416" s="628" t="s">
        <v>528</v>
      </c>
      <c r="B416" s="629"/>
      <c r="C416" s="514">
        <f>[11]B!C67</f>
        <v>1552</v>
      </c>
      <c r="D416" s="245">
        <f>[11]B!E67</f>
        <v>1535</v>
      </c>
      <c r="E416" s="18">
        <f>[11]B!AL67</f>
        <v>1212650</v>
      </c>
      <c r="F416" s="217"/>
      <c r="G416" s="217"/>
      <c r="H416" s="217"/>
      <c r="I416" s="217"/>
      <c r="J416" s="217"/>
      <c r="K416" s="217"/>
      <c r="L416" s="217"/>
      <c r="M416" s="513"/>
      <c r="N416" s="513"/>
      <c r="O416" s="513"/>
    </row>
    <row r="417" spans="1:23" ht="15" customHeight="1" x14ac:dyDescent="0.15">
      <c r="A417" s="628" t="s">
        <v>529</v>
      </c>
      <c r="B417" s="629"/>
      <c r="C417" s="514">
        <f>[11]B!C73</f>
        <v>0</v>
      </c>
      <c r="D417" s="245">
        <f>[11]B!E73</f>
        <v>0</v>
      </c>
      <c r="E417" s="20"/>
      <c r="F417" s="217"/>
      <c r="G417" s="217"/>
      <c r="H417" s="217"/>
      <c r="I417" s="217"/>
      <c r="J417" s="217"/>
      <c r="K417" s="217"/>
      <c r="L417" s="217"/>
      <c r="M417" s="513"/>
      <c r="N417" s="513"/>
      <c r="O417" s="513"/>
    </row>
    <row r="418" spans="1:23" ht="15" customHeight="1" x14ac:dyDescent="0.15">
      <c r="A418" s="628" t="s">
        <v>530</v>
      </c>
      <c r="B418" s="629"/>
      <c r="C418" s="516">
        <f>[11]B!C68</f>
        <v>535</v>
      </c>
      <c r="D418" s="245">
        <f>[11]B!E68</f>
        <v>535</v>
      </c>
      <c r="E418" s="18">
        <f>[11]B!AL68</f>
        <v>9597900</v>
      </c>
      <c r="F418" s="217"/>
      <c r="G418" s="217"/>
      <c r="H418" s="217"/>
      <c r="I418" s="217"/>
      <c r="J418" s="217"/>
      <c r="K418" s="217"/>
      <c r="L418" s="217"/>
      <c r="M418" s="513"/>
      <c r="N418" s="513"/>
      <c r="O418" s="513"/>
    </row>
    <row r="419" spans="1:23" ht="15" customHeight="1" x14ac:dyDescent="0.15">
      <c r="A419" s="628" t="s">
        <v>531</v>
      </c>
      <c r="B419" s="629"/>
      <c r="C419" s="514">
        <f>[11]B!C69</f>
        <v>52</v>
      </c>
      <c r="D419" s="245">
        <f>[11]B!E69</f>
        <v>48</v>
      </c>
      <c r="E419" s="18">
        <f>[11]B!AL69</f>
        <v>1978080</v>
      </c>
      <c r="F419" s="217"/>
      <c r="G419" s="217"/>
      <c r="H419" s="217"/>
      <c r="I419" s="217"/>
      <c r="J419" s="217"/>
      <c r="K419" s="217"/>
      <c r="L419" s="217"/>
      <c r="M419" s="513"/>
      <c r="N419" s="513"/>
      <c r="O419" s="513"/>
    </row>
    <row r="420" spans="1:23" ht="15" customHeight="1" x14ac:dyDescent="0.15">
      <c r="A420" s="628" t="s">
        <v>532</v>
      </c>
      <c r="B420" s="629"/>
      <c r="C420" s="514">
        <f>[11]B!C71</f>
        <v>0</v>
      </c>
      <c r="D420" s="245">
        <f>[11]B!E71</f>
        <v>0</v>
      </c>
      <c r="E420" s="18">
        <f>[11]B!AL71</f>
        <v>0</v>
      </c>
      <c r="F420" s="221"/>
      <c r="G420" s="221"/>
      <c r="H420" s="221"/>
      <c r="I420" s="221"/>
      <c r="J420" s="221"/>
      <c r="K420" s="221"/>
      <c r="L420" s="221"/>
      <c r="M420" s="221"/>
      <c r="N420" s="221"/>
      <c r="O420" s="221"/>
    </row>
    <row r="421" spans="1:23" ht="15" customHeight="1" x14ac:dyDescent="0.15">
      <c r="A421" s="628" t="s">
        <v>533</v>
      </c>
      <c r="B421" s="629"/>
      <c r="C421" s="516">
        <f>[11]B!C70</f>
        <v>10533</v>
      </c>
      <c r="D421" s="245">
        <f>[11]B!E70</f>
        <v>10533</v>
      </c>
      <c r="E421" s="18">
        <f>[11]B!AL70</f>
        <v>25173870</v>
      </c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</row>
    <row r="422" spans="1:23" ht="15" customHeight="1" x14ac:dyDescent="0.2">
      <c r="A422" s="628" t="s">
        <v>534</v>
      </c>
      <c r="B422" s="629"/>
      <c r="C422" s="514">
        <f>[11]B!C2739</f>
        <v>11</v>
      </c>
      <c r="D422" s="245">
        <f>[11]B!E2739</f>
        <v>11</v>
      </c>
      <c r="E422" s="223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</row>
    <row r="423" spans="1:23" ht="15" customHeight="1" x14ac:dyDescent="0.15">
      <c r="A423" s="630" t="s">
        <v>535</v>
      </c>
      <c r="B423" s="631"/>
      <c r="C423" s="517">
        <f>SUM(C413:C422)</f>
        <v>13009</v>
      </c>
      <c r="D423" s="518">
        <f>SUM(D413:D422)</f>
        <v>12922</v>
      </c>
      <c r="E423" s="519">
        <f>SUM(E413:E422)</f>
        <v>38730700</v>
      </c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</row>
    <row r="424" spans="1:23" s="225" customFormat="1" ht="24.95" customHeight="1" x14ac:dyDescent="0.15">
      <c r="A424" s="215" t="s">
        <v>536</v>
      </c>
      <c r="B424" s="224"/>
      <c r="F424" s="5"/>
      <c r="N424" s="226"/>
      <c r="O424" s="226"/>
      <c r="P424" s="226"/>
      <c r="Q424" s="226"/>
      <c r="R424" s="226"/>
      <c r="S424" s="226"/>
      <c r="T424" s="227"/>
      <c r="U424" s="226"/>
      <c r="V424" s="226"/>
      <c r="W424" s="226"/>
    </row>
    <row r="425" spans="1:23" ht="24.75" customHeight="1" x14ac:dyDescent="0.15">
      <c r="A425" s="632" t="s">
        <v>537</v>
      </c>
      <c r="B425" s="633"/>
      <c r="C425" s="557" t="s">
        <v>410</v>
      </c>
      <c r="N425" s="227"/>
      <c r="O425" s="227"/>
      <c r="P425" s="227"/>
      <c r="Q425" s="227"/>
      <c r="R425" s="227"/>
      <c r="S425" s="227"/>
      <c r="T425" s="227"/>
      <c r="U425" s="227"/>
      <c r="V425" s="227"/>
      <c r="W425" s="227"/>
    </row>
    <row r="426" spans="1:23" ht="14.1" customHeight="1" x14ac:dyDescent="0.15">
      <c r="A426" s="634" t="s">
        <v>538</v>
      </c>
      <c r="B426" s="635"/>
      <c r="C426" s="228">
        <v>8993</v>
      </c>
      <c r="D426" s="179"/>
      <c r="E426" s="151"/>
      <c r="H426" s="224"/>
      <c r="I426" s="224"/>
      <c r="J426" s="224"/>
      <c r="K426" s="224"/>
      <c r="L426" s="224"/>
      <c r="M426" s="224"/>
      <c r="N426" s="229"/>
      <c r="O426" s="229"/>
      <c r="P426" s="226"/>
      <c r="Q426" s="227"/>
      <c r="R426" s="227"/>
      <c r="S426" s="227"/>
      <c r="T426" s="227"/>
      <c r="U426" s="227"/>
      <c r="V426" s="227"/>
      <c r="W426" s="227"/>
    </row>
    <row r="427" spans="1:23" ht="24.95" customHeight="1" x14ac:dyDescent="0.15">
      <c r="A427" s="230" t="s">
        <v>539</v>
      </c>
      <c r="B427" s="231"/>
      <c r="C427" s="232"/>
      <c r="D427" s="492"/>
      <c r="E427" s="492"/>
      <c r="F427" s="492"/>
      <c r="G427" s="217"/>
      <c r="H427" s="217"/>
      <c r="I427" s="217"/>
      <c r="J427" s="217"/>
      <c r="K427" s="217"/>
      <c r="L427" s="217"/>
      <c r="M427" s="217"/>
      <c r="N427" s="222"/>
      <c r="O427" s="222"/>
      <c r="P427" s="227"/>
      <c r="Q427" s="227"/>
      <c r="R427" s="227"/>
      <c r="S427" s="227"/>
      <c r="T427" s="227"/>
      <c r="U427" s="227"/>
      <c r="V427" s="227"/>
      <c r="W427" s="227"/>
    </row>
    <row r="428" spans="1:23" ht="21.75" customHeight="1" x14ac:dyDescent="0.15">
      <c r="A428" s="233"/>
      <c r="B428" s="234"/>
      <c r="C428" s="520" t="s">
        <v>410</v>
      </c>
      <c r="D428" s="492"/>
      <c r="E428" s="492"/>
      <c r="F428" s="492"/>
      <c r="G428" s="217"/>
      <c r="H428" s="217"/>
      <c r="I428" s="217"/>
      <c r="J428" s="217"/>
      <c r="K428" s="217"/>
      <c r="L428" s="217"/>
      <c r="M428" s="217"/>
      <c r="N428" s="217"/>
      <c r="O428" s="217"/>
    </row>
    <row r="429" spans="1:23" ht="15" customHeight="1" x14ac:dyDescent="0.15">
      <c r="A429" s="636" t="s">
        <v>540</v>
      </c>
      <c r="B429" s="207" t="s">
        <v>541</v>
      </c>
      <c r="C429" s="521"/>
      <c r="D429" s="522"/>
      <c r="E429" s="492"/>
      <c r="F429" s="492"/>
      <c r="G429" s="217"/>
      <c r="H429" s="217"/>
      <c r="I429" s="217"/>
      <c r="J429" s="217"/>
      <c r="K429" s="217"/>
      <c r="L429" s="217"/>
      <c r="M429" s="217"/>
      <c r="N429" s="217"/>
      <c r="O429" s="217"/>
    </row>
    <row r="430" spans="1:23" ht="15" customHeight="1" x14ac:dyDescent="0.15">
      <c r="A430" s="636"/>
      <c r="B430" s="208" t="s">
        <v>542</v>
      </c>
      <c r="C430" s="523">
        <v>2321</v>
      </c>
      <c r="D430" s="522"/>
      <c r="E430" s="492"/>
      <c r="F430" s="492"/>
      <c r="G430" s="217"/>
      <c r="H430" s="217"/>
      <c r="I430" s="217"/>
      <c r="J430" s="217"/>
      <c r="K430" s="217"/>
      <c r="L430" s="217"/>
      <c r="M430" s="217"/>
      <c r="N430" s="217"/>
      <c r="O430" s="217"/>
    </row>
    <row r="431" spans="1:23" ht="15" customHeight="1" x14ac:dyDescent="0.15">
      <c r="A431" s="613" t="s">
        <v>543</v>
      </c>
      <c r="B431" s="614"/>
      <c r="C431" s="524">
        <v>26905</v>
      </c>
      <c r="D431" s="522"/>
      <c r="E431" s="492"/>
      <c r="F431" s="492"/>
      <c r="G431" s="217"/>
      <c r="H431" s="217"/>
      <c r="I431" s="217"/>
      <c r="J431" s="217"/>
      <c r="K431" s="217"/>
      <c r="L431" s="217"/>
      <c r="M431" s="217"/>
      <c r="N431" s="217"/>
      <c r="O431" s="217"/>
    </row>
    <row r="432" spans="1:23" s="149" customFormat="1" ht="24.95" customHeight="1" x14ac:dyDescent="0.15">
      <c r="A432" s="174" t="s">
        <v>544</v>
      </c>
      <c r="B432" s="148"/>
    </row>
    <row r="433" spans="1:28" ht="12.75" customHeight="1" x14ac:dyDescent="0.15">
      <c r="A433" s="615" t="s">
        <v>545</v>
      </c>
      <c r="B433" s="616"/>
      <c r="C433" s="619" t="s">
        <v>105</v>
      </c>
      <c r="D433" s="621" t="s">
        <v>546</v>
      </c>
      <c r="E433" s="622"/>
      <c r="F433" s="622"/>
      <c r="G433" s="622"/>
      <c r="H433" s="622"/>
      <c r="I433" s="623"/>
      <c r="J433" s="624" t="s">
        <v>419</v>
      </c>
    </row>
    <row r="434" spans="1:28" ht="22.5" customHeight="1" x14ac:dyDescent="0.15">
      <c r="A434" s="617"/>
      <c r="B434" s="618"/>
      <c r="C434" s="620"/>
      <c r="D434" s="236" t="s">
        <v>547</v>
      </c>
      <c r="E434" s="237" t="s">
        <v>548</v>
      </c>
      <c r="F434" s="238" t="s">
        <v>549</v>
      </c>
      <c r="G434" s="238" t="s">
        <v>550</v>
      </c>
      <c r="H434" s="238" t="s">
        <v>551</v>
      </c>
      <c r="I434" s="239" t="s">
        <v>552</v>
      </c>
      <c r="J434" s="625"/>
    </row>
    <row r="435" spans="1:28" ht="15" customHeight="1" x14ac:dyDescent="0.15">
      <c r="A435" s="626" t="s">
        <v>553</v>
      </c>
      <c r="B435" s="627"/>
      <c r="C435" s="240">
        <f>SUM(D435:I435)</f>
        <v>0</v>
      </c>
      <c r="D435" s="241"/>
      <c r="E435" s="242"/>
      <c r="F435" s="242"/>
      <c r="G435" s="242"/>
      <c r="H435" s="242"/>
      <c r="I435" s="243"/>
      <c r="J435" s="244"/>
      <c r="K435" s="168" t="str">
        <f>AA435</f>
        <v/>
      </c>
      <c r="L435" s="217"/>
      <c r="M435" s="217"/>
      <c r="N435" s="217"/>
      <c r="O435" s="217"/>
      <c r="P435" s="513"/>
      <c r="Q435" s="513"/>
      <c r="R435" s="513"/>
      <c r="AA435" s="194" t="str">
        <f>IF(J435&gt;C435,"Error: Las actividades totales son menores que las realizadas en beneficiarios","")</f>
        <v/>
      </c>
      <c r="AB435" s="194">
        <f>IF(J435&gt;C435,1,0)</f>
        <v>0</v>
      </c>
    </row>
    <row r="436" spans="1:28" ht="15" customHeight="1" x14ac:dyDescent="0.15">
      <c r="A436" s="600" t="s">
        <v>554</v>
      </c>
      <c r="B436" s="601"/>
      <c r="C436" s="245">
        <f>SUM(D436:I436)</f>
        <v>0</v>
      </c>
      <c r="D436" s="246"/>
      <c r="E436" s="247"/>
      <c r="F436" s="247"/>
      <c r="G436" s="247"/>
      <c r="H436" s="247"/>
      <c r="I436" s="248"/>
      <c r="J436" s="249"/>
      <c r="K436" s="168" t="str">
        <f>AA436</f>
        <v/>
      </c>
      <c r="AA436" s="194" t="str">
        <f>IF(J436&gt;C436,"Error: Las actividades totales son menores que las realizadas en beneficiarios","")</f>
        <v/>
      </c>
      <c r="AB436" s="194">
        <f>IF(J436&gt;C436,1,0)</f>
        <v>0</v>
      </c>
    </row>
    <row r="437" spans="1:28" ht="15" customHeight="1" x14ac:dyDescent="0.15">
      <c r="A437" s="602" t="s">
        <v>555</v>
      </c>
      <c r="B437" s="603"/>
      <c r="C437" s="250">
        <f>SUM(D437:E437)</f>
        <v>0</v>
      </c>
      <c r="D437" s="251"/>
      <c r="E437" s="252"/>
      <c r="F437" s="253"/>
      <c r="G437" s="253"/>
      <c r="H437" s="253"/>
      <c r="I437" s="254"/>
      <c r="J437" s="255"/>
      <c r="K437" s="168" t="str">
        <f>AA437</f>
        <v/>
      </c>
      <c r="AA437" s="194" t="str">
        <f>IF(J437&gt;C437,"Error: Las actividades totales son menores que las realizadas en beneficiarios","")</f>
        <v/>
      </c>
      <c r="AB437" s="194">
        <f>IF(J437&gt;C437,1,0)</f>
        <v>0</v>
      </c>
    </row>
    <row r="438" spans="1:28" ht="24.95" customHeight="1" x14ac:dyDescent="0.15">
      <c r="A438" s="174" t="s">
        <v>556</v>
      </c>
      <c r="B438" s="256"/>
      <c r="C438" s="525"/>
      <c r="D438" s="525"/>
      <c r="E438" s="525"/>
      <c r="F438" s="525"/>
      <c r="G438" s="525"/>
      <c r="H438" s="525"/>
      <c r="I438" s="525"/>
      <c r="J438" s="525"/>
      <c r="K438" s="525"/>
    </row>
    <row r="439" spans="1:28" ht="39.950000000000003" customHeight="1" x14ac:dyDescent="0.15">
      <c r="A439" s="604" t="s">
        <v>557</v>
      </c>
      <c r="B439" s="605"/>
      <c r="C439" s="257" t="s">
        <v>410</v>
      </c>
      <c r="D439" s="562" t="s">
        <v>558</v>
      </c>
      <c r="E439" s="258" t="s">
        <v>559</v>
      </c>
      <c r="L439" s="5" t="s">
        <v>560</v>
      </c>
    </row>
    <row r="440" spans="1:28" ht="15" customHeight="1" x14ac:dyDescent="0.15">
      <c r="A440" s="606" t="s">
        <v>561</v>
      </c>
      <c r="B440" s="259" t="s">
        <v>562</v>
      </c>
      <c r="C440" s="260">
        <v>265</v>
      </c>
      <c r="D440" s="261">
        <v>257</v>
      </c>
      <c r="E440" s="261"/>
      <c r="F440" s="151" t="str">
        <f>AA440</f>
        <v/>
      </c>
      <c r="AA440" s="194" t="str">
        <f>IF(D440&gt;C440,"Error: Las actividades totales son menores que las realizadas en beneficiarios","")</f>
        <v/>
      </c>
      <c r="AB440" s="194">
        <f>IF(D440&gt;C440,1,0)</f>
        <v>0</v>
      </c>
    </row>
    <row r="441" spans="1:28" ht="15" customHeight="1" x14ac:dyDescent="0.15">
      <c r="A441" s="607"/>
      <c r="B441" s="262" t="s">
        <v>563</v>
      </c>
      <c r="C441" s="263"/>
      <c r="D441" s="264"/>
      <c r="E441" s="264"/>
      <c r="F441" s="151" t="str">
        <f>AA441</f>
        <v/>
      </c>
      <c r="AA441" s="194" t="str">
        <f>IF(D441&gt;C441,"Error: Las actividades totales son menores que las realizadas en beneficiarios","")</f>
        <v/>
      </c>
      <c r="AB441" s="194">
        <f>IF(D441&gt;C441,1,0)</f>
        <v>0</v>
      </c>
    </row>
    <row r="442" spans="1:28" ht="15" customHeight="1" x14ac:dyDescent="0.15">
      <c r="A442" s="608"/>
      <c r="B442" s="265" t="s">
        <v>564</v>
      </c>
      <c r="C442" s="266"/>
      <c r="D442" s="267"/>
      <c r="E442" s="267"/>
      <c r="F442" s="151" t="str">
        <f>AA442</f>
        <v/>
      </c>
      <c r="AA442" s="194" t="str">
        <f>IF(D442&gt;C442,"Error: Las actividades totales son menores que las realizadas en beneficiarios","")</f>
        <v/>
      </c>
      <c r="AB442" s="194">
        <f>IF(D442&gt;C442,1,0)</f>
        <v>0</v>
      </c>
    </row>
    <row r="443" spans="1:28" ht="24.95" customHeight="1" x14ac:dyDescent="0.15">
      <c r="A443" s="268" t="s">
        <v>565</v>
      </c>
      <c r="B443" s="269"/>
      <c r="C443" s="270"/>
      <c r="D443" s="271"/>
      <c r="E443" s="271"/>
    </row>
    <row r="444" spans="1:28" ht="18.75" customHeight="1" x14ac:dyDescent="0.15">
      <c r="A444" s="609" t="s">
        <v>566</v>
      </c>
      <c r="B444" s="610"/>
      <c r="C444" s="272" t="s">
        <v>105</v>
      </c>
    </row>
    <row r="445" spans="1:28" ht="15" customHeight="1" x14ac:dyDescent="0.15">
      <c r="A445" s="611" t="s">
        <v>567</v>
      </c>
      <c r="B445" s="612"/>
      <c r="C445" s="526">
        <f>[11]B!C2916</f>
        <v>0</v>
      </c>
    </row>
    <row r="446" spans="1:28" ht="15" customHeight="1" x14ac:dyDescent="0.15">
      <c r="A446" s="589" t="s">
        <v>568</v>
      </c>
      <c r="B446" s="590"/>
      <c r="C446" s="527">
        <f>[11]B!C2917</f>
        <v>0</v>
      </c>
    </row>
    <row r="449" spans="1:13" ht="12.75" x14ac:dyDescent="0.2">
      <c r="A449" s="273" t="s">
        <v>569</v>
      </c>
      <c r="B449" s="274"/>
    </row>
    <row r="450" spans="1:13" ht="50.25" customHeight="1" x14ac:dyDescent="0.15">
      <c r="A450" s="591" t="s">
        <v>489</v>
      </c>
      <c r="B450" s="592"/>
      <c r="C450" s="595" t="s">
        <v>410</v>
      </c>
      <c r="D450" s="595" t="s">
        <v>490</v>
      </c>
      <c r="E450" s="597" t="s">
        <v>570</v>
      </c>
      <c r="F450" s="598"/>
      <c r="G450" s="597" t="s">
        <v>571</v>
      </c>
      <c r="H450" s="599"/>
      <c r="I450" s="598"/>
      <c r="J450" s="460" t="s">
        <v>493</v>
      </c>
      <c r="K450" s="460" t="s">
        <v>494</v>
      </c>
      <c r="L450" s="460" t="s">
        <v>495</v>
      </c>
      <c r="M450" s="472" t="s">
        <v>495</v>
      </c>
    </row>
    <row r="451" spans="1:13" ht="54.75" customHeight="1" x14ac:dyDescent="0.15">
      <c r="A451" s="593"/>
      <c r="B451" s="594"/>
      <c r="C451" s="596"/>
      <c r="D451" s="596"/>
      <c r="E451" s="275" t="s">
        <v>572</v>
      </c>
      <c r="F451" s="275" t="s">
        <v>573</v>
      </c>
      <c r="G451" s="528" t="s">
        <v>574</v>
      </c>
      <c r="H451" s="528" t="s">
        <v>575</v>
      </c>
      <c r="I451" s="529" t="s">
        <v>576</v>
      </c>
      <c r="J451" s="275" t="s">
        <v>572</v>
      </c>
      <c r="K451" s="275" t="s">
        <v>573</v>
      </c>
      <c r="L451" s="275" t="s">
        <v>572</v>
      </c>
      <c r="M451" s="275" t="s">
        <v>573</v>
      </c>
    </row>
    <row r="452" spans="1:13" ht="15" customHeight="1" x14ac:dyDescent="0.15">
      <c r="A452" s="587" t="s">
        <v>194</v>
      </c>
      <c r="B452" s="588" t="s">
        <v>194</v>
      </c>
      <c r="C452" s="530">
        <f>SUM(E452:F452)</f>
        <v>0</v>
      </c>
      <c r="D452" s="531"/>
      <c r="E452" s="531"/>
      <c r="F452" s="531"/>
      <c r="G452" s="531"/>
      <c r="H452" s="531"/>
      <c r="I452" s="531"/>
      <c r="J452" s="531"/>
      <c r="K452" s="531"/>
      <c r="L452" s="531"/>
      <c r="M452" s="531"/>
    </row>
    <row r="453" spans="1:13" ht="15" customHeight="1" x14ac:dyDescent="0.15">
      <c r="A453" s="587" t="s">
        <v>196</v>
      </c>
      <c r="B453" s="588" t="s">
        <v>196</v>
      </c>
      <c r="C453" s="530">
        <f>SUM(E453:F453)</f>
        <v>0</v>
      </c>
      <c r="D453" s="531"/>
      <c r="E453" s="531"/>
      <c r="F453" s="531"/>
      <c r="G453" s="531"/>
      <c r="H453" s="531"/>
      <c r="I453" s="531"/>
      <c r="J453" s="531"/>
      <c r="K453" s="531"/>
      <c r="L453" s="531"/>
      <c r="M453" s="531"/>
    </row>
    <row r="454" spans="1:13" ht="15" customHeight="1" x14ac:dyDescent="0.15">
      <c r="A454" s="587" t="s">
        <v>200</v>
      </c>
      <c r="B454" s="588"/>
      <c r="C454" s="530">
        <f>SUM(E454:F454)</f>
        <v>0</v>
      </c>
      <c r="D454" s="531"/>
      <c r="E454" s="531"/>
      <c r="F454" s="531"/>
      <c r="G454" s="531"/>
      <c r="H454" s="531"/>
      <c r="I454" s="531"/>
      <c r="J454" s="531"/>
      <c r="K454" s="531"/>
      <c r="L454" s="531"/>
      <c r="M454" s="531"/>
    </row>
    <row r="455" spans="1:13" ht="15" customHeight="1" x14ac:dyDescent="0.15">
      <c r="A455" s="587" t="s">
        <v>206</v>
      </c>
      <c r="B455" s="588"/>
      <c r="C455" s="530">
        <f>SUM(E455:F455)</f>
        <v>0</v>
      </c>
      <c r="D455" s="531"/>
      <c r="E455" s="531"/>
      <c r="F455" s="531"/>
      <c r="G455" s="531"/>
      <c r="H455" s="531"/>
      <c r="I455" s="531"/>
      <c r="J455" s="531"/>
      <c r="K455" s="531"/>
      <c r="L455" s="531"/>
      <c r="M455" s="531"/>
    </row>
    <row r="456" spans="1:13" ht="15" customHeight="1" x14ac:dyDescent="0.15">
      <c r="A456" s="587" t="s">
        <v>226</v>
      </c>
      <c r="B456" s="588"/>
      <c r="C456" s="530">
        <f>SUM(E456:F456)</f>
        <v>0</v>
      </c>
      <c r="D456" s="531"/>
      <c r="E456" s="531"/>
      <c r="F456" s="531"/>
      <c r="G456" s="531"/>
      <c r="H456" s="531"/>
      <c r="I456" s="531"/>
      <c r="J456" s="531"/>
      <c r="K456" s="531"/>
      <c r="L456" s="531"/>
      <c r="M456" s="531"/>
    </row>
    <row r="457" spans="1:13" ht="15" customHeight="1" x14ac:dyDescent="0.15">
      <c r="A457" s="564"/>
      <c r="B457" s="563" t="s">
        <v>577</v>
      </c>
      <c r="C457" s="530">
        <f t="shared" ref="C457:I457" si="25">SUM(C452:C456)</f>
        <v>0</v>
      </c>
      <c r="D457" s="530">
        <f t="shared" si="25"/>
        <v>0</v>
      </c>
      <c r="E457" s="530">
        <f t="shared" si="25"/>
        <v>0</v>
      </c>
      <c r="F457" s="530">
        <f t="shared" si="25"/>
        <v>0</v>
      </c>
      <c r="G457" s="530">
        <f t="shared" si="25"/>
        <v>0</v>
      </c>
      <c r="H457" s="530">
        <f t="shared" si="25"/>
        <v>0</v>
      </c>
      <c r="I457" s="530">
        <f t="shared" si="25"/>
        <v>0</v>
      </c>
      <c r="J457" s="530">
        <f>SUM(J452:J456)</f>
        <v>0</v>
      </c>
      <c r="K457" s="530">
        <f t="shared" ref="K457" si="26">SUM(K452:K456)</f>
        <v>0</v>
      </c>
      <c r="L457" s="530">
        <f>SUM(L452:L456)</f>
        <v>0</v>
      </c>
      <c r="M457" s="530">
        <f t="shared" ref="M457" si="27">SUM(M452:M456)</f>
        <v>0</v>
      </c>
    </row>
    <row r="458" spans="1:13" ht="24" customHeight="1" x14ac:dyDescent="0.15">
      <c r="A458" s="577" t="s">
        <v>578</v>
      </c>
      <c r="B458" s="578"/>
      <c r="C458" s="530">
        <f>SUM(E458:F458)</f>
        <v>0</v>
      </c>
      <c r="D458" s="531"/>
      <c r="E458" s="531"/>
      <c r="F458" s="531"/>
      <c r="G458" s="531"/>
      <c r="H458" s="531"/>
      <c r="I458" s="531"/>
      <c r="J458" s="531"/>
      <c r="K458" s="531"/>
      <c r="L458" s="531"/>
      <c r="M458" s="531"/>
    </row>
    <row r="459" spans="1:13" ht="15" customHeight="1" x14ac:dyDescent="0.15">
      <c r="A459" s="577" t="s">
        <v>579</v>
      </c>
      <c r="B459" s="578"/>
      <c r="C459" s="530">
        <f>SUM(E459:F459)</f>
        <v>0</v>
      </c>
      <c r="D459" s="531"/>
      <c r="E459" s="531"/>
      <c r="F459" s="531"/>
      <c r="G459" s="531"/>
      <c r="H459" s="531"/>
      <c r="I459" s="531"/>
      <c r="J459" s="531"/>
      <c r="K459" s="531"/>
      <c r="L459" s="531"/>
      <c r="M459" s="531"/>
    </row>
    <row r="460" spans="1:13" ht="15" customHeight="1" x14ac:dyDescent="0.15">
      <c r="A460" s="577" t="s">
        <v>580</v>
      </c>
      <c r="B460" s="578"/>
      <c r="C460" s="530">
        <f>SUM(E460:F460)</f>
        <v>0</v>
      </c>
      <c r="D460" s="531"/>
      <c r="E460" s="531"/>
      <c r="F460" s="531"/>
      <c r="G460" s="531"/>
      <c r="H460" s="531"/>
      <c r="I460" s="531"/>
      <c r="J460" s="531"/>
      <c r="K460" s="531"/>
      <c r="L460" s="531"/>
      <c r="M460" s="531"/>
    </row>
    <row r="461" spans="1:13" ht="15" customHeight="1" x14ac:dyDescent="0.15">
      <c r="A461" s="585" t="s">
        <v>581</v>
      </c>
      <c r="B461" s="586"/>
      <c r="C461" s="530">
        <f t="shared" ref="C461:M461" si="28">SUM(C458:C460)</f>
        <v>0</v>
      </c>
      <c r="D461" s="530">
        <f t="shared" si="28"/>
        <v>0</v>
      </c>
      <c r="E461" s="530">
        <f t="shared" si="28"/>
        <v>0</v>
      </c>
      <c r="F461" s="530">
        <f t="shared" si="28"/>
        <v>0</v>
      </c>
      <c r="G461" s="530">
        <f t="shared" si="28"/>
        <v>0</v>
      </c>
      <c r="H461" s="530">
        <f t="shared" si="28"/>
        <v>0</v>
      </c>
      <c r="I461" s="530">
        <f t="shared" si="28"/>
        <v>0</v>
      </c>
      <c r="J461" s="530">
        <f t="shared" si="28"/>
        <v>0</v>
      </c>
      <c r="K461" s="530">
        <f t="shared" si="28"/>
        <v>0</v>
      </c>
      <c r="L461" s="530">
        <f t="shared" si="28"/>
        <v>0</v>
      </c>
      <c r="M461" s="530">
        <f t="shared" si="28"/>
        <v>0</v>
      </c>
    </row>
    <row r="462" spans="1:13" ht="15" customHeight="1" x14ac:dyDescent="0.15">
      <c r="A462" s="577" t="s">
        <v>582</v>
      </c>
      <c r="B462" s="578"/>
      <c r="C462" s="530">
        <f t="shared" ref="C462" si="29">SUM(E462:F462)</f>
        <v>0</v>
      </c>
      <c r="D462" s="531"/>
      <c r="E462" s="531"/>
      <c r="F462" s="531"/>
      <c r="G462" s="531"/>
      <c r="H462" s="531"/>
      <c r="I462" s="531"/>
      <c r="J462" s="531"/>
      <c r="K462" s="531"/>
      <c r="L462" s="531"/>
      <c r="M462" s="531"/>
    </row>
    <row r="463" spans="1:13" ht="15" customHeight="1" x14ac:dyDescent="0.15">
      <c r="A463" s="577" t="s">
        <v>583</v>
      </c>
      <c r="B463" s="578"/>
      <c r="C463" s="530">
        <f>SUM(E463:F463)</f>
        <v>0</v>
      </c>
      <c r="D463" s="531"/>
      <c r="E463" s="531"/>
      <c r="F463" s="531"/>
      <c r="G463" s="531"/>
      <c r="H463" s="531"/>
      <c r="I463" s="531"/>
      <c r="J463" s="531"/>
      <c r="K463" s="531"/>
      <c r="L463" s="531"/>
      <c r="M463" s="531"/>
    </row>
    <row r="464" spans="1:13" ht="15" customHeight="1" x14ac:dyDescent="0.15">
      <c r="A464" s="577" t="s">
        <v>584</v>
      </c>
      <c r="B464" s="578"/>
      <c r="C464" s="530">
        <f>SUM(E464:F464)</f>
        <v>0</v>
      </c>
      <c r="D464" s="531"/>
      <c r="E464" s="531"/>
      <c r="F464" s="531"/>
      <c r="G464" s="531"/>
      <c r="H464" s="531"/>
      <c r="I464" s="531"/>
      <c r="J464" s="531"/>
      <c r="K464" s="531"/>
      <c r="L464" s="531"/>
      <c r="M464" s="531"/>
    </row>
    <row r="465" spans="1:13" ht="15" customHeight="1" x14ac:dyDescent="0.15">
      <c r="A465" s="564"/>
      <c r="B465" s="278" t="s">
        <v>585</v>
      </c>
      <c r="C465" s="530">
        <f t="shared" ref="C465:M465" si="30">SUM(C462:C464)</f>
        <v>0</v>
      </c>
      <c r="D465" s="530">
        <f t="shared" si="30"/>
        <v>0</v>
      </c>
      <c r="E465" s="530">
        <f t="shared" si="30"/>
        <v>0</v>
      </c>
      <c r="F465" s="530">
        <f t="shared" si="30"/>
        <v>0</v>
      </c>
      <c r="G465" s="530">
        <f t="shared" si="30"/>
        <v>0</v>
      </c>
      <c r="H465" s="530">
        <f t="shared" si="30"/>
        <v>0</v>
      </c>
      <c r="I465" s="530">
        <f t="shared" si="30"/>
        <v>0</v>
      </c>
      <c r="J465" s="530">
        <f t="shared" si="30"/>
        <v>0</v>
      </c>
      <c r="K465" s="530">
        <f t="shared" si="30"/>
        <v>0</v>
      </c>
      <c r="L465" s="530">
        <f t="shared" si="30"/>
        <v>0</v>
      </c>
      <c r="M465" s="530">
        <f t="shared" si="30"/>
        <v>0</v>
      </c>
    </row>
    <row r="466" spans="1:13" ht="15" customHeight="1" x14ac:dyDescent="0.15">
      <c r="A466" s="577" t="s">
        <v>586</v>
      </c>
      <c r="B466" s="578"/>
      <c r="C466" s="530">
        <f>SUM(E466:F466)</f>
        <v>0</v>
      </c>
      <c r="D466" s="531"/>
      <c r="E466" s="531"/>
      <c r="F466" s="531"/>
      <c r="G466" s="531"/>
      <c r="H466" s="531"/>
      <c r="I466" s="531"/>
      <c r="J466" s="531"/>
      <c r="K466" s="531"/>
      <c r="L466" s="531"/>
      <c r="M466" s="531"/>
    </row>
    <row r="467" spans="1:13" ht="15" customHeight="1" x14ac:dyDescent="0.15">
      <c r="A467" s="579" t="s">
        <v>587</v>
      </c>
      <c r="B467" s="580"/>
      <c r="C467" s="530">
        <f>SUM(E467:F467)</f>
        <v>0</v>
      </c>
      <c r="D467" s="531"/>
      <c r="E467" s="531"/>
      <c r="F467" s="531"/>
      <c r="G467" s="531"/>
      <c r="H467" s="531"/>
      <c r="I467" s="531"/>
      <c r="J467" s="531"/>
      <c r="K467" s="531"/>
      <c r="L467" s="531"/>
      <c r="M467" s="531"/>
    </row>
    <row r="468" spans="1:13" ht="15" customHeight="1" x14ac:dyDescent="0.15">
      <c r="A468" s="577" t="s">
        <v>588</v>
      </c>
      <c r="B468" s="578"/>
      <c r="C468" s="530">
        <f>SUM(E468:F468)</f>
        <v>0</v>
      </c>
      <c r="D468" s="531"/>
      <c r="E468" s="531"/>
      <c r="F468" s="531"/>
      <c r="G468" s="531"/>
      <c r="H468" s="531"/>
      <c r="I468" s="531"/>
      <c r="J468" s="531"/>
      <c r="K468" s="531"/>
      <c r="L468" s="531"/>
      <c r="M468" s="531"/>
    </row>
    <row r="469" spans="1:13" ht="15" customHeight="1" x14ac:dyDescent="0.15">
      <c r="A469" s="564"/>
      <c r="B469" s="278" t="s">
        <v>589</v>
      </c>
      <c r="C469" s="530">
        <f>SUM(C466:C468)</f>
        <v>0</v>
      </c>
      <c r="D469" s="530">
        <f t="shared" ref="D469:F469" si="31">SUM(D466:D468)</f>
        <v>0</v>
      </c>
      <c r="E469" s="530">
        <f t="shared" si="31"/>
        <v>0</v>
      </c>
      <c r="F469" s="530">
        <f t="shared" si="31"/>
        <v>0</v>
      </c>
      <c r="G469" s="530">
        <f>SUM(G466:G468)</f>
        <v>0</v>
      </c>
      <c r="H469" s="530">
        <f>SUM(H466:H468)</f>
        <v>0</v>
      </c>
      <c r="I469" s="530">
        <f>SUM(I466:I468)</f>
        <v>0</v>
      </c>
      <c r="J469" s="530">
        <f t="shared" ref="J469:M469" si="32">SUM(J466:J468)</f>
        <v>0</v>
      </c>
      <c r="K469" s="530">
        <f t="shared" si="32"/>
        <v>0</v>
      </c>
      <c r="L469" s="530">
        <f t="shared" si="32"/>
        <v>0</v>
      </c>
      <c r="M469" s="530">
        <f t="shared" si="32"/>
        <v>0</v>
      </c>
    </row>
    <row r="470" spans="1:13" ht="15" customHeight="1" x14ac:dyDescent="0.15">
      <c r="A470" s="583" t="s">
        <v>590</v>
      </c>
      <c r="B470" s="584" t="s">
        <v>47</v>
      </c>
      <c r="C470" s="530">
        <f t="shared" ref="C470:C477" si="33">SUM(E470:F470)</f>
        <v>0</v>
      </c>
      <c r="D470" s="531"/>
      <c r="E470" s="531"/>
      <c r="F470" s="531"/>
      <c r="G470" s="531"/>
      <c r="H470" s="531"/>
      <c r="I470" s="531"/>
      <c r="J470" s="531"/>
      <c r="K470" s="531"/>
      <c r="L470" s="531"/>
      <c r="M470" s="531"/>
    </row>
    <row r="471" spans="1:13" ht="15" customHeight="1" x14ac:dyDescent="0.15">
      <c r="A471" s="583" t="s">
        <v>591</v>
      </c>
      <c r="B471" s="584" t="s">
        <v>591</v>
      </c>
      <c r="C471" s="530">
        <f t="shared" si="33"/>
        <v>0</v>
      </c>
      <c r="D471" s="531"/>
      <c r="E471" s="531"/>
      <c r="F471" s="531"/>
      <c r="G471" s="531"/>
      <c r="H471" s="531"/>
      <c r="I471" s="531"/>
      <c r="J471" s="531"/>
      <c r="K471" s="531"/>
      <c r="L471" s="531"/>
      <c r="M471" s="531"/>
    </row>
    <row r="472" spans="1:13" ht="15" customHeight="1" x14ac:dyDescent="0.15">
      <c r="A472" s="583" t="s">
        <v>592</v>
      </c>
      <c r="B472" s="584" t="s">
        <v>592</v>
      </c>
      <c r="C472" s="530">
        <f t="shared" si="33"/>
        <v>0</v>
      </c>
      <c r="D472" s="531"/>
      <c r="E472" s="531"/>
      <c r="F472" s="531"/>
      <c r="G472" s="531"/>
      <c r="H472" s="531"/>
      <c r="I472" s="531"/>
      <c r="J472" s="531"/>
      <c r="K472" s="531"/>
      <c r="L472" s="531"/>
      <c r="M472" s="531"/>
    </row>
    <row r="473" spans="1:13" ht="15" customHeight="1" x14ac:dyDescent="0.15">
      <c r="A473" s="581" t="s">
        <v>50</v>
      </c>
      <c r="B473" s="582"/>
      <c r="C473" s="530">
        <f t="shared" si="33"/>
        <v>0</v>
      </c>
      <c r="D473" s="531"/>
      <c r="E473" s="531"/>
      <c r="F473" s="531"/>
      <c r="G473" s="531"/>
      <c r="H473" s="531"/>
      <c r="I473" s="531"/>
      <c r="J473" s="531"/>
      <c r="K473" s="531"/>
      <c r="L473" s="531"/>
      <c r="M473" s="531"/>
    </row>
    <row r="474" spans="1:13" ht="15" customHeight="1" x14ac:dyDescent="0.15">
      <c r="A474" s="581" t="s">
        <v>90</v>
      </c>
      <c r="B474" s="582" t="s">
        <v>90</v>
      </c>
      <c r="C474" s="530">
        <f t="shared" si="33"/>
        <v>0</v>
      </c>
      <c r="D474" s="531"/>
      <c r="E474" s="531"/>
      <c r="F474" s="531"/>
      <c r="G474" s="531"/>
      <c r="H474" s="531"/>
      <c r="I474" s="531"/>
      <c r="J474" s="531"/>
      <c r="K474" s="531"/>
      <c r="L474" s="531"/>
      <c r="M474" s="531"/>
    </row>
    <row r="475" spans="1:13" ht="15" customHeight="1" x14ac:dyDescent="0.15">
      <c r="A475" s="577" t="s">
        <v>72</v>
      </c>
      <c r="B475" s="578"/>
      <c r="C475" s="530">
        <f t="shared" si="33"/>
        <v>0</v>
      </c>
      <c r="D475" s="531"/>
      <c r="E475" s="531"/>
      <c r="F475" s="531"/>
      <c r="G475" s="531"/>
      <c r="H475" s="531"/>
      <c r="I475" s="531"/>
      <c r="J475" s="531"/>
      <c r="K475" s="531"/>
      <c r="L475" s="531"/>
      <c r="M475" s="531"/>
    </row>
    <row r="476" spans="1:13" ht="24" customHeight="1" x14ac:dyDescent="0.15">
      <c r="A476" s="581" t="s">
        <v>593</v>
      </c>
      <c r="B476" s="582" t="s">
        <v>593</v>
      </c>
      <c r="C476" s="530">
        <f t="shared" si="33"/>
        <v>0</v>
      </c>
      <c r="D476" s="531"/>
      <c r="E476" s="531"/>
      <c r="F476" s="531"/>
      <c r="G476" s="531"/>
      <c r="H476" s="531"/>
      <c r="I476" s="531"/>
      <c r="J476" s="531"/>
      <c r="K476" s="531"/>
      <c r="L476" s="531"/>
      <c r="M476" s="531"/>
    </row>
    <row r="477" spans="1:13" ht="15" customHeight="1" x14ac:dyDescent="0.15">
      <c r="A477" s="581" t="s">
        <v>68</v>
      </c>
      <c r="B477" s="582" t="s">
        <v>68</v>
      </c>
      <c r="C477" s="530">
        <f t="shared" si="33"/>
        <v>0</v>
      </c>
      <c r="D477" s="531"/>
      <c r="E477" s="531"/>
      <c r="F477" s="531"/>
      <c r="G477" s="531"/>
      <c r="H477" s="531"/>
      <c r="I477" s="531"/>
      <c r="J477" s="531"/>
      <c r="K477" s="531"/>
      <c r="L477" s="531"/>
      <c r="M477" s="531"/>
    </row>
    <row r="478" spans="1:13" ht="15" customHeight="1" x14ac:dyDescent="0.15">
      <c r="A478" s="565"/>
      <c r="B478" s="278" t="s">
        <v>594</v>
      </c>
      <c r="C478" s="530">
        <f>SUM(C470:C477)</f>
        <v>0</v>
      </c>
      <c r="D478" s="530">
        <f>SUM(D470:D477)</f>
        <v>0</v>
      </c>
      <c r="E478" s="530">
        <f t="shared" ref="E478:M478" si="34">SUM(E470:E477)</f>
        <v>0</v>
      </c>
      <c r="F478" s="530">
        <f t="shared" si="34"/>
        <v>0</v>
      </c>
      <c r="G478" s="530">
        <f t="shared" si="34"/>
        <v>0</v>
      </c>
      <c r="H478" s="530">
        <f t="shared" si="34"/>
        <v>0</v>
      </c>
      <c r="I478" s="530">
        <f t="shared" si="34"/>
        <v>0</v>
      </c>
      <c r="J478" s="530">
        <f t="shared" si="34"/>
        <v>0</v>
      </c>
      <c r="K478" s="530">
        <f t="shared" si="34"/>
        <v>0</v>
      </c>
      <c r="L478" s="530">
        <f t="shared" si="34"/>
        <v>0</v>
      </c>
      <c r="M478" s="530">
        <f t="shared" si="34"/>
        <v>0</v>
      </c>
    </row>
    <row r="479" spans="1:13" ht="15" customHeight="1" x14ac:dyDescent="0.15">
      <c r="A479" s="579" t="s">
        <v>595</v>
      </c>
      <c r="B479" s="580"/>
      <c r="C479" s="530">
        <f t="shared" ref="C479:C484" si="35">SUM(E479:F479)</f>
        <v>0</v>
      </c>
      <c r="D479" s="531"/>
      <c r="E479" s="531"/>
      <c r="F479" s="531"/>
      <c r="G479" s="531"/>
      <c r="H479" s="531"/>
      <c r="I479" s="531"/>
      <c r="J479" s="531"/>
      <c r="K479" s="531"/>
      <c r="L479" s="531"/>
      <c r="M479" s="531"/>
    </row>
    <row r="480" spans="1:13" ht="15" customHeight="1" x14ac:dyDescent="0.15">
      <c r="A480" s="579" t="s">
        <v>596</v>
      </c>
      <c r="B480" s="580"/>
      <c r="C480" s="530">
        <f t="shared" si="35"/>
        <v>0</v>
      </c>
      <c r="D480" s="531"/>
      <c r="E480" s="531"/>
      <c r="F480" s="531"/>
      <c r="G480" s="531"/>
      <c r="H480" s="531"/>
      <c r="I480" s="531"/>
      <c r="J480" s="531"/>
      <c r="K480" s="531"/>
      <c r="L480" s="531"/>
      <c r="M480" s="531"/>
    </row>
    <row r="481" spans="1:13" ht="15" customHeight="1" x14ac:dyDescent="0.15">
      <c r="A481" s="579" t="s">
        <v>597</v>
      </c>
      <c r="B481" s="580"/>
      <c r="C481" s="530">
        <f t="shared" si="35"/>
        <v>0</v>
      </c>
      <c r="D481" s="531"/>
      <c r="E481" s="531"/>
      <c r="F481" s="531"/>
      <c r="G481" s="531"/>
      <c r="H481" s="531"/>
      <c r="I481" s="531"/>
      <c r="J481" s="531"/>
      <c r="K481" s="531"/>
      <c r="L481" s="531"/>
      <c r="M481" s="531"/>
    </row>
    <row r="482" spans="1:13" ht="15" customHeight="1" x14ac:dyDescent="0.15">
      <c r="A482" s="577" t="s">
        <v>598</v>
      </c>
      <c r="B482" s="578"/>
      <c r="C482" s="530">
        <f t="shared" si="35"/>
        <v>0</v>
      </c>
      <c r="D482" s="531"/>
      <c r="E482" s="531"/>
      <c r="F482" s="531"/>
      <c r="G482" s="531"/>
      <c r="H482" s="531"/>
      <c r="I482" s="531"/>
      <c r="J482" s="531"/>
      <c r="K482" s="531"/>
      <c r="L482" s="531"/>
      <c r="M482" s="531"/>
    </row>
    <row r="483" spans="1:13" ht="15" customHeight="1" x14ac:dyDescent="0.15">
      <c r="A483" s="577" t="s">
        <v>599</v>
      </c>
      <c r="B483" s="578"/>
      <c r="C483" s="530">
        <f t="shared" si="35"/>
        <v>0</v>
      </c>
      <c r="D483" s="531"/>
      <c r="E483" s="531"/>
      <c r="F483" s="531"/>
      <c r="G483" s="531"/>
      <c r="H483" s="531"/>
      <c r="I483" s="531"/>
      <c r="J483" s="531"/>
      <c r="K483" s="531"/>
      <c r="L483" s="531"/>
      <c r="M483" s="531"/>
    </row>
    <row r="484" spans="1:13" ht="15" customHeight="1" x14ac:dyDescent="0.15">
      <c r="A484" s="577" t="s">
        <v>600</v>
      </c>
      <c r="B484" s="578"/>
      <c r="C484" s="530">
        <f t="shared" si="35"/>
        <v>0</v>
      </c>
      <c r="D484" s="531"/>
      <c r="E484" s="531"/>
      <c r="F484" s="531"/>
      <c r="G484" s="531"/>
      <c r="H484" s="531"/>
      <c r="I484" s="531"/>
      <c r="J484" s="531"/>
      <c r="K484" s="531"/>
      <c r="L484" s="531"/>
      <c r="M484" s="531"/>
    </row>
    <row r="485" spans="1:13" ht="15" customHeight="1" x14ac:dyDescent="0.15">
      <c r="A485" s="565"/>
      <c r="B485" s="278" t="s">
        <v>445</v>
      </c>
      <c r="C485" s="530">
        <f>SUM(C479:C484)</f>
        <v>0</v>
      </c>
      <c r="D485" s="530">
        <f>SUM(D479:D484)</f>
        <v>0</v>
      </c>
      <c r="E485" s="530">
        <f t="shared" ref="E485:M485" si="36">SUM(E479:E484)</f>
        <v>0</v>
      </c>
      <c r="F485" s="530">
        <f t="shared" si="36"/>
        <v>0</v>
      </c>
      <c r="G485" s="530">
        <f t="shared" si="36"/>
        <v>0</v>
      </c>
      <c r="H485" s="530">
        <f t="shared" si="36"/>
        <v>0</v>
      </c>
      <c r="I485" s="530">
        <f t="shared" si="36"/>
        <v>0</v>
      </c>
      <c r="J485" s="530">
        <f t="shared" si="36"/>
        <v>0</v>
      </c>
      <c r="K485" s="530">
        <f t="shared" si="36"/>
        <v>0</v>
      </c>
      <c r="L485" s="530">
        <f t="shared" si="36"/>
        <v>0</v>
      </c>
      <c r="M485" s="530">
        <f t="shared" si="36"/>
        <v>0</v>
      </c>
    </row>
    <row r="486" spans="1:13" ht="15" customHeight="1" x14ac:dyDescent="0.15">
      <c r="A486" s="577" t="s">
        <v>353</v>
      </c>
      <c r="B486" s="578" t="s">
        <v>353</v>
      </c>
      <c r="C486" s="530">
        <f>SUM(E486:F486)</f>
        <v>0</v>
      </c>
      <c r="D486" s="532"/>
      <c r="E486" s="531"/>
      <c r="F486" s="531"/>
      <c r="G486" s="531"/>
      <c r="H486" s="531"/>
      <c r="I486" s="531"/>
      <c r="J486" s="531"/>
      <c r="K486" s="531"/>
      <c r="L486" s="531"/>
      <c r="M486" s="531"/>
    </row>
    <row r="487" spans="1:13" ht="15" customHeight="1" x14ac:dyDescent="0.15">
      <c r="A487" s="577" t="s">
        <v>355</v>
      </c>
      <c r="B487" s="578" t="s">
        <v>355</v>
      </c>
      <c r="C487" s="530">
        <f>SUM(E487:F487)</f>
        <v>0</v>
      </c>
      <c r="D487" s="532"/>
      <c r="E487" s="531"/>
      <c r="F487" s="531"/>
      <c r="G487" s="531"/>
      <c r="H487" s="531"/>
      <c r="I487" s="531"/>
      <c r="J487" s="531"/>
      <c r="K487" s="531"/>
      <c r="L487" s="531"/>
      <c r="M487" s="531"/>
    </row>
    <row r="488" spans="1:13" ht="24" customHeight="1" x14ac:dyDescent="0.15">
      <c r="A488" s="577" t="s">
        <v>601</v>
      </c>
      <c r="B488" s="578"/>
      <c r="C488" s="530">
        <f>SUM(E488:F488)</f>
        <v>0</v>
      </c>
      <c r="D488" s="532"/>
      <c r="E488" s="532"/>
      <c r="F488" s="532"/>
      <c r="G488" s="532"/>
      <c r="H488" s="532"/>
      <c r="I488" s="532"/>
      <c r="J488" s="532"/>
      <c r="K488" s="532"/>
      <c r="L488" s="532"/>
      <c r="M488" s="532"/>
    </row>
    <row r="489" spans="1:13" ht="15" customHeight="1" x14ac:dyDescent="0.15">
      <c r="A489" s="577" t="s">
        <v>184</v>
      </c>
      <c r="B489" s="578"/>
      <c r="C489" s="530">
        <f t="shared" ref="C489:C490" si="37">SUM(E489:F489)</f>
        <v>0</v>
      </c>
      <c r="D489" s="532"/>
      <c r="E489" s="532"/>
      <c r="F489" s="532"/>
      <c r="G489" s="532"/>
      <c r="H489" s="532"/>
      <c r="I489" s="532"/>
      <c r="J489" s="532"/>
      <c r="K489" s="532"/>
      <c r="L489" s="532"/>
      <c r="M489" s="532"/>
    </row>
    <row r="490" spans="1:13" ht="15" customHeight="1" x14ac:dyDescent="0.15">
      <c r="A490" s="577" t="s">
        <v>185</v>
      </c>
      <c r="B490" s="578"/>
      <c r="C490" s="530">
        <f t="shared" si="37"/>
        <v>0</v>
      </c>
      <c r="D490" s="532"/>
      <c r="E490" s="532"/>
      <c r="F490" s="532"/>
      <c r="G490" s="532"/>
      <c r="H490" s="532"/>
      <c r="I490" s="532"/>
      <c r="J490" s="532"/>
      <c r="K490" s="532"/>
      <c r="L490" s="532"/>
      <c r="M490" s="532"/>
    </row>
    <row r="491" spans="1:13" ht="15" customHeight="1" x14ac:dyDescent="0.15">
      <c r="A491" s="280"/>
      <c r="B491" s="281" t="s">
        <v>602</v>
      </c>
      <c r="C491" s="530">
        <f>SUM(C486:C490)</f>
        <v>0</v>
      </c>
      <c r="D491" s="530">
        <f>SUM(D486:D490)</f>
        <v>0</v>
      </c>
      <c r="E491" s="530">
        <f t="shared" ref="E491:M491" si="38">SUM(E486:E490)</f>
        <v>0</v>
      </c>
      <c r="F491" s="530">
        <f t="shared" si="38"/>
        <v>0</v>
      </c>
      <c r="G491" s="530">
        <f t="shared" si="38"/>
        <v>0</v>
      </c>
      <c r="H491" s="530">
        <f t="shared" si="38"/>
        <v>0</v>
      </c>
      <c r="I491" s="530">
        <f t="shared" si="38"/>
        <v>0</v>
      </c>
      <c r="J491" s="530">
        <f t="shared" si="38"/>
        <v>0</v>
      </c>
      <c r="K491" s="530">
        <f t="shared" si="38"/>
        <v>0</v>
      </c>
      <c r="L491" s="530">
        <f t="shared" si="38"/>
        <v>0</v>
      </c>
      <c r="M491" s="530">
        <f t="shared" si="38"/>
        <v>0</v>
      </c>
    </row>
    <row r="492" spans="1:13" ht="15" customHeight="1" x14ac:dyDescent="0.15">
      <c r="A492" s="282"/>
      <c r="B492" s="281" t="s">
        <v>410</v>
      </c>
      <c r="C492" s="283">
        <f t="shared" ref="C492:M492" si="39">SUM(C457+C461+C465+C469+C478+C485+C491)</f>
        <v>0</v>
      </c>
      <c r="D492" s="283">
        <f t="shared" si="39"/>
        <v>0</v>
      </c>
      <c r="E492" s="283">
        <f t="shared" si="39"/>
        <v>0</v>
      </c>
      <c r="F492" s="283">
        <f t="shared" si="39"/>
        <v>0</v>
      </c>
      <c r="G492" s="283">
        <f t="shared" si="39"/>
        <v>0</v>
      </c>
      <c r="H492" s="283">
        <f t="shared" si="39"/>
        <v>0</v>
      </c>
      <c r="I492" s="283">
        <f t="shared" si="39"/>
        <v>0</v>
      </c>
      <c r="J492" s="283">
        <f t="shared" si="39"/>
        <v>0</v>
      </c>
      <c r="K492" s="283">
        <f t="shared" si="39"/>
        <v>0</v>
      </c>
      <c r="L492" s="283">
        <f t="shared" si="39"/>
        <v>0</v>
      </c>
      <c r="M492" s="283">
        <f t="shared" si="39"/>
        <v>0</v>
      </c>
    </row>
  </sheetData>
  <mergeCells count="209">
    <mergeCell ref="A97:E97"/>
    <mergeCell ref="A125:B125"/>
    <mergeCell ref="A221:B221"/>
    <mergeCell ref="A231:B231"/>
    <mergeCell ref="A237:B237"/>
    <mergeCell ref="A244:B244"/>
    <mergeCell ref="A8:C8"/>
    <mergeCell ref="A72:B72"/>
    <mergeCell ref="A73:B73"/>
    <mergeCell ref="A79:A82"/>
    <mergeCell ref="A86:B86"/>
    <mergeCell ref="A90:A93"/>
    <mergeCell ref="Q284:Q286"/>
    <mergeCell ref="R284:R286"/>
    <mergeCell ref="D285:D286"/>
    <mergeCell ref="E285:F285"/>
    <mergeCell ref="G285:G286"/>
    <mergeCell ref="H285:H286"/>
    <mergeCell ref="I285:I286"/>
    <mergeCell ref="J285:J286"/>
    <mergeCell ref="A256:B256"/>
    <mergeCell ref="A284:B286"/>
    <mergeCell ref="C284:C286"/>
    <mergeCell ref="D284:G284"/>
    <mergeCell ref="H284:J284"/>
    <mergeCell ref="K284:M284"/>
    <mergeCell ref="K285:K286"/>
    <mergeCell ref="L285:L286"/>
    <mergeCell ref="M285:M286"/>
    <mergeCell ref="A310:B310"/>
    <mergeCell ref="A311:B311"/>
    <mergeCell ref="A313:B315"/>
    <mergeCell ref="C313:C315"/>
    <mergeCell ref="D313:G313"/>
    <mergeCell ref="H313:J313"/>
    <mergeCell ref="O285:O286"/>
    <mergeCell ref="P285:P286"/>
    <mergeCell ref="A287:B287"/>
    <mergeCell ref="A293:A296"/>
    <mergeCell ref="A300:B300"/>
    <mergeCell ref="A304:A307"/>
    <mergeCell ref="N284:N286"/>
    <mergeCell ref="O284:P284"/>
    <mergeCell ref="O314:O315"/>
    <mergeCell ref="P314:P315"/>
    <mergeCell ref="K313:M313"/>
    <mergeCell ref="N313:N315"/>
    <mergeCell ref="O313:P313"/>
    <mergeCell ref="Q313:Q315"/>
    <mergeCell ref="D314:D315"/>
    <mergeCell ref="E314:F314"/>
    <mergeCell ref="G314:G315"/>
    <mergeCell ref="H314:H315"/>
    <mergeCell ref="I314:I315"/>
    <mergeCell ref="J314:J315"/>
    <mergeCell ref="A319:B319"/>
    <mergeCell ref="A321:B321"/>
    <mergeCell ref="A323:B323"/>
    <mergeCell ref="A324:B324"/>
    <mergeCell ref="A325:B325"/>
    <mergeCell ref="A326:B326"/>
    <mergeCell ref="K314:K315"/>
    <mergeCell ref="L314:L315"/>
    <mergeCell ref="M314:M315"/>
    <mergeCell ref="A318:B318"/>
    <mergeCell ref="O328:P328"/>
    <mergeCell ref="Q328:Q330"/>
    <mergeCell ref="D329:D330"/>
    <mergeCell ref="E329:F329"/>
    <mergeCell ref="G329:G330"/>
    <mergeCell ref="H329:H330"/>
    <mergeCell ref="I329:I330"/>
    <mergeCell ref="J329:J330"/>
    <mergeCell ref="K329:K330"/>
    <mergeCell ref="L329:L330"/>
    <mergeCell ref="D328:G328"/>
    <mergeCell ref="H328:J328"/>
    <mergeCell ref="K328:M328"/>
    <mergeCell ref="N328:N330"/>
    <mergeCell ref="M329:M330"/>
    <mergeCell ref="O329:O330"/>
    <mergeCell ref="P329:P330"/>
    <mergeCell ref="A339:B339"/>
    <mergeCell ref="A340:B340"/>
    <mergeCell ref="A341:B343"/>
    <mergeCell ref="C341:C343"/>
    <mergeCell ref="D341:D343"/>
    <mergeCell ref="E341:J341"/>
    <mergeCell ref="K341:K343"/>
    <mergeCell ref="L341:N342"/>
    <mergeCell ref="A328:B330"/>
    <mergeCell ref="C328:C330"/>
    <mergeCell ref="A365:F365"/>
    <mergeCell ref="A366:B367"/>
    <mergeCell ref="C366:C367"/>
    <mergeCell ref="D366:D367"/>
    <mergeCell ref="E366:E367"/>
    <mergeCell ref="F366:F367"/>
    <mergeCell ref="O341:O343"/>
    <mergeCell ref="P341:Q342"/>
    <mergeCell ref="R341:R343"/>
    <mergeCell ref="E342:G342"/>
    <mergeCell ref="H342:J342"/>
    <mergeCell ref="A364:B364"/>
    <mergeCell ref="D373:D374"/>
    <mergeCell ref="A375:B375"/>
    <mergeCell ref="A376:B376"/>
    <mergeCell ref="A377:B377"/>
    <mergeCell ref="A378:B380"/>
    <mergeCell ref="C378:C380"/>
    <mergeCell ref="D378:G378"/>
    <mergeCell ref="A368:B368"/>
    <mergeCell ref="A369:B369"/>
    <mergeCell ref="A370:A371"/>
    <mergeCell ref="A372:B372"/>
    <mergeCell ref="A373:B374"/>
    <mergeCell ref="C373:C374"/>
    <mergeCell ref="M379:M380"/>
    <mergeCell ref="O379:O380"/>
    <mergeCell ref="P379:P380"/>
    <mergeCell ref="H378:J378"/>
    <mergeCell ref="K378:M378"/>
    <mergeCell ref="N378:N380"/>
    <mergeCell ref="O378:P378"/>
    <mergeCell ref="Q378:Q380"/>
    <mergeCell ref="D379:D380"/>
    <mergeCell ref="E379:F379"/>
    <mergeCell ref="G379:G380"/>
    <mergeCell ref="H379:H380"/>
    <mergeCell ref="I379:I380"/>
    <mergeCell ref="A381:A383"/>
    <mergeCell ref="A384:A386"/>
    <mergeCell ref="A387:A389"/>
    <mergeCell ref="A392:A394"/>
    <mergeCell ref="A395:A397"/>
    <mergeCell ref="A398:A400"/>
    <mergeCell ref="J379:J380"/>
    <mergeCell ref="K379:K380"/>
    <mergeCell ref="L379:L380"/>
    <mergeCell ref="A415:B415"/>
    <mergeCell ref="A416:B416"/>
    <mergeCell ref="A417:B417"/>
    <mergeCell ref="A418:B418"/>
    <mergeCell ref="A419:B419"/>
    <mergeCell ref="A420:B420"/>
    <mergeCell ref="A401:A403"/>
    <mergeCell ref="A404:A406"/>
    <mergeCell ref="A408:A410"/>
    <mergeCell ref="A412:B412"/>
    <mergeCell ref="A413:B413"/>
    <mergeCell ref="A414:B414"/>
    <mergeCell ref="A431:B431"/>
    <mergeCell ref="A433:B434"/>
    <mergeCell ref="C433:C434"/>
    <mergeCell ref="D433:I433"/>
    <mergeCell ref="J433:J434"/>
    <mergeCell ref="A435:B435"/>
    <mergeCell ref="A421:B421"/>
    <mergeCell ref="A422:B422"/>
    <mergeCell ref="A423:B423"/>
    <mergeCell ref="A425:B425"/>
    <mergeCell ref="A426:B426"/>
    <mergeCell ref="A429:A430"/>
    <mergeCell ref="A446:B446"/>
    <mergeCell ref="A450:B451"/>
    <mergeCell ref="C450:C451"/>
    <mergeCell ref="D450:D451"/>
    <mergeCell ref="E450:F450"/>
    <mergeCell ref="G450:I450"/>
    <mergeCell ref="A436:B436"/>
    <mergeCell ref="A437:B437"/>
    <mergeCell ref="A439:B439"/>
    <mergeCell ref="A440:A442"/>
    <mergeCell ref="A444:B444"/>
    <mergeCell ref="A445:B445"/>
    <mergeCell ref="A459:B459"/>
    <mergeCell ref="A460:B460"/>
    <mergeCell ref="A461:B461"/>
    <mergeCell ref="A462:B462"/>
    <mergeCell ref="A463:B463"/>
    <mergeCell ref="A464:B464"/>
    <mergeCell ref="A452:B452"/>
    <mergeCell ref="A453:B453"/>
    <mergeCell ref="A454:B454"/>
    <mergeCell ref="A455:B455"/>
    <mergeCell ref="A456:B456"/>
    <mergeCell ref="A458:B458"/>
    <mergeCell ref="A473:B473"/>
    <mergeCell ref="A474:B474"/>
    <mergeCell ref="A475:B475"/>
    <mergeCell ref="A476:B476"/>
    <mergeCell ref="A477:B477"/>
    <mergeCell ref="A479:B479"/>
    <mergeCell ref="A466:B466"/>
    <mergeCell ref="A467:B467"/>
    <mergeCell ref="A468:B468"/>
    <mergeCell ref="A470:B470"/>
    <mergeCell ref="A471:B471"/>
    <mergeCell ref="A472:B472"/>
    <mergeCell ref="A487:B487"/>
    <mergeCell ref="A488:B488"/>
    <mergeCell ref="A489:B489"/>
    <mergeCell ref="A490:B490"/>
    <mergeCell ref="A480:B480"/>
    <mergeCell ref="A481:B481"/>
    <mergeCell ref="A482:B482"/>
    <mergeCell ref="A483:B483"/>
    <mergeCell ref="A484:B484"/>
    <mergeCell ref="A486:B486"/>
  </mergeCells>
  <dataValidations count="1">
    <dataValidation allowBlank="1" showInputMessage="1" showErrorMessage="1" errorTitle="ERROR" error="Por favor ingrese solo Números." sqref="A1:XFD1048576" xr:uid="{598D7E80-01DA-45F3-A1D2-D81F23F76798}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492"/>
  <sheetViews>
    <sheetView workbookViewId="0">
      <selection activeCell="G9" sqref="G9"/>
    </sheetView>
  </sheetViews>
  <sheetFormatPr baseColWidth="10" defaultColWidth="11.42578125" defaultRowHeight="10.5" x14ac:dyDescent="0.15"/>
  <cols>
    <col min="1" max="1" width="18" style="5" customWidth="1"/>
    <col min="2" max="2" width="86.42578125" style="4" customWidth="1"/>
    <col min="3" max="3" width="21.85546875" style="5" customWidth="1"/>
    <col min="4" max="4" width="19" style="5" customWidth="1"/>
    <col min="5" max="5" width="18.5703125" style="5" customWidth="1"/>
    <col min="6" max="6" width="18.42578125" style="5" customWidth="1"/>
    <col min="7" max="7" width="17.7109375" style="5" bestFit="1" customWidth="1"/>
    <col min="8" max="13" width="15.7109375" style="5" customWidth="1"/>
    <col min="14" max="16" width="12.7109375" style="5" customWidth="1"/>
    <col min="17" max="17" width="13.7109375" style="5" customWidth="1"/>
    <col min="18" max="18" width="18.5703125" style="5" customWidth="1"/>
    <col min="19" max="24" width="11.42578125" style="5"/>
    <col min="25" max="25" width="11.42578125" style="5" customWidth="1"/>
    <col min="26" max="26" width="5.28515625" style="5" customWidth="1"/>
    <col min="27" max="27" width="13.5703125" style="5" hidden="1" customWidth="1"/>
    <col min="28" max="28" width="11.42578125" style="5" hidden="1" customWidth="1"/>
    <col min="29" max="35" width="11.42578125" style="5" customWidth="1"/>
    <col min="36" max="16384" width="11.42578125" style="5"/>
  </cols>
  <sheetData>
    <row r="1" spans="1:14" s="3" customFormat="1" ht="15" customHeight="1" x14ac:dyDescent="0.15">
      <c r="A1" s="1" t="s">
        <v>0</v>
      </c>
      <c r="B1" s="2"/>
    </row>
    <row r="2" spans="1:14" s="3" customFormat="1" ht="15" customHeight="1" x14ac:dyDescent="0.15">
      <c r="A2" s="1" t="str">
        <f>CONCATENATE("COMUNA: ",[12]NOMBRE!B2," - ","( ",[12]NOMBRE!C2,[12]NOMBRE!D2,[12]NOMBRE!E2,[12]NOMBRE!F2,[12]NOMBRE!G2," )")</f>
        <v>COMUNA: LINARES - ( 07401 )</v>
      </c>
      <c r="B2" s="2"/>
    </row>
    <row r="3" spans="1:14" ht="15" customHeight="1" x14ac:dyDescent="0.15">
      <c r="A3" s="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</row>
    <row r="4" spans="1:14" ht="15" customHeight="1" x14ac:dyDescent="0.15">
      <c r="A4" s="1" t="str">
        <f>CONCATENATE("MES: ",[12]NOMBRE!B6," - ","( ",[12]NOMBRE!C6,[12]NOMBRE!D6," )")</f>
        <v>MES: DICIEMBRE - ( 12 )</v>
      </c>
    </row>
    <row r="5" spans="1:14" s="3" customFormat="1" ht="15" customHeight="1" x14ac:dyDescent="0.15">
      <c r="A5" s="1" t="str">
        <f>CONCATENATE("AÑO: ",[12]NOMBRE!B7)</f>
        <v>AÑO: 2021</v>
      </c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</row>
    <row r="6" spans="1:14" s="3" customFormat="1" ht="14.25" customHeight="1" x14ac:dyDescent="0.2">
      <c r="A6" s="1"/>
      <c r="B6" s="6"/>
      <c r="C6" s="8"/>
      <c r="D6" s="8" t="s">
        <v>1</v>
      </c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s="12" customFormat="1" ht="14.25" customHeight="1" x14ac:dyDescent="0.15">
      <c r="A7" s="9" t="s">
        <v>2</v>
      </c>
      <c r="B7" s="10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4" s="3" customFormat="1" ht="15.95" customHeight="1" x14ac:dyDescent="0.15">
      <c r="A8" s="762" t="s">
        <v>3</v>
      </c>
      <c r="B8" s="762"/>
      <c r="C8" s="762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4" s="3" customFormat="1" ht="35.1" customHeight="1" x14ac:dyDescent="0.15">
      <c r="A9" s="13" t="s">
        <v>4</v>
      </c>
      <c r="B9" s="13" t="s">
        <v>5</v>
      </c>
      <c r="C9" s="14" t="s">
        <v>6</v>
      </c>
      <c r="D9" s="14" t="s">
        <v>7</v>
      </c>
      <c r="E9" s="14" t="s">
        <v>8</v>
      </c>
      <c r="F9" s="7"/>
      <c r="G9" s="533">
        <f>+E70+E73+E86+E102+H124+E159+E164+E201+E220+E230+E236+E243+E277+E280</f>
        <v>1555923225</v>
      </c>
      <c r="H9" s="7"/>
      <c r="I9" s="7"/>
      <c r="J9" s="7"/>
      <c r="K9" s="7"/>
      <c r="L9" s="7"/>
      <c r="M9" s="7"/>
      <c r="N9" s="7"/>
    </row>
    <row r="10" spans="1:14" s="3" customFormat="1" ht="20.100000000000001" customHeight="1" x14ac:dyDescent="0.15">
      <c r="A10" s="15"/>
      <c r="B10" s="16" t="s">
        <v>9</v>
      </c>
      <c r="C10" s="284">
        <f>SUM(C11:C23)</f>
        <v>8919</v>
      </c>
      <c r="D10" s="285">
        <f>SUM(D11:D23)</f>
        <v>8625</v>
      </c>
      <c r="E10" s="17">
        <f>SUM(E11:E23)</f>
        <v>93699890</v>
      </c>
      <c r="F10" s="7"/>
      <c r="G10" s="7"/>
      <c r="H10" s="7"/>
      <c r="I10" s="7"/>
      <c r="J10" s="7"/>
      <c r="K10" s="7"/>
      <c r="L10" s="7"/>
      <c r="M10" s="7"/>
      <c r="N10" s="7"/>
    </row>
    <row r="11" spans="1:14" s="3" customFormat="1" ht="15" customHeight="1" x14ac:dyDescent="0.15">
      <c r="A11" s="286" t="s">
        <v>10</v>
      </c>
      <c r="B11" s="287" t="s">
        <v>11</v>
      </c>
      <c r="C11" s="288">
        <f>[12]B!C5</f>
        <v>0</v>
      </c>
      <c r="D11" s="289">
        <f>[12]B!E5</f>
        <v>0</v>
      </c>
      <c r="E11" s="18">
        <f>[12]B!AL5</f>
        <v>0</v>
      </c>
      <c r="F11" s="7"/>
      <c r="G11" s="7"/>
      <c r="H11" s="7"/>
      <c r="I11" s="7"/>
      <c r="J11" s="7"/>
      <c r="K11" s="7"/>
      <c r="L11" s="7"/>
      <c r="M11" s="7"/>
      <c r="N11" s="7"/>
    </row>
    <row r="12" spans="1:14" s="3" customFormat="1" ht="15" customHeight="1" x14ac:dyDescent="0.15">
      <c r="A12" s="290" t="s">
        <v>12</v>
      </c>
      <c r="B12" s="291" t="s">
        <v>13</v>
      </c>
      <c r="C12" s="288">
        <f>[12]B!C6</f>
        <v>0</v>
      </c>
      <c r="D12" s="289">
        <f>[12]B!E6</f>
        <v>0</v>
      </c>
      <c r="E12" s="18">
        <f>[12]B!AL6</f>
        <v>0</v>
      </c>
      <c r="F12" s="7"/>
      <c r="G12" s="7"/>
      <c r="H12" s="7"/>
      <c r="I12" s="7"/>
      <c r="J12" s="7"/>
      <c r="K12" s="7"/>
      <c r="L12" s="7"/>
      <c r="M12" s="7"/>
      <c r="N12" s="7"/>
    </row>
    <row r="13" spans="1:14" s="3" customFormat="1" ht="15" customHeight="1" x14ac:dyDescent="0.15">
      <c r="A13" s="290" t="s">
        <v>14</v>
      </c>
      <c r="B13" s="291" t="s">
        <v>15</v>
      </c>
      <c r="C13" s="288">
        <f>[12]B!C7</f>
        <v>4017</v>
      </c>
      <c r="D13" s="289">
        <f>[12]B!E7</f>
        <v>3856</v>
      </c>
      <c r="E13" s="18">
        <f>[12]B!AL7</f>
        <v>51786080</v>
      </c>
      <c r="F13" s="7"/>
      <c r="G13" s="7"/>
      <c r="H13" s="7"/>
      <c r="I13" s="7"/>
      <c r="J13" s="7"/>
      <c r="K13" s="7"/>
      <c r="L13" s="7"/>
      <c r="M13" s="7"/>
      <c r="N13" s="7"/>
    </row>
    <row r="14" spans="1:14" s="3" customFormat="1" ht="15" customHeight="1" x14ac:dyDescent="0.15">
      <c r="A14" s="290" t="s">
        <v>16</v>
      </c>
      <c r="B14" s="291" t="s">
        <v>17</v>
      </c>
      <c r="C14" s="288">
        <f>[12]B!C8</f>
        <v>0</v>
      </c>
      <c r="D14" s="289">
        <f>[12]B!E8</f>
        <v>0</v>
      </c>
      <c r="E14" s="18">
        <f>[12]B!AL8</f>
        <v>0</v>
      </c>
      <c r="F14" s="7"/>
      <c r="G14" s="7"/>
      <c r="H14" s="7"/>
      <c r="I14" s="7"/>
      <c r="J14" s="7"/>
      <c r="K14" s="7"/>
      <c r="L14" s="7"/>
      <c r="M14" s="7"/>
      <c r="N14" s="7"/>
    </row>
    <row r="15" spans="1:14" s="3" customFormat="1" ht="15" customHeight="1" x14ac:dyDescent="0.15">
      <c r="A15" s="290" t="s">
        <v>18</v>
      </c>
      <c r="B15" s="291" t="s">
        <v>19</v>
      </c>
      <c r="C15" s="288">
        <f>[12]B!C9</f>
        <v>0</v>
      </c>
      <c r="D15" s="289">
        <f>[12]B!E9</f>
        <v>0</v>
      </c>
      <c r="E15" s="18">
        <f>[12]B!AL9</f>
        <v>0</v>
      </c>
      <c r="F15" s="7"/>
      <c r="G15" s="7"/>
      <c r="H15" s="7"/>
      <c r="I15" s="7"/>
      <c r="J15" s="7"/>
      <c r="K15" s="7"/>
      <c r="L15" s="7"/>
      <c r="M15" s="7"/>
      <c r="N15" s="7"/>
    </row>
    <row r="16" spans="1:14" s="3" customFormat="1" ht="15" customHeight="1" x14ac:dyDescent="0.15">
      <c r="A16" s="290" t="s">
        <v>20</v>
      </c>
      <c r="B16" s="291" t="s">
        <v>21</v>
      </c>
      <c r="C16" s="288">
        <f>[12]B!C10</f>
        <v>0</v>
      </c>
      <c r="D16" s="289">
        <f>[12]B!E10</f>
        <v>0</v>
      </c>
      <c r="E16" s="18">
        <f>[12]B!AL10</f>
        <v>0</v>
      </c>
      <c r="F16" s="7"/>
      <c r="G16" s="7"/>
      <c r="H16" s="7"/>
      <c r="I16" s="7"/>
      <c r="J16" s="7"/>
      <c r="K16" s="7"/>
      <c r="L16" s="7"/>
      <c r="M16" s="7"/>
      <c r="N16" s="7"/>
    </row>
    <row r="17" spans="1:14" s="3" customFormat="1" ht="15" customHeight="1" x14ac:dyDescent="0.15">
      <c r="A17" s="290" t="s">
        <v>22</v>
      </c>
      <c r="B17" s="291" t="s">
        <v>23</v>
      </c>
      <c r="C17" s="288">
        <f>[12]B!C11</f>
        <v>163</v>
      </c>
      <c r="D17" s="289">
        <f>[12]B!E11</f>
        <v>91</v>
      </c>
      <c r="E17" s="18">
        <f>[12]B!AL11</f>
        <v>1532440</v>
      </c>
      <c r="F17" s="7"/>
      <c r="G17" s="7"/>
      <c r="H17" s="7"/>
      <c r="I17" s="7"/>
      <c r="J17" s="7"/>
      <c r="K17" s="7"/>
      <c r="L17" s="7"/>
      <c r="M17" s="7"/>
      <c r="N17" s="7"/>
    </row>
    <row r="18" spans="1:14" s="3" customFormat="1" ht="24" customHeight="1" x14ac:dyDescent="0.15">
      <c r="A18" s="290" t="s">
        <v>24</v>
      </c>
      <c r="B18" s="291" t="s">
        <v>25</v>
      </c>
      <c r="C18" s="288">
        <f>[12]B!C12</f>
        <v>0</v>
      </c>
      <c r="D18" s="289">
        <f>[12]B!E12</f>
        <v>0</v>
      </c>
      <c r="E18" s="18">
        <f>[12]B!AL12</f>
        <v>0</v>
      </c>
      <c r="F18" s="7"/>
      <c r="G18" s="7"/>
      <c r="H18" s="7"/>
      <c r="I18" s="7"/>
      <c r="J18" s="7"/>
      <c r="K18" s="7"/>
      <c r="L18" s="7"/>
      <c r="M18" s="7"/>
      <c r="N18" s="7"/>
    </row>
    <row r="19" spans="1:14" s="3" customFormat="1" ht="24" customHeight="1" x14ac:dyDescent="0.15">
      <c r="A19" s="290" t="s">
        <v>26</v>
      </c>
      <c r="B19" s="291" t="s">
        <v>27</v>
      </c>
      <c r="C19" s="288">
        <f>[12]B!C13</f>
        <v>0</v>
      </c>
      <c r="D19" s="289">
        <f>[12]B!E13</f>
        <v>0</v>
      </c>
      <c r="E19" s="18">
        <f>[12]B!AL13</f>
        <v>0</v>
      </c>
      <c r="F19" s="7"/>
      <c r="G19" s="7"/>
      <c r="H19" s="7"/>
      <c r="I19" s="7"/>
      <c r="J19" s="7"/>
      <c r="K19" s="7"/>
      <c r="L19" s="7"/>
      <c r="M19" s="7"/>
      <c r="N19" s="7"/>
    </row>
    <row r="20" spans="1:14" s="3" customFormat="1" ht="24" customHeight="1" x14ac:dyDescent="0.15">
      <c r="A20" s="290" t="s">
        <v>28</v>
      </c>
      <c r="B20" s="291" t="s">
        <v>29</v>
      </c>
      <c r="C20" s="288">
        <f>[12]B!C14</f>
        <v>0</v>
      </c>
      <c r="D20" s="289">
        <f>[12]B!E14</f>
        <v>0</v>
      </c>
      <c r="E20" s="18">
        <f>[12]B!AL14</f>
        <v>0</v>
      </c>
      <c r="F20" s="7"/>
      <c r="G20" s="7"/>
      <c r="H20" s="7"/>
      <c r="I20" s="7"/>
      <c r="J20" s="7"/>
      <c r="K20" s="7"/>
      <c r="L20" s="7"/>
      <c r="M20" s="7"/>
      <c r="N20" s="7"/>
    </row>
    <row r="21" spans="1:14" s="3" customFormat="1" ht="24" customHeight="1" x14ac:dyDescent="0.15">
      <c r="A21" s="290" t="s">
        <v>30</v>
      </c>
      <c r="B21" s="291" t="s">
        <v>31</v>
      </c>
      <c r="C21" s="288">
        <f>[12]B!C15</f>
        <v>1395</v>
      </c>
      <c r="D21" s="289">
        <f>[12]B!E15</f>
        <v>1344</v>
      </c>
      <c r="E21" s="18">
        <f>[12]B!AL15</f>
        <v>9112320</v>
      </c>
      <c r="F21" s="7"/>
      <c r="G21" s="7"/>
      <c r="H21" s="7"/>
      <c r="I21" s="7"/>
      <c r="J21" s="7"/>
      <c r="K21" s="7"/>
      <c r="L21" s="7"/>
      <c r="M21" s="7"/>
      <c r="N21" s="7"/>
    </row>
    <row r="22" spans="1:14" s="3" customFormat="1" ht="24" customHeight="1" x14ac:dyDescent="0.15">
      <c r="A22" s="290" t="s">
        <v>32</v>
      </c>
      <c r="B22" s="292" t="s">
        <v>33</v>
      </c>
      <c r="C22" s="288">
        <f>[12]B!C16</f>
        <v>1233</v>
      </c>
      <c r="D22" s="289">
        <f>[12]B!E16</f>
        <v>1233</v>
      </c>
      <c r="E22" s="18">
        <f>[12]B!AL16</f>
        <v>10048950</v>
      </c>
      <c r="F22" s="7"/>
      <c r="G22" s="7"/>
      <c r="H22" s="7"/>
      <c r="I22" s="7"/>
      <c r="J22" s="7"/>
      <c r="K22" s="7"/>
      <c r="L22" s="7"/>
      <c r="M22" s="7"/>
      <c r="N22" s="7"/>
    </row>
    <row r="23" spans="1:14" s="3" customFormat="1" ht="24" customHeight="1" x14ac:dyDescent="0.15">
      <c r="A23" s="290" t="s">
        <v>34</v>
      </c>
      <c r="B23" s="291" t="s">
        <v>35</v>
      </c>
      <c r="C23" s="288">
        <f>[12]B!C17</f>
        <v>2111</v>
      </c>
      <c r="D23" s="289">
        <f>[12]B!E17</f>
        <v>2101</v>
      </c>
      <c r="E23" s="18">
        <f>[12]B!AL17</f>
        <v>21220100</v>
      </c>
      <c r="F23" s="7"/>
      <c r="G23" s="7"/>
      <c r="H23" s="7"/>
      <c r="I23" s="7"/>
      <c r="J23" s="7"/>
      <c r="K23" s="7"/>
      <c r="L23" s="7"/>
      <c r="M23" s="7"/>
      <c r="N23" s="7"/>
    </row>
    <row r="24" spans="1:14" s="3" customFormat="1" ht="24" customHeight="1" x14ac:dyDescent="0.15">
      <c r="A24" s="293" t="s">
        <v>36</v>
      </c>
      <c r="B24" s="294" t="s">
        <v>37</v>
      </c>
      <c r="C24" s="288">
        <f>[12]B!C18</f>
        <v>5</v>
      </c>
      <c r="D24" s="289">
        <f>[12]B!E18</f>
        <v>5</v>
      </c>
      <c r="E24" s="18">
        <f>[12]B!AL18</f>
        <v>75750</v>
      </c>
      <c r="F24" s="7"/>
      <c r="G24" s="7"/>
      <c r="H24" s="7"/>
      <c r="I24" s="7"/>
      <c r="J24" s="7"/>
      <c r="K24" s="7"/>
      <c r="L24" s="7"/>
      <c r="M24" s="7"/>
      <c r="N24" s="7"/>
    </row>
    <row r="25" spans="1:14" s="3" customFormat="1" ht="15" customHeight="1" x14ac:dyDescent="0.15">
      <c r="A25" s="290" t="s">
        <v>38</v>
      </c>
      <c r="B25" s="291" t="s">
        <v>39</v>
      </c>
      <c r="C25" s="288">
        <f>[12]B!C1080</f>
        <v>0</v>
      </c>
      <c r="D25" s="289">
        <f>[12]B!E1080</f>
        <v>0</v>
      </c>
      <c r="E25" s="18">
        <f>[12]B!AL1080</f>
        <v>0</v>
      </c>
      <c r="F25" s="7"/>
      <c r="G25" s="7"/>
      <c r="H25" s="7"/>
      <c r="I25" s="7"/>
      <c r="J25" s="7"/>
      <c r="K25" s="7"/>
      <c r="L25" s="7"/>
      <c r="M25" s="7"/>
      <c r="N25" s="7"/>
    </row>
    <row r="26" spans="1:14" s="3" customFormat="1" ht="21.75" customHeight="1" x14ac:dyDescent="0.15">
      <c r="A26" s="295"/>
      <c r="B26" s="296" t="s">
        <v>40</v>
      </c>
      <c r="C26" s="297">
        <f>SUM(C27:C32)</f>
        <v>600</v>
      </c>
      <c r="D26" s="300"/>
      <c r="E26" s="20"/>
      <c r="F26" s="7"/>
      <c r="G26" s="7"/>
      <c r="H26" s="7"/>
      <c r="I26" s="7"/>
      <c r="J26" s="7"/>
      <c r="K26" s="7"/>
      <c r="L26" s="7"/>
      <c r="M26" s="7"/>
      <c r="N26" s="7"/>
    </row>
    <row r="27" spans="1:14" s="3" customFormat="1" ht="15" customHeight="1" x14ac:dyDescent="0.15">
      <c r="A27" s="290" t="s">
        <v>41</v>
      </c>
      <c r="B27" s="291" t="s">
        <v>42</v>
      </c>
      <c r="C27" s="299">
        <f>[12]B!C20</f>
        <v>0</v>
      </c>
      <c r="D27" s="300"/>
      <c r="E27" s="20"/>
      <c r="F27" s="7"/>
      <c r="G27" s="7"/>
      <c r="H27" s="7"/>
      <c r="I27" s="7"/>
      <c r="J27" s="7"/>
      <c r="K27" s="7"/>
      <c r="L27" s="7"/>
      <c r="M27" s="7"/>
      <c r="N27" s="7"/>
    </row>
    <row r="28" spans="1:14" s="3" customFormat="1" ht="15" customHeight="1" x14ac:dyDescent="0.15">
      <c r="A28" s="301"/>
      <c r="B28" s="291" t="s">
        <v>43</v>
      </c>
      <c r="C28" s="299">
        <f>[12]B!C21</f>
        <v>0</v>
      </c>
      <c r="D28" s="300"/>
      <c r="E28" s="20"/>
      <c r="F28" s="7"/>
      <c r="G28" s="7"/>
      <c r="H28" s="7"/>
      <c r="I28" s="7"/>
      <c r="J28" s="7"/>
      <c r="K28" s="7"/>
      <c r="L28" s="7"/>
      <c r="M28" s="7"/>
      <c r="N28" s="7"/>
    </row>
    <row r="29" spans="1:14" s="3" customFormat="1" ht="15" customHeight="1" x14ac:dyDescent="0.15">
      <c r="A29" s="290"/>
      <c r="B29" s="291" t="s">
        <v>44</v>
      </c>
      <c r="C29" s="299">
        <f>[12]B!C22</f>
        <v>0</v>
      </c>
      <c r="D29" s="300"/>
      <c r="E29" s="20"/>
      <c r="F29" s="7"/>
      <c r="G29" s="7"/>
      <c r="H29" s="7"/>
      <c r="I29" s="7"/>
      <c r="J29" s="7"/>
      <c r="K29" s="7"/>
      <c r="L29" s="7"/>
      <c r="M29" s="7"/>
      <c r="N29" s="7"/>
    </row>
    <row r="30" spans="1:14" s="3" customFormat="1" ht="15" customHeight="1" x14ac:dyDescent="0.15">
      <c r="A30" s="302"/>
      <c r="B30" s="291" t="s">
        <v>45</v>
      </c>
      <c r="C30" s="299">
        <f>[12]B!C23</f>
        <v>0</v>
      </c>
      <c r="D30" s="300"/>
      <c r="E30" s="20"/>
      <c r="F30" s="7"/>
      <c r="G30" s="7"/>
      <c r="H30" s="7"/>
      <c r="I30" s="7"/>
      <c r="J30" s="7"/>
      <c r="K30" s="7"/>
      <c r="L30" s="7"/>
      <c r="M30" s="7"/>
      <c r="N30" s="7"/>
    </row>
    <row r="31" spans="1:14" s="3" customFormat="1" ht="15" customHeight="1" x14ac:dyDescent="0.15">
      <c r="A31" s="302"/>
      <c r="B31" s="291" t="s">
        <v>46</v>
      </c>
      <c r="C31" s="299">
        <f>[12]B!C24</f>
        <v>600</v>
      </c>
      <c r="D31" s="300"/>
      <c r="E31" s="20"/>
      <c r="F31" s="7"/>
      <c r="G31" s="7"/>
      <c r="H31" s="7"/>
      <c r="I31" s="7"/>
      <c r="J31" s="7"/>
      <c r="K31" s="7"/>
      <c r="L31" s="7"/>
      <c r="M31" s="7"/>
      <c r="N31" s="7"/>
    </row>
    <row r="32" spans="1:14" s="3" customFormat="1" ht="15" customHeight="1" x14ac:dyDescent="0.15">
      <c r="A32" s="303">
        <v>101308</v>
      </c>
      <c r="B32" s="291" t="s">
        <v>47</v>
      </c>
      <c r="C32" s="299">
        <f>[12]B!C25</f>
        <v>0</v>
      </c>
      <c r="D32" s="300"/>
      <c r="E32" s="20"/>
      <c r="F32" s="7"/>
      <c r="G32" s="7"/>
      <c r="H32" s="7"/>
      <c r="I32" s="7"/>
      <c r="J32" s="7"/>
      <c r="K32" s="7"/>
      <c r="L32" s="7"/>
      <c r="M32" s="7"/>
      <c r="N32" s="7"/>
    </row>
    <row r="33" spans="1:14" s="3" customFormat="1" ht="20.100000000000001" customHeight="1" x14ac:dyDescent="0.15">
      <c r="A33" s="21"/>
      <c r="B33" s="22" t="s">
        <v>48</v>
      </c>
      <c r="C33" s="304">
        <f>SUM(C34:C44)</f>
        <v>6900</v>
      </c>
      <c r="D33" s="305">
        <f t="shared" ref="D33:E33" si="0">SUM(D34:D44)</f>
        <v>6884</v>
      </c>
      <c r="E33" s="305">
        <f t="shared" si="0"/>
        <v>11957190</v>
      </c>
      <c r="F33" s="7"/>
      <c r="G33" s="7"/>
      <c r="H33" s="7"/>
      <c r="I33" s="7"/>
      <c r="J33" s="7"/>
      <c r="K33" s="7"/>
      <c r="L33" s="7"/>
      <c r="M33" s="7"/>
      <c r="N33" s="7"/>
    </row>
    <row r="34" spans="1:14" s="3" customFormat="1" ht="15" customHeight="1" x14ac:dyDescent="0.15">
      <c r="A34" s="286" t="s">
        <v>49</v>
      </c>
      <c r="B34" s="287" t="s">
        <v>50</v>
      </c>
      <c r="C34" s="306">
        <f>[12]B!$C$29</f>
        <v>2147</v>
      </c>
      <c r="D34" s="306">
        <f>[12]B!$E$29</f>
        <v>2131</v>
      </c>
      <c r="E34" s="23">
        <f>[12]B!$AL$29</f>
        <v>2812920</v>
      </c>
      <c r="F34" s="7"/>
      <c r="G34" s="7"/>
      <c r="H34" s="7"/>
      <c r="I34" s="7"/>
      <c r="J34" s="7"/>
      <c r="K34" s="7"/>
      <c r="L34" s="7"/>
      <c r="M34" s="7"/>
      <c r="N34" s="7"/>
    </row>
    <row r="35" spans="1:14" s="3" customFormat="1" ht="15" customHeight="1" x14ac:dyDescent="0.15">
      <c r="A35" s="290" t="s">
        <v>51</v>
      </c>
      <c r="B35" s="291" t="s">
        <v>52</v>
      </c>
      <c r="C35" s="299">
        <f>[12]B!$C$30</f>
        <v>0</v>
      </c>
      <c r="D35" s="299">
        <f>[12]B!$E$30</f>
        <v>0</v>
      </c>
      <c r="E35" s="24">
        <f>[12]B!$AL$30</f>
        <v>0</v>
      </c>
      <c r="F35" s="7"/>
      <c r="G35" s="7"/>
      <c r="H35" s="7"/>
      <c r="I35" s="7"/>
      <c r="J35" s="7"/>
      <c r="K35" s="7"/>
      <c r="L35" s="7"/>
      <c r="M35" s="7"/>
      <c r="N35" s="7"/>
    </row>
    <row r="36" spans="1:14" s="3" customFormat="1" ht="15" customHeight="1" x14ac:dyDescent="0.15">
      <c r="A36" s="290" t="s">
        <v>53</v>
      </c>
      <c r="B36" s="291" t="s">
        <v>54</v>
      </c>
      <c r="C36" s="299">
        <f>[12]B!$C$31</f>
        <v>0</v>
      </c>
      <c r="D36" s="299">
        <f>[12]B!$E$31</f>
        <v>0</v>
      </c>
      <c r="E36" s="24">
        <f>[12]B!$AL$31</f>
        <v>0</v>
      </c>
      <c r="F36" s="7"/>
      <c r="G36" s="7"/>
      <c r="H36" s="7"/>
      <c r="I36" s="7"/>
      <c r="J36" s="7"/>
      <c r="K36" s="7"/>
      <c r="L36" s="7"/>
      <c r="M36" s="7"/>
      <c r="N36" s="7"/>
    </row>
    <row r="37" spans="1:14" s="3" customFormat="1" ht="15" customHeight="1" x14ac:dyDescent="0.15">
      <c r="A37" s="290" t="s">
        <v>55</v>
      </c>
      <c r="B37" s="291" t="s">
        <v>56</v>
      </c>
      <c r="C37" s="299">
        <f>[12]B!$C$32</f>
        <v>141</v>
      </c>
      <c r="D37" s="299">
        <f>[12]B!$E$32</f>
        <v>141</v>
      </c>
      <c r="E37" s="24">
        <f>[12]B!$AL$32</f>
        <v>253800</v>
      </c>
      <c r="F37" s="7"/>
      <c r="G37" s="7"/>
      <c r="H37" s="7"/>
      <c r="I37" s="7"/>
      <c r="J37" s="7"/>
      <c r="K37" s="7"/>
      <c r="L37" s="7"/>
      <c r="M37" s="7"/>
      <c r="N37" s="7"/>
    </row>
    <row r="38" spans="1:14" s="3" customFormat="1" ht="15" customHeight="1" x14ac:dyDescent="0.15">
      <c r="A38" s="290" t="s">
        <v>57</v>
      </c>
      <c r="B38" s="291" t="s">
        <v>58</v>
      </c>
      <c r="C38" s="299">
        <f>[12]B!$C$33</f>
        <v>3544</v>
      </c>
      <c r="D38" s="299">
        <f>[12]B!$E$33</f>
        <v>3544</v>
      </c>
      <c r="E38" s="24">
        <f>[12]B!$AL$33</f>
        <v>5138800</v>
      </c>
      <c r="F38" s="7"/>
      <c r="G38" s="7"/>
      <c r="H38" s="7"/>
      <c r="I38" s="7"/>
      <c r="J38" s="7"/>
      <c r="K38" s="7"/>
      <c r="L38" s="7"/>
      <c r="M38" s="7"/>
      <c r="N38" s="7"/>
    </row>
    <row r="39" spans="1:14" s="3" customFormat="1" ht="15" customHeight="1" x14ac:dyDescent="0.15">
      <c r="A39" s="290" t="s">
        <v>59</v>
      </c>
      <c r="B39" s="291" t="s">
        <v>60</v>
      </c>
      <c r="C39" s="299">
        <f>[12]B!$C$34</f>
        <v>335</v>
      </c>
      <c r="D39" s="299">
        <f>[12]B!$E$34</f>
        <v>335</v>
      </c>
      <c r="E39" s="24">
        <f>[12]B!$AL$34</f>
        <v>442200</v>
      </c>
      <c r="F39" s="7"/>
      <c r="G39" s="7"/>
      <c r="H39" s="7"/>
      <c r="I39" s="7"/>
      <c r="J39" s="7"/>
      <c r="K39" s="7"/>
      <c r="L39" s="7"/>
      <c r="M39" s="7"/>
      <c r="N39" s="7"/>
    </row>
    <row r="40" spans="1:14" s="3" customFormat="1" ht="15" customHeight="1" x14ac:dyDescent="0.15">
      <c r="A40" s="290" t="s">
        <v>61</v>
      </c>
      <c r="B40" s="291" t="s">
        <v>62</v>
      </c>
      <c r="C40" s="299">
        <f>[12]B!$C$1076</f>
        <v>230</v>
      </c>
      <c r="D40" s="299">
        <f>[12]B!$E$1076</f>
        <v>230</v>
      </c>
      <c r="E40" s="24">
        <f>[12]B!$AL$1076</f>
        <v>742900</v>
      </c>
      <c r="F40" s="7"/>
      <c r="G40" s="7"/>
      <c r="H40" s="7"/>
      <c r="I40" s="7"/>
      <c r="J40" s="7"/>
      <c r="K40" s="7"/>
      <c r="L40" s="7"/>
      <c r="M40" s="7"/>
      <c r="N40" s="7"/>
    </row>
    <row r="41" spans="1:14" s="3" customFormat="1" ht="15" customHeight="1" x14ac:dyDescent="0.15">
      <c r="A41" s="290" t="s">
        <v>63</v>
      </c>
      <c r="B41" s="291" t="s">
        <v>64</v>
      </c>
      <c r="C41" s="299">
        <f>[12]B!$C$1077</f>
        <v>315</v>
      </c>
      <c r="D41" s="299">
        <f>[12]B!$E$1077</f>
        <v>315</v>
      </c>
      <c r="E41" s="24">
        <f>[12]B!$AL$1077</f>
        <v>1017450</v>
      </c>
      <c r="F41" s="7"/>
      <c r="G41" s="7"/>
      <c r="H41" s="7"/>
      <c r="I41" s="7"/>
      <c r="J41" s="7"/>
      <c r="K41" s="7"/>
      <c r="L41" s="7"/>
      <c r="M41" s="7"/>
      <c r="N41" s="7"/>
    </row>
    <row r="42" spans="1:14" s="3" customFormat="1" ht="15" customHeight="1" x14ac:dyDescent="0.15">
      <c r="A42" s="290" t="s">
        <v>65</v>
      </c>
      <c r="B42" s="291" t="s">
        <v>66</v>
      </c>
      <c r="C42" s="299">
        <f>[12]B!$C$1078</f>
        <v>0</v>
      </c>
      <c r="D42" s="299">
        <f>[12]B!$E$1078</f>
        <v>0</v>
      </c>
      <c r="E42" s="24">
        <f>[12]B!$AL$1078</f>
        <v>0</v>
      </c>
      <c r="F42" s="7"/>
      <c r="G42" s="7"/>
      <c r="H42" s="7"/>
      <c r="I42" s="7"/>
      <c r="J42" s="7"/>
      <c r="K42" s="7"/>
      <c r="L42" s="7"/>
      <c r="M42" s="7"/>
      <c r="N42" s="7"/>
    </row>
    <row r="43" spans="1:14" s="3" customFormat="1" ht="15" customHeight="1" x14ac:dyDescent="0.15">
      <c r="A43" s="290" t="s">
        <v>67</v>
      </c>
      <c r="B43" s="291" t="s">
        <v>68</v>
      </c>
      <c r="C43" s="299">
        <f>[12]B!$C$1079</f>
        <v>0</v>
      </c>
      <c r="D43" s="299">
        <f>[12]B!$E$1079</f>
        <v>0</v>
      </c>
      <c r="E43" s="24">
        <f>[12]B!$AL$1079</f>
        <v>0</v>
      </c>
      <c r="F43" s="7"/>
      <c r="G43" s="7"/>
      <c r="H43" s="7"/>
      <c r="I43" s="7"/>
      <c r="J43" s="7"/>
      <c r="K43" s="7"/>
      <c r="L43" s="7"/>
      <c r="M43" s="7"/>
      <c r="N43" s="7"/>
    </row>
    <row r="44" spans="1:14" s="3" customFormat="1" ht="15" customHeight="1" x14ac:dyDescent="0.15">
      <c r="A44" s="290" t="s">
        <v>69</v>
      </c>
      <c r="B44" s="291" t="s">
        <v>70</v>
      </c>
      <c r="C44" s="299">
        <f>[12]B!$C$1075</f>
        <v>188</v>
      </c>
      <c r="D44" s="299">
        <f>[12]B!$E$1075</f>
        <v>188</v>
      </c>
      <c r="E44" s="24">
        <f>[12]B!$AL$1075</f>
        <v>1549120</v>
      </c>
      <c r="F44" s="7"/>
      <c r="G44" s="7"/>
      <c r="H44" s="7"/>
      <c r="I44" s="7"/>
      <c r="J44" s="7"/>
      <c r="K44" s="7"/>
      <c r="L44" s="7"/>
      <c r="M44" s="7"/>
      <c r="N44" s="7"/>
    </row>
    <row r="45" spans="1:14" s="3" customFormat="1" ht="15" customHeight="1" x14ac:dyDescent="0.15">
      <c r="A45" s="295"/>
      <c r="B45" s="296" t="s">
        <v>40</v>
      </c>
      <c r="C45" s="307">
        <f>SUM(C46:C50)</f>
        <v>513</v>
      </c>
      <c r="D45" s="308"/>
      <c r="E45" s="27"/>
      <c r="F45" s="7"/>
      <c r="G45" s="7"/>
      <c r="H45" s="7"/>
      <c r="I45" s="7"/>
      <c r="J45" s="7"/>
      <c r="K45" s="7"/>
      <c r="L45" s="7"/>
      <c r="M45" s="7"/>
      <c r="N45" s="7"/>
    </row>
    <row r="46" spans="1:14" s="3" customFormat="1" ht="15" customHeight="1" x14ac:dyDescent="0.15">
      <c r="A46" s="26"/>
      <c r="B46" s="291" t="s">
        <v>71</v>
      </c>
      <c r="C46" s="299">
        <f>[12]B!$C$36</f>
        <v>235</v>
      </c>
      <c r="D46" s="308"/>
      <c r="E46" s="27"/>
      <c r="F46" s="7"/>
      <c r="G46" s="7"/>
      <c r="H46" s="7"/>
      <c r="I46" s="7"/>
      <c r="J46" s="7"/>
      <c r="K46" s="7"/>
      <c r="L46" s="7"/>
      <c r="M46" s="7"/>
      <c r="N46" s="7"/>
    </row>
    <row r="47" spans="1:14" s="3" customFormat="1" ht="15" customHeight="1" x14ac:dyDescent="0.15">
      <c r="A47" s="26"/>
      <c r="B47" s="291" t="s">
        <v>72</v>
      </c>
      <c r="C47" s="299">
        <f>[12]B!$C$37</f>
        <v>278</v>
      </c>
      <c r="D47" s="308"/>
      <c r="E47" s="27"/>
      <c r="F47" s="7"/>
      <c r="G47" s="7"/>
      <c r="H47" s="7"/>
      <c r="I47" s="7"/>
      <c r="J47" s="7"/>
      <c r="K47" s="7"/>
      <c r="L47" s="7"/>
      <c r="M47" s="7"/>
      <c r="N47" s="7"/>
    </row>
    <row r="48" spans="1:14" s="3" customFormat="1" ht="15" customHeight="1" x14ac:dyDescent="0.15">
      <c r="A48" s="26"/>
      <c r="B48" s="291" t="s">
        <v>73</v>
      </c>
      <c r="C48" s="299">
        <f>[12]B!$C$38</f>
        <v>0</v>
      </c>
      <c r="D48" s="308"/>
      <c r="E48" s="27"/>
      <c r="F48" s="7"/>
      <c r="G48" s="7"/>
      <c r="H48" s="7"/>
      <c r="I48" s="7"/>
      <c r="J48" s="7"/>
      <c r="K48" s="7"/>
      <c r="L48" s="7"/>
      <c r="M48" s="7"/>
      <c r="N48" s="7"/>
    </row>
    <row r="49" spans="1:14" s="3" customFormat="1" ht="15" customHeight="1" x14ac:dyDescent="0.15">
      <c r="A49" s="26"/>
      <c r="B49" s="291" t="s">
        <v>74</v>
      </c>
      <c r="C49" s="299">
        <f>[12]B!$C$39</f>
        <v>0</v>
      </c>
      <c r="D49" s="308"/>
      <c r="E49" s="27"/>
      <c r="F49" s="7"/>
      <c r="G49" s="7"/>
      <c r="H49" s="7"/>
      <c r="I49" s="7"/>
      <c r="J49" s="7"/>
      <c r="K49" s="7"/>
      <c r="L49" s="7"/>
      <c r="M49" s="7"/>
      <c r="N49" s="7"/>
    </row>
    <row r="50" spans="1:14" s="3" customFormat="1" ht="15" customHeight="1" x14ac:dyDescent="0.15">
      <c r="A50" s="28"/>
      <c r="B50" s="309" t="s">
        <v>75</v>
      </c>
      <c r="C50" s="310">
        <f>[12]B!$C$40</f>
        <v>0</v>
      </c>
      <c r="D50" s="308"/>
      <c r="E50" s="27"/>
      <c r="F50" s="7"/>
      <c r="G50" s="7"/>
      <c r="H50" s="7"/>
      <c r="I50" s="7"/>
      <c r="J50" s="7"/>
      <c r="K50" s="7"/>
      <c r="L50" s="7"/>
      <c r="M50" s="7"/>
      <c r="N50" s="7"/>
    </row>
    <row r="51" spans="1:14" s="3" customFormat="1" ht="20.100000000000001" customHeight="1" x14ac:dyDescent="0.15">
      <c r="A51" s="21"/>
      <c r="B51" s="22" t="s">
        <v>76</v>
      </c>
      <c r="C51" s="304">
        <f>SUM(C52:C53)</f>
        <v>0</v>
      </c>
      <c r="D51" s="305">
        <f>SUM(D52:D53)</f>
        <v>0</v>
      </c>
      <c r="E51" s="29">
        <f>SUM(E52:E53)</f>
        <v>0</v>
      </c>
      <c r="F51" s="7"/>
      <c r="G51" s="7"/>
      <c r="H51" s="7"/>
      <c r="I51" s="7"/>
      <c r="J51" s="7"/>
      <c r="K51" s="7"/>
      <c r="L51" s="7"/>
      <c r="M51" s="7"/>
      <c r="N51" s="7"/>
    </row>
    <row r="52" spans="1:14" s="3" customFormat="1" ht="15" customHeight="1" x14ac:dyDescent="0.15">
      <c r="A52" s="286" t="s">
        <v>77</v>
      </c>
      <c r="B52" s="287" t="s">
        <v>78</v>
      </c>
      <c r="C52" s="311">
        <f>[12]B!$C$1081</f>
        <v>0</v>
      </c>
      <c r="D52" s="311">
        <f>[12]B!$E$1081</f>
        <v>0</v>
      </c>
      <c r="E52" s="30">
        <f>[12]B!$AL$1081</f>
        <v>0</v>
      </c>
      <c r="F52" s="7"/>
      <c r="G52" s="7"/>
      <c r="H52" s="7"/>
      <c r="I52" s="7"/>
      <c r="J52" s="7"/>
      <c r="K52" s="7"/>
      <c r="L52" s="7"/>
      <c r="M52" s="7"/>
      <c r="N52" s="7"/>
    </row>
    <row r="53" spans="1:14" s="3" customFormat="1" ht="15" customHeight="1" x14ac:dyDescent="0.15">
      <c r="A53" s="290" t="s">
        <v>79</v>
      </c>
      <c r="B53" s="291" t="s">
        <v>80</v>
      </c>
      <c r="C53" s="312">
        <f>[12]B!$C$1082</f>
        <v>0</v>
      </c>
      <c r="D53" s="312">
        <f>[12]B!$E$1082</f>
        <v>0</v>
      </c>
      <c r="E53" s="31">
        <f>[12]B!$AL$1082</f>
        <v>0</v>
      </c>
      <c r="F53" s="7"/>
      <c r="G53" s="7"/>
      <c r="H53" s="7"/>
      <c r="I53" s="7"/>
      <c r="J53" s="7"/>
      <c r="K53" s="7"/>
      <c r="L53" s="7"/>
      <c r="M53" s="7"/>
      <c r="N53" s="7"/>
    </row>
    <row r="54" spans="1:14" s="3" customFormat="1" ht="15" customHeight="1" x14ac:dyDescent="0.15">
      <c r="A54" s="295"/>
      <c r="B54" s="313" t="s">
        <v>81</v>
      </c>
      <c r="C54" s="314">
        <f>C55</f>
        <v>0</v>
      </c>
      <c r="D54" s="308"/>
      <c r="E54" s="27"/>
      <c r="F54" s="7"/>
      <c r="G54" s="7"/>
      <c r="H54" s="7"/>
      <c r="I54" s="7"/>
      <c r="J54" s="7"/>
      <c r="K54" s="7"/>
      <c r="L54" s="7"/>
      <c r="M54" s="7"/>
      <c r="N54" s="7"/>
    </row>
    <row r="55" spans="1:14" s="3" customFormat="1" ht="24" customHeight="1" x14ac:dyDescent="0.15">
      <c r="A55" s="290" t="s">
        <v>82</v>
      </c>
      <c r="B55" s="309" t="s">
        <v>83</v>
      </c>
      <c r="C55" s="310">
        <f>[12]B!$C$1054</f>
        <v>0</v>
      </c>
      <c r="D55" s="308"/>
      <c r="E55" s="27"/>
      <c r="F55" s="7"/>
      <c r="G55" s="7"/>
      <c r="H55" s="7"/>
      <c r="I55" s="7"/>
      <c r="J55" s="7"/>
      <c r="K55" s="7"/>
      <c r="L55" s="7"/>
      <c r="M55" s="7"/>
      <c r="N55" s="7"/>
    </row>
    <row r="56" spans="1:14" s="3" customFormat="1" ht="20.100000000000001" customHeight="1" x14ac:dyDescent="0.15">
      <c r="A56" s="33"/>
      <c r="B56" s="22" t="s">
        <v>84</v>
      </c>
      <c r="C56" s="304">
        <f>SUM(C57:C60)</f>
        <v>796</v>
      </c>
      <c r="D56" s="305">
        <f>SUM(D57:D60)</f>
        <v>796</v>
      </c>
      <c r="E56" s="29">
        <f>SUM(E57:E60)</f>
        <v>1483990</v>
      </c>
      <c r="F56" s="7"/>
      <c r="G56" s="7"/>
      <c r="H56" s="7"/>
      <c r="I56" s="7"/>
      <c r="J56" s="7"/>
      <c r="K56" s="7"/>
      <c r="L56" s="7"/>
      <c r="M56" s="7"/>
      <c r="N56" s="7"/>
    </row>
    <row r="57" spans="1:14" s="3" customFormat="1" ht="15" customHeight="1" x14ac:dyDescent="0.15">
      <c r="A57" s="286" t="s">
        <v>85</v>
      </c>
      <c r="B57" s="287" t="s">
        <v>86</v>
      </c>
      <c r="C57" s="311">
        <f>[12]B!$C$44</f>
        <v>11</v>
      </c>
      <c r="D57" s="311">
        <f>[12]B!$E$44</f>
        <v>11</v>
      </c>
      <c r="E57" s="30">
        <f>[12]B!$AL$44</f>
        <v>47740</v>
      </c>
      <c r="F57" s="7"/>
      <c r="G57" s="7"/>
      <c r="H57" s="7"/>
      <c r="I57" s="7"/>
      <c r="J57" s="7"/>
      <c r="K57" s="7"/>
      <c r="L57" s="7"/>
      <c r="M57" s="7"/>
      <c r="N57" s="7"/>
    </row>
    <row r="58" spans="1:14" s="3" customFormat="1" ht="15" customHeight="1" x14ac:dyDescent="0.15">
      <c r="A58" s="290" t="s">
        <v>87</v>
      </c>
      <c r="B58" s="291" t="s">
        <v>88</v>
      </c>
      <c r="C58" s="312">
        <f>[12]B!$C$45</f>
        <v>520</v>
      </c>
      <c r="D58" s="312">
        <f>[12]B!$E$45</f>
        <v>520</v>
      </c>
      <c r="E58" s="31">
        <f>[12]B!$AL$45</f>
        <v>1242800</v>
      </c>
      <c r="F58" s="7"/>
      <c r="G58" s="7"/>
      <c r="H58" s="7"/>
      <c r="I58" s="7"/>
      <c r="J58" s="7"/>
      <c r="K58" s="7"/>
      <c r="L58" s="7"/>
      <c r="M58" s="7"/>
      <c r="N58" s="7"/>
    </row>
    <row r="59" spans="1:14" s="3" customFormat="1" ht="15" customHeight="1" x14ac:dyDescent="0.15">
      <c r="A59" s="290" t="s">
        <v>89</v>
      </c>
      <c r="B59" s="291" t="s">
        <v>90</v>
      </c>
      <c r="C59" s="312">
        <f>[12]B!$C$46</f>
        <v>0</v>
      </c>
      <c r="D59" s="312">
        <f>[12]B!$E$46</f>
        <v>0</v>
      </c>
      <c r="E59" s="31">
        <f>[12]B!$AL$46</f>
        <v>0</v>
      </c>
      <c r="F59" s="7"/>
      <c r="G59" s="7"/>
      <c r="H59" s="7"/>
      <c r="I59" s="7"/>
      <c r="J59" s="7"/>
      <c r="K59" s="7"/>
      <c r="L59" s="7"/>
      <c r="M59" s="7"/>
      <c r="N59" s="7"/>
    </row>
    <row r="60" spans="1:14" s="3" customFormat="1" ht="15" customHeight="1" x14ac:dyDescent="0.15">
      <c r="A60" s="290" t="s">
        <v>91</v>
      </c>
      <c r="B60" s="291" t="s">
        <v>92</v>
      </c>
      <c r="C60" s="312">
        <f>[12]B!$C$47</f>
        <v>265</v>
      </c>
      <c r="D60" s="312">
        <f>[12]B!$E$47</f>
        <v>265</v>
      </c>
      <c r="E60" s="31">
        <f>[12]B!$AL$47</f>
        <v>193450</v>
      </c>
      <c r="F60" s="7"/>
      <c r="G60" s="7"/>
      <c r="H60" s="7"/>
      <c r="I60" s="7"/>
      <c r="J60" s="7"/>
      <c r="K60" s="7"/>
      <c r="L60" s="7"/>
      <c r="M60" s="7"/>
      <c r="N60" s="7"/>
    </row>
    <row r="61" spans="1:14" s="3" customFormat="1" ht="15" customHeight="1" x14ac:dyDescent="0.15">
      <c r="A61" s="315"/>
      <c r="B61" s="313" t="s">
        <v>93</v>
      </c>
      <c r="C61" s="316">
        <f>C62</f>
        <v>0</v>
      </c>
      <c r="D61" s="308"/>
      <c r="E61" s="27"/>
      <c r="F61" s="7"/>
      <c r="G61" s="7"/>
      <c r="H61" s="7"/>
      <c r="I61" s="7"/>
      <c r="J61" s="7"/>
      <c r="K61" s="7"/>
      <c r="L61" s="7"/>
      <c r="M61" s="7"/>
      <c r="N61" s="7"/>
    </row>
    <row r="62" spans="1:14" s="3" customFormat="1" ht="15" customHeight="1" x14ac:dyDescent="0.15">
      <c r="A62" s="303"/>
      <c r="B62" s="309" t="s">
        <v>94</v>
      </c>
      <c r="C62" s="317">
        <f>[12]B!$C$49</f>
        <v>0</v>
      </c>
      <c r="D62" s="308"/>
      <c r="E62" s="27"/>
      <c r="F62" s="7"/>
      <c r="G62" s="7"/>
      <c r="H62" s="7"/>
      <c r="I62" s="7"/>
      <c r="J62" s="7"/>
      <c r="K62" s="7"/>
      <c r="L62" s="7"/>
      <c r="M62" s="7"/>
      <c r="N62" s="7"/>
    </row>
    <row r="63" spans="1:14" s="3" customFormat="1" ht="20.100000000000001" customHeight="1" x14ac:dyDescent="0.15">
      <c r="A63" s="33"/>
      <c r="B63" s="22" t="s">
        <v>95</v>
      </c>
      <c r="C63" s="304">
        <f>SUM(C64:C66)</f>
        <v>978</v>
      </c>
      <c r="D63" s="305">
        <f>SUM(D64:D66)</f>
        <v>978</v>
      </c>
      <c r="E63" s="29">
        <f>SUM(E64:E66)</f>
        <v>1754300</v>
      </c>
      <c r="F63" s="7"/>
      <c r="G63" s="7"/>
      <c r="H63" s="7"/>
      <c r="I63" s="7"/>
      <c r="J63" s="7"/>
      <c r="K63" s="7"/>
      <c r="L63" s="7"/>
      <c r="M63" s="7"/>
      <c r="N63" s="7"/>
    </row>
    <row r="64" spans="1:14" s="3" customFormat="1" ht="15" customHeight="1" x14ac:dyDescent="0.15">
      <c r="A64" s="286" t="s">
        <v>96</v>
      </c>
      <c r="B64" s="287" t="s">
        <v>97</v>
      </c>
      <c r="C64" s="311">
        <f>[12]B!$C$53</f>
        <v>659</v>
      </c>
      <c r="D64" s="311">
        <f>[12]B!$E$53</f>
        <v>659</v>
      </c>
      <c r="E64" s="30">
        <f>[12]B!$AL$53</f>
        <v>1364130</v>
      </c>
      <c r="F64" s="7"/>
      <c r="G64" s="7"/>
      <c r="H64" s="7"/>
      <c r="I64" s="7"/>
      <c r="J64" s="7"/>
      <c r="K64" s="7"/>
      <c r="L64" s="7"/>
      <c r="M64" s="7"/>
      <c r="N64" s="7"/>
    </row>
    <row r="65" spans="1:14" s="3" customFormat="1" ht="15" customHeight="1" x14ac:dyDescent="0.15">
      <c r="A65" s="290" t="s">
        <v>98</v>
      </c>
      <c r="B65" s="291" t="s">
        <v>99</v>
      </c>
      <c r="C65" s="312">
        <f>[12]B!$C$54</f>
        <v>12</v>
      </c>
      <c r="D65" s="312">
        <f>[12]B!$E$54</f>
        <v>12</v>
      </c>
      <c r="E65" s="31">
        <f>[12]B!$AL$54</f>
        <v>24840</v>
      </c>
      <c r="F65" s="7"/>
      <c r="G65" s="7"/>
      <c r="H65" s="7"/>
      <c r="I65" s="7"/>
      <c r="J65" s="7"/>
      <c r="K65" s="7"/>
      <c r="L65" s="7"/>
      <c r="M65" s="7"/>
      <c r="N65" s="7"/>
    </row>
    <row r="66" spans="1:14" s="3" customFormat="1" ht="15" customHeight="1" x14ac:dyDescent="0.15">
      <c r="A66" s="290" t="s">
        <v>100</v>
      </c>
      <c r="B66" s="291" t="s">
        <v>101</v>
      </c>
      <c r="C66" s="312">
        <f>[12]B!$C$55</f>
        <v>307</v>
      </c>
      <c r="D66" s="312">
        <f>[12]B!$E$55</f>
        <v>307</v>
      </c>
      <c r="E66" s="31">
        <f>[12]B!$AL$55</f>
        <v>365330</v>
      </c>
      <c r="F66" s="7"/>
      <c r="G66" s="7"/>
      <c r="H66" s="7"/>
      <c r="I66" s="7"/>
      <c r="J66" s="7"/>
      <c r="K66" s="7"/>
      <c r="L66" s="7"/>
      <c r="M66" s="7"/>
      <c r="N66" s="7"/>
    </row>
    <row r="67" spans="1:14" s="3" customFormat="1" ht="15" customHeight="1" x14ac:dyDescent="0.15">
      <c r="A67" s="295"/>
      <c r="B67" s="296" t="s">
        <v>102</v>
      </c>
      <c r="C67" s="318">
        <f>SUM(C68:C69)</f>
        <v>0</v>
      </c>
      <c r="D67" s="308"/>
      <c r="E67" s="27"/>
      <c r="F67" s="7"/>
      <c r="G67" s="7"/>
      <c r="H67" s="7"/>
      <c r="I67" s="7"/>
      <c r="J67" s="7"/>
      <c r="K67" s="7"/>
      <c r="L67" s="7"/>
      <c r="M67" s="7"/>
      <c r="N67" s="7"/>
    </row>
    <row r="68" spans="1:14" s="3" customFormat="1" ht="15" customHeight="1" x14ac:dyDescent="0.15">
      <c r="A68" s="26"/>
      <c r="B68" s="291" t="s">
        <v>103</v>
      </c>
      <c r="C68" s="312">
        <f xml:space="preserve"> [12]B!$C$57</f>
        <v>0</v>
      </c>
      <c r="D68" s="308"/>
      <c r="E68" s="35"/>
      <c r="F68" s="7"/>
      <c r="G68" s="7"/>
      <c r="H68" s="7"/>
      <c r="I68" s="7"/>
      <c r="J68" s="7"/>
      <c r="K68" s="7"/>
      <c r="L68" s="7"/>
      <c r="M68" s="7"/>
      <c r="N68" s="7"/>
    </row>
    <row r="69" spans="1:14" s="3" customFormat="1" ht="15" customHeight="1" x14ac:dyDescent="0.15">
      <c r="A69" s="28"/>
      <c r="B69" s="309" t="s">
        <v>104</v>
      </c>
      <c r="C69" s="317">
        <f>[12]B!$C$58</f>
        <v>0</v>
      </c>
      <c r="D69" s="319"/>
      <c r="E69" s="36"/>
      <c r="F69" s="7"/>
      <c r="G69" s="7"/>
      <c r="H69" s="7"/>
      <c r="I69" s="7"/>
      <c r="J69" s="7"/>
      <c r="K69" s="7"/>
      <c r="L69" s="7"/>
      <c r="M69" s="7"/>
      <c r="N69" s="7"/>
    </row>
    <row r="70" spans="1:14" s="3" customFormat="1" ht="15" customHeight="1" x14ac:dyDescent="0.15">
      <c r="A70" s="37"/>
      <c r="B70" s="13" t="s">
        <v>105</v>
      </c>
      <c r="C70" s="304">
        <f>C10+C33+C51+C56+C63+C25+C26+C45+C54+C61+C67</f>
        <v>18706</v>
      </c>
      <c r="D70" s="304">
        <f>D10+D33+D51+D56+D63+D25</f>
        <v>17283</v>
      </c>
      <c r="E70" s="38">
        <f>E10+E33+E51+E56+E63+E25</f>
        <v>108895370</v>
      </c>
      <c r="F70" s="7"/>
      <c r="G70" s="7"/>
      <c r="H70" s="7"/>
      <c r="I70" s="7"/>
      <c r="J70" s="7"/>
      <c r="K70" s="7"/>
      <c r="L70" s="7"/>
      <c r="M70" s="7"/>
      <c r="N70" s="7"/>
    </row>
    <row r="71" spans="1:14" ht="24.95" customHeight="1" x14ac:dyDescent="0.15">
      <c r="A71" s="12" t="s">
        <v>106</v>
      </c>
    </row>
    <row r="72" spans="1:14" ht="35.1" customHeight="1" x14ac:dyDescent="0.15">
      <c r="A72" s="690" t="s">
        <v>107</v>
      </c>
      <c r="B72" s="753"/>
      <c r="C72" s="39" t="s">
        <v>6</v>
      </c>
      <c r="D72" s="39" t="s">
        <v>7</v>
      </c>
      <c r="E72" s="39" t="s">
        <v>8</v>
      </c>
    </row>
    <row r="73" spans="1:14" s="41" customFormat="1" ht="15" customHeight="1" x14ac:dyDescent="0.25">
      <c r="A73" s="748" t="s">
        <v>108</v>
      </c>
      <c r="B73" s="763"/>
      <c r="C73" s="304">
        <f>SUM(C74:C79,C83:C85)</f>
        <v>133066</v>
      </c>
      <c r="D73" s="320">
        <f>SUM(D74:D78,D79,D83:D85)</f>
        <v>131573</v>
      </c>
      <c r="E73" s="40">
        <f>SUM(E74:E78,E79,E83:E85)</f>
        <v>792442860</v>
      </c>
    </row>
    <row r="74" spans="1:14" ht="15" customHeight="1" x14ac:dyDescent="0.15">
      <c r="A74" s="42" t="s">
        <v>109</v>
      </c>
      <c r="B74" s="43" t="s">
        <v>110</v>
      </c>
      <c r="C74" s="311">
        <f>[12]B!$C$218</f>
        <v>45704</v>
      </c>
      <c r="D74" s="311">
        <f>[12]B!$E$218</f>
        <v>44898</v>
      </c>
      <c r="E74" s="44">
        <f>[12]B!$AL$218</f>
        <v>60770550</v>
      </c>
    </row>
    <row r="75" spans="1:14" ht="15" customHeight="1" x14ac:dyDescent="0.15">
      <c r="A75" s="566" t="s">
        <v>111</v>
      </c>
      <c r="B75" s="45" t="s">
        <v>112</v>
      </c>
      <c r="C75" s="312">
        <f>[12]B!C283</f>
        <v>51142</v>
      </c>
      <c r="D75" s="321">
        <f>[12]B!$E$283</f>
        <v>50756</v>
      </c>
      <c r="E75" s="46">
        <f>[12]B!$AL$283</f>
        <v>83345290</v>
      </c>
    </row>
    <row r="76" spans="1:14" ht="15" customHeight="1" x14ac:dyDescent="0.15">
      <c r="A76" s="566" t="s">
        <v>113</v>
      </c>
      <c r="B76" s="45" t="s">
        <v>114</v>
      </c>
      <c r="C76" s="312">
        <f>[12]B!$C$327</f>
        <v>3458</v>
      </c>
      <c r="D76" s="312">
        <f>[12]B!$E$327</f>
        <v>3435</v>
      </c>
      <c r="E76" s="46">
        <f>[12]B!$AL$327</f>
        <v>14412740</v>
      </c>
    </row>
    <row r="77" spans="1:14" ht="15" customHeight="1" x14ac:dyDescent="0.15">
      <c r="A77" s="566" t="s">
        <v>115</v>
      </c>
      <c r="B77" s="45" t="s">
        <v>116</v>
      </c>
      <c r="C77" s="312">
        <f>[12]B!$C$338</f>
        <v>0</v>
      </c>
      <c r="D77" s="312">
        <f>[12]B!$E$338</f>
        <v>0</v>
      </c>
      <c r="E77" s="46">
        <f>[12]B!$AL$338</f>
        <v>0</v>
      </c>
    </row>
    <row r="78" spans="1:14" ht="15" customHeight="1" x14ac:dyDescent="0.15">
      <c r="A78" s="566" t="s">
        <v>117</v>
      </c>
      <c r="B78" s="47" t="s">
        <v>118</v>
      </c>
      <c r="C78" s="322">
        <f>[12]B!$C$413</f>
        <v>3361</v>
      </c>
      <c r="D78" s="322">
        <f>[12]B!$E$413</f>
        <v>3332</v>
      </c>
      <c r="E78" s="48">
        <f>[12]B!$AL$413</f>
        <v>18838240</v>
      </c>
    </row>
    <row r="79" spans="1:14" ht="15" customHeight="1" x14ac:dyDescent="0.15">
      <c r="A79" s="764" t="s">
        <v>119</v>
      </c>
      <c r="B79" s="50" t="s">
        <v>120</v>
      </c>
      <c r="C79" s="323">
        <f>SUM(C80:C82)</f>
        <v>26300</v>
      </c>
      <c r="D79" s="323">
        <f>SUM(D80:D82)</f>
        <v>26073</v>
      </c>
      <c r="E79" s="51">
        <f>SUM(E80:E82)</f>
        <v>609780630</v>
      </c>
    </row>
    <row r="80" spans="1:14" ht="15" customHeight="1" x14ac:dyDescent="0.15">
      <c r="A80" s="764"/>
      <c r="B80" s="52" t="s">
        <v>121</v>
      </c>
      <c r="C80" s="321">
        <f>[12]B!$C$464</f>
        <v>3352</v>
      </c>
      <c r="D80" s="321">
        <f>[12]B!$E$464</f>
        <v>3321</v>
      </c>
      <c r="E80" s="53">
        <f>[12]B!$AL$464</f>
        <v>12460820</v>
      </c>
    </row>
    <row r="81" spans="1:5" ht="15" customHeight="1" x14ac:dyDescent="0.15">
      <c r="A81" s="764"/>
      <c r="B81" s="54" t="s">
        <v>122</v>
      </c>
      <c r="C81" s="312">
        <f>[12]B!$C$483</f>
        <v>16</v>
      </c>
      <c r="D81" s="321">
        <f>[12]B!$E$483</f>
        <v>16</v>
      </c>
      <c r="E81" s="46">
        <f>[12]B!$AL$483</f>
        <v>55260</v>
      </c>
    </row>
    <row r="82" spans="1:5" ht="15" customHeight="1" x14ac:dyDescent="0.15">
      <c r="A82" s="764"/>
      <c r="B82" s="54" t="s">
        <v>123</v>
      </c>
      <c r="C82" s="312">
        <f>[12]B!$C$511</f>
        <v>22932</v>
      </c>
      <c r="D82" s="312">
        <f>[12]B!$E$511</f>
        <v>22736</v>
      </c>
      <c r="E82" s="46">
        <f>[12]B!$AL$511</f>
        <v>597264550</v>
      </c>
    </row>
    <row r="83" spans="1:5" ht="15" customHeight="1" x14ac:dyDescent="0.15">
      <c r="A83" s="566" t="s">
        <v>124</v>
      </c>
      <c r="B83" s="45" t="s">
        <v>125</v>
      </c>
      <c r="C83" s="312">
        <f>[12]B!$C$521</f>
        <v>0</v>
      </c>
      <c r="D83" s="312">
        <f>[12]B!$E$521</f>
        <v>0</v>
      </c>
      <c r="E83" s="46">
        <f>[12]B!$AL$521</f>
        <v>0</v>
      </c>
    </row>
    <row r="84" spans="1:5" s="56" customFormat="1" ht="15" customHeight="1" x14ac:dyDescent="0.15">
      <c r="A84" s="566" t="s">
        <v>126</v>
      </c>
      <c r="B84" s="45" t="s">
        <v>127</v>
      </c>
      <c r="C84" s="324">
        <f>[12]B!$C$575</f>
        <v>110</v>
      </c>
      <c r="D84" s="312">
        <f>[12]B!$E$575</f>
        <v>110</v>
      </c>
      <c r="E84" s="55">
        <f>[12]B!$AL$575</f>
        <v>221780</v>
      </c>
    </row>
    <row r="85" spans="1:5" ht="15" customHeight="1" x14ac:dyDescent="0.15">
      <c r="A85" s="566" t="s">
        <v>128</v>
      </c>
      <c r="B85" s="45" t="s">
        <v>129</v>
      </c>
      <c r="C85" s="312">
        <f>[12]B!$C$607</f>
        <v>2991</v>
      </c>
      <c r="D85" s="312">
        <f>[12]B!$E$607</f>
        <v>2969</v>
      </c>
      <c r="E85" s="46">
        <f>[12]B!$AL$607</f>
        <v>5073630</v>
      </c>
    </row>
    <row r="86" spans="1:5" s="3" customFormat="1" ht="15" customHeight="1" x14ac:dyDescent="0.15">
      <c r="A86" s="748" t="s">
        <v>130</v>
      </c>
      <c r="B86" s="749"/>
      <c r="C86" s="323">
        <f>+C87+C88+C89+C90+C94+C95</f>
        <v>4665</v>
      </c>
      <c r="D86" s="323">
        <f>+D87+D88+D89+D90+D94</f>
        <v>4621</v>
      </c>
      <c r="E86" s="51">
        <f>+E87+E88+E89+E90+E94</f>
        <v>141543490</v>
      </c>
    </row>
    <row r="87" spans="1:5" ht="15" customHeight="1" x14ac:dyDescent="0.15">
      <c r="A87" s="57" t="s">
        <v>131</v>
      </c>
      <c r="B87" s="58" t="s">
        <v>132</v>
      </c>
      <c r="C87" s="321">
        <f>[12]B!$C$669</f>
        <v>2035</v>
      </c>
      <c r="D87" s="312">
        <f>[12]B!$E$669</f>
        <v>2023</v>
      </c>
      <c r="E87" s="53">
        <f>[12]B!$AL$669</f>
        <v>19871550</v>
      </c>
    </row>
    <row r="88" spans="1:5" ht="15" customHeight="1" x14ac:dyDescent="0.15">
      <c r="A88" s="566" t="s">
        <v>133</v>
      </c>
      <c r="B88" s="45" t="s">
        <v>134</v>
      </c>
      <c r="C88" s="312">
        <f>[12]B!$C$692</f>
        <v>1</v>
      </c>
      <c r="D88" s="312">
        <f>[12]B!$E$692</f>
        <v>1</v>
      </c>
      <c r="E88" s="46">
        <f>[12]B!$AL$692</f>
        <v>27810</v>
      </c>
    </row>
    <row r="89" spans="1:5" ht="15" customHeight="1" x14ac:dyDescent="0.15">
      <c r="A89" s="566" t="s">
        <v>135</v>
      </c>
      <c r="B89" s="45" t="s">
        <v>136</v>
      </c>
      <c r="C89" s="312">
        <f>[12]B!$C$722</f>
        <v>1815</v>
      </c>
      <c r="D89" s="312">
        <f>[12]B!$E$722</f>
        <v>1810</v>
      </c>
      <c r="E89" s="46">
        <f>[12]B!$AL$722</f>
        <v>104483650</v>
      </c>
    </row>
    <row r="90" spans="1:5" ht="15" customHeight="1" x14ac:dyDescent="0.15">
      <c r="A90" s="764" t="s">
        <v>113</v>
      </c>
      <c r="B90" s="45" t="s">
        <v>137</v>
      </c>
      <c r="C90" s="312">
        <f>SUM(C91:C93)</f>
        <v>792</v>
      </c>
      <c r="D90" s="312">
        <f>SUM(D91:D93)</f>
        <v>787</v>
      </c>
      <c r="E90" s="46">
        <f>SUM(E91:E93)</f>
        <v>17160480</v>
      </c>
    </row>
    <row r="91" spans="1:5" ht="15" customHeight="1" x14ac:dyDescent="0.15">
      <c r="A91" s="764"/>
      <c r="B91" s="54" t="s">
        <v>138</v>
      </c>
      <c r="C91" s="312">
        <f>[12]B!$C$746-[12]B!C724-[12]B!C725</f>
        <v>693</v>
      </c>
      <c r="D91" s="312">
        <f>[12]B!$E$746-[12]B!E724-[12]B!E725</f>
        <v>690</v>
      </c>
      <c r="E91" s="46">
        <f>[12]B!$AL$746-[12]B!$AL$676724-[12]B!$AL$725</f>
        <v>15003200</v>
      </c>
    </row>
    <row r="92" spans="1:5" ht="15" customHeight="1" x14ac:dyDescent="0.15">
      <c r="A92" s="764"/>
      <c r="B92" s="54" t="s">
        <v>139</v>
      </c>
      <c r="C92" s="312">
        <f>[12]B!$C$724</f>
        <v>0</v>
      </c>
      <c r="D92" s="312">
        <f>[12]B!$E$724</f>
        <v>0</v>
      </c>
      <c r="E92" s="46">
        <f>[12]B!$AL$724</f>
        <v>0</v>
      </c>
    </row>
    <row r="93" spans="1:5" ht="15" customHeight="1" x14ac:dyDescent="0.15">
      <c r="A93" s="764"/>
      <c r="B93" s="54" t="s">
        <v>140</v>
      </c>
      <c r="C93" s="312">
        <f>[12]B!$C$725</f>
        <v>99</v>
      </c>
      <c r="D93" s="312">
        <f>[12]B!$E$725</f>
        <v>97</v>
      </c>
      <c r="E93" s="46">
        <f>[12]B!$AL$725</f>
        <v>2157280</v>
      </c>
    </row>
    <row r="94" spans="1:5" ht="15" customHeight="1" x14ac:dyDescent="0.15">
      <c r="A94" s="566" t="s">
        <v>115</v>
      </c>
      <c r="B94" s="45" t="s">
        <v>141</v>
      </c>
      <c r="C94" s="312">
        <f>[12]B!$C$779</f>
        <v>0</v>
      </c>
      <c r="D94" s="312">
        <f>[12]B!$E$779</f>
        <v>0</v>
      </c>
      <c r="E94" s="46">
        <f>[12]B!$AL$779</f>
        <v>0</v>
      </c>
    </row>
    <row r="95" spans="1:5" s="60" customFormat="1" ht="15" customHeight="1" x14ac:dyDescent="0.15">
      <c r="A95" s="566"/>
      <c r="B95" s="45" t="s">
        <v>142</v>
      </c>
      <c r="C95" s="312">
        <f>[12]B!$C$837</f>
        <v>22</v>
      </c>
      <c r="D95" s="59"/>
      <c r="E95" s="59"/>
    </row>
    <row r="96" spans="1:5" s="3" customFormat="1" ht="15" customHeight="1" x14ac:dyDescent="0.15">
      <c r="A96" s="61"/>
      <c r="B96" s="61" t="s">
        <v>143</v>
      </c>
      <c r="C96" s="325">
        <f>[12]B!$C$1051</f>
        <v>0</v>
      </c>
      <c r="D96" s="326">
        <f>[12]B!$E$1051</f>
        <v>0</v>
      </c>
      <c r="E96" s="62">
        <f>[12]B!$AL$1051</f>
        <v>0</v>
      </c>
    </row>
    <row r="97" spans="1:8" s="63" customFormat="1" ht="24.95" customHeight="1" x14ac:dyDescent="0.15">
      <c r="A97" s="752" t="s">
        <v>144</v>
      </c>
      <c r="B97" s="752"/>
      <c r="C97" s="752"/>
      <c r="D97" s="752"/>
      <c r="E97" s="752"/>
    </row>
    <row r="98" spans="1:8" s="63" customFormat="1" ht="35.1" customHeight="1" x14ac:dyDescent="0.15">
      <c r="A98" s="13" t="s">
        <v>145</v>
      </c>
      <c r="B98" s="535" t="s">
        <v>5</v>
      </c>
      <c r="C98" s="39" t="s">
        <v>6</v>
      </c>
      <c r="D98" s="39" t="s">
        <v>7</v>
      </c>
      <c r="E98" s="39" t="s">
        <v>8</v>
      </c>
    </row>
    <row r="99" spans="1:8" s="63" customFormat="1" ht="15" customHeight="1" x14ac:dyDescent="0.15">
      <c r="A99" s="286" t="s">
        <v>146</v>
      </c>
      <c r="B99" s="43" t="s">
        <v>147</v>
      </c>
      <c r="C99" s="327">
        <f>[12]B!C844+[12]B!C851+[12]B!C855+[12]B!C862+[12]B!C871+[12]B!C875+[12]B!C879+[12]B!C883+[12]B!C894+[12]B!C897+[12]B!C905+[12]B!C911+[12]B!C921+[12]B!C926+[12]B!C891</f>
        <v>0</v>
      </c>
      <c r="D99" s="327">
        <f>[12]B!E844+[12]B!E851+[12]B!E855+[12]B!E862+[12]B!E871+[12]B!E875+[12]B!E879+[12]B!E883+[12]B!E894+[12]B!E897+[12]B!E905+[12]B!E911+[12]B!E921+[12]B!E926+[12]B!E891</f>
        <v>0</v>
      </c>
      <c r="E99" s="327">
        <f>[12]B!AL844+[12]B!AL851+[12]B!AL855+[12]B!AL862+[12]B!AL871+[12]B!AL875+[12]B!AL879+[12]B!AL883+[12]B!AL894+[12]B!AL897+[12]B!AL905+[12]B!AL911+[12]B!AL921+[12]B!AL926+[12]B!AL891</f>
        <v>0</v>
      </c>
    </row>
    <row r="100" spans="1:8" s="63" customFormat="1" ht="15" customHeight="1" x14ac:dyDescent="0.15">
      <c r="A100" s="290">
        <v>2001</v>
      </c>
      <c r="B100" s="45" t="s">
        <v>148</v>
      </c>
      <c r="C100" s="312">
        <f>SUM([12]B!C2370,[12]B!C2416:C2418)</f>
        <v>837</v>
      </c>
      <c r="D100" s="312">
        <f>SUM([12]B!E2370,[12]B!E2416:E2418)</f>
        <v>675</v>
      </c>
      <c r="E100" s="46">
        <f>[12]B!AL2370+[12]B!AL2416+[12]B!AL2417+[12]B!AL2418</f>
        <v>12353620</v>
      </c>
    </row>
    <row r="101" spans="1:8" s="63" customFormat="1" ht="15" customHeight="1" x14ac:dyDescent="0.15">
      <c r="A101" s="303" t="s">
        <v>149</v>
      </c>
      <c r="B101" s="65" t="s">
        <v>150</v>
      </c>
      <c r="C101" s="317">
        <f>[12]B!C2684</f>
        <v>5</v>
      </c>
      <c r="D101" s="317">
        <f>[12]B!E2684</f>
        <v>5</v>
      </c>
      <c r="E101" s="48">
        <f>[12]B!AL2684</f>
        <v>383520</v>
      </c>
    </row>
    <row r="102" spans="1:8" s="63" customFormat="1" ht="15" customHeight="1" x14ac:dyDescent="0.15">
      <c r="A102" s="37"/>
      <c r="B102" s="66" t="s">
        <v>151</v>
      </c>
      <c r="C102" s="328">
        <f>SUM(C99:C101)</f>
        <v>842</v>
      </c>
      <c r="D102" s="328">
        <f>SUM(D99:D101)</f>
        <v>680</v>
      </c>
      <c r="E102" s="67">
        <f>SUM(E99:E101)</f>
        <v>12737140</v>
      </c>
    </row>
    <row r="103" spans="1:8" s="71" customFormat="1" ht="24.95" customHeight="1" x14ac:dyDescent="0.15">
      <c r="A103" s="68" t="s">
        <v>152</v>
      </c>
      <c r="B103" s="69"/>
      <c r="C103" s="68"/>
      <c r="D103" s="68"/>
      <c r="E103" s="68"/>
      <c r="F103" s="70"/>
      <c r="G103" s="70"/>
    </row>
    <row r="104" spans="1:8" s="63" customFormat="1" ht="33.75" customHeight="1" x14ac:dyDescent="0.15">
      <c r="A104" s="72" t="s">
        <v>4</v>
      </c>
      <c r="B104" s="72" t="s">
        <v>5</v>
      </c>
      <c r="C104" s="39" t="s">
        <v>6</v>
      </c>
      <c r="D104" s="39" t="s">
        <v>7</v>
      </c>
      <c r="E104" s="39" t="s">
        <v>153</v>
      </c>
      <c r="F104" s="39" t="s">
        <v>154</v>
      </c>
      <c r="G104" s="39" t="s">
        <v>155</v>
      </c>
      <c r="H104" s="39" t="s">
        <v>8</v>
      </c>
    </row>
    <row r="105" spans="1:8" s="63" customFormat="1" ht="15" customHeight="1" x14ac:dyDescent="0.15">
      <c r="A105" s="286" t="s">
        <v>156</v>
      </c>
      <c r="B105" s="43" t="s">
        <v>157</v>
      </c>
      <c r="C105" s="311">
        <f>[12]B!$C$1216</f>
        <v>1</v>
      </c>
      <c r="D105" s="311">
        <f>[12]B!$I$1216</f>
        <v>0</v>
      </c>
      <c r="E105" s="311">
        <f>[12]B!$I$1216</f>
        <v>0</v>
      </c>
      <c r="F105" s="311">
        <f>[12]B!$L$1216</f>
        <v>0</v>
      </c>
      <c r="G105" s="73"/>
      <c r="H105" s="44">
        <f>[12]B!$AL$1216</f>
        <v>0</v>
      </c>
    </row>
    <row r="106" spans="1:8" s="63" customFormat="1" ht="15" customHeight="1" x14ac:dyDescent="0.15">
      <c r="A106" s="290" t="s">
        <v>158</v>
      </c>
      <c r="B106" s="45" t="s">
        <v>159</v>
      </c>
      <c r="C106" s="312">
        <f>[12]B!C1352</f>
        <v>76</v>
      </c>
      <c r="D106" s="312">
        <f>[12]B!I1352</f>
        <v>60</v>
      </c>
      <c r="E106" s="312">
        <f>[12]B!I1352</f>
        <v>60</v>
      </c>
      <c r="F106" s="312">
        <f>[12]B!L1352</f>
        <v>9</v>
      </c>
      <c r="G106" s="74"/>
      <c r="H106" s="46">
        <f>[12]B!$AL$1352</f>
        <v>17369265</v>
      </c>
    </row>
    <row r="107" spans="1:8" s="63" customFormat="1" ht="15" customHeight="1" x14ac:dyDescent="0.15">
      <c r="A107" s="290" t="s">
        <v>160</v>
      </c>
      <c r="B107" s="45" t="s">
        <v>161</v>
      </c>
      <c r="C107" s="312">
        <f>[12]B!C1502</f>
        <v>68</v>
      </c>
      <c r="D107" s="312">
        <f>[12]B!I1502</f>
        <v>45</v>
      </c>
      <c r="E107" s="312">
        <f>[12]B!I1502</f>
        <v>45</v>
      </c>
      <c r="F107" s="312">
        <f>[12]B!L1502</f>
        <v>8</v>
      </c>
      <c r="G107" s="74"/>
      <c r="H107" s="46">
        <f>[12]B!$AL$1502</f>
        <v>5708465</v>
      </c>
    </row>
    <row r="108" spans="1:8" s="63" customFormat="1" ht="15" customHeight="1" x14ac:dyDescent="0.15">
      <c r="A108" s="290" t="s">
        <v>162</v>
      </c>
      <c r="B108" s="45" t="s">
        <v>163</v>
      </c>
      <c r="C108" s="312">
        <f>[12]B!C1566</f>
        <v>10</v>
      </c>
      <c r="D108" s="312">
        <f>[12]B!I1566</f>
        <v>4</v>
      </c>
      <c r="E108" s="312">
        <f>[12]B!I1566</f>
        <v>4</v>
      </c>
      <c r="F108" s="312">
        <f>[12]B!L1566</f>
        <v>0</v>
      </c>
      <c r="G108" s="74"/>
      <c r="H108" s="46">
        <f>[12]B!AL1566</f>
        <v>691150</v>
      </c>
    </row>
    <row r="109" spans="1:8" s="63" customFormat="1" ht="15" customHeight="1" x14ac:dyDescent="0.15">
      <c r="A109" s="290" t="s">
        <v>164</v>
      </c>
      <c r="B109" s="45" t="s">
        <v>165</v>
      </c>
      <c r="C109" s="312">
        <f>[12]B!$C$1635</f>
        <v>22</v>
      </c>
      <c r="D109" s="312">
        <f>[12]B!$I$1635</f>
        <v>14</v>
      </c>
      <c r="E109" s="312">
        <f>[12]B!$I$1635</f>
        <v>14</v>
      </c>
      <c r="F109" s="312">
        <f>[12]B!$L$1635</f>
        <v>3</v>
      </c>
      <c r="G109" s="74"/>
      <c r="H109" s="46">
        <f>[12]B!$AL$1635</f>
        <v>1062895</v>
      </c>
    </row>
    <row r="110" spans="1:8" s="63" customFormat="1" ht="15" customHeight="1" x14ac:dyDescent="0.15">
      <c r="A110" s="290" t="s">
        <v>166</v>
      </c>
      <c r="B110" s="45" t="s">
        <v>167</v>
      </c>
      <c r="C110" s="312">
        <f>[12]B!$C$1680</f>
        <v>26</v>
      </c>
      <c r="D110" s="312">
        <f>[12]B!$I$1680</f>
        <v>20</v>
      </c>
      <c r="E110" s="312">
        <f>[12]B!$I$1680</f>
        <v>20</v>
      </c>
      <c r="F110" s="312">
        <f>[12]B!$L$1680</f>
        <v>2</v>
      </c>
      <c r="G110" s="74"/>
      <c r="H110" s="46">
        <f>[12]B!$AL$1680</f>
        <v>1291970</v>
      </c>
    </row>
    <row r="111" spans="1:8" s="63" customFormat="1" ht="15" customHeight="1" x14ac:dyDescent="0.15">
      <c r="A111" s="290" t="s">
        <v>168</v>
      </c>
      <c r="B111" s="45" t="s">
        <v>169</v>
      </c>
      <c r="C111" s="312">
        <f>[12]B!$C$1914</f>
        <v>15</v>
      </c>
      <c r="D111" s="312">
        <f>[12]B!$I$1914</f>
        <v>12</v>
      </c>
      <c r="E111" s="312">
        <f>[12]B!$I$1914</f>
        <v>12</v>
      </c>
      <c r="F111" s="312">
        <f>[12]B!$L$1914</f>
        <v>0</v>
      </c>
      <c r="G111" s="74"/>
      <c r="H111" s="46">
        <f>[12]B!$AL$1914</f>
        <v>19789280</v>
      </c>
    </row>
    <row r="112" spans="1:8" s="63" customFormat="1" ht="15" customHeight="1" x14ac:dyDescent="0.15">
      <c r="A112" s="290" t="s">
        <v>170</v>
      </c>
      <c r="B112" s="45" t="s">
        <v>171</v>
      </c>
      <c r="C112" s="312">
        <f>[12]B!$C$1983</f>
        <v>8</v>
      </c>
      <c r="D112" s="312">
        <f>[12]B!$I$1983</f>
        <v>6</v>
      </c>
      <c r="E112" s="312">
        <f>[12]B!$I$1983</f>
        <v>6</v>
      </c>
      <c r="F112" s="312">
        <f>[12]B!$L$1983</f>
        <v>2</v>
      </c>
      <c r="G112" s="74"/>
      <c r="H112" s="46">
        <f>[12]B!$AL$1983</f>
        <v>1736230</v>
      </c>
    </row>
    <row r="113" spans="1:12" s="63" customFormat="1" ht="15" customHeight="1" x14ac:dyDescent="0.15">
      <c r="A113" s="290" t="s">
        <v>172</v>
      </c>
      <c r="B113" s="45" t="s">
        <v>173</v>
      </c>
      <c r="C113" s="312">
        <f>[12]B!$C$2176</f>
        <v>227</v>
      </c>
      <c r="D113" s="312">
        <f>[12]B!$I$2176</f>
        <v>143</v>
      </c>
      <c r="E113" s="312">
        <f>[12]B!$I$2176</f>
        <v>143</v>
      </c>
      <c r="F113" s="312">
        <f>[12]B!$L$2176</f>
        <v>37</v>
      </c>
      <c r="G113" s="74"/>
      <c r="H113" s="46">
        <f>[12]B!$AL$2176</f>
        <v>47953875</v>
      </c>
    </row>
    <row r="114" spans="1:12" s="63" customFormat="1" ht="15" customHeight="1" x14ac:dyDescent="0.15">
      <c r="A114" s="290" t="s">
        <v>174</v>
      </c>
      <c r="B114" s="45" t="s">
        <v>175</v>
      </c>
      <c r="C114" s="312">
        <f>[12]B!C2218</f>
        <v>13</v>
      </c>
      <c r="D114" s="312">
        <f>[12]B!I2218</f>
        <v>6</v>
      </c>
      <c r="E114" s="312">
        <f>[12]B!I2218</f>
        <v>6</v>
      </c>
      <c r="F114" s="312">
        <f>[12]B!L2218</f>
        <v>1</v>
      </c>
      <c r="G114" s="74"/>
      <c r="H114" s="46">
        <f>[12]B!AL2218</f>
        <v>1101930</v>
      </c>
    </row>
    <row r="115" spans="1:12" s="63" customFormat="1" ht="15" customHeight="1" x14ac:dyDescent="0.15">
      <c r="A115" s="290" t="s">
        <v>176</v>
      </c>
      <c r="B115" s="45" t="s">
        <v>177</v>
      </c>
      <c r="C115" s="312">
        <f>[12]B!$C$2342</f>
        <v>92</v>
      </c>
      <c r="D115" s="312">
        <f>[12]B!I2342</f>
        <v>65</v>
      </c>
      <c r="E115" s="312">
        <f>[12]B!I2342</f>
        <v>65</v>
      </c>
      <c r="F115" s="312">
        <f>[12]B!L2342</f>
        <v>5</v>
      </c>
      <c r="G115" s="74"/>
      <c r="H115" s="46">
        <f>[12]B!AL2342</f>
        <v>22502730</v>
      </c>
    </row>
    <row r="116" spans="1:12" s="63" customFormat="1" ht="15" customHeight="1" x14ac:dyDescent="0.15">
      <c r="A116" s="290" t="s">
        <v>178</v>
      </c>
      <c r="B116" s="45" t="s">
        <v>179</v>
      </c>
      <c r="C116" s="312">
        <f>[12]B!$C$2377</f>
        <v>9</v>
      </c>
      <c r="D116" s="312">
        <f>[12]B!I2377</f>
        <v>9</v>
      </c>
      <c r="E116" s="312">
        <f>[12]B!I2377</f>
        <v>9</v>
      </c>
      <c r="F116" s="312">
        <f>[12]B!L2377</f>
        <v>0</v>
      </c>
      <c r="G116" s="74"/>
      <c r="H116" s="46">
        <f>[12]B!$AL$2377</f>
        <v>1832510</v>
      </c>
    </row>
    <row r="117" spans="1:12" s="63" customFormat="1" ht="15" customHeight="1" x14ac:dyDescent="0.15">
      <c r="A117" s="290" t="s">
        <v>180</v>
      </c>
      <c r="B117" s="45" t="s">
        <v>181</v>
      </c>
      <c r="C117" s="312">
        <f>[12]B!$C$2414</f>
        <v>36</v>
      </c>
      <c r="D117" s="312">
        <f>[12]B!$I$2414</f>
        <v>16</v>
      </c>
      <c r="E117" s="312">
        <f>[12]B!$I$2414</f>
        <v>16</v>
      </c>
      <c r="F117" s="312">
        <f>[12]B!$L$2414</f>
        <v>3</v>
      </c>
      <c r="G117" s="74"/>
      <c r="H117" s="46">
        <f>[12]B!$AL$2414</f>
        <v>2937515</v>
      </c>
    </row>
    <row r="118" spans="1:12" s="75" customFormat="1" ht="15" customHeight="1" x14ac:dyDescent="0.15">
      <c r="A118" s="290" t="s">
        <v>182</v>
      </c>
      <c r="B118" s="45" t="s">
        <v>183</v>
      </c>
      <c r="C118" s="312">
        <f>SUM(C119:C121)</f>
        <v>88</v>
      </c>
      <c r="D118" s="312">
        <f t="shared" ref="D118:F118" si="1">SUM(D119:D121)</f>
        <v>30</v>
      </c>
      <c r="E118" s="312">
        <f t="shared" si="1"/>
        <v>30</v>
      </c>
      <c r="F118" s="312">
        <f t="shared" si="1"/>
        <v>0</v>
      </c>
      <c r="G118" s="74"/>
      <c r="H118" s="46">
        <f>SUM(H119:H121)</f>
        <v>4619100</v>
      </c>
    </row>
    <row r="119" spans="1:12" s="75" customFormat="1" ht="15" customHeight="1" x14ac:dyDescent="0.15">
      <c r="A119" s="290"/>
      <c r="B119" s="76" t="s">
        <v>184</v>
      </c>
      <c r="C119" s="312">
        <f>[12]B!C2420</f>
        <v>88</v>
      </c>
      <c r="D119" s="312">
        <f>[12]B!$I$2420</f>
        <v>30</v>
      </c>
      <c r="E119" s="312">
        <f>[12]B!$I$2420</f>
        <v>30</v>
      </c>
      <c r="F119" s="312">
        <f>[12]B!$L$2420</f>
        <v>0</v>
      </c>
      <c r="G119" s="74"/>
      <c r="H119" s="46">
        <f>[12]B!$AL$2420</f>
        <v>4619100</v>
      </c>
    </row>
    <row r="120" spans="1:12" s="75" customFormat="1" ht="15" customHeight="1" x14ac:dyDescent="0.15">
      <c r="A120" s="290"/>
      <c r="B120" s="76" t="s">
        <v>185</v>
      </c>
      <c r="C120" s="312">
        <f>[12]B!C2421</f>
        <v>0</v>
      </c>
      <c r="D120" s="312">
        <f>[12]B!$I$2421</f>
        <v>0</v>
      </c>
      <c r="E120" s="312">
        <f>[12]B!$I$2421</f>
        <v>0</v>
      </c>
      <c r="F120" s="312">
        <f>[12]B!$L$2421</f>
        <v>0</v>
      </c>
      <c r="G120" s="74"/>
      <c r="H120" s="46">
        <f>[12]B!$AL$2421</f>
        <v>0</v>
      </c>
    </row>
    <row r="121" spans="1:12" s="75" customFormat="1" ht="15" customHeight="1" x14ac:dyDescent="0.15">
      <c r="A121" s="290"/>
      <c r="B121" s="76" t="s">
        <v>186</v>
      </c>
      <c r="C121" s="312">
        <f>SUM([12]B!C2422:C2426)</f>
        <v>0</v>
      </c>
      <c r="D121" s="312">
        <f>SUM([12]B!I2422:I2426)</f>
        <v>0</v>
      </c>
      <c r="E121" s="312">
        <f>SUM([12]B!I2422:I2426)</f>
        <v>0</v>
      </c>
      <c r="F121" s="312">
        <f>SUM([12]B!L2422:L2426)</f>
        <v>0</v>
      </c>
      <c r="G121" s="74"/>
      <c r="H121" s="46">
        <f>SUM([12]B!AL2422:AL2426)</f>
        <v>0</v>
      </c>
    </row>
    <row r="122" spans="1:12" s="63" customFormat="1" ht="15" customHeight="1" x14ac:dyDescent="0.15">
      <c r="A122" s="290" t="s">
        <v>187</v>
      </c>
      <c r="B122" s="45" t="s">
        <v>188</v>
      </c>
      <c r="C122" s="312">
        <f>[12]B!$C$2660</f>
        <v>75</v>
      </c>
      <c r="D122" s="312">
        <f>[12]B!$I$2660</f>
        <v>59</v>
      </c>
      <c r="E122" s="312">
        <f>[12]B!$I$2660</f>
        <v>59</v>
      </c>
      <c r="F122" s="312">
        <f>[12]B!$L$2660</f>
        <v>4</v>
      </c>
      <c r="G122" s="74"/>
      <c r="H122" s="46">
        <f>[12]B!$AL$2660</f>
        <v>32224750</v>
      </c>
    </row>
    <row r="123" spans="1:12" s="63" customFormat="1" ht="15" customHeight="1" x14ac:dyDescent="0.15">
      <c r="A123" s="303">
        <v>2106</v>
      </c>
      <c r="B123" s="65" t="s">
        <v>189</v>
      </c>
      <c r="C123" s="317">
        <f>[12]B!$C2672</f>
        <v>8</v>
      </c>
      <c r="D123" s="317">
        <f>[12]B!$I2672</f>
        <v>8</v>
      </c>
      <c r="E123" s="74"/>
      <c r="F123" s="74"/>
      <c r="G123" s="317">
        <f>[12]B!C2672</f>
        <v>8</v>
      </c>
      <c r="H123" s="317">
        <f>+([12]B!$AL2672)*0.75</f>
        <v>386340</v>
      </c>
    </row>
    <row r="124" spans="1:12" s="63" customFormat="1" ht="15" customHeight="1" x14ac:dyDescent="0.15">
      <c r="A124" s="329"/>
      <c r="B124" s="66" t="s">
        <v>190</v>
      </c>
      <c r="C124" s="323">
        <f>SUM(C105:C118)+C122+C123</f>
        <v>774</v>
      </c>
      <c r="D124" s="323">
        <f>SUM(D105:D118)+D122+D123</f>
        <v>497</v>
      </c>
      <c r="E124" s="323">
        <f>SUM(E105:E118)+E122+E123</f>
        <v>489</v>
      </c>
      <c r="F124" s="323">
        <f>SUM(F105:F118)+F122+F123</f>
        <v>74</v>
      </c>
      <c r="G124" s="317">
        <f>SUM(G123)</f>
        <v>8</v>
      </c>
      <c r="H124" s="51">
        <f>SUM(H105:H118)+H122+H123</f>
        <v>161208005</v>
      </c>
    </row>
    <row r="125" spans="1:12" s="12" customFormat="1" ht="24.95" customHeight="1" x14ac:dyDescent="0.15">
      <c r="A125" s="759" t="s">
        <v>191</v>
      </c>
      <c r="B125" s="752"/>
      <c r="C125" s="330"/>
      <c r="D125" s="330"/>
      <c r="E125" s="77"/>
      <c r="F125" s="11"/>
      <c r="G125" s="11"/>
      <c r="H125" s="11"/>
      <c r="I125" s="11"/>
      <c r="J125" s="11"/>
      <c r="K125" s="11"/>
      <c r="L125" s="11"/>
    </row>
    <row r="126" spans="1:12" s="3" customFormat="1" ht="35.1" customHeight="1" x14ac:dyDescent="0.15">
      <c r="A126" s="13" t="s">
        <v>4</v>
      </c>
      <c r="B126" s="13" t="s">
        <v>5</v>
      </c>
      <c r="C126" s="39" t="s">
        <v>6</v>
      </c>
      <c r="D126" s="39" t="s">
        <v>7</v>
      </c>
      <c r="E126" s="39" t="s">
        <v>8</v>
      </c>
      <c r="F126" s="7"/>
      <c r="G126" s="7"/>
      <c r="H126" s="7"/>
      <c r="I126" s="7"/>
      <c r="J126" s="7"/>
      <c r="K126" s="7"/>
      <c r="L126" s="7"/>
    </row>
    <row r="127" spans="1:12" s="3" customFormat="1" ht="20.100000000000001" customHeight="1" x14ac:dyDescent="0.15">
      <c r="A127" s="13"/>
      <c r="B127" s="331" t="s">
        <v>192</v>
      </c>
      <c r="C127" s="304"/>
      <c r="D127" s="304"/>
      <c r="E127" s="40"/>
      <c r="F127" s="7"/>
      <c r="G127" s="7"/>
      <c r="H127" s="7"/>
      <c r="I127" s="7"/>
      <c r="J127" s="7"/>
      <c r="K127" s="7"/>
      <c r="L127" s="7"/>
    </row>
    <row r="128" spans="1:12" s="3" customFormat="1" ht="24" customHeight="1" x14ac:dyDescent="0.15">
      <c r="A128" s="286" t="s">
        <v>193</v>
      </c>
      <c r="B128" s="43" t="s">
        <v>194</v>
      </c>
      <c r="C128" s="332">
        <f>[12]B!$C$116</f>
        <v>3823</v>
      </c>
      <c r="D128" s="332">
        <f>[12]B!$E$116</f>
        <v>3596</v>
      </c>
      <c r="E128" s="78">
        <f>[12]B!$AL$116</f>
        <v>141790280</v>
      </c>
      <c r="F128" s="7"/>
      <c r="G128" s="7"/>
      <c r="H128" s="7"/>
      <c r="I128" s="7"/>
      <c r="J128" s="7"/>
      <c r="K128" s="7"/>
      <c r="L128" s="7"/>
    </row>
    <row r="129" spans="1:12" s="3" customFormat="1" ht="24" customHeight="1" x14ac:dyDescent="0.15">
      <c r="A129" s="290" t="s">
        <v>195</v>
      </c>
      <c r="B129" s="45" t="s">
        <v>196</v>
      </c>
      <c r="C129" s="333">
        <f>[12]B!$C$117</f>
        <v>0</v>
      </c>
      <c r="D129" s="333">
        <f>[12]B!$E$117</f>
        <v>0</v>
      </c>
      <c r="E129" s="79">
        <f>[12]B!$AL$117</f>
        <v>0</v>
      </c>
      <c r="F129" s="7"/>
      <c r="G129" s="7"/>
      <c r="H129" s="7"/>
      <c r="I129" s="7"/>
      <c r="J129" s="7"/>
      <c r="K129" s="7"/>
      <c r="L129" s="7"/>
    </row>
    <row r="130" spans="1:12" s="3" customFormat="1" ht="24" customHeight="1" x14ac:dyDescent="0.15">
      <c r="A130" s="290" t="s">
        <v>197</v>
      </c>
      <c r="B130" s="45" t="s">
        <v>198</v>
      </c>
      <c r="C130" s="333">
        <f>[12]B!$C$118</f>
        <v>0</v>
      </c>
      <c r="D130" s="333">
        <f>[12]B!$E$118</f>
        <v>0</v>
      </c>
      <c r="E130" s="79">
        <f>[12]B!$AL$118</f>
        <v>0</v>
      </c>
      <c r="F130" s="7"/>
      <c r="G130" s="7"/>
      <c r="H130" s="7"/>
      <c r="I130" s="7"/>
      <c r="J130" s="7"/>
      <c r="K130" s="7"/>
      <c r="L130" s="7"/>
    </row>
    <row r="131" spans="1:12" s="3" customFormat="1" ht="15" customHeight="1" x14ac:dyDescent="0.15">
      <c r="A131" s="290" t="s">
        <v>199</v>
      </c>
      <c r="B131" s="45" t="s">
        <v>200</v>
      </c>
      <c r="C131" s="333">
        <f>[12]B!$C$119</f>
        <v>451</v>
      </c>
      <c r="D131" s="333">
        <f>[12]B!$E$119</f>
        <v>450</v>
      </c>
      <c r="E131" s="79">
        <f>[12]B!$AL$119</f>
        <v>73759500</v>
      </c>
      <c r="F131" s="7"/>
      <c r="G131" s="7"/>
      <c r="H131" s="7"/>
      <c r="I131" s="7"/>
      <c r="J131" s="7"/>
      <c r="K131" s="7"/>
      <c r="L131" s="7"/>
    </row>
    <row r="132" spans="1:12" s="3" customFormat="1" ht="15" customHeight="1" x14ac:dyDescent="0.15">
      <c r="A132" s="290" t="s">
        <v>201</v>
      </c>
      <c r="B132" s="45" t="s">
        <v>202</v>
      </c>
      <c r="C132" s="333">
        <f>[12]B!$C$120</f>
        <v>0</v>
      </c>
      <c r="D132" s="333">
        <f>[12]B!$E$120</f>
        <v>0</v>
      </c>
      <c r="E132" s="79">
        <f>[12]B!$AL$120</f>
        <v>0</v>
      </c>
      <c r="F132" s="7"/>
      <c r="G132" s="7"/>
      <c r="H132" s="7"/>
      <c r="I132" s="7"/>
      <c r="J132" s="7"/>
      <c r="K132" s="7"/>
      <c r="L132" s="7"/>
    </row>
    <row r="133" spans="1:12" s="3" customFormat="1" ht="15" customHeight="1" x14ac:dyDescent="0.15">
      <c r="A133" s="290" t="s">
        <v>203</v>
      </c>
      <c r="B133" s="45" t="s">
        <v>204</v>
      </c>
      <c r="C133" s="333">
        <f>[12]B!$C$121</f>
        <v>0</v>
      </c>
      <c r="D133" s="333">
        <f>[12]B!$E$121</f>
        <v>0</v>
      </c>
      <c r="E133" s="79">
        <f>[12]B!$AL$121</f>
        <v>0</v>
      </c>
      <c r="F133" s="7"/>
      <c r="G133" s="7"/>
      <c r="H133" s="7"/>
      <c r="I133" s="7"/>
      <c r="J133" s="7"/>
      <c r="K133" s="7"/>
      <c r="L133" s="7"/>
    </row>
    <row r="134" spans="1:12" s="3" customFormat="1" ht="15" customHeight="1" x14ac:dyDescent="0.15">
      <c r="A134" s="290" t="s">
        <v>205</v>
      </c>
      <c r="B134" s="45" t="s">
        <v>206</v>
      </c>
      <c r="C134" s="333">
        <f>[12]B!$C$122</f>
        <v>525</v>
      </c>
      <c r="D134" s="333">
        <f>[12]B!$E$122</f>
        <v>524</v>
      </c>
      <c r="E134" s="79">
        <f>[12]B!$AL$122</f>
        <v>41490320</v>
      </c>
      <c r="F134" s="7"/>
      <c r="G134" s="7"/>
      <c r="H134" s="7"/>
      <c r="I134" s="7"/>
      <c r="J134" s="7"/>
      <c r="K134" s="7"/>
      <c r="L134" s="7"/>
    </row>
    <row r="135" spans="1:12" s="3" customFormat="1" ht="15" customHeight="1" x14ac:dyDescent="0.15">
      <c r="A135" s="290" t="s">
        <v>207</v>
      </c>
      <c r="B135" s="45" t="s">
        <v>208</v>
      </c>
      <c r="C135" s="333">
        <f>[12]B!$C$123</f>
        <v>119</v>
      </c>
      <c r="D135" s="333">
        <f>[12]B!$E$123</f>
        <v>119</v>
      </c>
      <c r="E135" s="79">
        <f>[12]B!$AL$123</f>
        <v>9422420</v>
      </c>
      <c r="F135" s="7"/>
      <c r="G135" s="7"/>
      <c r="H135" s="7"/>
      <c r="I135" s="7"/>
      <c r="J135" s="7"/>
      <c r="K135" s="7"/>
      <c r="L135" s="7"/>
    </row>
    <row r="136" spans="1:12" s="3" customFormat="1" ht="15" customHeight="1" x14ac:dyDescent="0.15">
      <c r="A136" s="290" t="s">
        <v>209</v>
      </c>
      <c r="B136" s="45" t="s">
        <v>210</v>
      </c>
      <c r="C136" s="333">
        <f>[12]B!$C$124</f>
        <v>0</v>
      </c>
      <c r="D136" s="333">
        <f>[12]B!$E$124</f>
        <v>0</v>
      </c>
      <c r="E136" s="79">
        <f>[12]B!$AL$124</f>
        <v>0</v>
      </c>
      <c r="F136" s="7"/>
      <c r="G136" s="7"/>
      <c r="H136" s="7"/>
      <c r="I136" s="7"/>
      <c r="J136" s="7"/>
      <c r="K136" s="7"/>
      <c r="L136" s="7"/>
    </row>
    <row r="137" spans="1:12" s="3" customFormat="1" ht="15" customHeight="1" x14ac:dyDescent="0.15">
      <c r="A137" s="290" t="s">
        <v>211</v>
      </c>
      <c r="B137" s="45" t="s">
        <v>212</v>
      </c>
      <c r="C137" s="333">
        <f>[12]B!$C$125</f>
        <v>69</v>
      </c>
      <c r="D137" s="333">
        <f>[12]B!$E$125</f>
        <v>68</v>
      </c>
      <c r="E137" s="79">
        <f>[12]B!$AL$125</f>
        <v>4830040</v>
      </c>
      <c r="F137" s="7"/>
      <c r="G137" s="7"/>
      <c r="H137" s="7"/>
      <c r="I137" s="7"/>
      <c r="J137" s="7"/>
      <c r="K137" s="7"/>
      <c r="L137" s="7"/>
    </row>
    <row r="138" spans="1:12" s="3" customFormat="1" ht="15" customHeight="1" x14ac:dyDescent="0.15">
      <c r="A138" s="290" t="s">
        <v>213</v>
      </c>
      <c r="B138" s="45" t="s">
        <v>214</v>
      </c>
      <c r="C138" s="333">
        <f>[12]B!$C$126</f>
        <v>0</v>
      </c>
      <c r="D138" s="333">
        <f>[12]B!$E$126</f>
        <v>0</v>
      </c>
      <c r="E138" s="79">
        <f>[12]B!$AL$126</f>
        <v>0</v>
      </c>
      <c r="F138" s="7"/>
      <c r="G138" s="7"/>
      <c r="H138" s="7"/>
      <c r="I138" s="7"/>
      <c r="J138" s="7"/>
      <c r="K138" s="7"/>
      <c r="L138" s="7"/>
    </row>
    <row r="139" spans="1:12" s="3" customFormat="1" ht="15" customHeight="1" x14ac:dyDescent="0.15">
      <c r="A139" s="290" t="s">
        <v>215</v>
      </c>
      <c r="B139" s="45" t="s">
        <v>216</v>
      </c>
      <c r="C139" s="333">
        <f>[12]B!$C$127</f>
        <v>0</v>
      </c>
      <c r="D139" s="333">
        <f>[12]B!$E$127</f>
        <v>0</v>
      </c>
      <c r="E139" s="79">
        <f>[12]B!$AL$127</f>
        <v>0</v>
      </c>
      <c r="F139" s="7"/>
      <c r="G139" s="7"/>
      <c r="H139" s="7"/>
      <c r="I139" s="7"/>
      <c r="J139" s="7"/>
      <c r="K139" s="7"/>
      <c r="L139" s="7"/>
    </row>
    <row r="140" spans="1:12" s="3" customFormat="1" ht="15" customHeight="1" x14ac:dyDescent="0.15">
      <c r="A140" s="303" t="s">
        <v>217</v>
      </c>
      <c r="B140" s="65" t="s">
        <v>218</v>
      </c>
      <c r="C140" s="334">
        <f>[12]B!$C$128</f>
        <v>0</v>
      </c>
      <c r="D140" s="334">
        <f>[12]B!$E$128</f>
        <v>0</v>
      </c>
      <c r="E140" s="80">
        <f>[12]B!$AL$128</f>
        <v>0</v>
      </c>
      <c r="F140" s="7"/>
      <c r="G140" s="7"/>
      <c r="H140" s="7"/>
      <c r="I140" s="7"/>
      <c r="J140" s="7"/>
      <c r="K140" s="7"/>
      <c r="L140" s="7"/>
    </row>
    <row r="141" spans="1:12" s="3" customFormat="1" ht="20.100000000000001" customHeight="1" x14ac:dyDescent="0.15">
      <c r="A141" s="329"/>
      <c r="B141" s="66" t="s">
        <v>219</v>
      </c>
      <c r="C141" s="335">
        <f>SUM(C128:C140)</f>
        <v>4987</v>
      </c>
      <c r="D141" s="335">
        <f>SUM(D128:D140)</f>
        <v>4757</v>
      </c>
      <c r="E141" s="51">
        <f>SUM(E128:E140)</f>
        <v>271292560</v>
      </c>
      <c r="F141" s="7"/>
      <c r="G141" s="7"/>
      <c r="H141" s="7"/>
      <c r="I141" s="7"/>
      <c r="J141" s="7"/>
      <c r="K141" s="7"/>
      <c r="L141" s="7"/>
    </row>
    <row r="142" spans="1:12" s="3" customFormat="1" ht="20.100000000000001" customHeight="1" x14ac:dyDescent="0.15">
      <c r="A142" s="329"/>
      <c r="B142" s="81" t="s">
        <v>220</v>
      </c>
      <c r="C142" s="335">
        <f>SUM(C143:C152)</f>
        <v>663</v>
      </c>
      <c r="D142" s="335">
        <f>SUM(D143:D152)</f>
        <v>623</v>
      </c>
      <c r="E142" s="51">
        <f>SUM(E143:E152)</f>
        <v>3693150</v>
      </c>
      <c r="F142" s="7"/>
      <c r="G142" s="7"/>
      <c r="H142" s="7"/>
      <c r="I142" s="7"/>
      <c r="J142" s="7"/>
      <c r="K142" s="7"/>
      <c r="L142" s="7"/>
    </row>
    <row r="143" spans="1:12" s="3" customFormat="1" ht="15" customHeight="1" x14ac:dyDescent="0.15">
      <c r="A143" s="286" t="s">
        <v>221</v>
      </c>
      <c r="B143" s="43" t="s">
        <v>222</v>
      </c>
      <c r="C143" s="336">
        <f>[12]B!$C$131</f>
        <v>0</v>
      </c>
      <c r="D143" s="336">
        <f>[12]B!$E$131</f>
        <v>0</v>
      </c>
      <c r="E143" s="78">
        <f>[12]B!$AL$131</f>
        <v>0</v>
      </c>
      <c r="F143" s="7"/>
      <c r="G143" s="7"/>
      <c r="H143" s="7"/>
      <c r="I143" s="7"/>
      <c r="J143" s="7"/>
      <c r="K143" s="7"/>
      <c r="L143" s="7"/>
    </row>
    <row r="144" spans="1:12" s="3" customFormat="1" ht="15" customHeight="1" x14ac:dyDescent="0.15">
      <c r="A144" s="290" t="s">
        <v>223</v>
      </c>
      <c r="B144" s="45" t="s">
        <v>224</v>
      </c>
      <c r="C144" s="337">
        <f>[12]B!$C$132</f>
        <v>0</v>
      </c>
      <c r="D144" s="337">
        <f>[12]B!$E$132</f>
        <v>0</v>
      </c>
      <c r="E144" s="79">
        <f>[12]B!$AL$132</f>
        <v>0</v>
      </c>
      <c r="F144" s="7"/>
      <c r="G144" s="7"/>
      <c r="H144" s="7"/>
      <c r="I144" s="7"/>
      <c r="J144" s="7"/>
      <c r="K144" s="7"/>
      <c r="L144" s="7"/>
    </row>
    <row r="145" spans="1:12" s="3" customFormat="1" ht="15" customHeight="1" x14ac:dyDescent="0.15">
      <c r="A145" s="290" t="s">
        <v>225</v>
      </c>
      <c r="B145" s="45" t="s">
        <v>226</v>
      </c>
      <c r="C145" s="337">
        <f>[12]B!$C$133</f>
        <v>0</v>
      </c>
      <c r="D145" s="337">
        <f>[12]B!$E$133</f>
        <v>0</v>
      </c>
      <c r="E145" s="79">
        <f>[12]B!$AL$133</f>
        <v>0</v>
      </c>
      <c r="F145" s="7"/>
      <c r="G145" s="7"/>
      <c r="H145" s="7"/>
      <c r="I145" s="7"/>
      <c r="J145" s="7"/>
      <c r="K145" s="7"/>
      <c r="L145" s="7"/>
    </row>
    <row r="146" spans="1:12" s="3" customFormat="1" ht="15" customHeight="1" x14ac:dyDescent="0.15">
      <c r="A146" s="290" t="s">
        <v>227</v>
      </c>
      <c r="B146" s="45" t="s">
        <v>228</v>
      </c>
      <c r="C146" s="337">
        <f>[12]B!$C$134</f>
        <v>636</v>
      </c>
      <c r="D146" s="337">
        <f>[12]B!$E$134</f>
        <v>596</v>
      </c>
      <c r="E146" s="79">
        <f>[12]B!$AL$134</f>
        <v>3486600</v>
      </c>
      <c r="F146" s="7"/>
      <c r="G146" s="7"/>
      <c r="H146" s="7"/>
      <c r="I146" s="7"/>
      <c r="J146" s="7"/>
      <c r="K146" s="7"/>
      <c r="L146" s="7"/>
    </row>
    <row r="147" spans="1:12" s="3" customFormat="1" ht="15" customHeight="1" x14ac:dyDescent="0.15">
      <c r="A147" s="290" t="s">
        <v>229</v>
      </c>
      <c r="B147" s="45" t="s">
        <v>230</v>
      </c>
      <c r="C147" s="337">
        <f>[12]B!$C$135</f>
        <v>0</v>
      </c>
      <c r="D147" s="337">
        <f>[12]B!$E$135</f>
        <v>0</v>
      </c>
      <c r="E147" s="79">
        <f>[12]B!$AL$135</f>
        <v>0</v>
      </c>
      <c r="F147" s="7"/>
      <c r="G147" s="7"/>
      <c r="H147" s="7"/>
      <c r="I147" s="7"/>
      <c r="J147" s="7"/>
      <c r="K147" s="7"/>
      <c r="L147" s="7"/>
    </row>
    <row r="148" spans="1:12" s="3" customFormat="1" ht="15" customHeight="1" x14ac:dyDescent="0.15">
      <c r="A148" s="290" t="s">
        <v>231</v>
      </c>
      <c r="B148" s="45" t="s">
        <v>232</v>
      </c>
      <c r="C148" s="337">
        <f>[12]B!$C$136</f>
        <v>0</v>
      </c>
      <c r="D148" s="337">
        <f>[12]B!$E$136</f>
        <v>0</v>
      </c>
      <c r="E148" s="79">
        <f>[12]B!$AL$136</f>
        <v>0</v>
      </c>
      <c r="F148" s="7"/>
      <c r="G148" s="7"/>
      <c r="H148" s="7"/>
      <c r="I148" s="7"/>
      <c r="J148" s="7"/>
      <c r="K148" s="7"/>
      <c r="L148" s="7"/>
    </row>
    <row r="149" spans="1:12" s="3" customFormat="1" ht="15" customHeight="1" x14ac:dyDescent="0.15">
      <c r="A149" s="290" t="s">
        <v>233</v>
      </c>
      <c r="B149" s="45" t="s">
        <v>234</v>
      </c>
      <c r="C149" s="337">
        <f>[12]B!$C$137</f>
        <v>0</v>
      </c>
      <c r="D149" s="337">
        <f>[12]B!$E$137</f>
        <v>0</v>
      </c>
      <c r="E149" s="79">
        <f>[12]B!$AL$137</f>
        <v>0</v>
      </c>
      <c r="F149" s="7"/>
      <c r="G149" s="7"/>
      <c r="H149" s="7"/>
      <c r="I149" s="7"/>
      <c r="J149" s="7"/>
      <c r="K149" s="7"/>
      <c r="L149" s="7"/>
    </row>
    <row r="150" spans="1:12" s="3" customFormat="1" ht="15" customHeight="1" x14ac:dyDescent="0.15">
      <c r="A150" s="290" t="s">
        <v>235</v>
      </c>
      <c r="B150" s="45" t="s">
        <v>236</v>
      </c>
      <c r="C150" s="337">
        <f>[12]B!$C$138</f>
        <v>27</v>
      </c>
      <c r="D150" s="337">
        <f>[12]B!$E$138</f>
        <v>27</v>
      </c>
      <c r="E150" s="79">
        <f>[12]B!$AL$138</f>
        <v>206550</v>
      </c>
      <c r="F150" s="7"/>
      <c r="G150" s="7"/>
      <c r="H150" s="7"/>
      <c r="I150" s="7"/>
      <c r="J150" s="7"/>
      <c r="K150" s="7"/>
      <c r="L150" s="7"/>
    </row>
    <row r="151" spans="1:12" s="3" customFormat="1" ht="14.1" customHeight="1" x14ac:dyDescent="0.15">
      <c r="A151" s="290" t="s">
        <v>237</v>
      </c>
      <c r="B151" s="45" t="s">
        <v>238</v>
      </c>
      <c r="C151" s="337">
        <f>[12]B!$C$139</f>
        <v>0</v>
      </c>
      <c r="D151" s="337">
        <f>[12]B!$E$139</f>
        <v>0</v>
      </c>
      <c r="E151" s="79">
        <f>[12]B!$AL$139</f>
        <v>0</v>
      </c>
      <c r="F151" s="7"/>
      <c r="G151" s="7"/>
      <c r="H151" s="7"/>
      <c r="I151" s="7"/>
      <c r="J151" s="7"/>
      <c r="K151" s="7"/>
      <c r="L151" s="7"/>
    </row>
    <row r="152" spans="1:12" s="3" customFormat="1" ht="15" customHeight="1" x14ac:dyDescent="0.15">
      <c r="A152" s="303" t="s">
        <v>239</v>
      </c>
      <c r="B152" s="65" t="s">
        <v>240</v>
      </c>
      <c r="C152" s="338">
        <f>[12]B!$C$140</f>
        <v>0</v>
      </c>
      <c r="D152" s="338">
        <f>[12]B!$E$140</f>
        <v>0</v>
      </c>
      <c r="E152" s="80">
        <f>[12]B!$AL$140</f>
        <v>0</v>
      </c>
      <c r="F152" s="7"/>
      <c r="G152" s="7"/>
      <c r="H152" s="7"/>
      <c r="I152" s="7"/>
      <c r="J152" s="7"/>
      <c r="K152" s="7"/>
      <c r="L152" s="7"/>
    </row>
    <row r="153" spans="1:12" s="3" customFormat="1" ht="15" customHeight="1" x14ac:dyDescent="0.15">
      <c r="A153" s="339"/>
      <c r="B153" s="82" t="s">
        <v>241</v>
      </c>
      <c r="C153" s="340">
        <f>SUM(C154:C158)</f>
        <v>0</v>
      </c>
      <c r="D153" s="341"/>
      <c r="E153" s="84"/>
      <c r="F153" s="7"/>
      <c r="G153" s="7"/>
      <c r="H153" s="7"/>
      <c r="I153" s="7"/>
      <c r="J153" s="7"/>
      <c r="K153" s="7"/>
      <c r="L153" s="7"/>
    </row>
    <row r="154" spans="1:12" s="3" customFormat="1" ht="14.1" customHeight="1" x14ac:dyDescent="0.15">
      <c r="A154" s="303">
        <v>203211</v>
      </c>
      <c r="B154" s="65" t="s">
        <v>242</v>
      </c>
      <c r="C154" s="337">
        <f>[12]B!$C$142</f>
        <v>0</v>
      </c>
      <c r="D154" s="341"/>
      <c r="E154" s="84"/>
      <c r="F154" s="7"/>
      <c r="G154" s="7"/>
      <c r="H154" s="7"/>
      <c r="I154" s="7"/>
      <c r="J154" s="7"/>
      <c r="K154" s="7"/>
      <c r="L154" s="7"/>
    </row>
    <row r="155" spans="1:12" s="3" customFormat="1" ht="23.25" customHeight="1" x14ac:dyDescent="0.15">
      <c r="A155" s="342" t="s">
        <v>243</v>
      </c>
      <c r="B155" s="85" t="s">
        <v>244</v>
      </c>
      <c r="C155" s="337">
        <f>[12]B!C143</f>
        <v>0</v>
      </c>
      <c r="D155" s="343"/>
      <c r="E155" s="86"/>
      <c r="F155" s="7"/>
      <c r="G155" s="7"/>
      <c r="H155" s="7"/>
      <c r="I155" s="7"/>
      <c r="J155" s="7"/>
      <c r="K155" s="7"/>
      <c r="L155" s="7"/>
    </row>
    <row r="156" spans="1:12" s="3" customFormat="1" ht="14.1" customHeight="1" x14ac:dyDescent="0.15">
      <c r="A156" s="342" t="s">
        <v>245</v>
      </c>
      <c r="B156" s="85" t="s">
        <v>246</v>
      </c>
      <c r="C156" s="337">
        <f>[12]B!C144</f>
        <v>0</v>
      </c>
      <c r="D156" s="343"/>
      <c r="E156" s="86"/>
      <c r="F156" s="7"/>
      <c r="G156" s="7"/>
      <c r="H156" s="7"/>
      <c r="I156" s="7"/>
      <c r="J156" s="7"/>
      <c r="K156" s="7"/>
      <c r="L156" s="7"/>
    </row>
    <row r="157" spans="1:12" s="3" customFormat="1" ht="14.1" customHeight="1" x14ac:dyDescent="0.15">
      <c r="A157" s="342" t="s">
        <v>247</v>
      </c>
      <c r="B157" s="85" t="s">
        <v>248</v>
      </c>
      <c r="C157" s="337">
        <f>[12]B!C145</f>
        <v>0</v>
      </c>
      <c r="D157" s="343"/>
      <c r="E157" s="86"/>
      <c r="F157" s="7"/>
      <c r="G157" s="7"/>
      <c r="H157" s="7"/>
      <c r="I157" s="7"/>
      <c r="J157" s="7"/>
      <c r="K157" s="7"/>
      <c r="L157" s="7"/>
    </row>
    <row r="158" spans="1:12" s="3" customFormat="1" ht="24" customHeight="1" x14ac:dyDescent="0.15">
      <c r="A158" s="342" t="s">
        <v>249</v>
      </c>
      <c r="B158" s="85" t="s">
        <v>250</v>
      </c>
      <c r="C158" s="337">
        <f>[12]B!C146</f>
        <v>0</v>
      </c>
      <c r="D158" s="343"/>
      <c r="E158" s="86"/>
      <c r="F158" s="7"/>
      <c r="G158" s="7"/>
      <c r="H158" s="7"/>
      <c r="I158" s="7"/>
      <c r="J158" s="7"/>
      <c r="K158" s="7"/>
      <c r="L158" s="7"/>
    </row>
    <row r="159" spans="1:12" s="3" customFormat="1" ht="15" customHeight="1" x14ac:dyDescent="0.15">
      <c r="A159" s="329"/>
      <c r="B159" s="87" t="s">
        <v>251</v>
      </c>
      <c r="C159" s="344">
        <f>(C141+C142+C153)</f>
        <v>5650</v>
      </c>
      <c r="D159" s="344">
        <f>(D141+D142)</f>
        <v>5380</v>
      </c>
      <c r="E159" s="51">
        <f>(E141+E142)</f>
        <v>274985710</v>
      </c>
      <c r="F159" s="7"/>
      <c r="G159" s="7"/>
      <c r="H159" s="7"/>
      <c r="I159" s="7"/>
      <c r="J159" s="7"/>
      <c r="K159" s="7"/>
      <c r="L159" s="7"/>
    </row>
    <row r="160" spans="1:12" s="12" customFormat="1" ht="24.95" customHeight="1" x14ac:dyDescent="0.15">
      <c r="A160" s="68" t="s">
        <v>252</v>
      </c>
      <c r="B160" s="88"/>
      <c r="C160" s="330"/>
      <c r="D160" s="330"/>
      <c r="E160" s="77"/>
      <c r="F160" s="11"/>
      <c r="G160" s="11"/>
      <c r="H160" s="11"/>
      <c r="I160" s="11"/>
      <c r="J160" s="11"/>
      <c r="K160" s="11"/>
      <c r="L160" s="11"/>
    </row>
    <row r="161" spans="1:14" s="3" customFormat="1" ht="35.1" customHeight="1" x14ac:dyDescent="0.15">
      <c r="A161" s="13" t="s">
        <v>4</v>
      </c>
      <c r="B161" s="13" t="s">
        <v>5</v>
      </c>
      <c r="C161" s="39" t="s">
        <v>6</v>
      </c>
      <c r="D161" s="39" t="s">
        <v>7</v>
      </c>
      <c r="E161" s="39" t="s">
        <v>8</v>
      </c>
      <c r="F161" s="7"/>
      <c r="G161" s="7"/>
      <c r="H161" s="7"/>
      <c r="I161" s="7"/>
      <c r="J161" s="7"/>
      <c r="K161" s="7"/>
      <c r="L161" s="7"/>
    </row>
    <row r="162" spans="1:14" s="3" customFormat="1" ht="15" customHeight="1" x14ac:dyDescent="0.15">
      <c r="A162" s="286" t="s">
        <v>253</v>
      </c>
      <c r="B162" s="43" t="s">
        <v>254</v>
      </c>
      <c r="C162" s="345">
        <f>[12]B!C62</f>
        <v>277</v>
      </c>
      <c r="D162" s="345">
        <f>[12]B!$E$62</f>
        <v>277</v>
      </c>
      <c r="E162" s="79">
        <f>[12]B!$AL$62</f>
        <v>249300</v>
      </c>
      <c r="F162" s="7"/>
      <c r="G162" s="7"/>
      <c r="H162" s="7"/>
      <c r="I162" s="7"/>
      <c r="J162" s="7"/>
      <c r="K162" s="7"/>
      <c r="L162" s="7"/>
    </row>
    <row r="163" spans="1:14" s="3" customFormat="1" ht="15" customHeight="1" x14ac:dyDescent="0.15">
      <c r="A163" s="303" t="s">
        <v>255</v>
      </c>
      <c r="B163" s="65" t="s">
        <v>256</v>
      </c>
      <c r="C163" s="317">
        <f>SUM([12]B!$C$63+[12]B!$C$64)</f>
        <v>0</v>
      </c>
      <c r="D163" s="346">
        <f>SUM([12]B!$E$63+[12]B!$E$64)</f>
        <v>0</v>
      </c>
      <c r="E163" s="79">
        <f>SUM([12]B!$AL$63+[12]B!$AL$64)</f>
        <v>0</v>
      </c>
      <c r="F163" s="7"/>
      <c r="G163" s="7"/>
      <c r="H163" s="7"/>
      <c r="I163" s="7"/>
      <c r="J163" s="7"/>
      <c r="K163" s="7"/>
      <c r="L163" s="7"/>
    </row>
    <row r="164" spans="1:14" s="3" customFormat="1" ht="15" customHeight="1" x14ac:dyDescent="0.15">
      <c r="A164" s="89"/>
      <c r="B164" s="90" t="s">
        <v>257</v>
      </c>
      <c r="C164" s="347">
        <f>SUM(C162:C163)</f>
        <v>277</v>
      </c>
      <c r="D164" s="347">
        <f>SUM(D162:D163)</f>
        <v>277</v>
      </c>
      <c r="E164" s="91">
        <f>SUM(E162:E163)</f>
        <v>249300</v>
      </c>
      <c r="F164" s="7"/>
      <c r="G164" s="7"/>
      <c r="H164" s="7"/>
      <c r="I164" s="7"/>
      <c r="J164" s="7"/>
      <c r="K164" s="7"/>
      <c r="L164" s="7"/>
    </row>
    <row r="165" spans="1:14" s="3" customFormat="1" ht="24.95" customHeight="1" x14ac:dyDescent="0.15">
      <c r="A165" s="68" t="s">
        <v>258</v>
      </c>
      <c r="B165" s="92"/>
      <c r="C165" s="348"/>
      <c r="D165" s="348"/>
      <c r="E165" s="93"/>
      <c r="F165" s="7"/>
      <c r="G165" s="7"/>
      <c r="H165" s="7"/>
      <c r="I165" s="7"/>
      <c r="J165" s="7"/>
      <c r="K165" s="7"/>
      <c r="L165" s="7"/>
      <c r="M165" s="7"/>
      <c r="N165" s="7"/>
    </row>
    <row r="166" spans="1:14" s="3" customFormat="1" ht="35.1" customHeight="1" x14ac:dyDescent="0.15">
      <c r="A166" s="13" t="s">
        <v>4</v>
      </c>
      <c r="B166" s="13" t="s">
        <v>5</v>
      </c>
      <c r="C166" s="39" t="s">
        <v>6</v>
      </c>
      <c r="D166" s="94" t="s">
        <v>7</v>
      </c>
      <c r="E166" s="39" t="s">
        <v>8</v>
      </c>
      <c r="F166" s="7"/>
      <c r="G166" s="7"/>
      <c r="H166" s="7"/>
      <c r="I166" s="7"/>
      <c r="J166" s="7"/>
      <c r="K166" s="7"/>
      <c r="L166" s="7"/>
      <c r="M166" s="7"/>
      <c r="N166" s="7"/>
    </row>
    <row r="167" spans="1:14" s="3" customFormat="1" ht="15" customHeight="1" x14ac:dyDescent="0.15">
      <c r="A167" s="286">
        <v>1101004</v>
      </c>
      <c r="B167" s="43" t="s">
        <v>259</v>
      </c>
      <c r="C167" s="311">
        <f>[12]B!C1085</f>
        <v>22</v>
      </c>
      <c r="D167" s="349">
        <f>[12]B!$E$1085</f>
        <v>22</v>
      </c>
      <c r="E167" s="79">
        <f>[12]B!$AL$1085</f>
        <v>374660</v>
      </c>
      <c r="F167" s="7"/>
      <c r="G167" s="7"/>
      <c r="H167" s="7"/>
      <c r="I167" s="7"/>
      <c r="J167" s="7"/>
      <c r="K167" s="7"/>
      <c r="L167" s="7"/>
      <c r="M167" s="7"/>
      <c r="N167" s="7"/>
    </row>
    <row r="168" spans="1:14" s="3" customFormat="1" ht="15" customHeight="1" x14ac:dyDescent="0.15">
      <c r="A168" s="290">
        <v>1101006</v>
      </c>
      <c r="B168" s="45" t="s">
        <v>260</v>
      </c>
      <c r="C168" s="350">
        <f>[12]B!C1086</f>
        <v>0</v>
      </c>
      <c r="D168" s="351">
        <f>[12]B!$E$1086</f>
        <v>0</v>
      </c>
      <c r="E168" s="79">
        <f>[12]B!$AL$1086</f>
        <v>0</v>
      </c>
      <c r="F168" s="7"/>
      <c r="G168" s="7"/>
      <c r="H168" s="7"/>
      <c r="I168" s="7"/>
      <c r="J168" s="7"/>
      <c r="K168" s="7"/>
      <c r="L168" s="7"/>
      <c r="M168" s="7"/>
      <c r="N168" s="7"/>
    </row>
    <row r="169" spans="1:14" s="3" customFormat="1" ht="15" customHeight="1" x14ac:dyDescent="0.15">
      <c r="A169" s="290">
        <v>1701001</v>
      </c>
      <c r="B169" s="45" t="s">
        <v>261</v>
      </c>
      <c r="C169" s="351">
        <f>[12]B!C1788</f>
        <v>799</v>
      </c>
      <c r="D169" s="351">
        <f>[12]B!$E$1788</f>
        <v>787</v>
      </c>
      <c r="E169" s="79">
        <f>[12]B!$AL$1788</f>
        <v>4596080</v>
      </c>
      <c r="F169" s="7"/>
      <c r="G169" s="7"/>
      <c r="H169" s="7"/>
      <c r="I169" s="7"/>
      <c r="J169" s="7"/>
      <c r="K169" s="7"/>
      <c r="L169" s="7"/>
      <c r="M169" s="7"/>
      <c r="N169" s="7"/>
    </row>
    <row r="170" spans="1:14" s="3" customFormat="1" ht="24" customHeight="1" x14ac:dyDescent="0.15">
      <c r="A170" s="290">
        <v>1701003</v>
      </c>
      <c r="B170" s="45" t="s">
        <v>262</v>
      </c>
      <c r="C170" s="351">
        <f>[12]B!C1789</f>
        <v>0</v>
      </c>
      <c r="D170" s="351">
        <f>[12]B!$E$1789</f>
        <v>0</v>
      </c>
      <c r="E170" s="79">
        <f>[12]B!$AL$1789</f>
        <v>0</v>
      </c>
      <c r="F170" s="7"/>
      <c r="G170" s="7"/>
      <c r="H170" s="7"/>
      <c r="I170" s="7"/>
      <c r="J170" s="7"/>
      <c r="K170" s="7"/>
      <c r="L170" s="7"/>
      <c r="M170" s="7"/>
      <c r="N170" s="7"/>
    </row>
    <row r="171" spans="1:14" s="3" customFormat="1" ht="24" customHeight="1" x14ac:dyDescent="0.15">
      <c r="A171" s="290" t="s">
        <v>263</v>
      </c>
      <c r="B171" s="45" t="s">
        <v>264</v>
      </c>
      <c r="C171" s="351">
        <f>[12]B!C1790</f>
        <v>34</v>
      </c>
      <c r="D171" s="351">
        <f>[12]B!$E$1790</f>
        <v>34</v>
      </c>
      <c r="E171" s="79">
        <f>[12]B!$AL$1790</f>
        <v>947920</v>
      </c>
      <c r="F171" s="7"/>
      <c r="G171" s="7"/>
      <c r="H171" s="7"/>
      <c r="I171" s="7"/>
      <c r="J171" s="7"/>
      <c r="K171" s="7"/>
      <c r="L171" s="7"/>
      <c r="M171" s="7"/>
      <c r="N171" s="7"/>
    </row>
    <row r="172" spans="1:14" s="3" customFormat="1" ht="15" customHeight="1" x14ac:dyDescent="0.15">
      <c r="A172" s="290" t="s">
        <v>265</v>
      </c>
      <c r="B172" s="45" t="s">
        <v>266</v>
      </c>
      <c r="C172" s="351">
        <f>[12]B!C1791</f>
        <v>0</v>
      </c>
      <c r="D172" s="351">
        <f>[12]B!$E$1791</f>
        <v>0</v>
      </c>
      <c r="E172" s="79">
        <f>[12]B!$AL$1791</f>
        <v>0</v>
      </c>
      <c r="F172" s="7"/>
      <c r="G172" s="7"/>
      <c r="H172" s="7"/>
      <c r="I172" s="7"/>
      <c r="J172" s="7"/>
      <c r="K172" s="7"/>
      <c r="L172" s="7"/>
      <c r="M172" s="7"/>
      <c r="N172" s="7"/>
    </row>
    <row r="173" spans="1:14" s="3" customFormat="1" ht="15" customHeight="1" x14ac:dyDescent="0.15">
      <c r="A173" s="290" t="s">
        <v>267</v>
      </c>
      <c r="B173" s="45" t="s">
        <v>268</v>
      </c>
      <c r="C173" s="351">
        <f>[12]B!C1792</f>
        <v>109</v>
      </c>
      <c r="D173" s="351">
        <f>[12]B!$E$1792</f>
        <v>108</v>
      </c>
      <c r="E173" s="79">
        <f>[12]B!$AL$1792</f>
        <v>6405480</v>
      </c>
      <c r="F173" s="7"/>
      <c r="G173" s="7"/>
      <c r="H173" s="7"/>
      <c r="I173" s="7"/>
      <c r="J173" s="7"/>
      <c r="K173" s="7"/>
      <c r="L173" s="7"/>
      <c r="M173" s="7"/>
      <c r="N173" s="7"/>
    </row>
    <row r="174" spans="1:14" s="3" customFormat="1" ht="24" customHeight="1" x14ac:dyDescent="0.15">
      <c r="A174" s="290" t="s">
        <v>269</v>
      </c>
      <c r="B174" s="45" t="s">
        <v>270</v>
      </c>
      <c r="C174" s="351">
        <f>[12]B!C1793</f>
        <v>0</v>
      </c>
      <c r="D174" s="351">
        <f>[12]B!$E$1793</f>
        <v>0</v>
      </c>
      <c r="E174" s="79">
        <f>[12]B!$AL$1793</f>
        <v>0</v>
      </c>
      <c r="F174" s="7"/>
      <c r="G174" s="7"/>
      <c r="H174" s="7"/>
      <c r="I174" s="7"/>
      <c r="J174" s="7"/>
      <c r="K174" s="7"/>
      <c r="L174" s="7"/>
      <c r="M174" s="7"/>
      <c r="N174" s="7"/>
    </row>
    <row r="175" spans="1:14" s="3" customFormat="1" ht="15" customHeight="1" x14ac:dyDescent="0.15">
      <c r="A175" s="290" t="s">
        <v>271</v>
      </c>
      <c r="B175" s="45" t="s">
        <v>272</v>
      </c>
      <c r="C175" s="351">
        <f>[12]B!C1794</f>
        <v>0</v>
      </c>
      <c r="D175" s="351">
        <f>[12]B!$E$1794</f>
        <v>0</v>
      </c>
      <c r="E175" s="79">
        <f>[12]B!$AL$1794</f>
        <v>0</v>
      </c>
      <c r="F175" s="7"/>
      <c r="G175" s="7"/>
      <c r="H175" s="7"/>
      <c r="I175" s="7"/>
      <c r="J175" s="7"/>
      <c r="K175" s="7"/>
      <c r="L175" s="7"/>
      <c r="M175" s="7"/>
      <c r="N175" s="7"/>
    </row>
    <row r="176" spans="1:14" s="3" customFormat="1" ht="15" customHeight="1" x14ac:dyDescent="0.15">
      <c r="A176" s="290" t="s">
        <v>273</v>
      </c>
      <c r="B176" s="45" t="s">
        <v>274</v>
      </c>
      <c r="C176" s="351">
        <f>[12]B!C1795</f>
        <v>0</v>
      </c>
      <c r="D176" s="351">
        <f>[12]B!$E$1795</f>
        <v>0</v>
      </c>
      <c r="E176" s="79">
        <f>[12]B!$AL$1795</f>
        <v>0</v>
      </c>
      <c r="F176" s="7"/>
      <c r="G176" s="7"/>
      <c r="H176" s="7"/>
      <c r="I176" s="7"/>
      <c r="J176" s="7"/>
      <c r="K176" s="7"/>
      <c r="L176" s="7"/>
      <c r="M176" s="7"/>
      <c r="N176" s="7"/>
    </row>
    <row r="177" spans="1:14" s="3" customFormat="1" ht="15" customHeight="1" x14ac:dyDescent="0.15">
      <c r="A177" s="290" t="s">
        <v>275</v>
      </c>
      <c r="B177" s="45" t="s">
        <v>276</v>
      </c>
      <c r="C177" s="351">
        <f>[12]B!C1796</f>
        <v>0</v>
      </c>
      <c r="D177" s="351">
        <f>[12]B!$E$1796</f>
        <v>0</v>
      </c>
      <c r="E177" s="79">
        <f>[12]B!$AL$1796</f>
        <v>0</v>
      </c>
      <c r="F177" s="7"/>
      <c r="G177" s="7"/>
      <c r="H177" s="7"/>
      <c r="I177" s="7"/>
      <c r="J177" s="7"/>
      <c r="K177" s="7"/>
      <c r="L177" s="7"/>
      <c r="M177" s="7"/>
      <c r="N177" s="7"/>
    </row>
    <row r="178" spans="1:14" s="3" customFormat="1" ht="15" customHeight="1" x14ac:dyDescent="0.15">
      <c r="A178" s="290" t="s">
        <v>277</v>
      </c>
      <c r="B178" s="45" t="s">
        <v>278</v>
      </c>
      <c r="C178" s="351">
        <f>[12]B!C1797</f>
        <v>0</v>
      </c>
      <c r="D178" s="351">
        <f>[12]B!$E$1797</f>
        <v>0</v>
      </c>
      <c r="E178" s="79">
        <f>[12]B!$AL$1797</f>
        <v>0</v>
      </c>
      <c r="F178" s="7"/>
      <c r="G178" s="7"/>
      <c r="H178" s="7"/>
      <c r="I178" s="7"/>
      <c r="J178" s="7"/>
      <c r="K178" s="7"/>
      <c r="L178" s="7"/>
      <c r="M178" s="7"/>
      <c r="N178" s="7"/>
    </row>
    <row r="179" spans="1:14" s="3" customFormat="1" ht="15" customHeight="1" x14ac:dyDescent="0.15">
      <c r="A179" s="290" t="s">
        <v>279</v>
      </c>
      <c r="B179" s="45" t="s">
        <v>280</v>
      </c>
      <c r="C179" s="351">
        <f>[12]B!C1798</f>
        <v>0</v>
      </c>
      <c r="D179" s="351">
        <f>[12]B!$E$1798</f>
        <v>0</v>
      </c>
      <c r="E179" s="79">
        <f>[12]B!$AL$1798</f>
        <v>0</v>
      </c>
      <c r="F179" s="7"/>
      <c r="G179" s="7"/>
      <c r="H179" s="7"/>
      <c r="I179" s="7"/>
      <c r="J179" s="7"/>
      <c r="K179" s="7"/>
      <c r="L179" s="7"/>
      <c r="M179" s="7"/>
      <c r="N179" s="7"/>
    </row>
    <row r="180" spans="1:14" s="3" customFormat="1" ht="15" customHeight="1" x14ac:dyDescent="0.15">
      <c r="A180" s="290" t="s">
        <v>281</v>
      </c>
      <c r="B180" s="45" t="s">
        <v>282</v>
      </c>
      <c r="C180" s="351">
        <f>[12]B!C1799</f>
        <v>0</v>
      </c>
      <c r="D180" s="351">
        <f>[12]B!$E$1799</f>
        <v>0</v>
      </c>
      <c r="E180" s="79">
        <f>[12]B!$AL$1799</f>
        <v>0</v>
      </c>
      <c r="F180" s="7"/>
      <c r="G180" s="7"/>
      <c r="H180" s="7"/>
      <c r="I180" s="7"/>
      <c r="J180" s="7"/>
      <c r="K180" s="7"/>
      <c r="L180" s="7"/>
      <c r="M180" s="7"/>
      <c r="N180" s="7"/>
    </row>
    <row r="181" spans="1:14" s="3" customFormat="1" ht="15" customHeight="1" x14ac:dyDescent="0.15">
      <c r="A181" s="290" t="s">
        <v>283</v>
      </c>
      <c r="B181" s="45" t="s">
        <v>284</v>
      </c>
      <c r="C181" s="351">
        <f>[12]B!C1800</f>
        <v>0</v>
      </c>
      <c r="D181" s="351">
        <f>[12]B!$E$1800</f>
        <v>0</v>
      </c>
      <c r="E181" s="79">
        <f>[12]B!$AL$1800</f>
        <v>0</v>
      </c>
      <c r="F181" s="7"/>
      <c r="G181" s="7"/>
      <c r="H181" s="7"/>
      <c r="I181" s="7"/>
      <c r="J181" s="7"/>
      <c r="K181" s="7"/>
      <c r="L181" s="7"/>
      <c r="M181" s="7"/>
      <c r="N181" s="7"/>
    </row>
    <row r="182" spans="1:14" s="3" customFormat="1" ht="15" customHeight="1" x14ac:dyDescent="0.15">
      <c r="A182" s="290" t="s">
        <v>285</v>
      </c>
      <c r="B182" s="45" t="s">
        <v>286</v>
      </c>
      <c r="C182" s="351">
        <f>[12]B!C1801</f>
        <v>0</v>
      </c>
      <c r="D182" s="351">
        <f>[12]B!$E$1801</f>
        <v>0</v>
      </c>
      <c r="E182" s="79">
        <f>[12]B!$AL$1801</f>
        <v>0</v>
      </c>
      <c r="F182" s="7"/>
      <c r="G182" s="7"/>
      <c r="H182" s="7"/>
      <c r="I182" s="7"/>
      <c r="J182" s="7"/>
      <c r="K182" s="7"/>
      <c r="L182" s="7"/>
      <c r="M182" s="7"/>
      <c r="N182" s="7"/>
    </row>
    <row r="183" spans="1:14" s="3" customFormat="1" ht="24" customHeight="1" x14ac:dyDescent="0.15">
      <c r="A183" s="290" t="s">
        <v>287</v>
      </c>
      <c r="B183" s="45" t="s">
        <v>288</v>
      </c>
      <c r="C183" s="351">
        <f>[12]B!C1802</f>
        <v>0</v>
      </c>
      <c r="D183" s="351">
        <f>[12]B!$E$1802</f>
        <v>0</v>
      </c>
      <c r="E183" s="79">
        <f>[12]B!$AL$1802</f>
        <v>0</v>
      </c>
      <c r="F183" s="7"/>
      <c r="G183" s="7"/>
      <c r="H183" s="7"/>
      <c r="I183" s="7"/>
      <c r="J183" s="7"/>
      <c r="K183" s="7"/>
      <c r="L183" s="7"/>
      <c r="M183" s="7"/>
      <c r="N183" s="7"/>
    </row>
    <row r="184" spans="1:14" s="3" customFormat="1" ht="15" customHeight="1" x14ac:dyDescent="0.15">
      <c r="A184" s="290" t="s">
        <v>289</v>
      </c>
      <c r="B184" s="45" t="s">
        <v>290</v>
      </c>
      <c r="C184" s="351">
        <f>[12]B!C1803</f>
        <v>0</v>
      </c>
      <c r="D184" s="351">
        <f>[12]B!$E$1803</f>
        <v>0</v>
      </c>
      <c r="E184" s="79">
        <f>[12]B!$AL$1803</f>
        <v>0</v>
      </c>
      <c r="F184" s="7"/>
      <c r="G184" s="7"/>
      <c r="H184" s="7"/>
      <c r="I184" s="7"/>
      <c r="J184" s="7"/>
      <c r="K184" s="7"/>
      <c r="L184" s="7"/>
      <c r="M184" s="7"/>
      <c r="N184" s="7"/>
    </row>
    <row r="185" spans="1:14" s="3" customFormat="1" ht="15" customHeight="1" x14ac:dyDescent="0.15">
      <c r="A185" s="290" t="s">
        <v>291</v>
      </c>
      <c r="B185" s="45" t="s">
        <v>292</v>
      </c>
      <c r="C185" s="351">
        <f>[12]B!C1804</f>
        <v>0</v>
      </c>
      <c r="D185" s="351">
        <f>[12]B!$E$1804</f>
        <v>0</v>
      </c>
      <c r="E185" s="79">
        <f>[12]B!$AL$1804</f>
        <v>0</v>
      </c>
      <c r="F185" s="7"/>
      <c r="G185" s="7"/>
      <c r="H185" s="7"/>
      <c r="I185" s="7"/>
      <c r="J185" s="7"/>
      <c r="K185" s="7"/>
      <c r="L185" s="7"/>
      <c r="M185" s="7"/>
      <c r="N185" s="7"/>
    </row>
    <row r="186" spans="1:14" s="3" customFormat="1" ht="15" customHeight="1" x14ac:dyDescent="0.15">
      <c r="A186" s="290" t="s">
        <v>293</v>
      </c>
      <c r="B186" s="45" t="s">
        <v>294</v>
      </c>
      <c r="C186" s="351">
        <f>[12]B!C1805</f>
        <v>0</v>
      </c>
      <c r="D186" s="351">
        <f>[12]B!$E$1805</f>
        <v>0</v>
      </c>
      <c r="E186" s="79">
        <f>[12]B!$AL$1805</f>
        <v>0</v>
      </c>
      <c r="F186" s="7"/>
      <c r="G186" s="7"/>
      <c r="H186" s="7"/>
      <c r="I186" s="7"/>
      <c r="J186" s="7"/>
      <c r="K186" s="7"/>
      <c r="L186" s="7"/>
      <c r="M186" s="7"/>
      <c r="N186" s="7"/>
    </row>
    <row r="187" spans="1:14" s="3" customFormat="1" ht="15" customHeight="1" x14ac:dyDescent="0.15">
      <c r="A187" s="290" t="s">
        <v>295</v>
      </c>
      <c r="B187" s="45" t="s">
        <v>296</v>
      </c>
      <c r="C187" s="351">
        <f>[12]B!C1806</f>
        <v>0</v>
      </c>
      <c r="D187" s="351">
        <f>[12]B!$E$1806</f>
        <v>0</v>
      </c>
      <c r="E187" s="79">
        <f>[12]B!$AL$1806</f>
        <v>0</v>
      </c>
      <c r="F187" s="7"/>
      <c r="G187" s="7"/>
      <c r="H187" s="7"/>
      <c r="I187" s="7"/>
      <c r="J187" s="7"/>
      <c r="K187" s="7"/>
      <c r="L187" s="7"/>
      <c r="M187" s="7"/>
      <c r="N187" s="7"/>
    </row>
    <row r="188" spans="1:14" s="3" customFormat="1" ht="15" customHeight="1" x14ac:dyDescent="0.15">
      <c r="A188" s="290" t="s">
        <v>297</v>
      </c>
      <c r="B188" s="45" t="s">
        <v>298</v>
      </c>
      <c r="C188" s="351">
        <f>[12]B!C1807</f>
        <v>0</v>
      </c>
      <c r="D188" s="351">
        <f>[12]B!$E$1807</f>
        <v>0</v>
      </c>
      <c r="E188" s="79">
        <f>[12]B!$AL$1807</f>
        <v>0</v>
      </c>
      <c r="F188" s="7"/>
      <c r="G188" s="7"/>
      <c r="H188" s="7"/>
      <c r="I188" s="7"/>
      <c r="J188" s="7"/>
      <c r="K188" s="7"/>
      <c r="L188" s="7"/>
      <c r="M188" s="7"/>
      <c r="N188" s="7"/>
    </row>
    <row r="189" spans="1:14" s="3" customFormat="1" ht="15" customHeight="1" x14ac:dyDescent="0.15">
      <c r="A189" s="290" t="s">
        <v>299</v>
      </c>
      <c r="B189" s="45" t="s">
        <v>300</v>
      </c>
      <c r="C189" s="351">
        <f>[12]B!C1808</f>
        <v>0</v>
      </c>
      <c r="D189" s="351">
        <f>[12]B!$E$1808</f>
        <v>0</v>
      </c>
      <c r="E189" s="79">
        <f>[12]B!$AL$1808</f>
        <v>0</v>
      </c>
      <c r="F189" s="7"/>
      <c r="G189" s="7"/>
      <c r="H189" s="7"/>
      <c r="I189" s="7"/>
      <c r="J189" s="7"/>
      <c r="K189" s="7"/>
      <c r="L189" s="7"/>
      <c r="M189" s="7"/>
      <c r="N189" s="7"/>
    </row>
    <row r="190" spans="1:14" s="3" customFormat="1" ht="15" customHeight="1" x14ac:dyDescent="0.15">
      <c r="A190" s="290">
        <v>1701035</v>
      </c>
      <c r="B190" s="45" t="s">
        <v>301</v>
      </c>
      <c r="C190" s="351">
        <f>[12]B!C1809</f>
        <v>0</v>
      </c>
      <c r="D190" s="351">
        <f>[12]B!$E$1809</f>
        <v>0</v>
      </c>
      <c r="E190" s="79">
        <f>[12]B!$AL$1809</f>
        <v>0</v>
      </c>
      <c r="F190" s="7"/>
      <c r="G190" s="7"/>
      <c r="H190" s="7"/>
      <c r="I190" s="7"/>
      <c r="J190" s="7"/>
      <c r="K190" s="7"/>
      <c r="L190" s="7"/>
      <c r="M190" s="7"/>
      <c r="N190" s="7"/>
    </row>
    <row r="191" spans="1:14" s="3" customFormat="1" ht="15" customHeight="1" x14ac:dyDescent="0.15">
      <c r="A191" s="290" t="s">
        <v>302</v>
      </c>
      <c r="B191" s="45" t="s">
        <v>303</v>
      </c>
      <c r="C191" s="351">
        <f>[12]B!C1810</f>
        <v>0</v>
      </c>
      <c r="D191" s="351">
        <f>[12]B!$E$1810</f>
        <v>0</v>
      </c>
      <c r="E191" s="79">
        <f>[12]B!$AL$1810</f>
        <v>0</v>
      </c>
      <c r="F191" s="7"/>
      <c r="G191" s="7"/>
      <c r="H191" s="7"/>
      <c r="I191" s="7"/>
      <c r="J191" s="7"/>
      <c r="K191" s="7"/>
      <c r="L191" s="7"/>
      <c r="M191" s="7"/>
      <c r="N191" s="7"/>
    </row>
    <row r="192" spans="1:14" s="3" customFormat="1" ht="15" customHeight="1" x14ac:dyDescent="0.15">
      <c r="A192" s="290" t="s">
        <v>304</v>
      </c>
      <c r="B192" s="45" t="s">
        <v>305</v>
      </c>
      <c r="C192" s="351">
        <f>[12]B!C1811</f>
        <v>0</v>
      </c>
      <c r="D192" s="351">
        <f>[12]B!$E$1811</f>
        <v>0</v>
      </c>
      <c r="E192" s="79">
        <f>[12]B!$AL$1811</f>
        <v>0</v>
      </c>
      <c r="F192" s="7"/>
      <c r="G192" s="7"/>
      <c r="H192" s="7"/>
      <c r="I192" s="7"/>
      <c r="J192" s="7"/>
      <c r="K192" s="7"/>
      <c r="L192" s="7"/>
      <c r="M192" s="7"/>
      <c r="N192" s="7"/>
    </row>
    <row r="193" spans="1:14" s="3" customFormat="1" ht="15" customHeight="1" x14ac:dyDescent="0.15">
      <c r="A193" s="290">
        <v>1801001</v>
      </c>
      <c r="B193" s="45" t="s">
        <v>306</v>
      </c>
      <c r="C193" s="351">
        <f>[12]B!C2059</f>
        <v>71</v>
      </c>
      <c r="D193" s="351">
        <f>[12]B!$E$2059</f>
        <v>70</v>
      </c>
      <c r="E193" s="79">
        <f>[12]B!$AL$2059</f>
        <v>2818200</v>
      </c>
      <c r="F193" s="7"/>
      <c r="G193" s="7"/>
      <c r="H193" s="7"/>
      <c r="I193" s="7"/>
      <c r="J193" s="7"/>
      <c r="K193" s="7"/>
      <c r="L193" s="7"/>
      <c r="M193" s="7"/>
      <c r="N193" s="7"/>
    </row>
    <row r="194" spans="1:14" s="3" customFormat="1" ht="15" customHeight="1" x14ac:dyDescent="0.15">
      <c r="A194" s="290">
        <v>1801003</v>
      </c>
      <c r="B194" s="45" t="s">
        <v>307</v>
      </c>
      <c r="C194" s="351">
        <f>[12]B!C2060</f>
        <v>0</v>
      </c>
      <c r="D194" s="351">
        <f>[12]B!$E$2060</f>
        <v>0</v>
      </c>
      <c r="E194" s="79">
        <f>[12]B!$AL$2060</f>
        <v>0</v>
      </c>
      <c r="F194" s="7"/>
      <c r="G194" s="7"/>
      <c r="H194" s="7"/>
      <c r="I194" s="7"/>
      <c r="J194" s="7"/>
      <c r="K194" s="7"/>
      <c r="L194" s="7"/>
      <c r="M194" s="7"/>
      <c r="N194" s="7"/>
    </row>
    <row r="195" spans="1:14" s="3" customFormat="1" ht="15" customHeight="1" x14ac:dyDescent="0.15">
      <c r="A195" s="290">
        <v>1801006</v>
      </c>
      <c r="B195" s="45" t="s">
        <v>308</v>
      </c>
      <c r="C195" s="351">
        <f>[12]B!C2061</f>
        <v>31</v>
      </c>
      <c r="D195" s="351">
        <f>[12]B!$E$2061</f>
        <v>31</v>
      </c>
      <c r="E195" s="79">
        <f>[12]B!$AL$2061</f>
        <v>1603630</v>
      </c>
      <c r="F195" s="7"/>
      <c r="G195" s="7"/>
      <c r="H195" s="7"/>
      <c r="I195" s="7"/>
      <c r="J195" s="7"/>
      <c r="K195" s="7"/>
      <c r="L195" s="7"/>
      <c r="M195" s="7"/>
      <c r="N195" s="7"/>
    </row>
    <row r="196" spans="1:14" s="3" customFormat="1" ht="15" customHeight="1" x14ac:dyDescent="0.15">
      <c r="A196" s="290">
        <v>1401001</v>
      </c>
      <c r="B196" s="45" t="s">
        <v>309</v>
      </c>
      <c r="C196" s="351">
        <f>[12]B!C1504</f>
        <v>2</v>
      </c>
      <c r="D196" s="351">
        <f>[12]B!$E$1504</f>
        <v>2</v>
      </c>
      <c r="E196" s="79">
        <f>[12]B!$AL$1504</f>
        <v>21780</v>
      </c>
      <c r="F196" s="7"/>
      <c r="G196" s="7"/>
      <c r="H196" s="7"/>
      <c r="I196" s="7"/>
      <c r="J196" s="7"/>
      <c r="K196" s="7"/>
      <c r="L196" s="7"/>
      <c r="M196" s="7"/>
      <c r="N196" s="7"/>
    </row>
    <row r="197" spans="1:14" s="3" customFormat="1" ht="24" customHeight="1" x14ac:dyDescent="0.15">
      <c r="A197" s="290">
        <v>1101113</v>
      </c>
      <c r="B197" s="45" t="s">
        <v>310</v>
      </c>
      <c r="C197" s="351">
        <f>[12]B!C1087</f>
        <v>0</v>
      </c>
      <c r="D197" s="351">
        <f>[12]B!$E$1087</f>
        <v>0</v>
      </c>
      <c r="E197" s="79">
        <f>[12]B!$AL$1087</f>
        <v>0</v>
      </c>
      <c r="F197" s="7"/>
      <c r="G197" s="7"/>
      <c r="H197" s="7"/>
      <c r="I197" s="7"/>
      <c r="J197" s="7"/>
      <c r="K197" s="7"/>
      <c r="L197" s="7"/>
      <c r="M197" s="7"/>
      <c r="N197" s="7"/>
    </row>
    <row r="198" spans="1:14" s="3" customFormat="1" ht="24" customHeight="1" x14ac:dyDescent="0.15">
      <c r="A198" s="290">
        <v>1101140</v>
      </c>
      <c r="B198" s="45" t="s">
        <v>311</v>
      </c>
      <c r="C198" s="351">
        <f>[12]B!C1088</f>
        <v>0</v>
      </c>
      <c r="D198" s="351">
        <f>[12]B!$E$1088</f>
        <v>0</v>
      </c>
      <c r="E198" s="79">
        <f>[12]B!$AL$1088</f>
        <v>0</v>
      </c>
      <c r="F198" s="7"/>
      <c r="G198" s="7"/>
      <c r="H198" s="7"/>
      <c r="I198" s="7"/>
      <c r="J198" s="7"/>
      <c r="K198" s="7"/>
      <c r="L198" s="7"/>
      <c r="M198" s="7"/>
      <c r="N198" s="7"/>
    </row>
    <row r="199" spans="1:14" s="3" customFormat="1" ht="15" customHeight="1" x14ac:dyDescent="0.15">
      <c r="A199" s="290">
        <v>1101141</v>
      </c>
      <c r="B199" s="45" t="s">
        <v>312</v>
      </c>
      <c r="C199" s="351">
        <f>[12]B!C1089</f>
        <v>0</v>
      </c>
      <c r="D199" s="351">
        <f>[12]B!$E$1089</f>
        <v>0</v>
      </c>
      <c r="E199" s="79">
        <f>[12]B!$AL$1089</f>
        <v>0</v>
      </c>
      <c r="F199" s="7"/>
      <c r="G199" s="7"/>
      <c r="H199" s="7"/>
      <c r="I199" s="7"/>
      <c r="J199" s="7"/>
      <c r="K199" s="7"/>
      <c r="L199" s="7"/>
      <c r="M199" s="7"/>
      <c r="N199" s="7"/>
    </row>
    <row r="200" spans="1:14" s="3" customFormat="1" ht="15" customHeight="1" x14ac:dyDescent="0.15">
      <c r="A200" s="303">
        <v>1101142</v>
      </c>
      <c r="B200" s="65" t="s">
        <v>313</v>
      </c>
      <c r="C200" s="351">
        <f>[12]B!C1090</f>
        <v>0</v>
      </c>
      <c r="D200" s="352">
        <f>[12]B!$E$1090</f>
        <v>0</v>
      </c>
      <c r="E200" s="79">
        <f>[12]B!$AL$1090</f>
        <v>0</v>
      </c>
      <c r="F200" s="7"/>
      <c r="G200" s="7"/>
      <c r="H200" s="7"/>
      <c r="I200" s="7"/>
      <c r="J200" s="7"/>
      <c r="K200" s="7"/>
      <c r="L200" s="7"/>
      <c r="M200" s="7"/>
      <c r="N200" s="7"/>
    </row>
    <row r="201" spans="1:14" s="3" customFormat="1" ht="15" customHeight="1" x14ac:dyDescent="0.15">
      <c r="A201" s="329"/>
      <c r="B201" s="66" t="s">
        <v>314</v>
      </c>
      <c r="C201" s="353">
        <f>SUM(C167:C200)</f>
        <v>1068</v>
      </c>
      <c r="D201" s="353">
        <f>SUM(D167:D200)</f>
        <v>1054</v>
      </c>
      <c r="E201" s="95">
        <f>SUM(E167:E200)</f>
        <v>16767750</v>
      </c>
      <c r="F201" s="7"/>
      <c r="G201" s="7"/>
      <c r="H201" s="7"/>
      <c r="I201" s="7"/>
      <c r="J201" s="7"/>
      <c r="K201" s="7"/>
      <c r="L201" s="7"/>
      <c r="M201" s="7"/>
      <c r="N201" s="7"/>
    </row>
    <row r="202" spans="1:14" s="3" customFormat="1" ht="24.95" customHeight="1" x14ac:dyDescent="0.15">
      <c r="A202" s="96" t="s">
        <v>315</v>
      </c>
      <c r="B202" s="97"/>
      <c r="C202" s="354"/>
      <c r="D202" s="354"/>
      <c r="E202" s="98"/>
      <c r="F202" s="7"/>
      <c r="G202" s="7"/>
      <c r="H202" s="7"/>
      <c r="I202" s="7"/>
      <c r="J202" s="7"/>
      <c r="K202" s="7"/>
      <c r="L202" s="7"/>
      <c r="M202" s="7"/>
      <c r="N202" s="7"/>
    </row>
    <row r="203" spans="1:14" s="3" customFormat="1" ht="30" customHeight="1" x14ac:dyDescent="0.15">
      <c r="A203" s="13" t="s">
        <v>4</v>
      </c>
      <c r="B203" s="13" t="s">
        <v>5</v>
      </c>
      <c r="C203" s="14" t="s">
        <v>6</v>
      </c>
      <c r="D203" s="39" t="s">
        <v>7</v>
      </c>
      <c r="E203" s="39" t="s">
        <v>8</v>
      </c>
      <c r="F203" s="7"/>
      <c r="G203" s="7"/>
      <c r="H203" s="7"/>
      <c r="I203" s="7"/>
      <c r="J203" s="7"/>
      <c r="K203" s="7"/>
      <c r="L203" s="7"/>
      <c r="M203" s="7"/>
      <c r="N203" s="7"/>
    </row>
    <row r="204" spans="1:14" s="3" customFormat="1" ht="15" customHeight="1" x14ac:dyDescent="0.15">
      <c r="A204" s="301"/>
      <c r="B204" s="99" t="s">
        <v>316</v>
      </c>
      <c r="C204" s="336">
        <f>[12]B!C947</f>
        <v>0</v>
      </c>
      <c r="D204" s="355">
        <f>[12]B!E947</f>
        <v>0</v>
      </c>
      <c r="E204" s="30">
        <f>[12]B!$AL$947</f>
        <v>0</v>
      </c>
      <c r="F204" s="7"/>
      <c r="G204" s="7"/>
      <c r="H204" s="7"/>
      <c r="I204" s="7"/>
      <c r="J204" s="7"/>
      <c r="K204" s="7"/>
      <c r="L204" s="7"/>
      <c r="M204" s="7"/>
      <c r="N204" s="7"/>
    </row>
    <row r="205" spans="1:14" s="3" customFormat="1" ht="15" customHeight="1" x14ac:dyDescent="0.15">
      <c r="A205" s="301"/>
      <c r="B205" s="99" t="s">
        <v>317</v>
      </c>
      <c r="C205" s="356">
        <f>[12]B!C2900</f>
        <v>0</v>
      </c>
      <c r="D205" s="357"/>
      <c r="E205" s="100"/>
      <c r="F205" s="7"/>
      <c r="G205" s="7"/>
      <c r="H205" s="7"/>
      <c r="I205" s="7"/>
      <c r="J205" s="7"/>
      <c r="K205" s="7"/>
      <c r="L205" s="7"/>
    </row>
    <row r="206" spans="1:14" s="3" customFormat="1" ht="15" customHeight="1" x14ac:dyDescent="0.15">
      <c r="A206" s="290"/>
      <c r="B206" s="101" t="s">
        <v>318</v>
      </c>
      <c r="C206" s="337">
        <f>[12]B!C2901</f>
        <v>0</v>
      </c>
      <c r="D206" s="341"/>
      <c r="E206" s="84"/>
      <c r="F206" s="7"/>
      <c r="G206" s="7"/>
      <c r="H206" s="7"/>
      <c r="I206" s="7"/>
      <c r="J206" s="7"/>
      <c r="K206" s="7"/>
      <c r="L206" s="7"/>
    </row>
    <row r="207" spans="1:14" s="3" customFormat="1" ht="15" customHeight="1" x14ac:dyDescent="0.15">
      <c r="A207" s="290"/>
      <c r="B207" s="101" t="s">
        <v>319</v>
      </c>
      <c r="C207" s="337">
        <f>[12]B!$C$2902</f>
        <v>0</v>
      </c>
      <c r="D207" s="341"/>
      <c r="E207" s="84"/>
      <c r="F207" s="7"/>
      <c r="G207" s="7"/>
      <c r="H207" s="7"/>
      <c r="I207" s="7"/>
      <c r="J207" s="7"/>
      <c r="K207" s="7"/>
      <c r="L207" s="7"/>
    </row>
    <row r="208" spans="1:14" s="3" customFormat="1" ht="15" customHeight="1" x14ac:dyDescent="0.15">
      <c r="A208" s="290"/>
      <c r="B208" s="101" t="s">
        <v>320</v>
      </c>
      <c r="C208" s="337">
        <f>[12]B!$C$2903</f>
        <v>0</v>
      </c>
      <c r="D208" s="341"/>
      <c r="E208" s="84"/>
      <c r="F208" s="7"/>
      <c r="G208" s="7"/>
      <c r="H208" s="7"/>
      <c r="I208" s="7"/>
      <c r="J208" s="7"/>
      <c r="K208" s="7"/>
      <c r="L208" s="7"/>
    </row>
    <row r="209" spans="1:12" s="3" customFormat="1" ht="15" customHeight="1" x14ac:dyDescent="0.15">
      <c r="A209" s="290"/>
      <c r="B209" s="101" t="s">
        <v>321</v>
      </c>
      <c r="C209" s="337">
        <f>[12]B!$C$2904</f>
        <v>0</v>
      </c>
      <c r="D209" s="341"/>
      <c r="E209" s="84"/>
      <c r="F209" s="7"/>
      <c r="G209" s="7"/>
      <c r="H209" s="7"/>
      <c r="I209" s="7"/>
      <c r="J209" s="7"/>
      <c r="K209" s="7"/>
      <c r="L209" s="7"/>
    </row>
    <row r="210" spans="1:12" s="3" customFormat="1" ht="15" customHeight="1" x14ac:dyDescent="0.15">
      <c r="A210" s="290"/>
      <c r="B210" s="101" t="s">
        <v>322</v>
      </c>
      <c r="C210" s="337">
        <f>[12]B!$C$2905</f>
        <v>0</v>
      </c>
      <c r="D210" s="341"/>
      <c r="E210" s="84"/>
      <c r="F210" s="7"/>
      <c r="G210" s="7"/>
      <c r="H210" s="7"/>
      <c r="I210" s="7"/>
      <c r="J210" s="7"/>
      <c r="K210" s="7"/>
      <c r="L210" s="7"/>
    </row>
    <row r="211" spans="1:12" s="3" customFormat="1" ht="15" customHeight="1" x14ac:dyDescent="0.15">
      <c r="A211" s="303"/>
      <c r="B211" s="102" t="s">
        <v>323</v>
      </c>
      <c r="C211" s="338">
        <f>[12]B!$C$2906</f>
        <v>0</v>
      </c>
      <c r="D211" s="358"/>
      <c r="E211" s="103"/>
      <c r="F211" s="7"/>
      <c r="G211" s="7"/>
      <c r="H211" s="7"/>
      <c r="I211" s="7"/>
      <c r="J211" s="7"/>
      <c r="K211" s="7"/>
      <c r="L211" s="7"/>
    </row>
    <row r="212" spans="1:12" s="3" customFormat="1" ht="15" customHeight="1" x14ac:dyDescent="0.15">
      <c r="A212" s="329"/>
      <c r="B212" s="104" t="s">
        <v>105</v>
      </c>
      <c r="C212" s="359">
        <f>SUM(C204:C211)</f>
        <v>0</v>
      </c>
      <c r="D212" s="359">
        <f>SUM(D204:D211)</f>
        <v>0</v>
      </c>
      <c r="E212" s="359">
        <f t="shared" ref="E212" si="2">SUM(E204:E211)</f>
        <v>0</v>
      </c>
      <c r="F212" s="7"/>
      <c r="G212" s="7"/>
      <c r="H212" s="7"/>
      <c r="I212" s="7"/>
      <c r="J212" s="7"/>
      <c r="K212" s="7"/>
      <c r="L212" s="7"/>
    </row>
    <row r="213" spans="1:12" s="3" customFormat="1" ht="24.95" customHeight="1" x14ac:dyDescent="0.15">
      <c r="A213" s="96" t="s">
        <v>324</v>
      </c>
      <c r="B213" s="97"/>
      <c r="C213" s="360"/>
      <c r="D213" s="360"/>
      <c r="E213" s="105"/>
      <c r="F213" s="7"/>
      <c r="G213" s="7"/>
      <c r="H213" s="7"/>
      <c r="I213" s="7"/>
      <c r="J213" s="7"/>
      <c r="K213" s="7"/>
      <c r="L213" s="7"/>
    </row>
    <row r="214" spans="1:12" s="3" customFormat="1" ht="30" customHeight="1" x14ac:dyDescent="0.15">
      <c r="A214" s="13" t="s">
        <v>4</v>
      </c>
      <c r="B214" s="106" t="s">
        <v>325</v>
      </c>
      <c r="C214" s="39" t="s">
        <v>6</v>
      </c>
      <c r="D214" s="94" t="s">
        <v>7</v>
      </c>
      <c r="E214" s="39" t="s">
        <v>8</v>
      </c>
      <c r="F214" s="7"/>
      <c r="G214" s="7"/>
      <c r="H214" s="7"/>
      <c r="I214" s="7"/>
      <c r="J214" s="7"/>
      <c r="K214" s="7"/>
      <c r="L214" s="7"/>
    </row>
    <row r="215" spans="1:12" s="3" customFormat="1" ht="15" customHeight="1" x14ac:dyDescent="0.15">
      <c r="A215" s="286">
        <v>3003001</v>
      </c>
      <c r="B215" s="107" t="s">
        <v>326</v>
      </c>
      <c r="C215" s="361">
        <f>[12]B!C2909</f>
        <v>6</v>
      </c>
      <c r="D215" s="362">
        <f>[12]B!$E$2909</f>
        <v>6</v>
      </c>
      <c r="E215" s="30">
        <f>[12]B!$AL$2909</f>
        <v>49380</v>
      </c>
      <c r="F215" s="7"/>
      <c r="G215" s="7"/>
      <c r="H215" s="7"/>
      <c r="I215" s="7"/>
      <c r="J215" s="7"/>
      <c r="K215" s="7"/>
      <c r="L215" s="7"/>
    </row>
    <row r="216" spans="1:12" s="3" customFormat="1" ht="15" customHeight="1" x14ac:dyDescent="0.15">
      <c r="A216" s="290" t="s">
        <v>327</v>
      </c>
      <c r="B216" s="101" t="s">
        <v>328</v>
      </c>
      <c r="C216" s="363">
        <f>[12]B!C2910</f>
        <v>0</v>
      </c>
      <c r="D216" s="364">
        <f>[12]B!$E$2910</f>
        <v>0</v>
      </c>
      <c r="E216" s="31">
        <f>[12]B!$AL$2910</f>
        <v>0</v>
      </c>
      <c r="F216" s="7"/>
      <c r="G216" s="7"/>
      <c r="H216" s="7"/>
      <c r="I216" s="7"/>
      <c r="J216" s="7"/>
      <c r="K216" s="7"/>
      <c r="L216" s="7"/>
    </row>
    <row r="217" spans="1:12" s="3" customFormat="1" ht="15" customHeight="1" x14ac:dyDescent="0.15">
      <c r="A217" s="290" t="s">
        <v>329</v>
      </c>
      <c r="B217" s="101" t="s">
        <v>330</v>
      </c>
      <c r="C217" s="363">
        <f>[12]B!C2911</f>
        <v>0</v>
      </c>
      <c r="D217" s="363">
        <f>[12]B!$E$2911</f>
        <v>0</v>
      </c>
      <c r="E217" s="31">
        <f>[12]B!$AL$2911</f>
        <v>0</v>
      </c>
      <c r="F217" s="7"/>
      <c r="G217" s="7"/>
      <c r="H217" s="7"/>
      <c r="I217" s="7"/>
      <c r="J217" s="7"/>
      <c r="K217" s="7"/>
      <c r="L217" s="7"/>
    </row>
    <row r="218" spans="1:12" s="3" customFormat="1" ht="15" customHeight="1" x14ac:dyDescent="0.15">
      <c r="A218" s="290" t="s">
        <v>331</v>
      </c>
      <c r="B218" s="101" t="s">
        <v>332</v>
      </c>
      <c r="C218" s="363">
        <f>[12]B!C2912</f>
        <v>0</v>
      </c>
      <c r="D218" s="363">
        <f>[12]B!$E$2912</f>
        <v>0</v>
      </c>
      <c r="E218" s="31">
        <f>[12]B!$AL$2912</f>
        <v>0</v>
      </c>
      <c r="F218" s="7"/>
      <c r="G218" s="7"/>
      <c r="H218" s="7"/>
      <c r="I218" s="7"/>
      <c r="J218" s="7"/>
      <c r="K218" s="7"/>
      <c r="L218" s="7"/>
    </row>
    <row r="219" spans="1:12" s="3" customFormat="1" ht="15" customHeight="1" x14ac:dyDescent="0.15">
      <c r="A219" s="303" t="s">
        <v>333</v>
      </c>
      <c r="B219" s="102" t="s">
        <v>334</v>
      </c>
      <c r="C219" s="365">
        <f>[12]B!C2913</f>
        <v>0</v>
      </c>
      <c r="D219" s="365">
        <f>[12]B!$E$2913</f>
        <v>0</v>
      </c>
      <c r="E219" s="108">
        <f>[12]B!$AL$2913</f>
        <v>0</v>
      </c>
      <c r="F219" s="7"/>
      <c r="G219" s="7"/>
      <c r="H219" s="7"/>
      <c r="I219" s="7"/>
      <c r="J219" s="7"/>
      <c r="K219" s="7"/>
      <c r="L219" s="7"/>
    </row>
    <row r="220" spans="1:12" s="3" customFormat="1" ht="15" customHeight="1" x14ac:dyDescent="0.15">
      <c r="A220" s="329"/>
      <c r="B220" s="109" t="s">
        <v>335</v>
      </c>
      <c r="C220" s="366">
        <f>SUM(C215:C219)</f>
        <v>6</v>
      </c>
      <c r="D220" s="366">
        <f>SUM(D215:D219)</f>
        <v>6</v>
      </c>
      <c r="E220" s="95">
        <f>SUM(E215:E219)</f>
        <v>49380</v>
      </c>
      <c r="F220" s="7"/>
      <c r="G220" s="7"/>
      <c r="H220" s="7"/>
      <c r="I220" s="7"/>
      <c r="J220" s="7"/>
      <c r="K220" s="7"/>
      <c r="L220" s="7"/>
    </row>
    <row r="221" spans="1:12" s="111" customFormat="1" ht="24.95" customHeight="1" x14ac:dyDescent="0.15">
      <c r="A221" s="760" t="s">
        <v>336</v>
      </c>
      <c r="B221" s="760"/>
      <c r="C221" s="367"/>
      <c r="D221" s="367"/>
      <c r="E221" s="110"/>
    </row>
    <row r="222" spans="1:12" s="3" customFormat="1" ht="35.1" customHeight="1" x14ac:dyDescent="0.15">
      <c r="A222" s="13" t="s">
        <v>4</v>
      </c>
      <c r="B222" s="106" t="s">
        <v>337</v>
      </c>
      <c r="C222" s="39" t="s">
        <v>6</v>
      </c>
      <c r="D222" s="94" t="s">
        <v>7</v>
      </c>
      <c r="E222" s="39" t="s">
        <v>8</v>
      </c>
      <c r="F222" s="7"/>
      <c r="G222" s="7"/>
      <c r="H222" s="7"/>
      <c r="I222" s="7"/>
      <c r="J222" s="7"/>
      <c r="K222" s="7"/>
      <c r="L222" s="7"/>
    </row>
    <row r="223" spans="1:12" s="3" customFormat="1" ht="15" customHeight="1" x14ac:dyDescent="0.15">
      <c r="A223" s="286">
        <v>2401061</v>
      </c>
      <c r="B223" s="107" t="s">
        <v>338</v>
      </c>
      <c r="C223" s="361">
        <f>[12]B!$C$2753</f>
        <v>175</v>
      </c>
      <c r="D223" s="361">
        <f>[12]B!$E$2753</f>
        <v>175</v>
      </c>
      <c r="E223" s="30">
        <f>[12]B!$AL$2753</f>
        <v>3850000</v>
      </c>
      <c r="F223" s="7"/>
      <c r="G223" s="7"/>
      <c r="H223" s="7"/>
      <c r="I223" s="7"/>
      <c r="J223" s="7"/>
      <c r="K223" s="7"/>
      <c r="L223" s="7"/>
    </row>
    <row r="224" spans="1:12" s="3" customFormat="1" ht="15" customHeight="1" x14ac:dyDescent="0.15">
      <c r="A224" s="290" t="s">
        <v>339</v>
      </c>
      <c r="B224" s="101" t="s">
        <v>340</v>
      </c>
      <c r="C224" s="363">
        <f>[12]B!$C$2754</f>
        <v>167</v>
      </c>
      <c r="D224" s="363">
        <f>[12]B!$E$2754</f>
        <v>167</v>
      </c>
      <c r="E224" s="31">
        <f>[12]B!$AL$2754</f>
        <v>11559740</v>
      </c>
      <c r="F224" s="7"/>
      <c r="G224" s="7"/>
      <c r="H224" s="7"/>
      <c r="I224" s="7"/>
      <c r="J224" s="7"/>
      <c r="K224" s="7"/>
      <c r="L224" s="7"/>
    </row>
    <row r="225" spans="1:22" s="3" customFormat="1" ht="15" customHeight="1" x14ac:dyDescent="0.15">
      <c r="A225" s="290" t="s">
        <v>341</v>
      </c>
      <c r="B225" s="101" t="s">
        <v>342</v>
      </c>
      <c r="C225" s="363">
        <f>[12]B!$C$2755</f>
        <v>0</v>
      </c>
      <c r="D225" s="363">
        <f>[12]B!$E$2755</f>
        <v>0</v>
      </c>
      <c r="E225" s="31">
        <f>[12]B!$AL$2755</f>
        <v>0</v>
      </c>
      <c r="F225" s="7"/>
      <c r="G225" s="7"/>
      <c r="H225" s="7"/>
      <c r="I225" s="7"/>
      <c r="J225" s="7"/>
      <c r="K225" s="7"/>
      <c r="L225" s="7"/>
    </row>
    <row r="226" spans="1:22" s="3" customFormat="1" ht="15" customHeight="1" x14ac:dyDescent="0.15">
      <c r="A226" s="290" t="s">
        <v>343</v>
      </c>
      <c r="B226" s="101" t="s">
        <v>344</v>
      </c>
      <c r="C226" s="363">
        <f>[12]B!$C$2756</f>
        <v>216</v>
      </c>
      <c r="D226" s="363">
        <f>[12]B!$E$2756</f>
        <v>213</v>
      </c>
      <c r="E226" s="31">
        <f>[12]B!$AL$2756</f>
        <v>643260</v>
      </c>
      <c r="F226" s="7"/>
      <c r="G226" s="7"/>
      <c r="H226" s="7"/>
      <c r="I226" s="7"/>
      <c r="J226" s="7"/>
      <c r="K226" s="7"/>
      <c r="L226" s="7"/>
    </row>
    <row r="227" spans="1:22" s="3" customFormat="1" ht="15" customHeight="1" x14ac:dyDescent="0.15">
      <c r="A227" s="290" t="s">
        <v>345</v>
      </c>
      <c r="B227" s="101" t="s">
        <v>346</v>
      </c>
      <c r="C227" s="363">
        <f>[12]B!$C$2757</f>
        <v>0</v>
      </c>
      <c r="D227" s="363">
        <f>[12]B!$E$2757</f>
        <v>0</v>
      </c>
      <c r="E227" s="31">
        <f>[12]B!$AL$2757</f>
        <v>0</v>
      </c>
      <c r="F227" s="7"/>
      <c r="G227" s="7"/>
      <c r="H227" s="7"/>
      <c r="I227" s="7"/>
      <c r="J227" s="7"/>
      <c r="K227" s="7"/>
      <c r="L227" s="7"/>
    </row>
    <row r="228" spans="1:22" s="3" customFormat="1" ht="15" customHeight="1" x14ac:dyDescent="0.15">
      <c r="A228" s="290" t="s">
        <v>347</v>
      </c>
      <c r="B228" s="101" t="s">
        <v>348</v>
      </c>
      <c r="C228" s="363">
        <f>[12]B!$C$2758</f>
        <v>0</v>
      </c>
      <c r="D228" s="363">
        <f>[12]B!$E$2758</f>
        <v>0</v>
      </c>
      <c r="E228" s="31">
        <f>[12]B!$AL$2758</f>
        <v>0</v>
      </c>
      <c r="F228" s="7"/>
      <c r="G228" s="7"/>
      <c r="H228" s="7"/>
      <c r="I228" s="7"/>
      <c r="J228" s="7"/>
      <c r="K228" s="7"/>
      <c r="L228" s="7"/>
      <c r="V228" s="112"/>
    </row>
    <row r="229" spans="1:22" s="3" customFormat="1" ht="15" customHeight="1" x14ac:dyDescent="0.15">
      <c r="A229" s="303" t="s">
        <v>349</v>
      </c>
      <c r="B229" s="102" t="s">
        <v>350</v>
      </c>
      <c r="C229" s="365">
        <f>[12]B!$C$2759</f>
        <v>0</v>
      </c>
      <c r="D229" s="365">
        <f>[12]B!$E$2759</f>
        <v>0</v>
      </c>
      <c r="E229" s="108">
        <f>[12]B!$AL$2759</f>
        <v>0</v>
      </c>
      <c r="F229" s="7"/>
      <c r="G229" s="7"/>
      <c r="H229" s="7"/>
      <c r="I229" s="7"/>
      <c r="J229" s="7"/>
      <c r="K229" s="7"/>
      <c r="L229" s="7"/>
      <c r="V229" s="112"/>
    </row>
    <row r="230" spans="1:22" s="3" customFormat="1" ht="15" customHeight="1" x14ac:dyDescent="0.15">
      <c r="A230" s="329"/>
      <c r="B230" s="109" t="s">
        <v>351</v>
      </c>
      <c r="C230" s="368">
        <f>SUM(C223:C229)</f>
        <v>558</v>
      </c>
      <c r="D230" s="368">
        <f>SUM(D223:D229)</f>
        <v>555</v>
      </c>
      <c r="E230" s="95">
        <f>SUM(E223:E229)</f>
        <v>16053000</v>
      </c>
      <c r="F230" s="7"/>
      <c r="G230" s="7"/>
      <c r="H230" s="7"/>
      <c r="I230" s="7"/>
      <c r="J230" s="7"/>
      <c r="K230" s="7"/>
      <c r="L230" s="7"/>
      <c r="V230" s="112"/>
    </row>
    <row r="231" spans="1:22" s="114" customFormat="1" ht="24.95" customHeight="1" x14ac:dyDescent="0.15">
      <c r="A231" s="752" t="s">
        <v>352</v>
      </c>
      <c r="B231" s="752"/>
      <c r="C231" s="369"/>
      <c r="D231" s="369"/>
      <c r="E231" s="93"/>
      <c r="F231" s="370"/>
      <c r="G231" s="370"/>
      <c r="H231" s="370"/>
      <c r="I231" s="370"/>
      <c r="J231" s="370"/>
      <c r="K231" s="370"/>
      <c r="L231" s="370"/>
      <c r="M231" s="370"/>
      <c r="N231" s="370"/>
      <c r="O231" s="113"/>
      <c r="V231" s="115"/>
    </row>
    <row r="232" spans="1:22" ht="35.1" customHeight="1" x14ac:dyDescent="0.15">
      <c r="A232" s="13" t="s">
        <v>4</v>
      </c>
      <c r="B232" s="13" t="s">
        <v>5</v>
      </c>
      <c r="C232" s="39" t="s">
        <v>6</v>
      </c>
      <c r="D232" s="94" t="s">
        <v>7</v>
      </c>
      <c r="E232" s="39" t="s">
        <v>8</v>
      </c>
      <c r="F232" s="371"/>
      <c r="G232" s="371"/>
      <c r="H232" s="371"/>
      <c r="I232" s="371"/>
      <c r="J232" s="371"/>
      <c r="K232" s="371"/>
      <c r="L232" s="371"/>
      <c r="M232" s="371"/>
      <c r="N232" s="371"/>
      <c r="O232" s="116"/>
      <c r="V232" s="117"/>
    </row>
    <row r="233" spans="1:22" ht="15" customHeight="1" x14ac:dyDescent="0.15">
      <c r="A233" s="286">
        <v>2004103</v>
      </c>
      <c r="B233" s="107" t="s">
        <v>353</v>
      </c>
      <c r="C233" s="361">
        <f>[12]B!$C$2427</f>
        <v>44</v>
      </c>
      <c r="D233" s="361">
        <f>[12]B!$E$2427</f>
        <v>33</v>
      </c>
      <c r="E233" s="30">
        <f>[12]B!$AL$2427</f>
        <v>5080680</v>
      </c>
      <c r="F233" s="371"/>
      <c r="G233" s="371"/>
      <c r="H233" s="371"/>
      <c r="I233" s="371"/>
      <c r="J233" s="371"/>
      <c r="K233" s="371"/>
      <c r="L233" s="371"/>
      <c r="M233" s="371"/>
      <c r="N233" s="371"/>
      <c r="O233" s="116"/>
      <c r="V233" s="117"/>
    </row>
    <row r="234" spans="1:22" ht="15" customHeight="1" x14ac:dyDescent="0.15">
      <c r="A234" s="303" t="s">
        <v>354</v>
      </c>
      <c r="B234" s="102" t="s">
        <v>355</v>
      </c>
      <c r="C234" s="363">
        <f>[12]B!$C$2428</f>
        <v>2</v>
      </c>
      <c r="D234" s="363">
        <f>[12]B!$E$2428</f>
        <v>1</v>
      </c>
      <c r="E234" s="31">
        <f>[12]B!$AL$2428</f>
        <v>161980</v>
      </c>
      <c r="F234" s="371"/>
      <c r="G234" s="371"/>
      <c r="H234" s="371"/>
      <c r="I234" s="371"/>
      <c r="J234" s="371"/>
      <c r="K234" s="371"/>
      <c r="L234" s="371"/>
      <c r="M234" s="371"/>
      <c r="N234" s="371"/>
      <c r="O234" s="116"/>
      <c r="V234" s="117"/>
    </row>
    <row r="235" spans="1:22" ht="23.25" customHeight="1" x14ac:dyDescent="0.15">
      <c r="A235" s="342">
        <v>2004003</v>
      </c>
      <c r="B235" s="102" t="s">
        <v>356</v>
      </c>
      <c r="C235" s="365">
        <f>[12]B!C2431</f>
        <v>0</v>
      </c>
      <c r="D235" s="365">
        <f>[12]B!E2431</f>
        <v>0</v>
      </c>
      <c r="E235" s="108">
        <f>[12]B!$AL$2431</f>
        <v>0</v>
      </c>
      <c r="F235" s="371"/>
      <c r="G235" s="371"/>
      <c r="H235" s="371"/>
      <c r="I235" s="371"/>
      <c r="J235" s="371"/>
      <c r="K235" s="371"/>
      <c r="L235" s="371"/>
      <c r="M235" s="371"/>
      <c r="N235" s="371"/>
      <c r="O235" s="116"/>
      <c r="V235" s="117"/>
    </row>
    <row r="236" spans="1:22" ht="15" customHeight="1" x14ac:dyDescent="0.15">
      <c r="A236" s="329"/>
      <c r="B236" s="109" t="s">
        <v>357</v>
      </c>
      <c r="C236" s="366">
        <f>SUM(C233:C235)</f>
        <v>46</v>
      </c>
      <c r="D236" s="366">
        <f>SUM(D233:D235)</f>
        <v>34</v>
      </c>
      <c r="E236" s="95">
        <f>SUM(E233:E235)</f>
        <v>5242660</v>
      </c>
      <c r="F236" s="371"/>
      <c r="G236" s="371"/>
      <c r="H236" s="371"/>
      <c r="I236" s="371"/>
      <c r="J236" s="371"/>
      <c r="K236" s="371"/>
      <c r="L236" s="371"/>
      <c r="M236" s="371"/>
      <c r="N236" s="371"/>
      <c r="O236" s="116"/>
      <c r="V236" s="117"/>
    </row>
    <row r="237" spans="1:22" s="114" customFormat="1" ht="24.95" customHeight="1" x14ac:dyDescent="0.15">
      <c r="A237" s="752" t="s">
        <v>358</v>
      </c>
      <c r="B237" s="752"/>
      <c r="C237" s="372"/>
      <c r="D237" s="372"/>
      <c r="E237" s="93"/>
      <c r="F237" s="370"/>
      <c r="G237" s="370"/>
      <c r="H237" s="370"/>
      <c r="I237" s="370"/>
      <c r="J237" s="370"/>
      <c r="K237" s="370"/>
      <c r="L237" s="370"/>
      <c r="M237" s="370"/>
      <c r="N237" s="370"/>
      <c r="O237" s="370"/>
      <c r="P237" s="370"/>
      <c r="Q237" s="113"/>
      <c r="V237" s="118"/>
    </row>
    <row r="238" spans="1:22" ht="35.1" customHeight="1" x14ac:dyDescent="0.15">
      <c r="A238" s="13"/>
      <c r="B238" s="13" t="s">
        <v>359</v>
      </c>
      <c r="C238" s="39" t="s">
        <v>6</v>
      </c>
      <c r="D238" s="94" t="s">
        <v>7</v>
      </c>
      <c r="E238" s="14" t="s">
        <v>8</v>
      </c>
      <c r="F238" s="371"/>
      <c r="G238" s="371"/>
      <c r="H238" s="371"/>
      <c r="I238" s="371"/>
      <c r="J238" s="371"/>
      <c r="K238" s="371"/>
      <c r="L238" s="371"/>
      <c r="M238" s="371"/>
      <c r="N238" s="371"/>
      <c r="O238" s="371"/>
      <c r="P238" s="371"/>
      <c r="Q238" s="116"/>
    </row>
    <row r="239" spans="1:22" ht="15" customHeight="1" x14ac:dyDescent="0.15">
      <c r="A239" s="286" t="s">
        <v>360</v>
      </c>
      <c r="B239" s="107" t="s">
        <v>361</v>
      </c>
      <c r="C239" s="336">
        <f>[12]B!$C$2780</f>
        <v>823</v>
      </c>
      <c r="D239" s="336">
        <f>[12]B!$E$2780</f>
        <v>823</v>
      </c>
      <c r="E239" s="30">
        <f>[12]B!$AL$2780</f>
        <v>3945340</v>
      </c>
      <c r="F239" s="371"/>
      <c r="G239" s="371"/>
      <c r="H239" s="371"/>
      <c r="I239" s="371"/>
      <c r="J239" s="371"/>
      <c r="K239" s="371"/>
      <c r="L239" s="371"/>
      <c r="M239" s="371"/>
      <c r="N239" s="371"/>
      <c r="O239" s="371"/>
      <c r="P239" s="371"/>
      <c r="Q239" s="116"/>
    </row>
    <row r="240" spans="1:22" ht="15" customHeight="1" x14ac:dyDescent="0.15">
      <c r="A240" s="290" t="s">
        <v>362</v>
      </c>
      <c r="B240" s="101" t="s">
        <v>363</v>
      </c>
      <c r="C240" s="337">
        <f>[12]B!C2806+[12]B!C2839+[12]B!C2840</f>
        <v>174</v>
      </c>
      <c r="D240" s="337">
        <f>[12]B!E2806+[12]B!E2839+[12]B!E2840</f>
        <v>174</v>
      </c>
      <c r="E240" s="31">
        <f>[12]B!$AL$2806+[12]B!AL2839+[12]B!AL2840</f>
        <v>5033050</v>
      </c>
      <c r="F240" s="371"/>
      <c r="G240" s="371"/>
      <c r="H240" s="371"/>
      <c r="I240" s="371"/>
      <c r="J240" s="371"/>
      <c r="K240" s="371"/>
      <c r="L240" s="371"/>
      <c r="M240" s="371"/>
      <c r="N240" s="371"/>
      <c r="O240" s="371"/>
      <c r="P240" s="371"/>
      <c r="Q240" s="116"/>
    </row>
    <row r="241" spans="1:17" ht="15" customHeight="1" x14ac:dyDescent="0.15">
      <c r="A241" s="290" t="s">
        <v>364</v>
      </c>
      <c r="B241" s="101" t="s">
        <v>365</v>
      </c>
      <c r="C241" s="337">
        <f>[12]B!$C$2843</f>
        <v>38</v>
      </c>
      <c r="D241" s="337">
        <f>[12]B!$C$2843</f>
        <v>38</v>
      </c>
      <c r="E241" s="31">
        <f>[12]B!$AL$2843</f>
        <v>699040</v>
      </c>
      <c r="F241" s="371"/>
      <c r="G241" s="371"/>
      <c r="H241" s="371"/>
      <c r="I241" s="371"/>
      <c r="J241" s="371"/>
      <c r="K241" s="371"/>
      <c r="L241" s="371"/>
      <c r="M241" s="371"/>
      <c r="N241" s="371"/>
      <c r="O241" s="371"/>
      <c r="P241" s="371"/>
      <c r="Q241" s="116"/>
    </row>
    <row r="242" spans="1:17" ht="15" customHeight="1" x14ac:dyDescent="0.15">
      <c r="A242" s="303"/>
      <c r="B242" s="102" t="s">
        <v>366</v>
      </c>
      <c r="C242" s="338">
        <f>[12]B!$C$2893</f>
        <v>0</v>
      </c>
      <c r="D242" s="358"/>
      <c r="E242" s="36"/>
      <c r="F242" s="371"/>
      <c r="G242" s="371"/>
      <c r="H242" s="371"/>
      <c r="I242" s="371"/>
      <c r="J242" s="371"/>
      <c r="K242" s="371"/>
      <c r="L242" s="371"/>
      <c r="M242" s="371"/>
      <c r="N242" s="371"/>
      <c r="O242" s="371"/>
      <c r="P242" s="371"/>
      <c r="Q242" s="116"/>
    </row>
    <row r="243" spans="1:17" ht="15" customHeight="1" x14ac:dyDescent="0.15">
      <c r="A243" s="329"/>
      <c r="B243" s="109" t="s">
        <v>367</v>
      </c>
      <c r="C243" s="373">
        <f>SUM(C239:C242)</f>
        <v>1035</v>
      </c>
      <c r="D243" s="373">
        <f>SUM(D239:D241)</f>
        <v>1035</v>
      </c>
      <c r="E243" s="119">
        <f>SUM(E239:E241)</f>
        <v>9677430</v>
      </c>
      <c r="F243" s="371"/>
      <c r="G243" s="371"/>
      <c r="H243" s="371"/>
      <c r="I243" s="371"/>
      <c r="J243" s="371"/>
      <c r="K243" s="371"/>
      <c r="L243" s="371"/>
      <c r="M243" s="371"/>
      <c r="N243" s="371"/>
      <c r="O243" s="371"/>
      <c r="P243" s="371"/>
      <c r="Q243" s="116"/>
    </row>
    <row r="244" spans="1:17" ht="15" customHeight="1" x14ac:dyDescent="0.15">
      <c r="A244" s="761" t="s">
        <v>368</v>
      </c>
      <c r="B244" s="761"/>
      <c r="C244" s="374"/>
      <c r="D244" s="374"/>
      <c r="E244" s="120"/>
      <c r="F244" s="371"/>
      <c r="G244" s="371"/>
      <c r="H244" s="371"/>
      <c r="I244" s="371"/>
      <c r="J244" s="371"/>
      <c r="K244" s="371"/>
      <c r="L244" s="371"/>
      <c r="M244" s="371"/>
      <c r="N244" s="371"/>
      <c r="O244" s="371"/>
      <c r="P244" s="371"/>
      <c r="Q244" s="116"/>
    </row>
    <row r="245" spans="1:17" ht="32.25" customHeight="1" x14ac:dyDescent="0.15">
      <c r="A245" s="13" t="s">
        <v>4</v>
      </c>
      <c r="B245" s="13" t="s">
        <v>5</v>
      </c>
      <c r="C245" s="39" t="s">
        <v>6</v>
      </c>
      <c r="D245" s="94" t="s">
        <v>7</v>
      </c>
      <c r="E245" s="39" t="s">
        <v>8</v>
      </c>
      <c r="F245" s="371"/>
      <c r="G245" s="371"/>
      <c r="H245" s="371"/>
      <c r="I245" s="371"/>
      <c r="J245" s="371"/>
      <c r="K245" s="371"/>
      <c r="L245" s="371"/>
      <c r="M245" s="371"/>
      <c r="N245" s="371"/>
      <c r="O245" s="371"/>
      <c r="P245" s="371"/>
      <c r="Q245" s="116"/>
    </row>
    <row r="246" spans="1:17" ht="15" customHeight="1" x14ac:dyDescent="0.15">
      <c r="A246" s="286">
        <v>1901023</v>
      </c>
      <c r="B246" s="107" t="s">
        <v>369</v>
      </c>
      <c r="C246" s="336">
        <f>[12]B!$C$2249</f>
        <v>48</v>
      </c>
      <c r="D246" s="336">
        <f>[12]B!$E$2249</f>
        <v>48</v>
      </c>
      <c r="E246" s="121">
        <f>[12]B!$AL$2249</f>
        <v>2383200</v>
      </c>
      <c r="F246" s="371"/>
      <c r="G246" s="371"/>
      <c r="H246" s="371"/>
      <c r="I246" s="371"/>
      <c r="J246" s="371"/>
      <c r="K246" s="371"/>
      <c r="L246" s="371"/>
      <c r="M246" s="371"/>
      <c r="N246" s="371"/>
      <c r="O246" s="371"/>
      <c r="P246" s="371"/>
      <c r="Q246" s="116"/>
    </row>
    <row r="247" spans="1:17" ht="15" customHeight="1" x14ac:dyDescent="0.15">
      <c r="A247" s="290">
        <v>1901024</v>
      </c>
      <c r="B247" s="101" t="s">
        <v>370</v>
      </c>
      <c r="C247" s="337">
        <f>[12]B!$C$2250</f>
        <v>0</v>
      </c>
      <c r="D247" s="337">
        <f>[12]B!$E$2250</f>
        <v>0</v>
      </c>
      <c r="E247" s="18">
        <f>[12]B!$AL$2250</f>
        <v>0</v>
      </c>
      <c r="F247" s="371"/>
      <c r="G247" s="371"/>
      <c r="H247" s="371"/>
      <c r="I247" s="371"/>
      <c r="J247" s="371"/>
      <c r="K247" s="371"/>
      <c r="L247" s="371"/>
      <c r="M247" s="371"/>
      <c r="N247" s="371"/>
      <c r="O247" s="371"/>
      <c r="P247" s="371"/>
      <c r="Q247" s="116"/>
    </row>
    <row r="248" spans="1:17" ht="15" customHeight="1" x14ac:dyDescent="0.15">
      <c r="A248" s="290" t="s">
        <v>371</v>
      </c>
      <c r="B248" s="101" t="s">
        <v>372</v>
      </c>
      <c r="C248" s="337">
        <f>[12]B!$C$2251</f>
        <v>0</v>
      </c>
      <c r="D248" s="337">
        <f>[12]B!$E$2251</f>
        <v>0</v>
      </c>
      <c r="E248" s="18">
        <f>[12]B!$AL$2251</f>
        <v>0</v>
      </c>
      <c r="F248" s="371"/>
      <c r="G248" s="371"/>
      <c r="H248" s="371"/>
      <c r="I248" s="371"/>
      <c r="J248" s="371"/>
      <c r="K248" s="371"/>
      <c r="L248" s="371"/>
      <c r="M248" s="371"/>
      <c r="N248" s="371"/>
      <c r="O248" s="371"/>
      <c r="P248" s="371"/>
      <c r="Q248" s="116"/>
    </row>
    <row r="249" spans="1:17" ht="15" customHeight="1" x14ac:dyDescent="0.15">
      <c r="A249" s="290" t="s">
        <v>373</v>
      </c>
      <c r="B249" s="101" t="s">
        <v>374</v>
      </c>
      <c r="C249" s="337">
        <f>[12]B!$C$2252</f>
        <v>0</v>
      </c>
      <c r="D249" s="337">
        <f>[12]B!$E$2252</f>
        <v>0</v>
      </c>
      <c r="E249" s="18">
        <f>[12]B!$AL$2252</f>
        <v>0</v>
      </c>
      <c r="F249" s="371"/>
      <c r="G249" s="371"/>
      <c r="H249" s="371"/>
      <c r="I249" s="371"/>
      <c r="J249" s="371"/>
      <c r="K249" s="371"/>
      <c r="L249" s="371"/>
      <c r="M249" s="371"/>
      <c r="N249" s="371"/>
      <c r="O249" s="371"/>
      <c r="P249" s="371"/>
      <c r="Q249" s="116"/>
    </row>
    <row r="250" spans="1:17" ht="15" customHeight="1" x14ac:dyDescent="0.15">
      <c r="A250" s="290">
        <v>1901126</v>
      </c>
      <c r="B250" s="101" t="s">
        <v>375</v>
      </c>
      <c r="C250" s="337">
        <f>[12]B!$C$2253</f>
        <v>0</v>
      </c>
      <c r="D250" s="337">
        <f>[12]B!$E$2253</f>
        <v>0</v>
      </c>
      <c r="E250" s="18">
        <f>[12]B!$AL$2253</f>
        <v>0</v>
      </c>
      <c r="F250" s="371"/>
      <c r="G250" s="371"/>
      <c r="H250" s="371"/>
      <c r="I250" s="371"/>
      <c r="J250" s="371"/>
      <c r="K250" s="371"/>
      <c r="L250" s="371"/>
      <c r="M250" s="371"/>
      <c r="N250" s="371"/>
      <c r="O250" s="371"/>
      <c r="P250" s="371"/>
      <c r="Q250" s="116"/>
    </row>
    <row r="251" spans="1:17" ht="15" customHeight="1" x14ac:dyDescent="0.15">
      <c r="A251" s="290" t="s">
        <v>376</v>
      </c>
      <c r="B251" s="101" t="s">
        <v>377</v>
      </c>
      <c r="C251" s="337">
        <f>[12]B!$C$2254</f>
        <v>0</v>
      </c>
      <c r="D251" s="337">
        <f>[12]B!$E$2254</f>
        <v>0</v>
      </c>
      <c r="E251" s="18">
        <f>[12]B!$AL$2254</f>
        <v>0</v>
      </c>
      <c r="F251" s="371"/>
      <c r="G251" s="371"/>
      <c r="H251" s="371"/>
      <c r="I251" s="371"/>
      <c r="J251" s="371"/>
      <c r="K251" s="371"/>
      <c r="L251" s="371"/>
      <c r="M251" s="371"/>
      <c r="N251" s="371"/>
      <c r="O251" s="371"/>
      <c r="P251" s="371"/>
      <c r="Q251" s="116"/>
    </row>
    <row r="252" spans="1:17" ht="15" customHeight="1" x14ac:dyDescent="0.15">
      <c r="A252" s="290" t="s">
        <v>378</v>
      </c>
      <c r="B252" s="101" t="s">
        <v>379</v>
      </c>
      <c r="C252" s="337">
        <f>[12]B!$C$2255</f>
        <v>0</v>
      </c>
      <c r="D252" s="337">
        <f>[12]B!$E$2255</f>
        <v>0</v>
      </c>
      <c r="E252" s="18">
        <f>[12]B!$AL$2255</f>
        <v>0</v>
      </c>
      <c r="F252" s="371"/>
      <c r="G252" s="371"/>
      <c r="H252" s="371"/>
      <c r="I252" s="371"/>
      <c r="J252" s="371"/>
      <c r="K252" s="371"/>
      <c r="L252" s="371"/>
      <c r="M252" s="371"/>
      <c r="N252" s="371"/>
      <c r="O252" s="371"/>
      <c r="P252" s="371"/>
      <c r="Q252" s="116"/>
    </row>
    <row r="253" spans="1:17" ht="15" customHeight="1" x14ac:dyDescent="0.15">
      <c r="A253" s="303">
        <v>1901029</v>
      </c>
      <c r="B253" s="102" t="s">
        <v>380</v>
      </c>
      <c r="C253" s="338">
        <f>[12]B!$C$2256</f>
        <v>0</v>
      </c>
      <c r="D253" s="338">
        <f>[12]B!$E$2256</f>
        <v>0</v>
      </c>
      <c r="E253" s="122">
        <f>[12]B!$AL$2256</f>
        <v>0</v>
      </c>
      <c r="F253" s="371"/>
      <c r="G253" s="371"/>
      <c r="H253" s="371"/>
      <c r="I253" s="371"/>
      <c r="J253" s="371"/>
      <c r="K253" s="371"/>
      <c r="L253" s="371"/>
      <c r="M253" s="371"/>
      <c r="N253" s="371"/>
      <c r="O253" s="371"/>
      <c r="P253" s="371"/>
      <c r="Q253" s="116"/>
    </row>
    <row r="254" spans="1:17" ht="15" customHeight="1" x14ac:dyDescent="0.15">
      <c r="A254" s="342"/>
      <c r="B254" s="123" t="s">
        <v>381</v>
      </c>
      <c r="C254" s="124">
        <f>SUM(C246:C253)</f>
        <v>48</v>
      </c>
      <c r="D254" s="124">
        <f>SUM(D246:D253)</f>
        <v>48</v>
      </c>
      <c r="E254" s="119">
        <f>SUM(E246:E253)</f>
        <v>2383200</v>
      </c>
      <c r="F254" s="371"/>
      <c r="G254" s="371"/>
      <c r="H254" s="371"/>
      <c r="I254" s="371"/>
      <c r="J254" s="371"/>
      <c r="K254" s="371"/>
      <c r="L254" s="371"/>
      <c r="M254" s="371"/>
      <c r="N254" s="371"/>
      <c r="O254" s="371"/>
      <c r="P254" s="371"/>
      <c r="Q254" s="116"/>
    </row>
    <row r="255" spans="1:17" ht="15" customHeight="1" x14ac:dyDescent="0.15">
      <c r="A255" s="125"/>
      <c r="B255" s="126"/>
      <c r="C255" s="374"/>
      <c r="D255" s="374"/>
      <c r="E255" s="120"/>
      <c r="F255" s="371"/>
      <c r="G255" s="371"/>
      <c r="H255" s="371"/>
      <c r="I255" s="371"/>
      <c r="J255" s="371"/>
      <c r="K255" s="371"/>
      <c r="L255" s="371"/>
      <c r="M255" s="371"/>
      <c r="N255" s="371"/>
      <c r="O255" s="371"/>
      <c r="P255" s="371"/>
      <c r="Q255" s="116"/>
    </row>
    <row r="256" spans="1:17" s="111" customFormat="1" ht="24.95" customHeight="1" x14ac:dyDescent="0.15">
      <c r="A256" s="752" t="s">
        <v>382</v>
      </c>
      <c r="B256" s="752"/>
      <c r="C256" s="369"/>
      <c r="D256" s="369"/>
      <c r="E256" s="93"/>
    </row>
    <row r="257" spans="1:14" s="3" customFormat="1" ht="35.1" customHeight="1" x14ac:dyDescent="0.15">
      <c r="A257" s="13" t="s">
        <v>4</v>
      </c>
      <c r="B257" s="13" t="s">
        <v>5</v>
      </c>
      <c r="C257" s="39" t="s">
        <v>6</v>
      </c>
      <c r="D257" s="94" t="s">
        <v>7</v>
      </c>
      <c r="E257" s="39" t="s">
        <v>8</v>
      </c>
      <c r="F257" s="7"/>
      <c r="G257" s="7"/>
      <c r="H257" s="7"/>
      <c r="I257" s="7"/>
      <c r="J257" s="7"/>
      <c r="K257" s="7"/>
      <c r="L257" s="7"/>
      <c r="M257" s="7"/>
      <c r="N257" s="7"/>
    </row>
    <row r="258" spans="1:14" s="3" customFormat="1" ht="15" customHeight="1" x14ac:dyDescent="0.15">
      <c r="A258" s="286"/>
      <c r="B258" s="107" t="s">
        <v>383</v>
      </c>
      <c r="C258" s="345">
        <f>[12]B!$C$103</f>
        <v>0</v>
      </c>
      <c r="D258" s="375"/>
      <c r="E258" s="128"/>
      <c r="F258" s="7"/>
      <c r="G258" s="7"/>
      <c r="H258" s="7"/>
      <c r="I258" s="7"/>
      <c r="J258" s="7"/>
      <c r="K258" s="7"/>
      <c r="L258" s="7"/>
      <c r="M258" s="7"/>
      <c r="N258" s="7"/>
    </row>
    <row r="259" spans="1:14" s="3" customFormat="1" ht="15" customHeight="1" x14ac:dyDescent="0.15">
      <c r="A259" s="290"/>
      <c r="B259" s="101" t="s">
        <v>384</v>
      </c>
      <c r="C259" s="288">
        <f>[12]B!$C$104</f>
        <v>0</v>
      </c>
      <c r="D259" s="300"/>
      <c r="E259" s="35"/>
      <c r="F259" s="7"/>
      <c r="G259" s="7"/>
      <c r="H259" s="7"/>
      <c r="I259" s="7"/>
      <c r="J259" s="7"/>
      <c r="K259" s="7"/>
      <c r="L259" s="7"/>
      <c r="M259" s="7"/>
      <c r="N259" s="7"/>
    </row>
    <row r="260" spans="1:14" s="3" customFormat="1" ht="15" customHeight="1" x14ac:dyDescent="0.15">
      <c r="A260" s="290"/>
      <c r="B260" s="101" t="s">
        <v>385</v>
      </c>
      <c r="C260" s="288">
        <f>[12]B!$C$105</f>
        <v>0</v>
      </c>
      <c r="D260" s="300"/>
      <c r="E260" s="35"/>
      <c r="F260" s="7"/>
      <c r="G260" s="7"/>
      <c r="H260" s="7"/>
      <c r="I260" s="7"/>
      <c r="J260" s="7"/>
      <c r="K260" s="7"/>
      <c r="L260" s="7"/>
      <c r="M260" s="7"/>
      <c r="N260" s="7"/>
    </row>
    <row r="261" spans="1:14" s="3" customFormat="1" ht="15" customHeight="1" x14ac:dyDescent="0.15">
      <c r="A261" s="290"/>
      <c r="B261" s="101" t="s">
        <v>386</v>
      </c>
      <c r="C261" s="288">
        <f>[12]B!$C$106</f>
        <v>0</v>
      </c>
      <c r="D261" s="300"/>
      <c r="E261" s="35"/>
      <c r="F261" s="7"/>
      <c r="G261" s="7"/>
      <c r="H261" s="7"/>
      <c r="I261" s="7"/>
      <c r="J261" s="7"/>
      <c r="K261" s="7"/>
      <c r="L261" s="7"/>
      <c r="M261" s="7"/>
      <c r="N261" s="7"/>
    </row>
    <row r="262" spans="1:14" s="3" customFormat="1" ht="15" customHeight="1" x14ac:dyDescent="0.15">
      <c r="A262" s="290"/>
      <c r="B262" s="101" t="s">
        <v>387</v>
      </c>
      <c r="C262" s="288">
        <f>[12]B!$C$107</f>
        <v>0</v>
      </c>
      <c r="D262" s="300"/>
      <c r="E262" s="35"/>
      <c r="F262" s="7"/>
      <c r="G262" s="7"/>
      <c r="H262" s="7"/>
      <c r="I262" s="7"/>
      <c r="J262" s="7"/>
      <c r="K262" s="7"/>
      <c r="L262" s="7"/>
      <c r="M262" s="7"/>
      <c r="N262" s="7"/>
    </row>
    <row r="263" spans="1:14" s="3" customFormat="1" ht="15" customHeight="1" x14ac:dyDescent="0.15">
      <c r="A263" s="290"/>
      <c r="B263" s="101" t="s">
        <v>388</v>
      </c>
      <c r="C263" s="288">
        <f>[12]B!$C$108</f>
        <v>0</v>
      </c>
      <c r="D263" s="300"/>
      <c r="E263" s="35"/>
      <c r="F263" s="7"/>
      <c r="G263" s="7"/>
      <c r="H263" s="7"/>
      <c r="I263" s="7"/>
      <c r="J263" s="7"/>
      <c r="K263" s="7"/>
      <c r="L263" s="7"/>
      <c r="M263" s="7"/>
      <c r="N263" s="7"/>
    </row>
    <row r="264" spans="1:14" s="3" customFormat="1" ht="15" customHeight="1" x14ac:dyDescent="0.15">
      <c r="A264" s="290"/>
      <c r="B264" s="101" t="s">
        <v>389</v>
      </c>
      <c r="C264" s="288">
        <f>[12]B!$C$109</f>
        <v>0</v>
      </c>
      <c r="D264" s="300"/>
      <c r="E264" s="35"/>
      <c r="F264" s="7"/>
      <c r="G264" s="7"/>
      <c r="H264" s="7"/>
      <c r="I264" s="7"/>
      <c r="J264" s="7"/>
      <c r="K264" s="7"/>
      <c r="L264" s="7"/>
      <c r="M264" s="7"/>
      <c r="N264" s="7"/>
    </row>
    <row r="265" spans="1:14" s="3" customFormat="1" ht="15" customHeight="1" x14ac:dyDescent="0.15">
      <c r="A265" s="290"/>
      <c r="B265" s="101" t="s">
        <v>390</v>
      </c>
      <c r="C265" s="288">
        <f>[12]B!$C$110</f>
        <v>0</v>
      </c>
      <c r="D265" s="300"/>
      <c r="E265" s="35"/>
      <c r="F265" s="7"/>
      <c r="G265" s="7"/>
      <c r="H265" s="7"/>
      <c r="I265" s="7"/>
      <c r="J265" s="7"/>
      <c r="K265" s="7"/>
      <c r="L265" s="7"/>
      <c r="M265" s="7"/>
      <c r="N265" s="7"/>
    </row>
    <row r="266" spans="1:14" s="3" customFormat="1" ht="15" customHeight="1" x14ac:dyDescent="0.15">
      <c r="A266" s="290"/>
      <c r="B266" s="101" t="s">
        <v>391</v>
      </c>
      <c r="C266" s="288">
        <f>[12]B!$C$111</f>
        <v>0</v>
      </c>
      <c r="D266" s="300"/>
      <c r="E266" s="35"/>
      <c r="F266" s="7"/>
      <c r="G266" s="7"/>
      <c r="H266" s="7"/>
      <c r="I266" s="7"/>
      <c r="J266" s="7"/>
      <c r="K266" s="7"/>
      <c r="L266" s="7"/>
      <c r="M266" s="7"/>
      <c r="N266" s="7"/>
    </row>
    <row r="267" spans="1:14" s="3" customFormat="1" ht="15" customHeight="1" x14ac:dyDescent="0.15">
      <c r="A267" s="290"/>
      <c r="B267" s="101" t="s">
        <v>392</v>
      </c>
      <c r="C267" s="288">
        <f>[12]B!$C$112</f>
        <v>0</v>
      </c>
      <c r="D267" s="300"/>
      <c r="E267" s="35"/>
      <c r="F267" s="7"/>
      <c r="G267" s="7"/>
      <c r="H267" s="7"/>
      <c r="I267" s="7"/>
      <c r="J267" s="7"/>
      <c r="K267" s="7"/>
      <c r="L267" s="7"/>
      <c r="M267" s="7"/>
      <c r="N267" s="7"/>
    </row>
    <row r="268" spans="1:14" s="3" customFormat="1" ht="15" customHeight="1" x14ac:dyDescent="0.15">
      <c r="A268" s="290">
        <v>1802100</v>
      </c>
      <c r="B268" s="101" t="s">
        <v>393</v>
      </c>
      <c r="C268" s="288">
        <f>[12]B!$C$2110</f>
        <v>0</v>
      </c>
      <c r="D268" s="288">
        <f>[12]B!$C$2110</f>
        <v>0</v>
      </c>
      <c r="E268" s="53">
        <f>[12]B!$AL$2110</f>
        <v>0</v>
      </c>
      <c r="F268" s="7"/>
      <c r="G268" s="7"/>
      <c r="H268" s="7"/>
      <c r="I268" s="7"/>
      <c r="J268" s="7"/>
      <c r="K268" s="7"/>
      <c r="L268" s="7"/>
      <c r="M268" s="7"/>
      <c r="N268" s="7"/>
    </row>
    <row r="269" spans="1:14" s="3" customFormat="1" ht="15" customHeight="1" x14ac:dyDescent="0.15">
      <c r="A269" s="290"/>
      <c r="B269" s="101" t="s">
        <v>394</v>
      </c>
      <c r="C269" s="288">
        <f>[12]B!$C$1904</f>
        <v>0</v>
      </c>
      <c r="D269" s="300"/>
      <c r="E269" s="35"/>
      <c r="F269" s="7"/>
      <c r="G269" s="7"/>
      <c r="H269" s="7"/>
      <c r="I269" s="7"/>
      <c r="J269" s="7"/>
      <c r="K269" s="7"/>
      <c r="L269" s="7"/>
      <c r="M269" s="7"/>
      <c r="N269" s="7"/>
    </row>
    <row r="270" spans="1:14" s="3" customFormat="1" ht="15" customHeight="1" x14ac:dyDescent="0.15">
      <c r="A270" s="290">
        <v>1902003</v>
      </c>
      <c r="B270" s="101" t="s">
        <v>395</v>
      </c>
      <c r="C270" s="288">
        <f>[12]B!$C$2263</f>
        <v>0</v>
      </c>
      <c r="D270" s="288">
        <f>[12]B!$C$2263</f>
        <v>0</v>
      </c>
      <c r="E270" s="53">
        <f>[12]B!$AL$2263</f>
        <v>0</v>
      </c>
      <c r="F270" s="7"/>
      <c r="G270" s="7"/>
      <c r="H270" s="7"/>
      <c r="I270" s="7"/>
      <c r="J270" s="7"/>
      <c r="K270" s="7"/>
      <c r="L270" s="7"/>
      <c r="M270" s="7"/>
      <c r="N270" s="7"/>
    </row>
    <row r="271" spans="1:14" s="3" customFormat="1" ht="15" customHeight="1" x14ac:dyDescent="0.15">
      <c r="A271" s="303"/>
      <c r="B271" s="102" t="s">
        <v>396</v>
      </c>
      <c r="C271" s="346">
        <f>[12]B!$C$113</f>
        <v>0</v>
      </c>
      <c r="D271" s="376"/>
      <c r="E271" s="36"/>
      <c r="F271" s="7"/>
      <c r="G271" s="7"/>
      <c r="H271" s="7"/>
      <c r="I271" s="7"/>
      <c r="J271" s="7"/>
      <c r="K271" s="7"/>
      <c r="L271" s="7"/>
      <c r="M271" s="7"/>
      <c r="N271" s="7"/>
    </row>
    <row r="272" spans="1:14" s="3" customFormat="1" ht="15" customHeight="1" x14ac:dyDescent="0.15">
      <c r="A272" s="329"/>
      <c r="B272" s="109" t="s">
        <v>397</v>
      </c>
      <c r="C272" s="377">
        <f>SUM(C258:C271)</f>
        <v>0</v>
      </c>
      <c r="D272" s="377">
        <f t="shared" ref="D272:E272" si="3">SUM(D258:D271)</f>
        <v>0</v>
      </c>
      <c r="E272" s="377">
        <f t="shared" si="3"/>
        <v>0</v>
      </c>
      <c r="F272" s="7"/>
      <c r="G272" s="7"/>
      <c r="H272" s="7"/>
      <c r="I272" s="7"/>
      <c r="J272" s="7"/>
      <c r="K272" s="7"/>
      <c r="L272" s="7"/>
      <c r="M272" s="7"/>
      <c r="N272" s="7"/>
    </row>
    <row r="273" spans="1:20" s="63" customFormat="1" ht="24.95" customHeight="1" x14ac:dyDescent="0.15">
      <c r="A273" s="129" t="s">
        <v>398</v>
      </c>
      <c r="B273" s="130"/>
      <c r="C273" s="378"/>
      <c r="D273" s="378"/>
      <c r="E273" s="131"/>
    </row>
    <row r="274" spans="1:20" s="63" customFormat="1" ht="35.1" customHeight="1" x14ac:dyDescent="0.15">
      <c r="A274" s="13" t="s">
        <v>4</v>
      </c>
      <c r="B274" s="13" t="s">
        <v>5</v>
      </c>
      <c r="C274" s="94" t="s">
        <v>399</v>
      </c>
      <c r="D274" s="94" t="s">
        <v>7</v>
      </c>
      <c r="E274" s="39" t="s">
        <v>8</v>
      </c>
    </row>
    <row r="275" spans="1:20" s="63" customFormat="1" ht="15" customHeight="1" x14ac:dyDescent="0.15">
      <c r="A275" s="286">
        <v>3001001</v>
      </c>
      <c r="B275" s="107" t="s">
        <v>400</v>
      </c>
      <c r="C275" s="379">
        <f>[12]B!$C$2896</f>
        <v>324</v>
      </c>
      <c r="D275" s="379">
        <f>[12]B!$E$2896</f>
        <v>324</v>
      </c>
      <c r="E275" s="30">
        <f>[12]B!$AL$2896</f>
        <v>7468200</v>
      </c>
    </row>
    <row r="276" spans="1:20" s="63" customFormat="1" ht="15" customHeight="1" x14ac:dyDescent="0.15">
      <c r="A276" s="303" t="s">
        <v>401</v>
      </c>
      <c r="B276" s="102" t="s">
        <v>402</v>
      </c>
      <c r="C276" s="380">
        <f>[12]B!$C$2897</f>
        <v>0</v>
      </c>
      <c r="D276" s="380">
        <f>[12]B!$E$2897</f>
        <v>0</v>
      </c>
      <c r="E276" s="108">
        <f>[12]B!$AL$2897</f>
        <v>0</v>
      </c>
    </row>
    <row r="277" spans="1:20" s="63" customFormat="1" ht="15" customHeight="1" x14ac:dyDescent="0.15">
      <c r="A277" s="329"/>
      <c r="B277" s="102" t="s">
        <v>403</v>
      </c>
      <c r="C277" s="323">
        <f>SUM(C275:C276)</f>
        <v>324</v>
      </c>
      <c r="D277" s="323">
        <f>SUM(D275:D276)</f>
        <v>324</v>
      </c>
      <c r="E277" s="119">
        <f>SUM(E275:E276)</f>
        <v>7468200</v>
      </c>
    </row>
    <row r="278" spans="1:20" s="63" customFormat="1" ht="24.95" customHeight="1" x14ac:dyDescent="0.15">
      <c r="A278" s="96" t="s">
        <v>404</v>
      </c>
      <c r="B278" s="92"/>
      <c r="C278" s="372"/>
      <c r="D278" s="372"/>
      <c r="E278" s="93"/>
    </row>
    <row r="279" spans="1:20" s="63" customFormat="1" ht="35.1" customHeight="1" x14ac:dyDescent="0.15">
      <c r="A279" s="13" t="s">
        <v>4</v>
      </c>
      <c r="B279" s="106" t="s">
        <v>5</v>
      </c>
      <c r="C279" s="94" t="s">
        <v>399</v>
      </c>
      <c r="D279" s="94" t="s">
        <v>7</v>
      </c>
      <c r="E279" s="39" t="s">
        <v>8</v>
      </c>
    </row>
    <row r="280" spans="1:20" s="63" customFormat="1" ht="15" customHeight="1" x14ac:dyDescent="0.15">
      <c r="A280" s="329" t="s">
        <v>405</v>
      </c>
      <c r="B280" s="102" t="s">
        <v>406</v>
      </c>
      <c r="C280" s="381">
        <f>[12]B!$C$1029</f>
        <v>1126</v>
      </c>
      <c r="D280" s="381">
        <f>[12]B!$E$1029</f>
        <v>1111</v>
      </c>
      <c r="E280" s="132">
        <f>[12]B!$AL$1029</f>
        <v>8602930</v>
      </c>
    </row>
    <row r="281" spans="1:20" s="63" customFormat="1" ht="15" customHeight="1" x14ac:dyDescent="0.15">
      <c r="A281" s="329" t="s">
        <v>405</v>
      </c>
      <c r="B281" s="102" t="s">
        <v>407</v>
      </c>
      <c r="C281" s="381">
        <f>[12]B!C1036</f>
        <v>0</v>
      </c>
      <c r="D281" s="376"/>
      <c r="E281" s="36"/>
    </row>
    <row r="282" spans="1:20" s="3" customFormat="1" ht="25.5" customHeight="1" x14ac:dyDescent="0.15">
      <c r="A282" s="9" t="s">
        <v>408</v>
      </c>
      <c r="B282" s="133"/>
      <c r="C282" s="63"/>
      <c r="D282" s="63"/>
      <c r="E282" s="63"/>
      <c r="F282" s="7"/>
      <c r="G282" s="7"/>
      <c r="H282" s="7"/>
      <c r="I282" s="7"/>
      <c r="J282" s="7"/>
      <c r="K282" s="7"/>
      <c r="L282" s="7"/>
      <c r="M282" s="7"/>
      <c r="N282" s="7"/>
    </row>
    <row r="283" spans="1:20" ht="24.95" customHeight="1" x14ac:dyDescent="0.15">
      <c r="A283" s="12" t="s">
        <v>409</v>
      </c>
    </row>
    <row r="284" spans="1:20" ht="24" customHeight="1" x14ac:dyDescent="0.15">
      <c r="A284" s="690" t="s">
        <v>107</v>
      </c>
      <c r="B284" s="753"/>
      <c r="C284" s="595" t="s">
        <v>410</v>
      </c>
      <c r="D284" s="681" t="s">
        <v>411</v>
      </c>
      <c r="E284" s="682"/>
      <c r="F284" s="682"/>
      <c r="G284" s="682"/>
      <c r="H284" s="651" t="s">
        <v>412</v>
      </c>
      <c r="I284" s="652"/>
      <c r="J284" s="653"/>
      <c r="K284" s="756" t="s">
        <v>413</v>
      </c>
      <c r="L284" s="757"/>
      <c r="M284" s="758"/>
      <c r="N284" s="656" t="s">
        <v>414</v>
      </c>
      <c r="O284" s="659" t="s">
        <v>415</v>
      </c>
      <c r="P284" s="660"/>
      <c r="Q284" s="661" t="s">
        <v>416</v>
      </c>
      <c r="R284" s="661" t="s">
        <v>417</v>
      </c>
    </row>
    <row r="285" spans="1:20" ht="18" customHeight="1" x14ac:dyDescent="0.15">
      <c r="A285" s="703"/>
      <c r="B285" s="754"/>
      <c r="C285" s="596"/>
      <c r="D285" s="664" t="s">
        <v>418</v>
      </c>
      <c r="E285" s="721" t="s">
        <v>419</v>
      </c>
      <c r="F285" s="722"/>
      <c r="G285" s="667" t="s">
        <v>420</v>
      </c>
      <c r="H285" s="669" t="s">
        <v>421</v>
      </c>
      <c r="I285" s="671" t="s">
        <v>422</v>
      </c>
      <c r="J285" s="644" t="s">
        <v>423</v>
      </c>
      <c r="K285" s="646" t="s">
        <v>424</v>
      </c>
      <c r="L285" s="647" t="s">
        <v>425</v>
      </c>
      <c r="M285" s="648" t="s">
        <v>426</v>
      </c>
      <c r="N285" s="657"/>
      <c r="O285" s="649" t="s">
        <v>427</v>
      </c>
      <c r="P285" s="650" t="s">
        <v>428</v>
      </c>
      <c r="Q285" s="662"/>
      <c r="R285" s="662"/>
    </row>
    <row r="286" spans="1:20" ht="18" customHeight="1" x14ac:dyDescent="0.15">
      <c r="A286" s="692"/>
      <c r="B286" s="755"/>
      <c r="C286" s="680"/>
      <c r="D286" s="665"/>
      <c r="E286" s="134" t="s">
        <v>429</v>
      </c>
      <c r="F286" s="134" t="s">
        <v>430</v>
      </c>
      <c r="G286" s="668"/>
      <c r="H286" s="670"/>
      <c r="I286" s="672"/>
      <c r="J286" s="645"/>
      <c r="K286" s="646"/>
      <c r="L286" s="647"/>
      <c r="M286" s="648"/>
      <c r="N286" s="658"/>
      <c r="O286" s="649"/>
      <c r="P286" s="650"/>
      <c r="Q286" s="663"/>
      <c r="R286" s="663"/>
    </row>
    <row r="287" spans="1:20" s="41" customFormat="1" ht="15" customHeight="1" x14ac:dyDescent="0.25">
      <c r="A287" s="748" t="s">
        <v>108</v>
      </c>
      <c r="B287" s="749"/>
      <c r="C287" s="382">
        <f>+C288+C289+C290+C291+C292+C293+C297+C298+C299</f>
        <v>133066</v>
      </c>
      <c r="D287" s="382">
        <f t="shared" ref="D287:P287" si="4">+D288+D289+D290+D291+D292+D293+D297+D298+D299</f>
        <v>131573</v>
      </c>
      <c r="E287" s="382">
        <f t="shared" si="4"/>
        <v>131573</v>
      </c>
      <c r="F287" s="382">
        <f t="shared" si="4"/>
        <v>0</v>
      </c>
      <c r="G287" s="382">
        <f t="shared" si="4"/>
        <v>1493</v>
      </c>
      <c r="H287" s="382">
        <f t="shared" si="4"/>
        <v>38435</v>
      </c>
      <c r="I287" s="382">
        <f t="shared" si="4"/>
        <v>58603</v>
      </c>
      <c r="J287" s="382">
        <f t="shared" si="4"/>
        <v>36028</v>
      </c>
      <c r="K287" s="382">
        <f t="shared" si="4"/>
        <v>0</v>
      </c>
      <c r="L287" s="382">
        <f t="shared" si="4"/>
        <v>0</v>
      </c>
      <c r="M287" s="382">
        <f t="shared" si="4"/>
        <v>0</v>
      </c>
      <c r="N287" s="382">
        <f t="shared" si="4"/>
        <v>0</v>
      </c>
      <c r="O287" s="382">
        <f t="shared" si="4"/>
        <v>3</v>
      </c>
      <c r="P287" s="382">
        <f t="shared" si="4"/>
        <v>290</v>
      </c>
      <c r="Q287" s="382">
        <f>+Q288+Q289+Q290+Q291+Q292+Q293+Q297+Q298+Q299</f>
        <v>0</v>
      </c>
      <c r="R287" s="382">
        <v>0</v>
      </c>
      <c r="S287" s="135"/>
      <c r="T287" s="135"/>
    </row>
    <row r="288" spans="1:20" ht="15" customHeight="1" x14ac:dyDescent="0.15">
      <c r="A288" s="42" t="s">
        <v>109</v>
      </c>
      <c r="B288" s="136" t="s">
        <v>110</v>
      </c>
      <c r="C288" s="383">
        <f>[12]B!C218</f>
        <v>45704</v>
      </c>
      <c r="D288" s="383">
        <f>[12]B!D218</f>
        <v>44898</v>
      </c>
      <c r="E288" s="383">
        <f>[12]B!E218</f>
        <v>44898</v>
      </c>
      <c r="F288" s="383">
        <f>[12]B!F218</f>
        <v>0</v>
      </c>
      <c r="G288" s="383">
        <f>[12]B!G218</f>
        <v>806</v>
      </c>
      <c r="H288" s="383">
        <f>[12]B!AA218</f>
        <v>18982</v>
      </c>
      <c r="I288" s="383">
        <f>[12]B!AB218</f>
        <v>10640</v>
      </c>
      <c r="J288" s="383">
        <f>[12]B!AC218</f>
        <v>16082</v>
      </c>
      <c r="K288" s="383">
        <f>[12]B!AD218</f>
        <v>0</v>
      </c>
      <c r="L288" s="383">
        <f>[12]B!AE218</f>
        <v>0</v>
      </c>
      <c r="M288" s="383">
        <f>[12]B!AF218</f>
        <v>0</v>
      </c>
      <c r="N288" s="383">
        <f>[12]B!AG218</f>
        <v>0</v>
      </c>
      <c r="O288" s="383">
        <f>[12]B!AH218</f>
        <v>0</v>
      </c>
      <c r="P288" s="383">
        <f>[12]B!AI218</f>
        <v>9</v>
      </c>
      <c r="Q288" s="383">
        <f>[12]B!AJ218</f>
        <v>0</v>
      </c>
      <c r="R288" s="384"/>
      <c r="S288" s="137"/>
      <c r="T288" s="137"/>
    </row>
    <row r="289" spans="1:20" ht="15" customHeight="1" x14ac:dyDescent="0.15">
      <c r="A289" s="566" t="s">
        <v>111</v>
      </c>
      <c r="B289" s="138" t="s">
        <v>112</v>
      </c>
      <c r="C289" s="385">
        <f>[12]B!C283</f>
        <v>51142</v>
      </c>
      <c r="D289" s="385">
        <f>[12]B!D283</f>
        <v>50756</v>
      </c>
      <c r="E289" s="385">
        <f>[12]B!E283</f>
        <v>50756</v>
      </c>
      <c r="F289" s="385">
        <f>[12]B!F283</f>
        <v>0</v>
      </c>
      <c r="G289" s="385">
        <f>[12]B!G283</f>
        <v>386</v>
      </c>
      <c r="H289" s="385">
        <f>[12]B!AA283</f>
        <v>16288</v>
      </c>
      <c r="I289" s="385">
        <f>[12]B!AB283</f>
        <v>18529</v>
      </c>
      <c r="J289" s="385">
        <f>[12]B!AC283</f>
        <v>16325</v>
      </c>
      <c r="K289" s="385">
        <f>[12]B!AD283</f>
        <v>0</v>
      </c>
      <c r="L289" s="385">
        <f>[12]B!AE283</f>
        <v>0</v>
      </c>
      <c r="M289" s="385">
        <f>[12]B!AF283</f>
        <v>0</v>
      </c>
      <c r="N289" s="385">
        <f>[12]B!AG283</f>
        <v>0</v>
      </c>
      <c r="O289" s="385">
        <f>[12]B!AH283</f>
        <v>0</v>
      </c>
      <c r="P289" s="385">
        <f>[12]B!AI283</f>
        <v>60</v>
      </c>
      <c r="Q289" s="385">
        <f>[12]B!AJ283</f>
        <v>0</v>
      </c>
      <c r="R289" s="386"/>
      <c r="S289" s="137"/>
      <c r="T289" s="137"/>
    </row>
    <row r="290" spans="1:20" ht="15" customHeight="1" x14ac:dyDescent="0.15">
      <c r="A290" s="566" t="s">
        <v>113</v>
      </c>
      <c r="B290" s="138" t="s">
        <v>114</v>
      </c>
      <c r="C290" s="385">
        <f>[12]B!C327</f>
        <v>3458</v>
      </c>
      <c r="D290" s="385">
        <f>[12]B!D327</f>
        <v>3435</v>
      </c>
      <c r="E290" s="385">
        <f>[12]B!E327</f>
        <v>3435</v>
      </c>
      <c r="F290" s="385">
        <f>[12]B!F327</f>
        <v>0</v>
      </c>
      <c r="G290" s="385">
        <f>[12]B!G327</f>
        <v>23</v>
      </c>
      <c r="H290" s="385">
        <f>[12]B!AA327</f>
        <v>241</v>
      </c>
      <c r="I290" s="385">
        <f>[12]B!AB327</f>
        <v>3142</v>
      </c>
      <c r="J290" s="385">
        <f>[12]B!AC327</f>
        <v>75</v>
      </c>
      <c r="K290" s="385">
        <f>[12]B!AD327</f>
        <v>0</v>
      </c>
      <c r="L290" s="385">
        <f>[12]B!AE327</f>
        <v>0</v>
      </c>
      <c r="M290" s="385">
        <f>[12]B!AF327</f>
        <v>0</v>
      </c>
      <c r="N290" s="385">
        <f>[12]B!AG327</f>
        <v>0</v>
      </c>
      <c r="O290" s="385">
        <f>[12]B!AH327</f>
        <v>0</v>
      </c>
      <c r="P290" s="385">
        <f>[12]B!AI327</f>
        <v>35</v>
      </c>
      <c r="Q290" s="385">
        <f>[12]B!AJ327</f>
        <v>0</v>
      </c>
      <c r="R290" s="386"/>
      <c r="S290" s="137"/>
      <c r="T290" s="137"/>
    </row>
    <row r="291" spans="1:20" ht="15" customHeight="1" x14ac:dyDescent="0.15">
      <c r="A291" s="566" t="s">
        <v>115</v>
      </c>
      <c r="B291" s="138" t="s">
        <v>116</v>
      </c>
      <c r="C291" s="385">
        <f>[12]B!C338</f>
        <v>0</v>
      </c>
      <c r="D291" s="385">
        <f>[12]B!D338</f>
        <v>0</v>
      </c>
      <c r="E291" s="385">
        <f>[12]B!E338</f>
        <v>0</v>
      </c>
      <c r="F291" s="385">
        <f>[12]B!F338</f>
        <v>0</v>
      </c>
      <c r="G291" s="385">
        <f>[12]B!G338</f>
        <v>0</v>
      </c>
      <c r="H291" s="385">
        <f>[12]B!AA338</f>
        <v>0</v>
      </c>
      <c r="I291" s="385">
        <f>[12]B!AB338</f>
        <v>0</v>
      </c>
      <c r="J291" s="385">
        <f>[12]B!AC338</f>
        <v>0</v>
      </c>
      <c r="K291" s="385">
        <f>[12]B!AD338</f>
        <v>0</v>
      </c>
      <c r="L291" s="385">
        <f>[12]B!AE338</f>
        <v>0</v>
      </c>
      <c r="M291" s="385">
        <f>[12]B!AF338</f>
        <v>0</v>
      </c>
      <c r="N291" s="385">
        <f>[12]B!AG338</f>
        <v>0</v>
      </c>
      <c r="O291" s="385">
        <f>[12]B!AH338</f>
        <v>0</v>
      </c>
      <c r="P291" s="385">
        <f>[12]B!AI338</f>
        <v>2</v>
      </c>
      <c r="Q291" s="385">
        <f>[12]B!AJ338</f>
        <v>0</v>
      </c>
      <c r="R291" s="386"/>
      <c r="S291" s="137"/>
      <c r="T291" s="137"/>
    </row>
    <row r="292" spans="1:20" ht="15" customHeight="1" x14ac:dyDescent="0.15">
      <c r="A292" s="139" t="s">
        <v>117</v>
      </c>
      <c r="B292" s="140" t="s">
        <v>118</v>
      </c>
      <c r="C292" s="387">
        <f>[12]B!C413</f>
        <v>3361</v>
      </c>
      <c r="D292" s="387">
        <f>[12]B!D413</f>
        <v>3332</v>
      </c>
      <c r="E292" s="387">
        <f>[12]B!E413</f>
        <v>3332</v>
      </c>
      <c r="F292" s="387">
        <f>[12]B!F413</f>
        <v>0</v>
      </c>
      <c r="G292" s="387">
        <f>[12]B!G413</f>
        <v>29</v>
      </c>
      <c r="H292" s="387">
        <f>[12]B!AA413</f>
        <v>1227</v>
      </c>
      <c r="I292" s="387">
        <f>[12]B!AB413</f>
        <v>841</v>
      </c>
      <c r="J292" s="387">
        <f>[12]B!AC413</f>
        <v>1293</v>
      </c>
      <c r="K292" s="387">
        <f>[12]B!AD413</f>
        <v>0</v>
      </c>
      <c r="L292" s="387">
        <f>[12]B!AE413</f>
        <v>0</v>
      </c>
      <c r="M292" s="387">
        <f>[12]B!AF413</f>
        <v>0</v>
      </c>
      <c r="N292" s="387">
        <f>[12]B!AG413</f>
        <v>0</v>
      </c>
      <c r="O292" s="387">
        <f>[12]B!AH413</f>
        <v>1</v>
      </c>
      <c r="P292" s="387">
        <f>[12]B!AI413</f>
        <v>133</v>
      </c>
      <c r="Q292" s="387">
        <f>[12]B!AJ413</f>
        <v>0</v>
      </c>
      <c r="R292" s="388"/>
      <c r="S292" s="137"/>
      <c r="T292" s="137"/>
    </row>
    <row r="293" spans="1:20" ht="15" customHeight="1" x14ac:dyDescent="0.15">
      <c r="A293" s="750" t="s">
        <v>119</v>
      </c>
      <c r="B293" s="4" t="s">
        <v>120</v>
      </c>
      <c r="C293" s="389">
        <f>SUM(C294:C296)</f>
        <v>26300</v>
      </c>
      <c r="D293" s="390">
        <f>SUM(D294:D296)</f>
        <v>26073</v>
      </c>
      <c r="E293" s="391">
        <f t="shared" ref="E293:P293" si="5">SUM(E294:E296)</f>
        <v>26073</v>
      </c>
      <c r="F293" s="392">
        <f t="shared" si="5"/>
        <v>0</v>
      </c>
      <c r="G293" s="393">
        <f t="shared" si="5"/>
        <v>227</v>
      </c>
      <c r="H293" s="393">
        <f t="shared" si="5"/>
        <v>1380</v>
      </c>
      <c r="I293" s="393">
        <f t="shared" si="5"/>
        <v>23460</v>
      </c>
      <c r="J293" s="393">
        <f t="shared" si="5"/>
        <v>1460</v>
      </c>
      <c r="K293" s="393">
        <f t="shared" si="5"/>
        <v>0</v>
      </c>
      <c r="L293" s="393">
        <f t="shared" si="5"/>
        <v>0</v>
      </c>
      <c r="M293" s="393">
        <f t="shared" si="5"/>
        <v>0</v>
      </c>
      <c r="N293" s="393">
        <f t="shared" si="5"/>
        <v>0</v>
      </c>
      <c r="O293" s="393">
        <f t="shared" si="5"/>
        <v>2</v>
      </c>
      <c r="P293" s="393">
        <f t="shared" si="5"/>
        <v>49</v>
      </c>
      <c r="Q293" s="394">
        <f>SUM(Q294:Q296)</f>
        <v>0</v>
      </c>
      <c r="R293" s="395">
        <v>0</v>
      </c>
      <c r="S293" s="137"/>
      <c r="T293" s="137"/>
    </row>
    <row r="294" spans="1:20" ht="15" customHeight="1" x14ac:dyDescent="0.15">
      <c r="A294" s="750"/>
      <c r="B294" s="141" t="s">
        <v>121</v>
      </c>
      <c r="C294" s="383">
        <f>[12]B!C464</f>
        <v>3352</v>
      </c>
      <c r="D294" s="383">
        <f>[12]B!D464</f>
        <v>3321</v>
      </c>
      <c r="E294" s="383">
        <f>[12]B!E464</f>
        <v>3321</v>
      </c>
      <c r="F294" s="383">
        <f>[12]B!F464</f>
        <v>0</v>
      </c>
      <c r="G294" s="383">
        <f>[12]B!G464</f>
        <v>31</v>
      </c>
      <c r="H294" s="383">
        <f>[12]B!AA464</f>
        <v>911</v>
      </c>
      <c r="I294" s="383">
        <f>[12]B!AB464</f>
        <v>2158</v>
      </c>
      <c r="J294" s="383">
        <f>[12]B!AC464</f>
        <v>283</v>
      </c>
      <c r="K294" s="383">
        <f>[12]B!AD464</f>
        <v>0</v>
      </c>
      <c r="L294" s="383">
        <f>[12]B!AE464</f>
        <v>0</v>
      </c>
      <c r="M294" s="383">
        <f>[12]B!AF464</f>
        <v>0</v>
      </c>
      <c r="N294" s="383">
        <f>[12]B!AG464</f>
        <v>0</v>
      </c>
      <c r="O294" s="383">
        <f>[12]B!AH464</f>
        <v>0</v>
      </c>
      <c r="P294" s="383">
        <f>[12]B!AI464</f>
        <v>7</v>
      </c>
      <c r="Q294" s="383">
        <f>[12]B!AJ464</f>
        <v>0</v>
      </c>
      <c r="R294" s="384"/>
      <c r="S294" s="137"/>
      <c r="T294" s="137"/>
    </row>
    <row r="295" spans="1:20" ht="15" customHeight="1" x14ac:dyDescent="0.15">
      <c r="A295" s="750"/>
      <c r="B295" s="54" t="s">
        <v>122</v>
      </c>
      <c r="C295" s="385">
        <f>[12]B!C483</f>
        <v>16</v>
      </c>
      <c r="D295" s="385">
        <f>[12]B!D483</f>
        <v>16</v>
      </c>
      <c r="E295" s="385">
        <f>[12]B!E483</f>
        <v>16</v>
      </c>
      <c r="F295" s="385">
        <f>[12]B!F483</f>
        <v>0</v>
      </c>
      <c r="G295" s="385">
        <f>[12]B!G483</f>
        <v>0</v>
      </c>
      <c r="H295" s="385">
        <f>[12]B!AA483</f>
        <v>1</v>
      </c>
      <c r="I295" s="385">
        <f>[12]B!AB483</f>
        <v>15</v>
      </c>
      <c r="J295" s="385">
        <f>[12]B!AC483</f>
        <v>0</v>
      </c>
      <c r="K295" s="385">
        <f>[12]B!AD483</f>
        <v>0</v>
      </c>
      <c r="L295" s="385">
        <f>[12]B!AE483</f>
        <v>0</v>
      </c>
      <c r="M295" s="385">
        <f>[12]B!AF483</f>
        <v>0</v>
      </c>
      <c r="N295" s="385">
        <f>[12]B!AG483</f>
        <v>0</v>
      </c>
      <c r="O295" s="385">
        <f>[12]B!AH483</f>
        <v>2</v>
      </c>
      <c r="P295" s="385">
        <f>[12]B!AI483</f>
        <v>0</v>
      </c>
      <c r="Q295" s="385">
        <f>[12]B!AJ483</f>
        <v>0</v>
      </c>
      <c r="R295" s="386"/>
      <c r="S295" s="137"/>
      <c r="T295" s="137"/>
    </row>
    <row r="296" spans="1:20" ht="15" customHeight="1" x14ac:dyDescent="0.15">
      <c r="A296" s="751"/>
      <c r="B296" s="142" t="s">
        <v>123</v>
      </c>
      <c r="C296" s="396">
        <f>[12]B!C511</f>
        <v>22932</v>
      </c>
      <c r="D296" s="396">
        <f>[12]B!D511</f>
        <v>22736</v>
      </c>
      <c r="E296" s="396">
        <f>[12]B!E511</f>
        <v>22736</v>
      </c>
      <c r="F296" s="396">
        <f>[12]B!F511</f>
        <v>0</v>
      </c>
      <c r="G296" s="396">
        <f>[12]B!G511</f>
        <v>196</v>
      </c>
      <c r="H296" s="396">
        <f>[12]B!AA511</f>
        <v>468</v>
      </c>
      <c r="I296" s="396">
        <f>[12]B!AB511</f>
        <v>21287</v>
      </c>
      <c r="J296" s="396">
        <f>[12]B!AC511</f>
        <v>1177</v>
      </c>
      <c r="K296" s="396">
        <f>[12]B!AD511</f>
        <v>0</v>
      </c>
      <c r="L296" s="396">
        <f>[12]B!AE511</f>
        <v>0</v>
      </c>
      <c r="M296" s="396">
        <f>[12]B!AF511</f>
        <v>0</v>
      </c>
      <c r="N296" s="396">
        <f>[12]B!AG511</f>
        <v>0</v>
      </c>
      <c r="O296" s="396">
        <f>[12]B!AH511</f>
        <v>0</v>
      </c>
      <c r="P296" s="396">
        <f>[12]B!AI511</f>
        <v>42</v>
      </c>
      <c r="Q296" s="396">
        <f>[12]B!AJ511</f>
        <v>0</v>
      </c>
      <c r="R296" s="397"/>
      <c r="S296" s="137"/>
      <c r="T296" s="137"/>
    </row>
    <row r="297" spans="1:20" ht="15" customHeight="1" x14ac:dyDescent="0.15">
      <c r="A297" s="42" t="s">
        <v>124</v>
      </c>
      <c r="B297" s="136" t="s">
        <v>125</v>
      </c>
      <c r="C297" s="383">
        <f>[12]B!C521</f>
        <v>0</v>
      </c>
      <c r="D297" s="383">
        <f>[12]B!D521</f>
        <v>0</v>
      </c>
      <c r="E297" s="383">
        <f>[12]B!E521</f>
        <v>0</v>
      </c>
      <c r="F297" s="383">
        <f>[12]B!F521</f>
        <v>0</v>
      </c>
      <c r="G297" s="383">
        <f>[12]B!G521</f>
        <v>0</v>
      </c>
      <c r="H297" s="383">
        <f>[12]B!AA521</f>
        <v>0</v>
      </c>
      <c r="I297" s="383">
        <f>[12]B!AB521</f>
        <v>0</v>
      </c>
      <c r="J297" s="383">
        <f>[12]B!AC521</f>
        <v>0</v>
      </c>
      <c r="K297" s="383">
        <f>[12]B!AD521</f>
        <v>0</v>
      </c>
      <c r="L297" s="383">
        <f>[12]B!AE521</f>
        <v>0</v>
      </c>
      <c r="M297" s="383">
        <f>[12]B!AF521</f>
        <v>0</v>
      </c>
      <c r="N297" s="383">
        <f>[12]B!AG521</f>
        <v>0</v>
      </c>
      <c r="O297" s="383">
        <f>[12]B!AH521</f>
        <v>0</v>
      </c>
      <c r="P297" s="383">
        <f>[12]B!AI521</f>
        <v>0</v>
      </c>
      <c r="Q297" s="383">
        <f>[12]B!AJ521</f>
        <v>0</v>
      </c>
      <c r="R297" s="384"/>
      <c r="S297" s="137"/>
      <c r="T297" s="137"/>
    </row>
    <row r="298" spans="1:20" s="56" customFormat="1" ht="15" customHeight="1" x14ac:dyDescent="0.15">
      <c r="A298" s="566" t="s">
        <v>126</v>
      </c>
      <c r="B298" s="45" t="s">
        <v>127</v>
      </c>
      <c r="C298" s="385">
        <f>[12]B!C575</f>
        <v>110</v>
      </c>
      <c r="D298" s="385">
        <f>[12]B!D575</f>
        <v>110</v>
      </c>
      <c r="E298" s="385">
        <f>[12]B!E575</f>
        <v>110</v>
      </c>
      <c r="F298" s="385">
        <f>[12]B!F575</f>
        <v>0</v>
      </c>
      <c r="G298" s="385">
        <f>[12]B!G575</f>
        <v>0</v>
      </c>
      <c r="H298" s="385">
        <f>[12]B!AA575</f>
        <v>35</v>
      </c>
      <c r="I298" s="385">
        <f>[12]B!AB575</f>
        <v>39</v>
      </c>
      <c r="J298" s="385">
        <f>[12]B!AC575</f>
        <v>36</v>
      </c>
      <c r="K298" s="385">
        <f>[12]B!AD575</f>
        <v>0</v>
      </c>
      <c r="L298" s="385">
        <f>[12]B!AE575</f>
        <v>0</v>
      </c>
      <c r="M298" s="385">
        <f>[12]B!AF575</f>
        <v>0</v>
      </c>
      <c r="N298" s="385">
        <f>[12]B!AG575</f>
        <v>0</v>
      </c>
      <c r="O298" s="385">
        <f>[12]B!AH575</f>
        <v>0</v>
      </c>
      <c r="P298" s="385">
        <f>[12]B!AI575</f>
        <v>0</v>
      </c>
      <c r="Q298" s="385">
        <f>[12]B!AJ575</f>
        <v>0</v>
      </c>
      <c r="R298" s="386"/>
      <c r="S298" s="137"/>
      <c r="T298" s="137"/>
    </row>
    <row r="299" spans="1:20" ht="15" customHeight="1" x14ac:dyDescent="0.15">
      <c r="A299" s="566" t="s">
        <v>128</v>
      </c>
      <c r="B299" s="45" t="s">
        <v>129</v>
      </c>
      <c r="C299" s="387">
        <f>[12]B!C607</f>
        <v>2991</v>
      </c>
      <c r="D299" s="387">
        <f>[12]B!D607</f>
        <v>2969</v>
      </c>
      <c r="E299" s="387">
        <f>[12]B!E607</f>
        <v>2969</v>
      </c>
      <c r="F299" s="387">
        <f>[12]B!F607</f>
        <v>0</v>
      </c>
      <c r="G299" s="387">
        <f>[12]B!G607</f>
        <v>22</v>
      </c>
      <c r="H299" s="387">
        <f>[12]B!AA607</f>
        <v>282</v>
      </c>
      <c r="I299" s="387">
        <f>[12]B!AB607</f>
        <v>1952</v>
      </c>
      <c r="J299" s="387">
        <f>[12]B!AC607</f>
        <v>757</v>
      </c>
      <c r="K299" s="387">
        <f>[12]B!AD607</f>
        <v>0</v>
      </c>
      <c r="L299" s="387">
        <f>[12]B!AE607</f>
        <v>0</v>
      </c>
      <c r="M299" s="387">
        <f>[12]B!AF607</f>
        <v>0</v>
      </c>
      <c r="N299" s="387">
        <f>[12]B!AG607</f>
        <v>0</v>
      </c>
      <c r="O299" s="387">
        <f>[12]B!AH607</f>
        <v>0</v>
      </c>
      <c r="P299" s="387">
        <f>[12]B!AI607</f>
        <v>2</v>
      </c>
      <c r="Q299" s="387">
        <f>[12]B!AJ607</f>
        <v>0</v>
      </c>
      <c r="R299" s="388"/>
      <c r="S299" s="137"/>
      <c r="T299" s="137"/>
    </row>
    <row r="300" spans="1:20" s="3" customFormat="1" ht="15" customHeight="1" x14ac:dyDescent="0.15">
      <c r="A300" s="748" t="s">
        <v>130</v>
      </c>
      <c r="B300" s="749"/>
      <c r="C300" s="398">
        <f t="shared" ref="C300:P300" si="6">+C301+C302+C303+C304+C308+C309</f>
        <v>4665</v>
      </c>
      <c r="D300" s="399">
        <f t="shared" si="6"/>
        <v>4644</v>
      </c>
      <c r="E300" s="391">
        <f t="shared" si="6"/>
        <v>4642</v>
      </c>
      <c r="F300" s="392">
        <f t="shared" si="6"/>
        <v>2</v>
      </c>
      <c r="G300" s="393">
        <f t="shared" si="6"/>
        <v>21</v>
      </c>
      <c r="H300" s="391">
        <f t="shared" si="6"/>
        <v>659</v>
      </c>
      <c r="I300" s="400">
        <f t="shared" si="6"/>
        <v>1422</v>
      </c>
      <c r="J300" s="392">
        <f t="shared" si="6"/>
        <v>2584</v>
      </c>
      <c r="K300" s="391">
        <f t="shared" si="6"/>
        <v>28</v>
      </c>
      <c r="L300" s="400">
        <f t="shared" si="6"/>
        <v>0</v>
      </c>
      <c r="M300" s="392">
        <f t="shared" si="6"/>
        <v>0</v>
      </c>
      <c r="N300" s="392">
        <f t="shared" si="6"/>
        <v>0</v>
      </c>
      <c r="O300" s="401">
        <f t="shared" si="6"/>
        <v>0</v>
      </c>
      <c r="P300" s="402">
        <f t="shared" si="6"/>
        <v>8085</v>
      </c>
      <c r="Q300" s="403">
        <f>+Q301+Q302+Q303+Q304+Q308+Q309</f>
        <v>0</v>
      </c>
      <c r="R300" s="404">
        <f>+R301+R302+R303</f>
        <v>0</v>
      </c>
      <c r="S300" s="143"/>
      <c r="T300" s="143"/>
    </row>
    <row r="301" spans="1:20" ht="15" customHeight="1" x14ac:dyDescent="0.15">
      <c r="A301" s="42" t="s">
        <v>131</v>
      </c>
      <c r="B301" s="43" t="s">
        <v>132</v>
      </c>
      <c r="C301" s="383">
        <f>[12]B!C669</f>
        <v>2035</v>
      </c>
      <c r="D301" s="383">
        <f>[12]B!D669</f>
        <v>2025</v>
      </c>
      <c r="E301" s="383">
        <f>[12]B!E669</f>
        <v>2023</v>
      </c>
      <c r="F301" s="383">
        <f>[12]B!F669</f>
        <v>2</v>
      </c>
      <c r="G301" s="383">
        <f>[12]B!G669</f>
        <v>10</v>
      </c>
      <c r="H301" s="405">
        <f>[12]B!AA669</f>
        <v>204</v>
      </c>
      <c r="I301" s="405">
        <f>[12]B!AB669</f>
        <v>643</v>
      </c>
      <c r="J301" s="405">
        <f>[12]B!AC669</f>
        <v>1188</v>
      </c>
      <c r="K301" s="405">
        <f>[12]B!AD669</f>
        <v>3</v>
      </c>
      <c r="L301" s="405">
        <f>[12]B!AE669</f>
        <v>0</v>
      </c>
      <c r="M301" s="405">
        <f>[12]B!AF669</f>
        <v>0</v>
      </c>
      <c r="N301" s="405">
        <f>[12]B!AG669</f>
        <v>0</v>
      </c>
      <c r="O301" s="405">
        <f>[12]B!AH669</f>
        <v>0</v>
      </c>
      <c r="P301" s="405">
        <f>[12]B!AI669</f>
        <v>0</v>
      </c>
      <c r="Q301" s="405">
        <f>[12]B!AJ669</f>
        <v>0</v>
      </c>
      <c r="R301" s="406"/>
      <c r="S301" s="137"/>
      <c r="T301" s="137"/>
    </row>
    <row r="302" spans="1:20" ht="15" customHeight="1" x14ac:dyDescent="0.15">
      <c r="A302" s="139" t="s">
        <v>133</v>
      </c>
      <c r="B302" s="144" t="s">
        <v>134</v>
      </c>
      <c r="C302" s="385">
        <f>[12]B!C692</f>
        <v>1</v>
      </c>
      <c r="D302" s="385">
        <f>[12]B!D692</f>
        <v>1</v>
      </c>
      <c r="E302" s="385">
        <f>[12]B!E692</f>
        <v>1</v>
      </c>
      <c r="F302" s="385">
        <f>[12]B!F692</f>
        <v>0</v>
      </c>
      <c r="G302" s="385">
        <f>[12]B!G692</f>
        <v>0</v>
      </c>
      <c r="H302" s="407">
        <f>[12]B!AA692</f>
        <v>0</v>
      </c>
      <c r="I302" s="407">
        <f>[12]B!AB692</f>
        <v>1</v>
      </c>
      <c r="J302" s="407">
        <f>[12]B!AC692</f>
        <v>0</v>
      </c>
      <c r="K302" s="407">
        <f>[12]B!AD692</f>
        <v>0</v>
      </c>
      <c r="L302" s="407">
        <f>[12]B!AE692</f>
        <v>0</v>
      </c>
      <c r="M302" s="407">
        <f>[12]B!AF692</f>
        <v>0</v>
      </c>
      <c r="N302" s="407">
        <f>[12]B!AG692</f>
        <v>0</v>
      </c>
      <c r="O302" s="407">
        <f>[12]B!AH692</f>
        <v>0</v>
      </c>
      <c r="P302" s="407">
        <f>[12]B!AI692</f>
        <v>0</v>
      </c>
      <c r="Q302" s="407">
        <f>[12]B!AJ692</f>
        <v>0</v>
      </c>
      <c r="R302" s="408"/>
      <c r="S302" s="137"/>
      <c r="T302" s="137"/>
    </row>
    <row r="303" spans="1:20" ht="15" customHeight="1" x14ac:dyDescent="0.15">
      <c r="A303" s="573" t="s">
        <v>135</v>
      </c>
      <c r="B303" s="145" t="s">
        <v>136</v>
      </c>
      <c r="C303" s="387">
        <f>[12]B!C722</f>
        <v>1815</v>
      </c>
      <c r="D303" s="387">
        <f>[12]B!D722</f>
        <v>1810</v>
      </c>
      <c r="E303" s="387">
        <f>[12]B!E722</f>
        <v>1810</v>
      </c>
      <c r="F303" s="387">
        <f>[12]B!F722</f>
        <v>0</v>
      </c>
      <c r="G303" s="387">
        <f>[12]B!G722</f>
        <v>5</v>
      </c>
      <c r="H303" s="409">
        <f>[12]B!AA722</f>
        <v>226</v>
      </c>
      <c r="I303" s="409">
        <f>[12]B!AB722</f>
        <v>320</v>
      </c>
      <c r="J303" s="409">
        <f>[12]B!AC722</f>
        <v>1269</v>
      </c>
      <c r="K303" s="409">
        <f>[12]B!AD722</f>
        <v>14</v>
      </c>
      <c r="L303" s="409">
        <f>[12]B!AE722</f>
        <v>0</v>
      </c>
      <c r="M303" s="409">
        <f>[12]B!AF722</f>
        <v>0</v>
      </c>
      <c r="N303" s="409">
        <f>[12]B!AG722</f>
        <v>0</v>
      </c>
      <c r="O303" s="409">
        <f>[12]B!AH722</f>
        <v>0</v>
      </c>
      <c r="P303" s="409">
        <f>[12]B!AI722</f>
        <v>8081</v>
      </c>
      <c r="Q303" s="409">
        <f>[12]B!AJ722</f>
        <v>0</v>
      </c>
      <c r="R303" s="410"/>
      <c r="S303" s="137"/>
      <c r="T303" s="137"/>
    </row>
    <row r="304" spans="1:20" ht="15" customHeight="1" x14ac:dyDescent="0.15">
      <c r="A304" s="638" t="s">
        <v>113</v>
      </c>
      <c r="B304" s="43" t="s">
        <v>137</v>
      </c>
      <c r="C304" s="411">
        <f t="shared" ref="C304:Q304" si="7">SUM(C305:C307)</f>
        <v>792</v>
      </c>
      <c r="D304" s="311">
        <f t="shared" si="7"/>
        <v>787</v>
      </c>
      <c r="E304" s="345">
        <f t="shared" si="7"/>
        <v>787</v>
      </c>
      <c r="F304" s="412">
        <f t="shared" si="7"/>
        <v>0</v>
      </c>
      <c r="G304" s="413">
        <f t="shared" si="7"/>
        <v>5</v>
      </c>
      <c r="H304" s="414">
        <f t="shared" si="7"/>
        <v>229</v>
      </c>
      <c r="I304" s="415">
        <f t="shared" si="7"/>
        <v>436</v>
      </c>
      <c r="J304" s="416">
        <f t="shared" si="7"/>
        <v>127</v>
      </c>
      <c r="K304" s="414">
        <f t="shared" si="7"/>
        <v>11</v>
      </c>
      <c r="L304" s="415">
        <f t="shared" si="7"/>
        <v>0</v>
      </c>
      <c r="M304" s="416">
        <f t="shared" si="7"/>
        <v>0</v>
      </c>
      <c r="N304" s="416">
        <f t="shared" si="7"/>
        <v>0</v>
      </c>
      <c r="O304" s="417">
        <f t="shared" si="7"/>
        <v>0</v>
      </c>
      <c r="P304" s="418">
        <f t="shared" si="7"/>
        <v>4</v>
      </c>
      <c r="Q304" s="419">
        <f t="shared" si="7"/>
        <v>0</v>
      </c>
      <c r="R304" s="420">
        <f>SUM(R305:R308)</f>
        <v>0</v>
      </c>
      <c r="S304" s="137"/>
      <c r="T304" s="137"/>
    </row>
    <row r="305" spans="1:22" ht="15" customHeight="1" x14ac:dyDescent="0.15">
      <c r="A305" s="638"/>
      <c r="B305" s="54" t="s">
        <v>138</v>
      </c>
      <c r="C305" s="383">
        <f>[12]B!C746-[12]B!C724-[12]B!C725</f>
        <v>693</v>
      </c>
      <c r="D305" s="383">
        <f>[12]B!D746-[12]B!D724-[12]B!D725</f>
        <v>690</v>
      </c>
      <c r="E305" s="383">
        <f>[12]B!E746-[12]B!E724-[12]B!E725</f>
        <v>690</v>
      </c>
      <c r="F305" s="383">
        <f>[12]B!F746-[12]B!F724-[12]B!F725</f>
        <v>0</v>
      </c>
      <c r="G305" s="383">
        <f>[12]B!G746-[12]B!G724-[12]B!G725</f>
        <v>3</v>
      </c>
      <c r="H305" s="405">
        <f>[12]B!AA746-[12]B!AA724-[12]B!AA725</f>
        <v>195</v>
      </c>
      <c r="I305" s="405">
        <f>[12]B!AB746-[12]B!AB724-[12]B!AB725</f>
        <v>409</v>
      </c>
      <c r="J305" s="405">
        <f>[12]B!AC746-[12]B!AC724-[12]B!AC725</f>
        <v>89</v>
      </c>
      <c r="K305" s="405">
        <f>[12]B!AD746-[12]B!AD724-[12]B!AD725</f>
        <v>11</v>
      </c>
      <c r="L305" s="405">
        <f>[12]B!AE746-[12]B!AE724-[12]B!AE725</f>
        <v>0</v>
      </c>
      <c r="M305" s="405">
        <f>[12]B!AF746-[12]B!AF724-[12]B!AF725</f>
        <v>0</v>
      </c>
      <c r="N305" s="405">
        <f>[12]B!AG746-[12]B!AG724-[12]B!AG725</f>
        <v>0</v>
      </c>
      <c r="O305" s="405">
        <f>[12]B!AH746-[12]B!AH724-[12]B!AH725</f>
        <v>0</v>
      </c>
      <c r="P305" s="405">
        <f>[12]B!AI746-[12]B!AI724-[12]B!AI725</f>
        <v>4</v>
      </c>
      <c r="Q305" s="405">
        <f>[12]B!AJ746-[12]B!AJ724-[12]B!AJ725</f>
        <v>0</v>
      </c>
      <c r="R305" s="406"/>
      <c r="S305" s="137"/>
      <c r="T305" s="137"/>
    </row>
    <row r="306" spans="1:22" ht="15" customHeight="1" x14ac:dyDescent="0.15">
      <c r="A306" s="638"/>
      <c r="B306" s="54" t="s">
        <v>139</v>
      </c>
      <c r="C306" s="385">
        <f>[12]B!C724</f>
        <v>0</v>
      </c>
      <c r="D306" s="385">
        <f>[12]B!D724</f>
        <v>0</v>
      </c>
      <c r="E306" s="385">
        <f>[12]B!E724</f>
        <v>0</v>
      </c>
      <c r="F306" s="385">
        <f>[12]B!F724</f>
        <v>0</v>
      </c>
      <c r="G306" s="385">
        <f>[12]B!G724</f>
        <v>0</v>
      </c>
      <c r="H306" s="407">
        <f>[12]B!AA724</f>
        <v>0</v>
      </c>
      <c r="I306" s="407">
        <f>[12]B!AB724</f>
        <v>0</v>
      </c>
      <c r="J306" s="407">
        <f>[12]B!AC724</f>
        <v>0</v>
      </c>
      <c r="K306" s="407">
        <f>[12]B!AD724</f>
        <v>0</v>
      </c>
      <c r="L306" s="407">
        <f>[12]B!AE724</f>
        <v>0</v>
      </c>
      <c r="M306" s="407">
        <f>[12]B!AF724</f>
        <v>0</v>
      </c>
      <c r="N306" s="407">
        <f>[12]B!AG724</f>
        <v>0</v>
      </c>
      <c r="O306" s="407">
        <f>[12]B!AH724</f>
        <v>0</v>
      </c>
      <c r="P306" s="407">
        <f>[12]B!AI724</f>
        <v>0</v>
      </c>
      <c r="Q306" s="407">
        <f>[12]B!AJ724</f>
        <v>0</v>
      </c>
      <c r="R306" s="408"/>
      <c r="S306" s="137"/>
      <c r="T306" s="137"/>
    </row>
    <row r="307" spans="1:22" ht="15" customHeight="1" x14ac:dyDescent="0.15">
      <c r="A307" s="638"/>
      <c r="B307" s="142" t="s">
        <v>140</v>
      </c>
      <c r="C307" s="387">
        <f>[12]B!C725</f>
        <v>99</v>
      </c>
      <c r="D307" s="387">
        <f>[12]B!D725</f>
        <v>97</v>
      </c>
      <c r="E307" s="387">
        <f>[12]B!E725</f>
        <v>97</v>
      </c>
      <c r="F307" s="387">
        <f>[12]B!F725</f>
        <v>0</v>
      </c>
      <c r="G307" s="387">
        <f>[12]B!G725</f>
        <v>2</v>
      </c>
      <c r="H307" s="409">
        <f>[12]B!AA725</f>
        <v>34</v>
      </c>
      <c r="I307" s="409">
        <f>[12]B!AB725</f>
        <v>27</v>
      </c>
      <c r="J307" s="409">
        <f>[12]B!AC725</f>
        <v>38</v>
      </c>
      <c r="K307" s="409">
        <f>[12]B!AD725</f>
        <v>0</v>
      </c>
      <c r="L307" s="409">
        <f>[12]B!AE725</f>
        <v>0</v>
      </c>
      <c r="M307" s="409">
        <f>[12]B!AF725</f>
        <v>0</v>
      </c>
      <c r="N307" s="409">
        <f>[12]B!AG725</f>
        <v>0</v>
      </c>
      <c r="O307" s="409">
        <f>[12]B!AH725</f>
        <v>0</v>
      </c>
      <c r="P307" s="409">
        <f>[12]B!AI725</f>
        <v>0</v>
      </c>
      <c r="Q307" s="409">
        <f>[12]B!AJ725</f>
        <v>0</v>
      </c>
      <c r="R307" s="410"/>
      <c r="S307" s="137"/>
      <c r="T307" s="137"/>
    </row>
    <row r="308" spans="1:22" ht="15" customHeight="1" x14ac:dyDescent="0.15">
      <c r="A308" s="42" t="s">
        <v>115</v>
      </c>
      <c r="B308" s="146" t="s">
        <v>141</v>
      </c>
      <c r="C308" s="421">
        <f>[12]B!C779</f>
        <v>0</v>
      </c>
      <c r="D308" s="421">
        <f>[12]B!D779</f>
        <v>0</v>
      </c>
      <c r="E308" s="421">
        <f>[12]B!E779</f>
        <v>0</v>
      </c>
      <c r="F308" s="421">
        <f>[12]B!F779</f>
        <v>0</v>
      </c>
      <c r="G308" s="421">
        <f>[12]B!G779</f>
        <v>0</v>
      </c>
      <c r="H308" s="422">
        <f>[12]B!AA779</f>
        <v>0</v>
      </c>
      <c r="I308" s="422">
        <f>[12]B!AB779</f>
        <v>0</v>
      </c>
      <c r="J308" s="422">
        <f>[12]B!AC779</f>
        <v>0</v>
      </c>
      <c r="K308" s="422">
        <f>[12]B!AD779</f>
        <v>0</v>
      </c>
      <c r="L308" s="422">
        <f>[12]B!AE779</f>
        <v>0</v>
      </c>
      <c r="M308" s="422">
        <f>[12]B!AF779</f>
        <v>0</v>
      </c>
      <c r="N308" s="422">
        <f>[12]B!AG779</f>
        <v>0</v>
      </c>
      <c r="O308" s="422">
        <f>[12]B!AH779</f>
        <v>0</v>
      </c>
      <c r="P308" s="422">
        <f>[12]B!AI779</f>
        <v>0</v>
      </c>
      <c r="Q308" s="422">
        <f>[12]B!AJ779</f>
        <v>0</v>
      </c>
      <c r="R308" s="423"/>
      <c r="S308" s="137"/>
      <c r="T308" s="137"/>
    </row>
    <row r="309" spans="1:22" s="60" customFormat="1" ht="15" customHeight="1" x14ac:dyDescent="0.15">
      <c r="A309" s="139"/>
      <c r="B309" s="147" t="s">
        <v>142</v>
      </c>
      <c r="C309" s="387">
        <f>[12]B!C837</f>
        <v>22</v>
      </c>
      <c r="D309" s="387">
        <f>[12]B!D837</f>
        <v>21</v>
      </c>
      <c r="E309" s="387">
        <f>[12]B!E837</f>
        <v>21</v>
      </c>
      <c r="F309" s="387">
        <f>[12]B!F837</f>
        <v>0</v>
      </c>
      <c r="G309" s="387">
        <f>[12]B!G837</f>
        <v>1</v>
      </c>
      <c r="H309" s="409">
        <f>[12]B!AA837</f>
        <v>0</v>
      </c>
      <c r="I309" s="409">
        <f>[12]B!AB837</f>
        <v>22</v>
      </c>
      <c r="J309" s="409">
        <f>[12]B!AC837</f>
        <v>0</v>
      </c>
      <c r="K309" s="409">
        <f>[12]B!AD837</f>
        <v>0</v>
      </c>
      <c r="L309" s="409">
        <f>[12]B!AE837</f>
        <v>0</v>
      </c>
      <c r="M309" s="409">
        <f>[12]B!AF837</f>
        <v>0</v>
      </c>
      <c r="N309" s="409">
        <f>[12]B!AG837</f>
        <v>0</v>
      </c>
      <c r="O309" s="409">
        <f>[12]B!AH837</f>
        <v>0</v>
      </c>
      <c r="P309" s="409">
        <f>[12]B!AI837</f>
        <v>0</v>
      </c>
      <c r="Q309" s="409">
        <f>[12]B!AJ837</f>
        <v>0</v>
      </c>
      <c r="R309" s="388"/>
      <c r="S309" s="117"/>
      <c r="T309" s="117"/>
    </row>
    <row r="310" spans="1:22" s="60" customFormat="1" ht="15" customHeight="1" x14ac:dyDescent="0.15">
      <c r="A310" s="741" t="s">
        <v>431</v>
      </c>
      <c r="B310" s="742"/>
      <c r="C310" s="383">
        <f>[12]B!C533</f>
        <v>6305</v>
      </c>
      <c r="D310" s="383">
        <f>[12]B!D533</f>
        <v>6158</v>
      </c>
      <c r="E310" s="383">
        <f>[12]B!E533</f>
        <v>6158</v>
      </c>
      <c r="F310" s="383">
        <f>[12]B!F533</f>
        <v>0</v>
      </c>
      <c r="G310" s="383">
        <f>[12]B!G533</f>
        <v>147</v>
      </c>
      <c r="H310" s="405">
        <f>[12]B!AA533</f>
        <v>3323</v>
      </c>
      <c r="I310" s="405">
        <f>[12]B!AB533</f>
        <v>1563</v>
      </c>
      <c r="J310" s="405">
        <f>[12]B!AC533</f>
        <v>1419</v>
      </c>
      <c r="K310" s="405">
        <f>[12]B!AD533</f>
        <v>0</v>
      </c>
      <c r="L310" s="405">
        <f>[12]B!AE533</f>
        <v>0</v>
      </c>
      <c r="M310" s="405">
        <f>[12]B!AF533</f>
        <v>0</v>
      </c>
      <c r="N310" s="405">
        <f>[12]B!AG533</f>
        <v>0</v>
      </c>
      <c r="O310" s="405">
        <f>[12]B!AH533</f>
        <v>0</v>
      </c>
      <c r="P310" s="405">
        <f>[12]B!AI533</f>
        <v>1</v>
      </c>
      <c r="Q310" s="405">
        <f>[12]B!AJ533</f>
        <v>0</v>
      </c>
      <c r="R310" s="384"/>
      <c r="S310" s="117"/>
      <c r="T310" s="117"/>
    </row>
    <row r="311" spans="1:22" s="3" customFormat="1" ht="15" customHeight="1" x14ac:dyDescent="0.15">
      <c r="A311" s="743" t="s">
        <v>143</v>
      </c>
      <c r="B311" s="744"/>
      <c r="C311" s="424">
        <f>[12]B!C1051</f>
        <v>0</v>
      </c>
      <c r="D311" s="424">
        <f>[12]B!D1051</f>
        <v>0</v>
      </c>
      <c r="E311" s="424">
        <f>[12]B!E1051</f>
        <v>0</v>
      </c>
      <c r="F311" s="424">
        <f>[12]B!F1051</f>
        <v>0</v>
      </c>
      <c r="G311" s="424">
        <f>[12]B!G1051</f>
        <v>0</v>
      </c>
      <c r="H311" s="425">
        <f>[12]B!AA1051</f>
        <v>0</v>
      </c>
      <c r="I311" s="425">
        <f>[12]B!AB1051</f>
        <v>0</v>
      </c>
      <c r="J311" s="425">
        <f>[12]B!AC1051</f>
        <v>0</v>
      </c>
      <c r="K311" s="425">
        <f>[12]B!AD1051</f>
        <v>0</v>
      </c>
      <c r="L311" s="425">
        <f>[12]B!AE1051</f>
        <v>0</v>
      </c>
      <c r="M311" s="425">
        <f>[12]B!AF1051</f>
        <v>0</v>
      </c>
      <c r="N311" s="425">
        <f>[12]B!AG1051</f>
        <v>0</v>
      </c>
      <c r="O311" s="425">
        <f>[12]B!AH1051</f>
        <v>0</v>
      </c>
      <c r="P311" s="425">
        <f>[12]B!AI1051</f>
        <v>477</v>
      </c>
      <c r="Q311" s="425">
        <f>[12]B!AJ1051</f>
        <v>0</v>
      </c>
      <c r="R311" s="426"/>
      <c r="S311" s="143"/>
      <c r="T311" s="143"/>
    </row>
    <row r="312" spans="1:22" s="149" customFormat="1" ht="22.5" customHeight="1" x14ac:dyDescent="0.15">
      <c r="A312" s="12" t="s">
        <v>432</v>
      </c>
      <c r="B312" s="148"/>
      <c r="C312" s="148"/>
      <c r="R312" s="150"/>
      <c r="S312" s="150"/>
      <c r="T312" s="150"/>
    </row>
    <row r="313" spans="1:22" ht="24" customHeight="1" x14ac:dyDescent="0.15">
      <c r="A313" s="639" t="s">
        <v>433</v>
      </c>
      <c r="B313" s="720"/>
      <c r="C313" s="595" t="s">
        <v>410</v>
      </c>
      <c r="D313" s="681" t="s">
        <v>434</v>
      </c>
      <c r="E313" s="682"/>
      <c r="F313" s="682"/>
      <c r="G313" s="747"/>
      <c r="H313" s="726" t="s">
        <v>412</v>
      </c>
      <c r="I313" s="726"/>
      <c r="J313" s="727"/>
      <c r="K313" s="655" t="s">
        <v>413</v>
      </c>
      <c r="L313" s="655"/>
      <c r="M313" s="655"/>
      <c r="N313" s="656" t="s">
        <v>414</v>
      </c>
      <c r="O313" s="659" t="s">
        <v>415</v>
      </c>
      <c r="P313" s="660"/>
      <c r="Q313" s="661" t="s">
        <v>416</v>
      </c>
    </row>
    <row r="314" spans="1:22" ht="18" customHeight="1" x14ac:dyDescent="0.15">
      <c r="A314" s="639"/>
      <c r="B314" s="720"/>
      <c r="C314" s="596"/>
      <c r="D314" s="733" t="s">
        <v>418</v>
      </c>
      <c r="E314" s="735" t="s">
        <v>419</v>
      </c>
      <c r="F314" s="736"/>
      <c r="G314" s="733" t="s">
        <v>420</v>
      </c>
      <c r="H314" s="669" t="s">
        <v>421</v>
      </c>
      <c r="I314" s="671" t="s">
        <v>422</v>
      </c>
      <c r="J314" s="644" t="s">
        <v>423</v>
      </c>
      <c r="K314" s="646" t="s">
        <v>424</v>
      </c>
      <c r="L314" s="647" t="s">
        <v>425</v>
      </c>
      <c r="M314" s="648" t="s">
        <v>426</v>
      </c>
      <c r="N314" s="657"/>
      <c r="O314" s="649" t="s">
        <v>427</v>
      </c>
      <c r="P314" s="650" t="s">
        <v>428</v>
      </c>
      <c r="Q314" s="662"/>
      <c r="R314" s="151"/>
    </row>
    <row r="315" spans="1:22" ht="18" customHeight="1" x14ac:dyDescent="0.15">
      <c r="A315" s="639"/>
      <c r="B315" s="720"/>
      <c r="C315" s="680"/>
      <c r="D315" s="734"/>
      <c r="E315" s="152" t="s">
        <v>429</v>
      </c>
      <c r="F315" s="134" t="s">
        <v>430</v>
      </c>
      <c r="G315" s="734"/>
      <c r="H315" s="670"/>
      <c r="I315" s="672"/>
      <c r="J315" s="645"/>
      <c r="K315" s="646"/>
      <c r="L315" s="647"/>
      <c r="M315" s="648"/>
      <c r="N315" s="658"/>
      <c r="O315" s="649"/>
      <c r="P315" s="650"/>
      <c r="Q315" s="663"/>
      <c r="R315" s="151"/>
      <c r="U315" s="137"/>
      <c r="V315" s="137"/>
    </row>
    <row r="316" spans="1:22" ht="14.25" customHeight="1" x14ac:dyDescent="0.15">
      <c r="A316" s="153" t="s">
        <v>435</v>
      </c>
      <c r="B316" s="154"/>
      <c r="C316" s="155"/>
      <c r="D316" s="156"/>
      <c r="E316" s="157"/>
      <c r="F316" s="158"/>
      <c r="G316" s="159"/>
      <c r="H316" s="157"/>
      <c r="I316" s="160"/>
      <c r="J316" s="161"/>
      <c r="K316" s="162"/>
      <c r="L316" s="160"/>
      <c r="M316" s="161"/>
      <c r="N316" s="163"/>
      <c r="O316" s="162"/>
      <c r="P316" s="158"/>
      <c r="Q316" s="164"/>
      <c r="R316" s="165"/>
      <c r="U316" s="137"/>
    </row>
    <row r="317" spans="1:22" ht="15" customHeight="1" x14ac:dyDescent="0.15">
      <c r="A317" s="166" t="s">
        <v>436</v>
      </c>
      <c r="B317" s="167"/>
      <c r="C317" s="155"/>
      <c r="D317" s="156"/>
      <c r="E317" s="157"/>
      <c r="F317" s="158"/>
      <c r="G317" s="159"/>
      <c r="H317" s="157"/>
      <c r="I317" s="160"/>
      <c r="J317" s="161"/>
      <c r="K317" s="162"/>
      <c r="L317" s="160"/>
      <c r="M317" s="161"/>
      <c r="N317" s="163"/>
      <c r="O317" s="162"/>
      <c r="P317" s="158"/>
      <c r="Q317" s="164"/>
      <c r="R317" s="168"/>
      <c r="U317" s="137"/>
    </row>
    <row r="318" spans="1:22" ht="15" customHeight="1" x14ac:dyDescent="0.15">
      <c r="A318" s="683" t="s">
        <v>437</v>
      </c>
      <c r="B318" s="728"/>
      <c r="C318" s="427">
        <f>SUM([12]B!C844,[12]B!C851,[12]B!C855,[12]B!C862,[12]B!C871)</f>
        <v>0</v>
      </c>
      <c r="D318" s="427">
        <f>SUM([12]B!D844,[12]B!D851,[12]B!D855,[12]B!D862,[12]B!D871)</f>
        <v>0</v>
      </c>
      <c r="E318" s="428">
        <f>SUM([12]B!E844,[12]B!E851,[12]B!E855,[12]B!E862,[12]B!E871)</f>
        <v>0</v>
      </c>
      <c r="F318" s="428">
        <f>SUM([12]B!F844,[12]B!F851,[12]B!F855,[12]B!F862,[12]B!F871)</f>
        <v>0</v>
      </c>
      <c r="G318" s="428">
        <f>SUM([12]B!G844,[12]B!G851,[12]B!G855,[12]B!G862,[12]B!G871)</f>
        <v>0</v>
      </c>
      <c r="H318" s="428">
        <f>SUM([12]B!AA844,[12]B!AA851,[12]B!AA855,[12]B!AA862,[12]B!AA871)</f>
        <v>0</v>
      </c>
      <c r="I318" s="428">
        <f>SUM([12]B!AB844,[12]B!AB851,[12]B!AB855,[12]B!AB862,[12]B!AB871)</f>
        <v>0</v>
      </c>
      <c r="J318" s="428">
        <f>SUM([12]B!AC844,[12]B!AC851,[12]B!AC855,[12]B!AC862,[12]B!AC871)</f>
        <v>0</v>
      </c>
      <c r="K318" s="428">
        <f>SUM([12]B!AD844,[12]B!AD851,[12]B!AD855,[12]B!AD862,[12]B!AD871)</f>
        <v>0</v>
      </c>
      <c r="L318" s="428">
        <f>SUM([12]B!AE844,[12]B!AE851,[12]B!AE855,[12]B!AE862,[12]B!AE871)</f>
        <v>0</v>
      </c>
      <c r="M318" s="428">
        <f>SUM([12]B!AF844,[12]B!AF851,[12]B!AF855,[12]B!AF862,[12]B!AF871)</f>
        <v>0</v>
      </c>
      <c r="N318" s="428">
        <f>SUM([12]B!AG844,[12]B!AG851,[12]B!AG855,[12]B!AG862,[12]B!AG871)</f>
        <v>0</v>
      </c>
      <c r="O318" s="428">
        <f>SUM([12]B!AH844,[12]B!AH851,[12]B!AH855,[12]B!AH862,[12]B!AH871)</f>
        <v>0</v>
      </c>
      <c r="P318" s="428">
        <f>SUM([12]B!AI844,[12]B!AI851,[12]B!AI855,[12]B!AI862,[12]B!AI871)</f>
        <v>62</v>
      </c>
      <c r="Q318" s="428">
        <f>SUM([12]B!AJ844,[12]B!AJ851,[12]B!AJ855,[12]B!AJ862,[12]B!AJ871)</f>
        <v>0</v>
      </c>
      <c r="R318" s="169"/>
      <c r="U318" s="137"/>
    </row>
    <row r="319" spans="1:22" ht="15" customHeight="1" x14ac:dyDescent="0.15">
      <c r="A319" s="737" t="s">
        <v>438</v>
      </c>
      <c r="B319" s="738"/>
      <c r="C319" s="429">
        <f>SUM([12]B!C875,[12]B!C879,[12]B!C883,[12]B!C891,[12]B!C894,[12]B!C897)</f>
        <v>0</v>
      </c>
      <c r="D319" s="429">
        <f>SUM([12]B!D875,[12]B!D879,[12]B!D883,[12]B!D891,[12]B!D894,[12]B!D897)</f>
        <v>0</v>
      </c>
      <c r="E319" s="365">
        <f>SUM([12]B!E875,[12]B!E879,[12]B!E883,[12]B!E891,[12]B!E894,[12]B!E897)</f>
        <v>0</v>
      </c>
      <c r="F319" s="365">
        <f>SUM([12]B!F875,[12]B!F879,[12]B!F883,[12]B!F891,[12]B!F894,[12]B!F897)</f>
        <v>0</v>
      </c>
      <c r="G319" s="365">
        <f>SUM([12]B!G875,[12]B!G879,[12]B!G883,[12]B!G891,[12]B!G894,[12]B!G897)</f>
        <v>0</v>
      </c>
      <c r="H319" s="365">
        <f>SUM([12]B!AA875,[12]B!AA879,[12]B!AA883,[12]B!AA891,[12]B!AA894,[12]B!AA897)</f>
        <v>0</v>
      </c>
      <c r="I319" s="365">
        <f>SUM([12]B!AB875,[12]B!AB879,[12]B!AB883,[12]B!AB891,[12]B!AB894,[12]B!AB897)</f>
        <v>0</v>
      </c>
      <c r="J319" s="365">
        <f>SUM([12]B!AC875,[12]B!AC879,[12]B!AC883,[12]B!AC891,[12]B!AC894,[12]B!AC897)</f>
        <v>0</v>
      </c>
      <c r="K319" s="365">
        <f>SUM([12]B!AD875,[12]B!AD879,[12]B!AD883,[12]B!AD891,[12]B!AD894,[12]B!AD897)</f>
        <v>0</v>
      </c>
      <c r="L319" s="365">
        <f>SUM([12]B!AE875,[12]B!AE879,[12]B!AE883,[12]B!AE891,[12]B!AE894,[12]B!AE897)</f>
        <v>0</v>
      </c>
      <c r="M319" s="365">
        <f>SUM([12]B!AF875,[12]B!AF879,[12]B!AF883,[12]B!AF891,[12]B!AF894,[12]B!AF897)</f>
        <v>0</v>
      </c>
      <c r="N319" s="365">
        <f>SUM([12]B!AG875,[12]B!AG879,[12]B!AG883,[12]B!AG891,[12]B!AG894,[12]B!AG897)</f>
        <v>0</v>
      </c>
      <c r="O319" s="365">
        <f>SUM([12]B!AH875,[12]B!AH879,[12]B!AH883,[12]B!AH891,[12]B!AH894,[12]B!AH897)</f>
        <v>0</v>
      </c>
      <c r="P319" s="365">
        <f>SUM([12]B!AI875,[12]B!AI879,[12]B!AI883,[12]B!AI891,[12]B!AI894,[12]B!AI897)</f>
        <v>16</v>
      </c>
      <c r="Q319" s="365">
        <f>SUM([12]B!AJ875,[12]B!AJ879,[12]B!AJ883,[12]B!AJ891,[12]B!AJ894,[12]B!AJ897)</f>
        <v>0</v>
      </c>
      <c r="R319" s="41"/>
      <c r="U319" s="137"/>
    </row>
    <row r="320" spans="1:22" ht="15" customHeight="1" x14ac:dyDescent="0.15">
      <c r="A320" s="170" t="s">
        <v>439</v>
      </c>
      <c r="B320" s="171"/>
      <c r="C320" s="430"/>
      <c r="D320" s="431"/>
      <c r="E320" s="432"/>
      <c r="F320" s="433"/>
      <c r="G320" s="434"/>
      <c r="H320" s="432"/>
      <c r="I320" s="435"/>
      <c r="J320" s="433"/>
      <c r="K320" s="432"/>
      <c r="L320" s="435"/>
      <c r="M320" s="433"/>
      <c r="N320" s="436"/>
      <c r="O320" s="432"/>
      <c r="P320" s="433"/>
      <c r="Q320" s="437"/>
      <c r="R320" s="169"/>
      <c r="U320" s="137"/>
    </row>
    <row r="321" spans="1:24" ht="15" customHeight="1" x14ac:dyDescent="0.15">
      <c r="A321" s="739" t="s">
        <v>440</v>
      </c>
      <c r="B321" s="740"/>
      <c r="C321" s="344">
        <f>[12]B!C905</f>
        <v>0</v>
      </c>
      <c r="D321" s="344">
        <f>[12]B!D905</f>
        <v>0</v>
      </c>
      <c r="E321" s="381">
        <f>[12]B!E905</f>
        <v>0</v>
      </c>
      <c r="F321" s="381">
        <f>[12]B!F905</f>
        <v>0</v>
      </c>
      <c r="G321" s="381">
        <f>[12]B!G905</f>
        <v>0</v>
      </c>
      <c r="H321" s="381">
        <f>[12]B!AA905</f>
        <v>0</v>
      </c>
      <c r="I321" s="381">
        <f>[12]B!AB905</f>
        <v>0</v>
      </c>
      <c r="J321" s="381">
        <f>[12]B!AC905</f>
        <v>0</v>
      </c>
      <c r="K321" s="381">
        <f>[12]B!AD905</f>
        <v>0</v>
      </c>
      <c r="L321" s="381">
        <f>[12]B!AE905</f>
        <v>0</v>
      </c>
      <c r="M321" s="381">
        <f>[12]B!AF905</f>
        <v>0</v>
      </c>
      <c r="N321" s="381">
        <f>[12]B!AG905</f>
        <v>0</v>
      </c>
      <c r="O321" s="381">
        <f>[12]B!AH905</f>
        <v>0</v>
      </c>
      <c r="P321" s="381">
        <f>[12]B!AI905</f>
        <v>0</v>
      </c>
      <c r="Q321" s="381">
        <f>[12]B!AJ905</f>
        <v>0</v>
      </c>
      <c r="R321" s="169"/>
      <c r="U321" s="137"/>
    </row>
    <row r="322" spans="1:24" ht="15" customHeight="1" x14ac:dyDescent="0.15">
      <c r="A322" s="172" t="s">
        <v>441</v>
      </c>
      <c r="B322" s="173"/>
      <c r="C322" s="430"/>
      <c r="D322" s="431"/>
      <c r="E322" s="432"/>
      <c r="F322" s="433"/>
      <c r="G322" s="434"/>
      <c r="H322" s="432"/>
      <c r="I322" s="435"/>
      <c r="J322" s="433"/>
      <c r="K322" s="432"/>
      <c r="L322" s="435"/>
      <c r="M322" s="433"/>
      <c r="N322" s="436"/>
      <c r="O322" s="432"/>
      <c r="P322" s="433"/>
      <c r="Q322" s="437"/>
      <c r="R322" s="169"/>
      <c r="U322" s="137"/>
    </row>
    <row r="323" spans="1:24" ht="15" customHeight="1" x14ac:dyDescent="0.15">
      <c r="A323" s="683" t="s">
        <v>442</v>
      </c>
      <c r="B323" s="728"/>
      <c r="C323" s="438">
        <f>[12]B!C911</f>
        <v>0</v>
      </c>
      <c r="D323" s="438">
        <f>[12]B!D911</f>
        <v>0</v>
      </c>
      <c r="E323" s="439">
        <f>[12]B!E911</f>
        <v>0</v>
      </c>
      <c r="F323" s="439">
        <f>[12]B!F911</f>
        <v>0</v>
      </c>
      <c r="G323" s="439">
        <f>[12]B!G911</f>
        <v>0</v>
      </c>
      <c r="H323" s="439">
        <f>[12]B!AA911</f>
        <v>0</v>
      </c>
      <c r="I323" s="439">
        <f>[12]B!AB911</f>
        <v>0</v>
      </c>
      <c r="J323" s="439">
        <f>[12]B!AC911</f>
        <v>0</v>
      </c>
      <c r="K323" s="439">
        <f>[12]B!AD911</f>
        <v>0</v>
      </c>
      <c r="L323" s="439">
        <f>[12]B!AE911</f>
        <v>0</v>
      </c>
      <c r="M323" s="439">
        <f>[12]B!AF911</f>
        <v>0</v>
      </c>
      <c r="N323" s="439">
        <f>[12]B!AG911</f>
        <v>0</v>
      </c>
      <c r="O323" s="439">
        <f>[12]B!AH911</f>
        <v>0</v>
      </c>
      <c r="P323" s="439">
        <f>[12]B!AI911</f>
        <v>0</v>
      </c>
      <c r="Q323" s="439">
        <f>[12]B!AJ911</f>
        <v>0</v>
      </c>
      <c r="R323" s="169"/>
      <c r="U323" s="137"/>
    </row>
    <row r="324" spans="1:24" ht="15" customHeight="1" x14ac:dyDescent="0.15">
      <c r="A324" s="729" t="s">
        <v>443</v>
      </c>
      <c r="B324" s="730"/>
      <c r="C324" s="440">
        <f>[12]B!C927</f>
        <v>0</v>
      </c>
      <c r="D324" s="440">
        <f>[12]B!D927</f>
        <v>0</v>
      </c>
      <c r="E324" s="441">
        <f>[12]B!E927</f>
        <v>0</v>
      </c>
      <c r="F324" s="441">
        <f>[12]B!F927</f>
        <v>0</v>
      </c>
      <c r="G324" s="441">
        <f>[12]B!G927</f>
        <v>0</v>
      </c>
      <c r="H324" s="441">
        <f>[12]B!AA927</f>
        <v>0</v>
      </c>
      <c r="I324" s="441">
        <f>[12]B!AB927</f>
        <v>0</v>
      </c>
      <c r="J324" s="441">
        <f>[12]B!AC927</f>
        <v>0</v>
      </c>
      <c r="K324" s="441">
        <f>[12]B!AD927</f>
        <v>0</v>
      </c>
      <c r="L324" s="441">
        <f>[12]B!AE927</f>
        <v>0</v>
      </c>
      <c r="M324" s="441">
        <f>[12]B!AF927</f>
        <v>0</v>
      </c>
      <c r="N324" s="441">
        <f>[12]B!AG927</f>
        <v>0</v>
      </c>
      <c r="O324" s="441">
        <f>[12]B!AH927</f>
        <v>0</v>
      </c>
      <c r="P324" s="441">
        <f>[12]B!AI927</f>
        <v>0</v>
      </c>
      <c r="Q324" s="441">
        <f>[12]B!AJ927</f>
        <v>0</v>
      </c>
      <c r="R324" s="169"/>
      <c r="U324" s="137"/>
    </row>
    <row r="325" spans="1:24" ht="15" customHeight="1" x14ac:dyDescent="0.15">
      <c r="A325" s="729" t="s">
        <v>444</v>
      </c>
      <c r="B325" s="730"/>
      <c r="C325" s="442">
        <f>[12]B!C950</f>
        <v>0</v>
      </c>
      <c r="D325" s="442">
        <f>[12]B!D950</f>
        <v>0</v>
      </c>
      <c r="E325" s="443">
        <f>[12]B!E950</f>
        <v>0</v>
      </c>
      <c r="F325" s="443">
        <f>[12]B!F950</f>
        <v>0</v>
      </c>
      <c r="G325" s="443">
        <f>[12]B!G950</f>
        <v>0</v>
      </c>
      <c r="H325" s="443">
        <f>[12]B!AA950</f>
        <v>0</v>
      </c>
      <c r="I325" s="443">
        <f>[12]B!AB950</f>
        <v>0</v>
      </c>
      <c r="J325" s="443">
        <f>[12]B!AC950</f>
        <v>0</v>
      </c>
      <c r="K325" s="443">
        <f>[12]B!AD950</f>
        <v>0</v>
      </c>
      <c r="L325" s="443">
        <f>[12]B!AE950</f>
        <v>0</v>
      </c>
      <c r="M325" s="443">
        <f>[12]B!AF950</f>
        <v>0</v>
      </c>
      <c r="N325" s="443">
        <f>[12]B!AG950</f>
        <v>0</v>
      </c>
      <c r="O325" s="443">
        <f>[12]B!AH950</f>
        <v>0</v>
      </c>
      <c r="P325" s="443">
        <f>[12]B!AI950</f>
        <v>0</v>
      </c>
      <c r="Q325" s="443">
        <f>[12]B!AJ950</f>
        <v>0</v>
      </c>
      <c r="R325" s="169"/>
      <c r="U325" s="137"/>
    </row>
    <row r="326" spans="1:24" ht="15" customHeight="1" x14ac:dyDescent="0.15">
      <c r="A326" s="731" t="s">
        <v>445</v>
      </c>
      <c r="B326" s="732"/>
      <c r="C326" s="444">
        <f>SUM(C318+C319+C321+C323+C324+C325)</f>
        <v>0</v>
      </c>
      <c r="D326" s="444">
        <f t="shared" ref="D326:Q326" si="8">SUM(D318+D319+D321+D323+D324+D325)</f>
        <v>0</v>
      </c>
      <c r="E326" s="444">
        <f t="shared" si="8"/>
        <v>0</v>
      </c>
      <c r="F326" s="444">
        <f t="shared" si="8"/>
        <v>0</v>
      </c>
      <c r="G326" s="444">
        <f t="shared" si="8"/>
        <v>0</v>
      </c>
      <c r="H326" s="444">
        <f t="shared" si="8"/>
        <v>0</v>
      </c>
      <c r="I326" s="444">
        <f t="shared" si="8"/>
        <v>0</v>
      </c>
      <c r="J326" s="444">
        <f t="shared" si="8"/>
        <v>0</v>
      </c>
      <c r="K326" s="444">
        <f t="shared" si="8"/>
        <v>0</v>
      </c>
      <c r="L326" s="444">
        <f t="shared" si="8"/>
        <v>0</v>
      </c>
      <c r="M326" s="444">
        <f t="shared" si="8"/>
        <v>0</v>
      </c>
      <c r="N326" s="444">
        <f t="shared" si="8"/>
        <v>0</v>
      </c>
      <c r="O326" s="444">
        <f t="shared" si="8"/>
        <v>0</v>
      </c>
      <c r="P326" s="444">
        <f t="shared" si="8"/>
        <v>78</v>
      </c>
      <c r="Q326" s="444">
        <f t="shared" si="8"/>
        <v>0</v>
      </c>
      <c r="R326" s="169"/>
      <c r="U326" s="137"/>
    </row>
    <row r="327" spans="1:24" s="177" customFormat="1" ht="24.95" customHeight="1" x14ac:dyDescent="0.15">
      <c r="A327" s="174" t="s">
        <v>446</v>
      </c>
      <c r="B327" s="175"/>
      <c r="C327" s="175"/>
      <c r="D327" s="445"/>
      <c r="E327" s="445"/>
      <c r="F327" s="445"/>
      <c r="G327" s="445"/>
      <c r="H327" s="445"/>
      <c r="I327" s="445"/>
      <c r="J327" s="445"/>
      <c r="K327" s="445"/>
      <c r="L327" s="445"/>
      <c r="M327" s="445"/>
      <c r="N327" s="445"/>
      <c r="O327" s="446"/>
      <c r="P327" s="446"/>
      <c r="Q327" s="446"/>
      <c r="R327" s="446"/>
      <c r="S327" s="176"/>
      <c r="X327" s="5"/>
    </row>
    <row r="328" spans="1:24" ht="24" customHeight="1" x14ac:dyDescent="0.15">
      <c r="A328" s="639" t="s">
        <v>447</v>
      </c>
      <c r="B328" s="720"/>
      <c r="C328" s="595" t="s">
        <v>410</v>
      </c>
      <c r="D328" s="725" t="s">
        <v>434</v>
      </c>
      <c r="E328" s="725"/>
      <c r="F328" s="725"/>
      <c r="G328" s="725"/>
      <c r="H328" s="726" t="s">
        <v>412</v>
      </c>
      <c r="I328" s="726"/>
      <c r="J328" s="727"/>
      <c r="K328" s="655" t="s">
        <v>413</v>
      </c>
      <c r="L328" s="655"/>
      <c r="M328" s="655"/>
      <c r="N328" s="656" t="s">
        <v>414</v>
      </c>
      <c r="O328" s="659" t="s">
        <v>415</v>
      </c>
      <c r="P328" s="660"/>
      <c r="Q328" s="661" t="s">
        <v>416</v>
      </c>
      <c r="S328" s="151"/>
    </row>
    <row r="329" spans="1:24" ht="18" customHeight="1" x14ac:dyDescent="0.15">
      <c r="A329" s="639"/>
      <c r="B329" s="720"/>
      <c r="C329" s="596"/>
      <c r="D329" s="664" t="s">
        <v>448</v>
      </c>
      <c r="E329" s="721" t="s">
        <v>419</v>
      </c>
      <c r="F329" s="722"/>
      <c r="G329" s="723" t="s">
        <v>449</v>
      </c>
      <c r="H329" s="669" t="s">
        <v>421</v>
      </c>
      <c r="I329" s="671" t="s">
        <v>422</v>
      </c>
      <c r="J329" s="644" t="s">
        <v>423</v>
      </c>
      <c r="K329" s="646" t="s">
        <v>424</v>
      </c>
      <c r="L329" s="647" t="s">
        <v>425</v>
      </c>
      <c r="M329" s="648" t="s">
        <v>426</v>
      </c>
      <c r="N329" s="657"/>
      <c r="O329" s="649" t="s">
        <v>427</v>
      </c>
      <c r="P329" s="650" t="s">
        <v>428</v>
      </c>
      <c r="Q329" s="662"/>
    </row>
    <row r="330" spans="1:24" ht="18" customHeight="1" x14ac:dyDescent="0.15">
      <c r="A330" s="639"/>
      <c r="B330" s="720"/>
      <c r="C330" s="680"/>
      <c r="D330" s="665"/>
      <c r="E330" s="152" t="s">
        <v>429</v>
      </c>
      <c r="F330" s="134" t="s">
        <v>430</v>
      </c>
      <c r="G330" s="724"/>
      <c r="H330" s="670"/>
      <c r="I330" s="672"/>
      <c r="J330" s="645"/>
      <c r="K330" s="646"/>
      <c r="L330" s="647"/>
      <c r="M330" s="648"/>
      <c r="N330" s="658"/>
      <c r="O330" s="649"/>
      <c r="P330" s="650"/>
      <c r="Q330" s="663"/>
    </row>
    <row r="331" spans="1:24" ht="15" customHeight="1" x14ac:dyDescent="0.15">
      <c r="A331" s="447">
        <v>1901023</v>
      </c>
      <c r="B331" s="448" t="s">
        <v>369</v>
      </c>
      <c r="C331" s="449">
        <f>[12]B!C2249</f>
        <v>48</v>
      </c>
      <c r="D331" s="449">
        <f>[12]B!D2249</f>
        <v>48</v>
      </c>
      <c r="E331" s="450">
        <f>[12]B!E2249</f>
        <v>48</v>
      </c>
      <c r="F331" s="450">
        <f>[12]B!F2249</f>
        <v>0</v>
      </c>
      <c r="G331" s="450">
        <f>[12]B!G2249</f>
        <v>0</v>
      </c>
      <c r="H331" s="451">
        <f>[12]B!AA2249</f>
        <v>48</v>
      </c>
      <c r="I331" s="451">
        <f>[12]B!AB2249</f>
        <v>0</v>
      </c>
      <c r="J331" s="451">
        <f>[12]B!AC2249</f>
        <v>0</v>
      </c>
      <c r="K331" s="451">
        <f>[12]B!AD2249</f>
        <v>0</v>
      </c>
      <c r="L331" s="451">
        <f>[12]B!AE2249</f>
        <v>0</v>
      </c>
      <c r="M331" s="451">
        <f>[12]B!AF2249</f>
        <v>0</v>
      </c>
      <c r="N331" s="451">
        <f>[12]B!AG2249</f>
        <v>0</v>
      </c>
      <c r="O331" s="451">
        <f>[12]B!AH2249</f>
        <v>0</v>
      </c>
      <c r="P331" s="451">
        <f>[12]B!AI2249</f>
        <v>0</v>
      </c>
      <c r="Q331" s="451">
        <f>[12]B!AJ2249</f>
        <v>0</v>
      </c>
      <c r="R331" s="169"/>
    </row>
    <row r="332" spans="1:24" ht="15" customHeight="1" x14ac:dyDescent="0.15">
      <c r="A332" s="452">
        <v>1901024</v>
      </c>
      <c r="B332" s="453" t="s">
        <v>370</v>
      </c>
      <c r="C332" s="449">
        <f>[12]B!C2250</f>
        <v>0</v>
      </c>
      <c r="D332" s="449">
        <f>[12]B!D2250</f>
        <v>0</v>
      </c>
      <c r="E332" s="450">
        <f>[12]B!E2250</f>
        <v>0</v>
      </c>
      <c r="F332" s="450">
        <f>[12]B!F2250</f>
        <v>0</v>
      </c>
      <c r="G332" s="450">
        <f>[12]B!G2250</f>
        <v>0</v>
      </c>
      <c r="H332" s="451">
        <f>[12]B!AA2250</f>
        <v>0</v>
      </c>
      <c r="I332" s="451">
        <f>[12]B!AB2250</f>
        <v>0</v>
      </c>
      <c r="J332" s="451">
        <f>[12]B!AC2250</f>
        <v>0</v>
      </c>
      <c r="K332" s="451">
        <f>[12]B!AD2250</f>
        <v>0</v>
      </c>
      <c r="L332" s="451">
        <f>[12]B!AE2250</f>
        <v>0</v>
      </c>
      <c r="M332" s="451">
        <f>[12]B!AF2250</f>
        <v>0</v>
      </c>
      <c r="N332" s="451">
        <f>[12]B!AG2250</f>
        <v>0</v>
      </c>
      <c r="O332" s="451">
        <f>[12]B!AH2250</f>
        <v>0</v>
      </c>
      <c r="P332" s="451">
        <f>[12]B!AI2250</f>
        <v>0</v>
      </c>
      <c r="Q332" s="451">
        <f>[12]B!AJ2250</f>
        <v>0</v>
      </c>
      <c r="R332" s="169"/>
    </row>
    <row r="333" spans="1:24" ht="15" customHeight="1" x14ac:dyDescent="0.15">
      <c r="A333" s="452">
        <v>1901025</v>
      </c>
      <c r="B333" s="453" t="s">
        <v>450</v>
      </c>
      <c r="C333" s="449">
        <f>[12]B!C2251</f>
        <v>0</v>
      </c>
      <c r="D333" s="449">
        <f>[12]B!D2251</f>
        <v>0</v>
      </c>
      <c r="E333" s="450">
        <f>[12]B!E2251</f>
        <v>0</v>
      </c>
      <c r="F333" s="450">
        <f>[12]B!F2251</f>
        <v>0</v>
      </c>
      <c r="G333" s="450">
        <f>[12]B!G2251</f>
        <v>0</v>
      </c>
      <c r="H333" s="451">
        <f>[12]B!AA2251</f>
        <v>0</v>
      </c>
      <c r="I333" s="451">
        <f>[12]B!AB2251</f>
        <v>0</v>
      </c>
      <c r="J333" s="451">
        <f>[12]B!AC2251</f>
        <v>0</v>
      </c>
      <c r="K333" s="451">
        <f>[12]B!AD2251</f>
        <v>0</v>
      </c>
      <c r="L333" s="451">
        <f>[12]B!AE2251</f>
        <v>0</v>
      </c>
      <c r="M333" s="451">
        <f>[12]B!AF2251</f>
        <v>0</v>
      </c>
      <c r="N333" s="451">
        <f>[12]B!AG2251</f>
        <v>0</v>
      </c>
      <c r="O333" s="451">
        <f>[12]B!AH2251</f>
        <v>0</v>
      </c>
      <c r="P333" s="451">
        <f>[12]B!AI2251</f>
        <v>0</v>
      </c>
      <c r="Q333" s="451">
        <f>[12]B!AJ2251</f>
        <v>0</v>
      </c>
      <c r="R333" s="169"/>
    </row>
    <row r="334" spans="1:24" ht="15" customHeight="1" x14ac:dyDescent="0.15">
      <c r="A334" s="452">
        <v>1901026</v>
      </c>
      <c r="B334" s="453" t="s">
        <v>374</v>
      </c>
      <c r="C334" s="449">
        <f>[12]B!C2252</f>
        <v>0</v>
      </c>
      <c r="D334" s="449">
        <f>[12]B!D2252</f>
        <v>0</v>
      </c>
      <c r="E334" s="450">
        <f>[12]B!E2252</f>
        <v>0</v>
      </c>
      <c r="F334" s="450">
        <f>[12]B!F2252</f>
        <v>0</v>
      </c>
      <c r="G334" s="450">
        <f>[12]B!G2252</f>
        <v>0</v>
      </c>
      <c r="H334" s="451">
        <f>[12]B!AA2252</f>
        <v>0</v>
      </c>
      <c r="I334" s="451">
        <f>[12]B!AB2252</f>
        <v>0</v>
      </c>
      <c r="J334" s="451">
        <f>[12]B!AC2252</f>
        <v>0</v>
      </c>
      <c r="K334" s="451">
        <f>[12]B!AD2252</f>
        <v>0</v>
      </c>
      <c r="L334" s="451">
        <f>[12]B!AE2252</f>
        <v>0</v>
      </c>
      <c r="M334" s="451">
        <f>[12]B!AF2252</f>
        <v>0</v>
      </c>
      <c r="N334" s="451">
        <f>[12]B!AG2252</f>
        <v>0</v>
      </c>
      <c r="O334" s="451">
        <f>[12]B!AH2252</f>
        <v>0</v>
      </c>
      <c r="P334" s="451">
        <f>[12]B!AI2252</f>
        <v>0</v>
      </c>
      <c r="Q334" s="451">
        <f>[12]B!AJ2252</f>
        <v>0</v>
      </c>
      <c r="R334" s="169"/>
    </row>
    <row r="335" spans="1:24" ht="15" customHeight="1" x14ac:dyDescent="0.15">
      <c r="A335" s="452">
        <v>1901126</v>
      </c>
      <c r="B335" s="453" t="s">
        <v>375</v>
      </c>
      <c r="C335" s="449">
        <f>[12]B!C2253</f>
        <v>0</v>
      </c>
      <c r="D335" s="449">
        <f>[12]B!D2253</f>
        <v>0</v>
      </c>
      <c r="E335" s="450">
        <f>[12]B!E2253</f>
        <v>0</v>
      </c>
      <c r="F335" s="450">
        <f>[12]B!F2253</f>
        <v>0</v>
      </c>
      <c r="G335" s="450">
        <f>[12]B!G2253</f>
        <v>0</v>
      </c>
      <c r="H335" s="451">
        <f>[12]B!AA2253</f>
        <v>0</v>
      </c>
      <c r="I335" s="451">
        <f>[12]B!AB2253</f>
        <v>0</v>
      </c>
      <c r="J335" s="451">
        <f>[12]B!AC2253</f>
        <v>0</v>
      </c>
      <c r="K335" s="451">
        <f>[12]B!AD2253</f>
        <v>0</v>
      </c>
      <c r="L335" s="451">
        <f>[12]B!AE2253</f>
        <v>0</v>
      </c>
      <c r="M335" s="451">
        <f>[12]B!AF2253</f>
        <v>0</v>
      </c>
      <c r="N335" s="451">
        <f>[12]B!AG2253</f>
        <v>0</v>
      </c>
      <c r="O335" s="451">
        <f>[12]B!AH2253</f>
        <v>0</v>
      </c>
      <c r="P335" s="451">
        <f>[12]B!AI2253</f>
        <v>0</v>
      </c>
      <c r="Q335" s="451">
        <f>[12]B!AJ2253</f>
        <v>0</v>
      </c>
      <c r="R335" s="169"/>
    </row>
    <row r="336" spans="1:24" ht="15" customHeight="1" x14ac:dyDescent="0.15">
      <c r="A336" s="452">
        <v>1901027</v>
      </c>
      <c r="B336" s="453" t="s">
        <v>451</v>
      </c>
      <c r="C336" s="449">
        <f>[12]B!C2254</f>
        <v>0</v>
      </c>
      <c r="D336" s="449">
        <f>[12]B!D2254</f>
        <v>0</v>
      </c>
      <c r="E336" s="450">
        <f>[12]B!E2254</f>
        <v>0</v>
      </c>
      <c r="F336" s="450">
        <f>[12]B!F2254</f>
        <v>0</v>
      </c>
      <c r="G336" s="450">
        <f>[12]B!G2254</f>
        <v>0</v>
      </c>
      <c r="H336" s="451">
        <f>[12]B!AA2254</f>
        <v>0</v>
      </c>
      <c r="I336" s="451">
        <f>[12]B!AB2254</f>
        <v>0</v>
      </c>
      <c r="J336" s="451">
        <f>[12]B!AC2254</f>
        <v>0</v>
      </c>
      <c r="K336" s="451">
        <f>[12]B!AD2254</f>
        <v>0</v>
      </c>
      <c r="L336" s="451">
        <f>[12]B!AE2254</f>
        <v>0</v>
      </c>
      <c r="M336" s="451">
        <f>[12]B!AF2254</f>
        <v>0</v>
      </c>
      <c r="N336" s="451">
        <f>[12]B!AG2254</f>
        <v>0</v>
      </c>
      <c r="O336" s="451">
        <f>[12]B!AH2254</f>
        <v>0</v>
      </c>
      <c r="P336" s="451">
        <f>[12]B!AI2254</f>
        <v>0</v>
      </c>
      <c r="Q336" s="451">
        <f>[12]B!AJ2254</f>
        <v>0</v>
      </c>
      <c r="R336" s="169"/>
    </row>
    <row r="337" spans="1:18" ht="15" customHeight="1" x14ac:dyDescent="0.15">
      <c r="A337" s="452">
        <v>1901028</v>
      </c>
      <c r="B337" s="453" t="s">
        <v>379</v>
      </c>
      <c r="C337" s="449">
        <f>[12]B!C2255</f>
        <v>0</v>
      </c>
      <c r="D337" s="449">
        <f>[12]B!D2255</f>
        <v>0</v>
      </c>
      <c r="E337" s="450">
        <f>[12]B!E2255</f>
        <v>0</v>
      </c>
      <c r="F337" s="450">
        <f>[12]B!F2255</f>
        <v>0</v>
      </c>
      <c r="G337" s="450">
        <f>[12]B!G2255</f>
        <v>0</v>
      </c>
      <c r="H337" s="451">
        <f>[12]B!AA2255</f>
        <v>0</v>
      </c>
      <c r="I337" s="451">
        <f>[12]B!AB2255</f>
        <v>0</v>
      </c>
      <c r="J337" s="451">
        <f>[12]B!AC2255</f>
        <v>0</v>
      </c>
      <c r="K337" s="451">
        <f>[12]B!AD2255</f>
        <v>0</v>
      </c>
      <c r="L337" s="451">
        <f>[12]B!AE2255</f>
        <v>0</v>
      </c>
      <c r="M337" s="451">
        <f>[12]B!AF2255</f>
        <v>0</v>
      </c>
      <c r="N337" s="451">
        <f>[12]B!AG2255</f>
        <v>0</v>
      </c>
      <c r="O337" s="451">
        <f>[12]B!AH2255</f>
        <v>0</v>
      </c>
      <c r="P337" s="451">
        <f>[12]B!AI2255</f>
        <v>0</v>
      </c>
      <c r="Q337" s="451">
        <f>[12]B!AJ2255</f>
        <v>0</v>
      </c>
      <c r="R337" s="169"/>
    </row>
    <row r="338" spans="1:18" ht="15" customHeight="1" x14ac:dyDescent="0.15">
      <c r="A338" s="454">
        <v>1901029</v>
      </c>
      <c r="B338" s="455" t="s">
        <v>380</v>
      </c>
      <c r="C338" s="449">
        <f>[12]B!C2256</f>
        <v>0</v>
      </c>
      <c r="D338" s="449">
        <f>[12]B!D2256</f>
        <v>0</v>
      </c>
      <c r="E338" s="450">
        <f>[12]B!E2256</f>
        <v>0</v>
      </c>
      <c r="F338" s="450">
        <f>[12]B!F2256</f>
        <v>0</v>
      </c>
      <c r="G338" s="450">
        <f>[12]B!G2256</f>
        <v>0</v>
      </c>
      <c r="H338" s="451">
        <f>[12]B!AA2256</f>
        <v>0</v>
      </c>
      <c r="I338" s="451">
        <f>[12]B!AB2256</f>
        <v>0</v>
      </c>
      <c r="J338" s="451">
        <f>[12]B!AC2256</f>
        <v>0</v>
      </c>
      <c r="K338" s="451">
        <f>[12]B!AD2256</f>
        <v>0</v>
      </c>
      <c r="L338" s="451">
        <f>[12]B!AE2256</f>
        <v>0</v>
      </c>
      <c r="M338" s="451">
        <f>[12]B!AF2256</f>
        <v>0</v>
      </c>
      <c r="N338" s="451">
        <f>[12]B!AG2256</f>
        <v>0</v>
      </c>
      <c r="O338" s="451">
        <f>[12]B!AH2256</f>
        <v>0</v>
      </c>
      <c r="P338" s="451">
        <f>[12]B!AI2256</f>
        <v>0</v>
      </c>
      <c r="Q338" s="451">
        <f>[12]B!AJ2256</f>
        <v>0</v>
      </c>
      <c r="R338" s="169"/>
    </row>
    <row r="339" spans="1:18" s="393" customFormat="1" ht="15" customHeight="1" x14ac:dyDescent="0.15">
      <c r="A339" s="700" t="s">
        <v>410</v>
      </c>
      <c r="B339" s="701"/>
      <c r="C339" s="456">
        <f>SUM(C331:C338)</f>
        <v>48</v>
      </c>
      <c r="D339" s="457">
        <f>SUM(D331:D338)</f>
        <v>48</v>
      </c>
      <c r="E339" s="458">
        <f t="shared" ref="E339:Q339" si="9">SUM(E331:E338)</f>
        <v>48</v>
      </c>
      <c r="F339" s="458">
        <f t="shared" si="9"/>
        <v>0</v>
      </c>
      <c r="G339" s="458">
        <f t="shared" si="9"/>
        <v>0</v>
      </c>
      <c r="H339" s="458">
        <f t="shared" si="9"/>
        <v>48</v>
      </c>
      <c r="I339" s="458">
        <f t="shared" si="9"/>
        <v>0</v>
      </c>
      <c r="J339" s="458">
        <f t="shared" si="9"/>
        <v>0</v>
      </c>
      <c r="K339" s="458">
        <f t="shared" si="9"/>
        <v>0</v>
      </c>
      <c r="L339" s="458">
        <f t="shared" si="9"/>
        <v>0</v>
      </c>
      <c r="M339" s="458">
        <f t="shared" si="9"/>
        <v>0</v>
      </c>
      <c r="N339" s="458">
        <f t="shared" si="9"/>
        <v>0</v>
      </c>
      <c r="O339" s="458">
        <f t="shared" si="9"/>
        <v>0</v>
      </c>
      <c r="P339" s="444">
        <f t="shared" si="9"/>
        <v>0</v>
      </c>
      <c r="Q339" s="444">
        <f t="shared" si="9"/>
        <v>0</v>
      </c>
      <c r="R339" s="169"/>
    </row>
    <row r="340" spans="1:18" ht="24.95" customHeight="1" x14ac:dyDescent="0.15">
      <c r="A340" s="702" t="s">
        <v>452</v>
      </c>
      <c r="B340" s="702"/>
      <c r="C340" s="178"/>
      <c r="D340" s="459"/>
      <c r="E340" s="459"/>
      <c r="F340" s="459"/>
      <c r="G340" s="459"/>
      <c r="H340" s="459"/>
      <c r="I340" s="459"/>
      <c r="J340" s="459"/>
      <c r="K340" s="459"/>
      <c r="L340" s="459"/>
      <c r="M340" s="459"/>
      <c r="N340" s="179"/>
      <c r="O340" s="371"/>
      <c r="P340" s="371"/>
    </row>
    <row r="341" spans="1:18" ht="15" customHeight="1" x14ac:dyDescent="0.15">
      <c r="A341" s="690" t="s">
        <v>453</v>
      </c>
      <c r="B341" s="691"/>
      <c r="C341" s="705" t="s">
        <v>6</v>
      </c>
      <c r="D341" s="673" t="s">
        <v>418</v>
      </c>
      <c r="E341" s="709" t="s">
        <v>454</v>
      </c>
      <c r="F341" s="709"/>
      <c r="G341" s="709"/>
      <c r="H341" s="709"/>
      <c r="I341" s="709"/>
      <c r="J341" s="710"/>
      <c r="K341" s="711" t="s">
        <v>455</v>
      </c>
      <c r="L341" s="714" t="s">
        <v>413</v>
      </c>
      <c r="M341" s="715"/>
      <c r="N341" s="716"/>
      <c r="O341" s="656" t="s">
        <v>414</v>
      </c>
      <c r="P341" s="694" t="s">
        <v>415</v>
      </c>
      <c r="Q341" s="695"/>
      <c r="R341" s="661" t="s">
        <v>416</v>
      </c>
    </row>
    <row r="342" spans="1:18" ht="15" customHeight="1" x14ac:dyDescent="0.15">
      <c r="A342" s="703"/>
      <c r="B342" s="704"/>
      <c r="C342" s="706"/>
      <c r="D342" s="708"/>
      <c r="E342" s="698" t="s">
        <v>456</v>
      </c>
      <c r="F342" s="699"/>
      <c r="G342" s="699"/>
      <c r="H342" s="699" t="s">
        <v>457</v>
      </c>
      <c r="I342" s="699"/>
      <c r="J342" s="699"/>
      <c r="K342" s="712"/>
      <c r="L342" s="717"/>
      <c r="M342" s="718"/>
      <c r="N342" s="719"/>
      <c r="O342" s="657"/>
      <c r="P342" s="696"/>
      <c r="Q342" s="697"/>
      <c r="R342" s="662"/>
    </row>
    <row r="343" spans="1:18" ht="45" customHeight="1" x14ac:dyDescent="0.15">
      <c r="A343" s="692"/>
      <c r="B343" s="693"/>
      <c r="C343" s="707"/>
      <c r="D343" s="674"/>
      <c r="E343" s="180" t="s">
        <v>429</v>
      </c>
      <c r="F343" s="181" t="s">
        <v>430</v>
      </c>
      <c r="G343" s="571" t="s">
        <v>449</v>
      </c>
      <c r="H343" s="180" t="s">
        <v>429</v>
      </c>
      <c r="I343" s="181" t="s">
        <v>430</v>
      </c>
      <c r="J343" s="571" t="s">
        <v>449</v>
      </c>
      <c r="K343" s="713"/>
      <c r="L343" s="183" t="s">
        <v>424</v>
      </c>
      <c r="M343" s="184" t="s">
        <v>425</v>
      </c>
      <c r="N343" s="185" t="s">
        <v>426</v>
      </c>
      <c r="O343" s="658"/>
      <c r="P343" s="460" t="s">
        <v>427</v>
      </c>
      <c r="Q343" s="461" t="s">
        <v>428</v>
      </c>
      <c r="R343" s="663"/>
    </row>
    <row r="344" spans="1:18" ht="15" customHeight="1" x14ac:dyDescent="0.15">
      <c r="A344" s="186" t="s">
        <v>458</v>
      </c>
      <c r="B344" s="187" t="s">
        <v>459</v>
      </c>
      <c r="C344" s="311">
        <f>[12]B!$C$1216</f>
        <v>1</v>
      </c>
      <c r="D344" s="449">
        <f>[12]B!H1216</f>
        <v>1</v>
      </c>
      <c r="E344" s="450">
        <f>[12]B!I1216</f>
        <v>0</v>
      </c>
      <c r="F344" s="450">
        <f>[12]B!J1216</f>
        <v>1</v>
      </c>
      <c r="G344" s="450">
        <f>[12]B!K1216</f>
        <v>0</v>
      </c>
      <c r="H344" s="450">
        <f>[12]B!L1216</f>
        <v>0</v>
      </c>
      <c r="I344" s="450">
        <f>[12]B!M1216</f>
        <v>0</v>
      </c>
      <c r="J344" s="450">
        <f>[12]B!N1216</f>
        <v>0</v>
      </c>
      <c r="K344" s="462"/>
      <c r="L344" s="450">
        <f>[12]B!AD1216</f>
        <v>0</v>
      </c>
      <c r="M344" s="450">
        <f>[12]B!AE1216</f>
        <v>0</v>
      </c>
      <c r="N344" s="450">
        <f>[12]B!AF1216</f>
        <v>0</v>
      </c>
      <c r="O344" s="450">
        <f>[12]B!AG1216</f>
        <v>0</v>
      </c>
      <c r="P344" s="450">
        <f>[12]B!AH1216</f>
        <v>0</v>
      </c>
      <c r="Q344" s="450">
        <f>[12]B!AI1216</f>
        <v>0</v>
      </c>
      <c r="R344" s="450">
        <f>[12]B!AJ1216</f>
        <v>0</v>
      </c>
    </row>
    <row r="345" spans="1:18" ht="15" customHeight="1" x14ac:dyDescent="0.15">
      <c r="A345" s="188" t="s">
        <v>460</v>
      </c>
      <c r="B345" s="189" t="s">
        <v>461</v>
      </c>
      <c r="C345" s="449">
        <f>[12]B!C1352</f>
        <v>76</v>
      </c>
      <c r="D345" s="449">
        <f>[12]B!H1352</f>
        <v>65</v>
      </c>
      <c r="E345" s="451">
        <f>[12]B!I1352</f>
        <v>60</v>
      </c>
      <c r="F345" s="451">
        <f>[12]B!J1352</f>
        <v>5</v>
      </c>
      <c r="G345" s="451">
        <f>[12]B!K1352</f>
        <v>1</v>
      </c>
      <c r="H345" s="451">
        <f>[12]B!L1352</f>
        <v>9</v>
      </c>
      <c r="I345" s="451">
        <f>[12]B!M1352</f>
        <v>1</v>
      </c>
      <c r="J345" s="451">
        <f>[12]B!N1352</f>
        <v>0</v>
      </c>
      <c r="K345" s="451">
        <v>44</v>
      </c>
      <c r="L345" s="451">
        <f>[12]B!AD1352</f>
        <v>1</v>
      </c>
      <c r="M345" s="451">
        <f>[12]B!AE1352</f>
        <v>17</v>
      </c>
      <c r="N345" s="451">
        <f>[12]B!AF1352</f>
        <v>0</v>
      </c>
      <c r="O345" s="451">
        <f>[12]B!AG1352</f>
        <v>0</v>
      </c>
      <c r="P345" s="451">
        <f>[12]B!AH1352</f>
        <v>0</v>
      </c>
      <c r="Q345" s="451">
        <f>[12]B!AI1352</f>
        <v>0</v>
      </c>
      <c r="R345" s="451">
        <f>[12]B!AJ1352</f>
        <v>0</v>
      </c>
    </row>
    <row r="346" spans="1:18" ht="15" customHeight="1" x14ac:dyDescent="0.15">
      <c r="A346" s="188" t="s">
        <v>113</v>
      </c>
      <c r="B346" s="189" t="s">
        <v>462</v>
      </c>
      <c r="C346" s="449">
        <f>[12]B!C1502</f>
        <v>68</v>
      </c>
      <c r="D346" s="449">
        <f>[12]B!H1502</f>
        <v>58</v>
      </c>
      <c r="E346" s="451">
        <f>[12]B!I1502</f>
        <v>45</v>
      </c>
      <c r="F346" s="451">
        <f>[12]B!J1502</f>
        <v>13</v>
      </c>
      <c r="G346" s="451">
        <f>[12]B!K1502</f>
        <v>0</v>
      </c>
      <c r="H346" s="451">
        <f>[12]B!L1502</f>
        <v>8</v>
      </c>
      <c r="I346" s="451">
        <f>[12]B!M1502</f>
        <v>2</v>
      </c>
      <c r="J346" s="451">
        <f>[12]B!N1502</f>
        <v>0</v>
      </c>
      <c r="K346" s="451">
        <v>34</v>
      </c>
      <c r="L346" s="451">
        <f>[12]B!AD1502</f>
        <v>0</v>
      </c>
      <c r="M346" s="451">
        <f>[12]B!AE1502</f>
        <v>0</v>
      </c>
      <c r="N346" s="451">
        <f>[12]B!AF1502</f>
        <v>0</v>
      </c>
      <c r="O346" s="451">
        <f>[12]B!AG1502</f>
        <v>0</v>
      </c>
      <c r="P346" s="451">
        <f>[12]B!AH1502</f>
        <v>0</v>
      </c>
      <c r="Q346" s="451">
        <f>[12]B!AI1502</f>
        <v>0</v>
      </c>
      <c r="R346" s="451">
        <f>[12]B!AJ1502</f>
        <v>0</v>
      </c>
    </row>
    <row r="347" spans="1:18" ht="15" customHeight="1" x14ac:dyDescent="0.15">
      <c r="A347" s="188" t="s">
        <v>115</v>
      </c>
      <c r="B347" s="189" t="s">
        <v>463</v>
      </c>
      <c r="C347" s="449">
        <f>[12]B!C1566</f>
        <v>10</v>
      </c>
      <c r="D347" s="449">
        <f>[12]B!H1566</f>
        <v>5</v>
      </c>
      <c r="E347" s="451">
        <f>[12]B!I1566</f>
        <v>4</v>
      </c>
      <c r="F347" s="451">
        <f>[12]B!J1566</f>
        <v>1</v>
      </c>
      <c r="G347" s="451">
        <f>[12]B!K1566</f>
        <v>1</v>
      </c>
      <c r="H347" s="451">
        <f>[12]B!L1566</f>
        <v>0</v>
      </c>
      <c r="I347" s="451">
        <f>[12]B!M1566</f>
        <v>0</v>
      </c>
      <c r="J347" s="451">
        <f>[12]B!N1566</f>
        <v>4</v>
      </c>
      <c r="K347" s="451">
        <v>3</v>
      </c>
      <c r="L347" s="451">
        <f>[12]B!AD1566</f>
        <v>0</v>
      </c>
      <c r="M347" s="451">
        <f>[12]B!AE1566</f>
        <v>0</v>
      </c>
      <c r="N347" s="451">
        <f>[12]B!AF1566</f>
        <v>0</v>
      </c>
      <c r="O347" s="451">
        <f>[12]B!AG1566</f>
        <v>0</v>
      </c>
      <c r="P347" s="451">
        <f>[12]B!AH1566</f>
        <v>0</v>
      </c>
      <c r="Q347" s="451">
        <f>[12]B!AI1566</f>
        <v>0</v>
      </c>
      <c r="R347" s="451">
        <f>[12]B!AJ1566</f>
        <v>0</v>
      </c>
    </row>
    <row r="348" spans="1:18" ht="15" customHeight="1" x14ac:dyDescent="0.15">
      <c r="A348" s="188" t="s">
        <v>117</v>
      </c>
      <c r="B348" s="189" t="s">
        <v>464</v>
      </c>
      <c r="C348" s="449">
        <f>[12]B!C1635</f>
        <v>22</v>
      </c>
      <c r="D348" s="449">
        <f>[12]B!H1635</f>
        <v>16</v>
      </c>
      <c r="E348" s="451">
        <f>[12]B!I1635</f>
        <v>14</v>
      </c>
      <c r="F348" s="451">
        <f>[12]B!J1635</f>
        <v>2</v>
      </c>
      <c r="G348" s="451">
        <f>[12]B!K1635</f>
        <v>0</v>
      </c>
      <c r="H348" s="451">
        <f>[12]B!L1635</f>
        <v>3</v>
      </c>
      <c r="I348" s="451">
        <f>[12]B!M1635</f>
        <v>3</v>
      </c>
      <c r="J348" s="451">
        <f>[12]B!N1635</f>
        <v>0</v>
      </c>
      <c r="K348" s="451">
        <v>15</v>
      </c>
      <c r="L348" s="451">
        <f>[12]B!AD1635</f>
        <v>0</v>
      </c>
      <c r="M348" s="451">
        <f>[12]B!AE1635</f>
        <v>0</v>
      </c>
      <c r="N348" s="451">
        <f>[12]B!AF1635</f>
        <v>0</v>
      </c>
      <c r="O348" s="451">
        <f>[12]B!AG1635</f>
        <v>0</v>
      </c>
      <c r="P348" s="451">
        <f>[12]B!AH1635</f>
        <v>0</v>
      </c>
      <c r="Q348" s="451">
        <f>[12]B!AI1635</f>
        <v>0</v>
      </c>
      <c r="R348" s="451">
        <f>[12]B!AJ1635</f>
        <v>0</v>
      </c>
    </row>
    <row r="349" spans="1:18" ht="15" customHeight="1" x14ac:dyDescent="0.15">
      <c r="A349" s="188" t="s">
        <v>465</v>
      </c>
      <c r="B349" s="189" t="s">
        <v>466</v>
      </c>
      <c r="C349" s="449">
        <f>[12]B!C1680</f>
        <v>26</v>
      </c>
      <c r="D349" s="449">
        <f>[12]B!H1680</f>
        <v>23</v>
      </c>
      <c r="E349" s="451">
        <f>[12]B!I1680</f>
        <v>20</v>
      </c>
      <c r="F349" s="451">
        <f>[12]B!J1680</f>
        <v>3</v>
      </c>
      <c r="G349" s="451">
        <f>[12]B!K1680</f>
        <v>1</v>
      </c>
      <c r="H349" s="451">
        <f>[12]B!L1680</f>
        <v>2</v>
      </c>
      <c r="I349" s="451">
        <f>[12]B!M1680</f>
        <v>0</v>
      </c>
      <c r="J349" s="451">
        <f>[12]B!N1680</f>
        <v>0</v>
      </c>
      <c r="K349" s="451">
        <v>26</v>
      </c>
      <c r="L349" s="451">
        <f>[12]B!AD1680</f>
        <v>0</v>
      </c>
      <c r="M349" s="451">
        <f>[12]B!AE1680</f>
        <v>0</v>
      </c>
      <c r="N349" s="451">
        <f>[12]B!AF1680</f>
        <v>0</v>
      </c>
      <c r="O349" s="451">
        <f>[12]B!AG1680</f>
        <v>0</v>
      </c>
      <c r="P349" s="451">
        <f>[12]B!AH1680</f>
        <v>0</v>
      </c>
      <c r="Q349" s="451">
        <f>[12]B!AI1680</f>
        <v>0</v>
      </c>
      <c r="R349" s="451">
        <f>[12]B!AJ1680</f>
        <v>0</v>
      </c>
    </row>
    <row r="350" spans="1:18" ht="15" customHeight="1" x14ac:dyDescent="0.15">
      <c r="A350" s="188" t="s">
        <v>124</v>
      </c>
      <c r="B350" s="189" t="s">
        <v>467</v>
      </c>
      <c r="C350" s="463">
        <f>[12]B!C1914</f>
        <v>15</v>
      </c>
      <c r="D350" s="463">
        <f>[12]B!H1914</f>
        <v>14</v>
      </c>
      <c r="E350" s="451">
        <f>[12]B!I1914</f>
        <v>12</v>
      </c>
      <c r="F350" s="451">
        <f>[12]B!J1914</f>
        <v>2</v>
      </c>
      <c r="G350" s="451">
        <f>[12]B!K1914</f>
        <v>0</v>
      </c>
      <c r="H350" s="451">
        <f>[12]B!L1914</f>
        <v>0</v>
      </c>
      <c r="I350" s="451">
        <f>[12]B!M1914</f>
        <v>1</v>
      </c>
      <c r="J350" s="451">
        <f>[12]B!N1914</f>
        <v>0</v>
      </c>
      <c r="K350" s="451">
        <v>1</v>
      </c>
      <c r="L350" s="451">
        <f>[12]B!AD1914</f>
        <v>0</v>
      </c>
      <c r="M350" s="451">
        <f>[12]B!AE1914</f>
        <v>0</v>
      </c>
      <c r="N350" s="451">
        <f>[12]B!AF1914</f>
        <v>0</v>
      </c>
      <c r="O350" s="451">
        <f>[12]B!AG1914</f>
        <v>0</v>
      </c>
      <c r="P350" s="451">
        <f>[12]B!AH1914</f>
        <v>0</v>
      </c>
      <c r="Q350" s="451">
        <f>[12]B!AI1914</f>
        <v>0</v>
      </c>
      <c r="R350" s="451">
        <f>[12]B!AJ1914</f>
        <v>0</v>
      </c>
    </row>
    <row r="351" spans="1:18" ht="15" customHeight="1" x14ac:dyDescent="0.15">
      <c r="A351" s="188" t="s">
        <v>468</v>
      </c>
      <c r="B351" s="189" t="s">
        <v>469</v>
      </c>
      <c r="C351" s="463">
        <f>[12]B!C1983</f>
        <v>8</v>
      </c>
      <c r="D351" s="463">
        <f>[12]B!H1983</f>
        <v>6</v>
      </c>
      <c r="E351" s="451">
        <f>[12]B!I1983</f>
        <v>6</v>
      </c>
      <c r="F351" s="451">
        <f>[12]B!J1983</f>
        <v>0</v>
      </c>
      <c r="G351" s="451">
        <f>[12]B!K1983</f>
        <v>0</v>
      </c>
      <c r="H351" s="451">
        <f>[12]B!L1983</f>
        <v>2</v>
      </c>
      <c r="I351" s="451">
        <f>[12]B!M1983</f>
        <v>0</v>
      </c>
      <c r="J351" s="451">
        <f>[12]B!N1983</f>
        <v>0</v>
      </c>
      <c r="K351" s="451">
        <v>1</v>
      </c>
      <c r="L351" s="451">
        <f>[12]B!AD1983</f>
        <v>0</v>
      </c>
      <c r="M351" s="451">
        <f>[12]B!AE1983</f>
        <v>0</v>
      </c>
      <c r="N351" s="451">
        <f>[12]B!AF1983</f>
        <v>0</v>
      </c>
      <c r="O351" s="451">
        <f>[12]B!AG1983</f>
        <v>0</v>
      </c>
      <c r="P351" s="451">
        <f>[12]B!AH1983</f>
        <v>0</v>
      </c>
      <c r="Q351" s="451">
        <f>[12]B!AI1983</f>
        <v>0</v>
      </c>
      <c r="R351" s="451">
        <f>[12]B!AJ1983</f>
        <v>0</v>
      </c>
    </row>
    <row r="352" spans="1:18" ht="15" customHeight="1" x14ac:dyDescent="0.15">
      <c r="A352" s="188" t="s">
        <v>470</v>
      </c>
      <c r="B352" s="189" t="s">
        <v>471</v>
      </c>
      <c r="C352" s="463">
        <f>[12]B!C2176</f>
        <v>227</v>
      </c>
      <c r="D352" s="463">
        <f>[12]B!H2176</f>
        <v>180</v>
      </c>
      <c r="E352" s="451">
        <f>[12]B!I2176</f>
        <v>143</v>
      </c>
      <c r="F352" s="451">
        <f>[12]B!J2176</f>
        <v>37</v>
      </c>
      <c r="G352" s="451">
        <f>[12]B!K2176</f>
        <v>4</v>
      </c>
      <c r="H352" s="451">
        <f>[12]B!L2176</f>
        <v>37</v>
      </c>
      <c r="I352" s="451">
        <f>[12]B!M2176</f>
        <v>5</v>
      </c>
      <c r="J352" s="451">
        <f>[12]B!N2176</f>
        <v>1</v>
      </c>
      <c r="K352" s="464"/>
      <c r="L352" s="451">
        <f>[12]B!AD2176</f>
        <v>0</v>
      </c>
      <c r="M352" s="451">
        <f>[12]B!AE2176</f>
        <v>0</v>
      </c>
      <c r="N352" s="451">
        <f>[12]B!AF2176</f>
        <v>0</v>
      </c>
      <c r="O352" s="451">
        <f>[12]B!AG2176</f>
        <v>0</v>
      </c>
      <c r="P352" s="451">
        <f>[12]B!AH2176</f>
        <v>0</v>
      </c>
      <c r="Q352" s="451">
        <f>[12]B!AI2176</f>
        <v>0</v>
      </c>
      <c r="R352" s="451">
        <f>[12]B!AJ2176</f>
        <v>0</v>
      </c>
    </row>
    <row r="353" spans="1:28" ht="15" customHeight="1" x14ac:dyDescent="0.15">
      <c r="A353" s="188" t="s">
        <v>472</v>
      </c>
      <c r="B353" s="189" t="s">
        <v>473</v>
      </c>
      <c r="C353" s="449">
        <f>[12]B!C2218</f>
        <v>13</v>
      </c>
      <c r="D353" s="449">
        <f>[12]B!H2218</f>
        <v>12</v>
      </c>
      <c r="E353" s="451">
        <f>[12]B!I2218</f>
        <v>6</v>
      </c>
      <c r="F353" s="451">
        <f>[12]B!J2218</f>
        <v>6</v>
      </c>
      <c r="G353" s="451">
        <f>[12]B!K2218</f>
        <v>0</v>
      </c>
      <c r="H353" s="451">
        <f>[12]B!L2218</f>
        <v>1</v>
      </c>
      <c r="I353" s="451">
        <f>[12]B!M2218</f>
        <v>0</v>
      </c>
      <c r="J353" s="451">
        <f>[12]B!N2218</f>
        <v>0</v>
      </c>
      <c r="K353" s="451">
        <v>0</v>
      </c>
      <c r="L353" s="451">
        <f>[12]B!AD2218</f>
        <v>0</v>
      </c>
      <c r="M353" s="451">
        <f>[12]B!AE2218</f>
        <v>0</v>
      </c>
      <c r="N353" s="451">
        <f>[12]B!AF2218</f>
        <v>0</v>
      </c>
      <c r="O353" s="451">
        <f>[12]B!AG2218</f>
        <v>0</v>
      </c>
      <c r="P353" s="451">
        <f>[12]B!AH2218</f>
        <v>0</v>
      </c>
      <c r="Q353" s="451">
        <f>[12]B!AI2218</f>
        <v>0</v>
      </c>
      <c r="R353" s="451">
        <f>[12]B!AJ2218</f>
        <v>0</v>
      </c>
    </row>
    <row r="354" spans="1:28" ht="15" customHeight="1" x14ac:dyDescent="0.15">
      <c r="A354" s="188" t="s">
        <v>474</v>
      </c>
      <c r="B354" s="189" t="s">
        <v>475</v>
      </c>
      <c r="C354" s="449">
        <f>[12]B!C2342</f>
        <v>92</v>
      </c>
      <c r="D354" s="449">
        <f>[12]B!H2342</f>
        <v>81</v>
      </c>
      <c r="E354" s="451">
        <f>[12]B!I2342</f>
        <v>65</v>
      </c>
      <c r="F354" s="451">
        <f>[12]B!J2342</f>
        <v>16</v>
      </c>
      <c r="G354" s="451">
        <f>[12]B!K2342</f>
        <v>4</v>
      </c>
      <c r="H354" s="451">
        <f>[12]B!L2342</f>
        <v>5</v>
      </c>
      <c r="I354" s="451">
        <f>[12]B!M2342</f>
        <v>2</v>
      </c>
      <c r="J354" s="451">
        <f>[12]B!N2342</f>
        <v>0</v>
      </c>
      <c r="K354" s="450">
        <v>0</v>
      </c>
      <c r="L354" s="451">
        <f>[12]B!AD2342</f>
        <v>0</v>
      </c>
      <c r="M354" s="451">
        <f>[12]B!AE2342</f>
        <v>28</v>
      </c>
      <c r="N354" s="451">
        <f>[12]B!AF2342</f>
        <v>0</v>
      </c>
      <c r="O354" s="451">
        <f>[12]B!AG2342</f>
        <v>0</v>
      </c>
      <c r="P354" s="451">
        <f>[12]B!AH2342</f>
        <v>0</v>
      </c>
      <c r="Q354" s="451">
        <f>[12]B!AI2342</f>
        <v>0</v>
      </c>
      <c r="R354" s="451">
        <f>[12]B!AJ2342</f>
        <v>0</v>
      </c>
    </row>
    <row r="355" spans="1:28" ht="15" customHeight="1" x14ac:dyDescent="0.15">
      <c r="A355" s="188" t="s">
        <v>476</v>
      </c>
      <c r="B355" s="189" t="s">
        <v>477</v>
      </c>
      <c r="C355" s="449">
        <f>[12]B!C2377</f>
        <v>9</v>
      </c>
      <c r="D355" s="449">
        <f>[12]B!H2377</f>
        <v>9</v>
      </c>
      <c r="E355" s="451">
        <f>[12]B!I2377</f>
        <v>9</v>
      </c>
      <c r="F355" s="451">
        <f>[12]B!J2377</f>
        <v>0</v>
      </c>
      <c r="G355" s="451">
        <f>[12]B!K2377</f>
        <v>0</v>
      </c>
      <c r="H355" s="451">
        <f>[12]B!L2377</f>
        <v>0</v>
      </c>
      <c r="I355" s="451">
        <f>[12]B!M2377</f>
        <v>0</v>
      </c>
      <c r="J355" s="451">
        <f>[12]B!N2377</f>
        <v>0</v>
      </c>
      <c r="K355" s="450">
        <v>0</v>
      </c>
      <c r="L355" s="451">
        <f>[12]B!AD2377</f>
        <v>0</v>
      </c>
      <c r="M355" s="451">
        <f>[12]B!AE2377</f>
        <v>0</v>
      </c>
      <c r="N355" s="451">
        <f>[12]B!AF2377</f>
        <v>0</v>
      </c>
      <c r="O355" s="451">
        <f>[12]B!AG2377</f>
        <v>0</v>
      </c>
      <c r="P355" s="451">
        <f>[12]B!AH2377</f>
        <v>0</v>
      </c>
      <c r="Q355" s="451">
        <f>[12]B!AI2377</f>
        <v>0</v>
      </c>
      <c r="R355" s="451">
        <f>[12]B!AJ2377</f>
        <v>0</v>
      </c>
    </row>
    <row r="356" spans="1:28" ht="15" customHeight="1" x14ac:dyDescent="0.15">
      <c r="A356" s="188" t="s">
        <v>478</v>
      </c>
      <c r="B356" s="189" t="s">
        <v>479</v>
      </c>
      <c r="C356" s="449">
        <f>[12]B!C2414</f>
        <v>36</v>
      </c>
      <c r="D356" s="449">
        <f>[12]B!H2414</f>
        <v>30</v>
      </c>
      <c r="E356" s="451">
        <f>[12]B!I2414</f>
        <v>16</v>
      </c>
      <c r="F356" s="451">
        <f>[12]B!J2414</f>
        <v>14</v>
      </c>
      <c r="G356" s="451">
        <f>[12]B!K2414</f>
        <v>3</v>
      </c>
      <c r="H356" s="451">
        <f>[12]B!L2414</f>
        <v>3</v>
      </c>
      <c r="I356" s="451">
        <f>[12]B!M2414</f>
        <v>0</v>
      </c>
      <c r="J356" s="451">
        <f>[12]B!N2414</f>
        <v>0</v>
      </c>
      <c r="K356" s="450">
        <v>2</v>
      </c>
      <c r="L356" s="451">
        <f>[12]B!AD2414</f>
        <v>0</v>
      </c>
      <c r="M356" s="451">
        <f>[12]B!AE2414</f>
        <v>0</v>
      </c>
      <c r="N356" s="451">
        <f>[12]B!AF2414</f>
        <v>0</v>
      </c>
      <c r="O356" s="451">
        <f>[12]B!AG2414</f>
        <v>0</v>
      </c>
      <c r="P356" s="451">
        <f>[12]B!AH2414</f>
        <v>0</v>
      </c>
      <c r="Q356" s="451">
        <f>[12]B!AI2414</f>
        <v>0</v>
      </c>
      <c r="R356" s="451">
        <f>[12]B!AJ2414</f>
        <v>0</v>
      </c>
    </row>
    <row r="357" spans="1:28" ht="15" customHeight="1" x14ac:dyDescent="0.15">
      <c r="A357" s="190" t="s">
        <v>480</v>
      </c>
      <c r="B357" s="189" t="s">
        <v>481</v>
      </c>
      <c r="C357" s="465">
        <f>SUM(C358:C360)</f>
        <v>88</v>
      </c>
      <c r="D357" s="465">
        <f t="shared" ref="D357:J357" si="10">SUM(D358:D360)</f>
        <v>83</v>
      </c>
      <c r="E357" s="466">
        <f t="shared" si="10"/>
        <v>30</v>
      </c>
      <c r="F357" s="466">
        <f t="shared" si="10"/>
        <v>53</v>
      </c>
      <c r="G357" s="466">
        <f t="shared" si="10"/>
        <v>5</v>
      </c>
      <c r="H357" s="466">
        <f t="shared" si="10"/>
        <v>0</v>
      </c>
      <c r="I357" s="466">
        <f t="shared" si="10"/>
        <v>0</v>
      </c>
      <c r="J357" s="466">
        <f t="shared" si="10"/>
        <v>0</v>
      </c>
      <c r="K357" s="464"/>
      <c r="L357" s="466">
        <f>SUM(L358:L360)</f>
        <v>0</v>
      </c>
      <c r="M357" s="466">
        <f t="shared" ref="M357:R357" si="11">SUM(M358:M360)</f>
        <v>0</v>
      </c>
      <c r="N357" s="466">
        <f t="shared" si="11"/>
        <v>0</v>
      </c>
      <c r="O357" s="466">
        <f t="shared" si="11"/>
        <v>0</v>
      </c>
      <c r="P357" s="466">
        <f t="shared" si="11"/>
        <v>0</v>
      </c>
      <c r="Q357" s="466">
        <f t="shared" si="11"/>
        <v>0</v>
      </c>
      <c r="R357" s="466">
        <f t="shared" si="11"/>
        <v>0</v>
      </c>
    </row>
    <row r="358" spans="1:28" ht="15" customHeight="1" x14ac:dyDescent="0.15">
      <c r="A358" s="191"/>
      <c r="B358" s="76" t="s">
        <v>184</v>
      </c>
      <c r="C358" s="465">
        <f>[12]B!C2420</f>
        <v>88</v>
      </c>
      <c r="D358" s="465">
        <f>[12]B!H2420</f>
        <v>83</v>
      </c>
      <c r="E358" s="451">
        <f>[12]B!I2420</f>
        <v>30</v>
      </c>
      <c r="F358" s="451">
        <f>[12]B!J2420</f>
        <v>53</v>
      </c>
      <c r="G358" s="451">
        <f>[12]B!K2420</f>
        <v>5</v>
      </c>
      <c r="H358" s="451">
        <f>[12]B!L2420</f>
        <v>0</v>
      </c>
      <c r="I358" s="451">
        <f>[12]B!M2420</f>
        <v>0</v>
      </c>
      <c r="J358" s="451">
        <f>[12]B!N2420</f>
        <v>0</v>
      </c>
      <c r="K358" s="464"/>
      <c r="L358" s="451">
        <f>[12]B!AD2420</f>
        <v>0</v>
      </c>
      <c r="M358" s="451">
        <f>[12]B!AE2420</f>
        <v>0</v>
      </c>
      <c r="N358" s="451">
        <f>[12]B!AF2420</f>
        <v>0</v>
      </c>
      <c r="O358" s="451">
        <f>[12]B!AG2420</f>
        <v>0</v>
      </c>
      <c r="P358" s="451">
        <f>[12]B!AH2420</f>
        <v>0</v>
      </c>
      <c r="Q358" s="451">
        <f>[12]B!AI2420</f>
        <v>0</v>
      </c>
      <c r="R358" s="451">
        <f>[12]B!AJ2420</f>
        <v>0</v>
      </c>
    </row>
    <row r="359" spans="1:28" ht="15" customHeight="1" x14ac:dyDescent="0.15">
      <c r="A359" s="191"/>
      <c r="B359" s="76" t="s">
        <v>185</v>
      </c>
      <c r="C359" s="465">
        <f>[12]B!C2421</f>
        <v>0</v>
      </c>
      <c r="D359" s="465">
        <f>[12]B!H2421</f>
        <v>0</v>
      </c>
      <c r="E359" s="451">
        <f>[12]B!I2421</f>
        <v>0</v>
      </c>
      <c r="F359" s="451">
        <f>[12]B!J2421</f>
        <v>0</v>
      </c>
      <c r="G359" s="451">
        <f>[12]B!K2421</f>
        <v>0</v>
      </c>
      <c r="H359" s="451">
        <f>[12]B!L2421</f>
        <v>0</v>
      </c>
      <c r="I359" s="451">
        <f>[12]B!M2421</f>
        <v>0</v>
      </c>
      <c r="J359" s="451">
        <f>[12]B!N2421</f>
        <v>0</v>
      </c>
      <c r="K359" s="464"/>
      <c r="L359" s="451">
        <f>[12]B!AD2421</f>
        <v>0</v>
      </c>
      <c r="M359" s="451">
        <f>[12]B!AE2421</f>
        <v>0</v>
      </c>
      <c r="N359" s="451">
        <f>[12]B!AF2421</f>
        <v>0</v>
      </c>
      <c r="O359" s="451">
        <f>[12]B!AG2421</f>
        <v>0</v>
      </c>
      <c r="P359" s="451">
        <f>[12]B!AH2421</f>
        <v>0</v>
      </c>
      <c r="Q359" s="451">
        <f>[12]B!AI2421</f>
        <v>0</v>
      </c>
      <c r="R359" s="451">
        <f>[12]B!AJ2421</f>
        <v>0</v>
      </c>
    </row>
    <row r="360" spans="1:28" ht="15" customHeight="1" x14ac:dyDescent="0.15">
      <c r="A360" s="191"/>
      <c r="B360" s="76" t="s">
        <v>186</v>
      </c>
      <c r="C360" s="318">
        <f>SUM([12]B!C2422:C2426)</f>
        <v>0</v>
      </c>
      <c r="D360" s="318">
        <f>SUM([12]B!H2422:H2426)</f>
        <v>0</v>
      </c>
      <c r="E360" s="467">
        <f>SUM([12]B!I2422:I2426)</f>
        <v>0</v>
      </c>
      <c r="F360" s="467">
        <f>SUM([12]B!J2422:J2426)</f>
        <v>0</v>
      </c>
      <c r="G360" s="467">
        <f>SUM([12]B!K2422:K2426)</f>
        <v>0</v>
      </c>
      <c r="H360" s="467">
        <f>SUM([12]B!L2422:L2426)</f>
        <v>0</v>
      </c>
      <c r="I360" s="467">
        <f>SUM([12]B!M2422:M2426)</f>
        <v>0</v>
      </c>
      <c r="J360" s="467">
        <f>SUM([12]B!N2422:N2426)</f>
        <v>0</v>
      </c>
      <c r="K360" s="464"/>
      <c r="L360" s="467">
        <f>SUM([12]B!AD2422:AD2426)</f>
        <v>0</v>
      </c>
      <c r="M360" s="467">
        <f>SUM([12]B!AE2422:AE2426)</f>
        <v>0</v>
      </c>
      <c r="N360" s="467">
        <f>SUM([12]B!AF2422:AF2426)</f>
        <v>0</v>
      </c>
      <c r="O360" s="467">
        <f>SUM([12]B!AG2422:AG2426)</f>
        <v>0</v>
      </c>
      <c r="P360" s="467">
        <f>SUM([12]B!AH2422:AH2426)</f>
        <v>0</v>
      </c>
      <c r="Q360" s="467">
        <f>SUM([12]B!AI2422:AI2426)</f>
        <v>0</v>
      </c>
      <c r="R360" s="467">
        <f>SUM([12]B!AJ2422:AJ2426)</f>
        <v>0</v>
      </c>
    </row>
    <row r="361" spans="1:28" ht="15" customHeight="1" x14ac:dyDescent="0.15">
      <c r="A361" s="188" t="s">
        <v>482</v>
      </c>
      <c r="B361" s="189" t="s">
        <v>483</v>
      </c>
      <c r="C361" s="449">
        <f>[12]B!C2660</f>
        <v>75</v>
      </c>
      <c r="D361" s="449">
        <f>[12]B!H2660</f>
        <v>68</v>
      </c>
      <c r="E361" s="451">
        <f>[12]B!I2660</f>
        <v>59</v>
      </c>
      <c r="F361" s="451">
        <f>[12]B!J2660</f>
        <v>9</v>
      </c>
      <c r="G361" s="451">
        <f>[12]B!K2660</f>
        <v>3</v>
      </c>
      <c r="H361" s="451">
        <f>[12]B!L2660</f>
        <v>4</v>
      </c>
      <c r="I361" s="451">
        <f>[12]B!M2660</f>
        <v>0</v>
      </c>
      <c r="J361" s="451">
        <f>[12]B!N2660</f>
        <v>0</v>
      </c>
      <c r="K361" s="450">
        <v>1</v>
      </c>
      <c r="L361" s="451">
        <f>[12]B!AD2660</f>
        <v>0</v>
      </c>
      <c r="M361" s="451">
        <f>[12]B!AE2660</f>
        <v>7</v>
      </c>
      <c r="N361" s="451">
        <f>[12]B!AF2660</f>
        <v>0</v>
      </c>
      <c r="O361" s="451">
        <f>[12]B!AG2660</f>
        <v>0</v>
      </c>
      <c r="P361" s="451">
        <f>[12]B!AH2660</f>
        <v>0</v>
      </c>
      <c r="Q361" s="451">
        <f>[12]B!AI2660</f>
        <v>0</v>
      </c>
      <c r="R361" s="451">
        <f>[12]B!AJ2660</f>
        <v>0</v>
      </c>
    </row>
    <row r="362" spans="1:28" ht="15" customHeight="1" x14ac:dyDescent="0.15">
      <c r="A362" s="188" t="s">
        <v>484</v>
      </c>
      <c r="B362" s="189" t="s">
        <v>485</v>
      </c>
      <c r="C362" s="468">
        <f>SUM([12]B!C2843+[12]B!C2816)</f>
        <v>38</v>
      </c>
      <c r="D362" s="468">
        <f>SUM([12]B!H2843+[12]B!H2816)</f>
        <v>24</v>
      </c>
      <c r="E362" s="467">
        <f>SUM([12]B!I2843+[12]B!I2816)</f>
        <v>24</v>
      </c>
      <c r="F362" s="467">
        <f>SUM([12]B!J2843+[12]B!J2816)</f>
        <v>0</v>
      </c>
      <c r="G362" s="467">
        <f>SUM([12]B!K2843+[12]B!K2816)</f>
        <v>0</v>
      </c>
      <c r="H362" s="467">
        <f>SUM([12]B!L2843+[12]B!L2816)</f>
        <v>14</v>
      </c>
      <c r="I362" s="467">
        <f>SUM([12]B!M2843+[12]B!M2816)</f>
        <v>0</v>
      </c>
      <c r="J362" s="467">
        <f>SUM([12]B!N2843+[12]B!N2816)</f>
        <v>0</v>
      </c>
      <c r="K362" s="450">
        <v>38</v>
      </c>
      <c r="L362" s="467">
        <f>SUM([12]B!AD2843+[12]B!AD2816)</f>
        <v>0</v>
      </c>
      <c r="M362" s="467">
        <f>SUM([12]B!AE2843+[12]B!AE2816)</f>
        <v>0</v>
      </c>
      <c r="N362" s="467">
        <f>SUM([12]B!AF2843+[12]B!AF2816)</f>
        <v>0</v>
      </c>
      <c r="O362" s="467">
        <f>SUM([12]B!AG2843+[12]B!AG2816)</f>
        <v>0</v>
      </c>
      <c r="P362" s="467">
        <f>SUM([12]B!AH2843+[12]B!AH2816)</f>
        <v>0</v>
      </c>
      <c r="Q362" s="467">
        <f>SUM([12]B!AI2843+[12]B!AI2816)</f>
        <v>0</v>
      </c>
      <c r="R362" s="467">
        <f>SUM([12]B!AJ2843+[12]B!AJ2816)</f>
        <v>0</v>
      </c>
    </row>
    <row r="363" spans="1:28" ht="15" customHeight="1" x14ac:dyDescent="0.15">
      <c r="A363" s="192" t="s">
        <v>484</v>
      </c>
      <c r="B363" s="193" t="s">
        <v>486</v>
      </c>
      <c r="C363" s="469">
        <f>[12]B!C2672</f>
        <v>8</v>
      </c>
      <c r="D363" s="449">
        <f>[12]B!H2672</f>
        <v>8</v>
      </c>
      <c r="E363" s="470">
        <f>[12]B!I2672</f>
        <v>8</v>
      </c>
      <c r="F363" s="470">
        <f>[12]B!J2672</f>
        <v>0</v>
      </c>
      <c r="G363" s="470">
        <f>[12]B!K2672</f>
        <v>0</v>
      </c>
      <c r="H363" s="470">
        <f>[12]B!L2672</f>
        <v>0</v>
      </c>
      <c r="I363" s="470">
        <f>[12]B!M2672</f>
        <v>0</v>
      </c>
      <c r="J363" s="470">
        <f>[12]B!N2672</f>
        <v>0</v>
      </c>
      <c r="K363" s="471"/>
      <c r="L363" s="470">
        <f>[12]B!AD2672</f>
        <v>0</v>
      </c>
      <c r="M363" s="470">
        <f>[12]B!AE2672</f>
        <v>0</v>
      </c>
      <c r="N363" s="470">
        <f>[12]B!AF2672</f>
        <v>0</v>
      </c>
      <c r="O363" s="470">
        <f>[12]B!AG2672</f>
        <v>0</v>
      </c>
      <c r="P363" s="470">
        <f>[12]B!AH2672</f>
        <v>0</v>
      </c>
      <c r="Q363" s="470">
        <f>[12]B!AI2672</f>
        <v>0</v>
      </c>
      <c r="R363" s="470">
        <f>[12]B!AJ2672</f>
        <v>0</v>
      </c>
    </row>
    <row r="364" spans="1:28" s="3" customFormat="1" ht="15" customHeight="1" x14ac:dyDescent="0.15">
      <c r="A364" s="639" t="s">
        <v>487</v>
      </c>
      <c r="B364" s="639"/>
      <c r="C364" s="456">
        <f>SUM(C344:C357)+C361+C362+C363</f>
        <v>812</v>
      </c>
      <c r="D364" s="456">
        <f t="shared" ref="D364:J364" si="12">SUM(D344:D357)+D361+D362+D363</f>
        <v>683</v>
      </c>
      <c r="E364" s="456">
        <f t="shared" si="12"/>
        <v>521</v>
      </c>
      <c r="F364" s="456">
        <f t="shared" si="12"/>
        <v>162</v>
      </c>
      <c r="G364" s="456">
        <f t="shared" si="12"/>
        <v>22</v>
      </c>
      <c r="H364" s="456">
        <f t="shared" si="12"/>
        <v>88</v>
      </c>
      <c r="I364" s="456">
        <f t="shared" si="12"/>
        <v>14</v>
      </c>
      <c r="J364" s="456">
        <f t="shared" si="12"/>
        <v>5</v>
      </c>
      <c r="K364" s="456">
        <f>SUM(K345:K351)+K361+K362+K353+K354+K355+K356</f>
        <v>165</v>
      </c>
      <c r="L364" s="456">
        <f t="shared" ref="L364:R364" si="13">SUM(L344:L357)+L361+L362+L363</f>
        <v>1</v>
      </c>
      <c r="M364" s="456">
        <f t="shared" si="13"/>
        <v>52</v>
      </c>
      <c r="N364" s="456">
        <f t="shared" si="13"/>
        <v>0</v>
      </c>
      <c r="O364" s="456">
        <f t="shared" si="13"/>
        <v>0</v>
      </c>
      <c r="P364" s="456">
        <f t="shared" si="13"/>
        <v>0</v>
      </c>
      <c r="Q364" s="456">
        <f t="shared" si="13"/>
        <v>0</v>
      </c>
      <c r="R364" s="456">
        <f t="shared" si="13"/>
        <v>0</v>
      </c>
    </row>
    <row r="365" spans="1:28" ht="24.95" customHeight="1" x14ac:dyDescent="0.15">
      <c r="A365" s="689" t="s">
        <v>488</v>
      </c>
      <c r="B365" s="689"/>
      <c r="C365" s="689"/>
      <c r="D365" s="689"/>
      <c r="E365" s="689"/>
      <c r="F365" s="689"/>
    </row>
    <row r="366" spans="1:28" ht="42" customHeight="1" x14ac:dyDescent="0.15">
      <c r="A366" s="690" t="s">
        <v>489</v>
      </c>
      <c r="B366" s="691"/>
      <c r="C366" s="595" t="s">
        <v>410</v>
      </c>
      <c r="D366" s="595" t="s">
        <v>490</v>
      </c>
      <c r="E366" s="656" t="s">
        <v>491</v>
      </c>
      <c r="F366" s="656" t="s">
        <v>492</v>
      </c>
      <c r="G366" s="460" t="s">
        <v>493</v>
      </c>
      <c r="H366" s="460" t="s">
        <v>494</v>
      </c>
      <c r="I366" s="460" t="s">
        <v>495</v>
      </c>
      <c r="J366" s="472" t="s">
        <v>495</v>
      </c>
    </row>
    <row r="367" spans="1:28" ht="32.25" customHeight="1" x14ac:dyDescent="0.15">
      <c r="A367" s="692"/>
      <c r="B367" s="693"/>
      <c r="C367" s="680"/>
      <c r="D367" s="680"/>
      <c r="E367" s="658"/>
      <c r="F367" s="658"/>
      <c r="G367" s="473" t="s">
        <v>491</v>
      </c>
      <c r="H367" s="473" t="s">
        <v>492</v>
      </c>
      <c r="I367" s="473" t="s">
        <v>491</v>
      </c>
      <c r="J367" s="474" t="s">
        <v>492</v>
      </c>
    </row>
    <row r="368" spans="1:28" ht="15" customHeight="1" x14ac:dyDescent="0.15">
      <c r="A368" s="683" t="s">
        <v>496</v>
      </c>
      <c r="B368" s="684"/>
      <c r="C368" s="475">
        <f>SUM(E368,F368)</f>
        <v>260</v>
      </c>
      <c r="D368" s="476">
        <v>139</v>
      </c>
      <c r="E368" s="477">
        <f>SUM([12]B!P1216,[12]B!P1352,[12]B!P1502,[12]B!P1566,[12]B!P1635,[12]B!P1680,[12]B!P1901,[12]B!P1913,[12]B!P1983,[12]B!P2176,[12]B!P2218,[12]B!P2342,[12]B!P2377,[12]B!P2414,[12]B!P2429,[12]B!P2660,[12]B!P2672,[12]B!P2843)</f>
        <v>28</v>
      </c>
      <c r="F368" s="477">
        <f>SUM([12]B!Q1216,[12]B!Q1352,[12]B!Q1502,[12]B!Q1566,[12]B!Q1635,[12]B!Q1680,[12]B!Q1901,[12]B!Q1913,[12]B!Q1983,[12]B!Q2176,[12]B!Q2218,[12]B!Q2342,[12]B!Q2377,[12]B!Q2414,[12]B!Q2429,[12]B!Q2660,[12]B!Q2672,[12]B!Q2843,[12]B!Q2676,[12]B!Q2702)</f>
        <v>232</v>
      </c>
      <c r="G368" s="476"/>
      <c r="H368" s="478"/>
      <c r="I368" s="478"/>
      <c r="J368" s="479"/>
      <c r="K368" s="165" t="str">
        <f>AA368</f>
        <v/>
      </c>
      <c r="AA368" s="194" t="str">
        <f>IF(C368&lt;D368,"Beneficiarios MAI no puede ser mayor al TOTAL","")</f>
        <v/>
      </c>
      <c r="AB368" s="194">
        <f>IF(C368&lt;D368,1,0)</f>
        <v>0</v>
      </c>
    </row>
    <row r="369" spans="1:28" ht="15" customHeight="1" x14ac:dyDescent="0.15">
      <c r="A369" s="685" t="s">
        <v>497</v>
      </c>
      <c r="B369" s="686"/>
      <c r="C369" s="480">
        <f>SUM(E369,F369)</f>
        <v>172</v>
      </c>
      <c r="D369" s="481">
        <v>121</v>
      </c>
      <c r="E369" s="482">
        <f>SUM([12]B!S1216,[12]B!S1352,[12]B!S1502,[12]B!S1566,[12]B!S1635,[12]B!S1680,[12]B!S1901,[12]B!S1913,[12]B!S1983,[12]B!S2176,[12]B!S2218,[12]B!S2342,[12]B!S2377,[12]B!S2414,[12]B!S2429,[12]B!S2660,[12]B!S2672,[12]B!S2843)</f>
        <v>42</v>
      </c>
      <c r="F369" s="482">
        <f>SUM([12]B!T1216,[12]B!T1352,[12]B!T1502,[12]B!T1566,[12]B!T1635,[12]B!T1680,[12]B!T1901,[12]B!T1913,[12]B!T1983,[12]B!T2176,[12]B!T2218,[12]B!T2342,[12]B!T2377,[12]B!T2414,[12]B!T2429,[12]B!T2660,[12]B!T2672,[12]B!T2843)</f>
        <v>130</v>
      </c>
      <c r="G369" s="481"/>
      <c r="H369" s="483"/>
      <c r="I369" s="483"/>
      <c r="J369" s="483"/>
      <c r="K369" s="165" t="str">
        <f>AA369</f>
        <v/>
      </c>
      <c r="AA369" s="194" t="str">
        <f>IF(C369&lt;D369,"Beneficiarios MAI no puede ser mayor al TOTAL","")</f>
        <v/>
      </c>
      <c r="AB369" s="194">
        <f>IF(C369&lt;D369,1,0)</f>
        <v>0</v>
      </c>
    </row>
    <row r="370" spans="1:28" ht="15" customHeight="1" x14ac:dyDescent="0.15">
      <c r="A370" s="687" t="s">
        <v>498</v>
      </c>
      <c r="B370" s="195" t="s">
        <v>499</v>
      </c>
      <c r="C370" s="475">
        <f>SUM(E370,F370)</f>
        <v>213</v>
      </c>
      <c r="D370" s="476">
        <v>198</v>
      </c>
      <c r="E370" s="477">
        <f>SUM([12]B!Y1216,[12]B!Y1352,[12]B!Y1502,[12]B!Y1566,[12]B!Y1635,[12]B!Y1680,[12]B!Y1901,[12]B!Y1913,[12]B!Y1983,[12]B!Y2176,[12]B!Y2218,[12]B!Y2342,[12]B!Y2377,[12]B!Y2414,[12]B!Y2429,[12]B!Y2660,[12]B!Y2672,[12]B!Y2843)</f>
        <v>12</v>
      </c>
      <c r="F370" s="477">
        <f>SUM([12]B!Z1216,[12]B!Z1352,[12]B!Z1502,[12]B!Z1566,[12]B!Z1635,[12]B!Z1680,[12]B!Z1901,[12]B!Z1913,[12]B!Z1983,[12]B!Z2176,[12]B!Z2218,[12]B!Z2342,[12]B!Z2377,[12]B!Z2414,[12]B!Z2429,[12]B!Z2660,[12]B!Z2672,[12]B!Z2843)</f>
        <v>201</v>
      </c>
      <c r="G370" s="476"/>
      <c r="H370" s="478"/>
      <c r="I370" s="478"/>
      <c r="J370" s="478"/>
      <c r="K370" s="165" t="str">
        <f>AA370</f>
        <v/>
      </c>
      <c r="AA370" s="194" t="str">
        <f>IF(C370&lt;D370,"Beneficiarios MAI no puede ser mayor al TOTAL","")</f>
        <v/>
      </c>
      <c r="AB370" s="194">
        <f>IF(C370&lt;D370,1,0)</f>
        <v>0</v>
      </c>
    </row>
    <row r="371" spans="1:28" ht="15" customHeight="1" x14ac:dyDescent="0.15">
      <c r="A371" s="688"/>
      <c r="B371" s="196" t="s">
        <v>500</v>
      </c>
      <c r="C371" s="484">
        <f>SUM(E371,F371)</f>
        <v>2</v>
      </c>
      <c r="D371" s="485">
        <v>2</v>
      </c>
      <c r="E371" s="486">
        <f>SUM([12]B!V1216,[12]B!V1352,[12]B!V1502,[12]B!V1566,[12]B!V1635,[12]B!V1680,[12]B!V1901,[12]B!V1913,[12]B!V1983,[12]B!V2176,[12]B!V2218,[12]B!V2342,[12]B!V2377,[12]B!V2414,[12]B!V2429,[12]B!V2660,[12]B!V2672,[12]B!V2843)</f>
        <v>0</v>
      </c>
      <c r="F371" s="486">
        <f>SUM([12]B!W1216,[12]B!W1352,[12]B!W1502,[12]B!W1566,[12]B!W1635,[12]B!W1680,[12]B!W1901,[12]B!W1913,[12]B!W1983,[12]B!W2176,[12]B!W2218,[12]B!W2342,[12]B!W2377,[12]B!W2414,[12]B!W2429,[12]B!W2660,[12]B!W2672,[12]B!W2843)</f>
        <v>2</v>
      </c>
      <c r="G371" s="485"/>
      <c r="H371" s="487"/>
      <c r="I371" s="487"/>
      <c r="J371" s="487"/>
      <c r="K371" s="165" t="str">
        <f>AA371</f>
        <v/>
      </c>
      <c r="AA371" s="194" t="str">
        <f>IF(C371&lt;D371,"Beneficiarios MAI no puede ser mayor al TOTAL","")</f>
        <v/>
      </c>
      <c r="AB371" s="194">
        <f>IF(C371&lt;D371,1,0)</f>
        <v>0</v>
      </c>
    </row>
    <row r="372" spans="1:28" ht="24.95" customHeight="1" x14ac:dyDescent="0.15">
      <c r="A372" s="689" t="s">
        <v>501</v>
      </c>
      <c r="B372" s="689"/>
      <c r="C372" s="197"/>
      <c r="D372" s="197"/>
      <c r="E372" s="2"/>
      <c r="F372" s="2"/>
      <c r="G372" s="371"/>
      <c r="H372" s="371"/>
      <c r="I372" s="371"/>
      <c r="J372" s="371"/>
      <c r="K372" s="371"/>
      <c r="L372" s="371"/>
      <c r="M372" s="371"/>
      <c r="N372" s="371"/>
      <c r="O372" s="371"/>
      <c r="P372" s="371"/>
      <c r="Q372" s="371"/>
      <c r="R372" s="371"/>
      <c r="S372" s="371"/>
      <c r="T372" s="371"/>
      <c r="U372" s="116"/>
    </row>
    <row r="373" spans="1:28" ht="29.25" customHeight="1" x14ac:dyDescent="0.15">
      <c r="A373" s="615" t="s">
        <v>502</v>
      </c>
      <c r="B373" s="616"/>
      <c r="C373" s="595" t="s">
        <v>6</v>
      </c>
      <c r="D373" s="673" t="s">
        <v>7</v>
      </c>
      <c r="E373" s="371"/>
      <c r="F373" s="371"/>
      <c r="G373" s="371"/>
      <c r="H373" s="371"/>
      <c r="I373" s="371"/>
      <c r="J373" s="371"/>
      <c r="K373" s="371"/>
      <c r="L373" s="371"/>
      <c r="M373" s="371"/>
      <c r="N373" s="371"/>
      <c r="O373" s="371"/>
      <c r="P373" s="116"/>
    </row>
    <row r="374" spans="1:28" ht="20.25" customHeight="1" x14ac:dyDescent="0.15">
      <c r="A374" s="617"/>
      <c r="B374" s="618"/>
      <c r="C374" s="680"/>
      <c r="D374" s="674"/>
      <c r="E374" s="371"/>
      <c r="F374" s="371"/>
      <c r="G374" s="371"/>
      <c r="H374" s="371"/>
      <c r="I374" s="371"/>
      <c r="J374" s="371"/>
      <c r="K374" s="371"/>
      <c r="L374" s="371"/>
      <c r="M374" s="371"/>
      <c r="N374" s="371"/>
      <c r="O374" s="371"/>
      <c r="P374" s="116"/>
    </row>
    <row r="375" spans="1:28" ht="15" customHeight="1" x14ac:dyDescent="0.15">
      <c r="A375" s="675" t="s">
        <v>503</v>
      </c>
      <c r="B375" s="676"/>
      <c r="C375" s="488">
        <f>[12]B!C2664</f>
        <v>1</v>
      </c>
      <c r="D375" s="489">
        <f>[12]B!H2664</f>
        <v>1</v>
      </c>
      <c r="E375" s="371"/>
      <c r="F375" s="371"/>
      <c r="G375" s="371"/>
      <c r="H375" s="371"/>
      <c r="I375" s="371"/>
      <c r="J375" s="371"/>
      <c r="K375" s="371"/>
      <c r="L375" s="371"/>
      <c r="M375" s="371"/>
      <c r="N375" s="371"/>
      <c r="O375" s="371"/>
      <c r="P375" s="116"/>
    </row>
    <row r="376" spans="1:28" ht="15" customHeight="1" x14ac:dyDescent="0.15">
      <c r="A376" s="677" t="s">
        <v>504</v>
      </c>
      <c r="B376" s="677"/>
      <c r="C376" s="490">
        <f>SUM([12]B!C2663+[12]B!C2665)</f>
        <v>2</v>
      </c>
      <c r="D376" s="491">
        <f>[12]B!H2663+[12]B!H2665</f>
        <v>2</v>
      </c>
      <c r="E376" s="371"/>
      <c r="F376" s="371"/>
      <c r="G376" s="371"/>
      <c r="H376" s="371"/>
      <c r="I376" s="371"/>
      <c r="J376" s="371"/>
      <c r="K376" s="371"/>
      <c r="L376" s="371"/>
      <c r="M376" s="371"/>
      <c r="N376" s="371"/>
      <c r="O376" s="371"/>
      <c r="P376" s="116"/>
    </row>
    <row r="377" spans="1:28" ht="24.95" customHeight="1" x14ac:dyDescent="0.15">
      <c r="A377" s="765" t="s">
        <v>505</v>
      </c>
      <c r="B377" s="765"/>
      <c r="C377" s="198"/>
      <c r="D377" s="492"/>
      <c r="E377" s="492"/>
      <c r="F377" s="371"/>
      <c r="G377" s="371"/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116"/>
    </row>
    <row r="378" spans="1:28" ht="15" customHeight="1" x14ac:dyDescent="0.15">
      <c r="A378" s="679" t="s">
        <v>433</v>
      </c>
      <c r="B378" s="679"/>
      <c r="C378" s="595" t="s">
        <v>410</v>
      </c>
      <c r="D378" s="681" t="s">
        <v>434</v>
      </c>
      <c r="E378" s="682"/>
      <c r="F378" s="682"/>
      <c r="G378" s="682"/>
      <c r="H378" s="651" t="s">
        <v>412</v>
      </c>
      <c r="I378" s="652"/>
      <c r="J378" s="653"/>
      <c r="K378" s="654" t="s">
        <v>413</v>
      </c>
      <c r="L378" s="655"/>
      <c r="M378" s="655"/>
      <c r="N378" s="656" t="s">
        <v>414</v>
      </c>
      <c r="O378" s="659" t="s">
        <v>415</v>
      </c>
      <c r="P378" s="660"/>
      <c r="Q378" s="661" t="s">
        <v>416</v>
      </c>
    </row>
    <row r="379" spans="1:28" s="63" customFormat="1" ht="32.25" customHeight="1" x14ac:dyDescent="0.15">
      <c r="A379" s="679"/>
      <c r="B379" s="679"/>
      <c r="C379" s="596"/>
      <c r="D379" s="664" t="s">
        <v>418</v>
      </c>
      <c r="E379" s="666" t="s">
        <v>419</v>
      </c>
      <c r="F379" s="666"/>
      <c r="G379" s="667" t="s">
        <v>449</v>
      </c>
      <c r="H379" s="669" t="s">
        <v>421</v>
      </c>
      <c r="I379" s="671" t="s">
        <v>422</v>
      </c>
      <c r="J379" s="644" t="s">
        <v>423</v>
      </c>
      <c r="K379" s="646" t="s">
        <v>506</v>
      </c>
      <c r="L379" s="647" t="s">
        <v>425</v>
      </c>
      <c r="M379" s="648" t="s">
        <v>426</v>
      </c>
      <c r="N379" s="657"/>
      <c r="O379" s="649" t="s">
        <v>427</v>
      </c>
      <c r="P379" s="650" t="s">
        <v>428</v>
      </c>
      <c r="Q379" s="662"/>
    </row>
    <row r="380" spans="1:28" s="63" customFormat="1" ht="20.25" customHeight="1" x14ac:dyDescent="0.15">
      <c r="A380" s="679"/>
      <c r="B380" s="679"/>
      <c r="C380" s="680"/>
      <c r="D380" s="665"/>
      <c r="E380" s="152" t="s">
        <v>429</v>
      </c>
      <c r="F380" s="134" t="s">
        <v>430</v>
      </c>
      <c r="G380" s="668"/>
      <c r="H380" s="670"/>
      <c r="I380" s="672"/>
      <c r="J380" s="645"/>
      <c r="K380" s="646"/>
      <c r="L380" s="647"/>
      <c r="M380" s="648"/>
      <c r="N380" s="658"/>
      <c r="O380" s="649"/>
      <c r="P380" s="650"/>
      <c r="Q380" s="663"/>
    </row>
    <row r="381" spans="1:28" ht="15" customHeight="1" x14ac:dyDescent="0.15">
      <c r="A381" s="624" t="s">
        <v>507</v>
      </c>
      <c r="B381" s="199" t="s">
        <v>508</v>
      </c>
      <c r="C381" s="536">
        <f>[12]B!C1091+SUM([12]B!C1093:C1127)</f>
        <v>26</v>
      </c>
      <c r="D381" s="536">
        <f>[12]B!D1091+SUM([12]B!D1093:D1127)</f>
        <v>26</v>
      </c>
      <c r="E381" s="203">
        <f>[12]B!E1091+SUM([12]B!E1093:E1127)</f>
        <v>26</v>
      </c>
      <c r="F381" s="203">
        <f>[12]B!F1091+SUM([12]B!F1093:F1127)</f>
        <v>0</v>
      </c>
      <c r="G381" s="203">
        <f>[12]B!G1091+SUM([12]B!G1093:G1127)</f>
        <v>0</v>
      </c>
      <c r="H381" s="203">
        <f>[12]B!AA1091+SUM([12]B!AA1093:AA1127)</f>
        <v>7</v>
      </c>
      <c r="I381" s="203">
        <f>[12]B!AB1091+SUM([12]B!AB1093:AB1127)</f>
        <v>18</v>
      </c>
      <c r="J381" s="203">
        <f>[12]B!AC1091+SUM([12]B!AC1093:AC1127)</f>
        <v>1</v>
      </c>
      <c r="K381" s="203">
        <f>[12]B!AD1091+SUM([12]B!AD1093:AD1127)</f>
        <v>0</v>
      </c>
      <c r="L381" s="203">
        <f>[12]B!AE1091+SUM([12]B!AE1093:AE1127)</f>
        <v>0</v>
      </c>
      <c r="M381" s="203">
        <f>[12]B!AF1091+SUM([12]B!AF1093:AF1127)</f>
        <v>0</v>
      </c>
      <c r="N381" s="203">
        <f>[12]B!AG1091+SUM([12]B!AG1093:AG1127)</f>
        <v>0</v>
      </c>
      <c r="O381" s="203">
        <f>[12]B!AH1091+SUM([12]B!AH1093:AH1127)</f>
        <v>0</v>
      </c>
      <c r="P381" s="203">
        <f>[12]B!AI1091+SUM([12]B!AI1093:AI1127)</f>
        <v>0</v>
      </c>
      <c r="Q381" s="537">
        <f>[12]B!AJ1091+SUM([12]B!AJ1093:AJ1127)</f>
        <v>0</v>
      </c>
    </row>
    <row r="382" spans="1:28" ht="15" customHeight="1" x14ac:dyDescent="0.15">
      <c r="A382" s="638"/>
      <c r="B382" s="200" t="s">
        <v>509</v>
      </c>
      <c r="C382" s="493">
        <f>SUM([12]B!C1128:C1144)</f>
        <v>0</v>
      </c>
      <c r="D382" s="493">
        <f>SUM([12]B!D1128:D1144)</f>
        <v>0</v>
      </c>
      <c r="E382" s="494">
        <f>SUM([12]B!E1128:E1144)</f>
        <v>0</v>
      </c>
      <c r="F382" s="494">
        <f>SUM([12]B!F1128:F1144)</f>
        <v>0</v>
      </c>
      <c r="G382" s="494">
        <f>SUM([12]B!G1128:G1144)</f>
        <v>0</v>
      </c>
      <c r="H382" s="494">
        <f>SUM([12]B!AA1128:AA1144)</f>
        <v>0</v>
      </c>
      <c r="I382" s="494">
        <f>SUM([12]B!AB1128:AB1144)</f>
        <v>0</v>
      </c>
      <c r="J382" s="494">
        <f>SUM([12]B!AC1128:AC1144)</f>
        <v>0</v>
      </c>
      <c r="K382" s="494">
        <f>SUM([12]B!AD1128:AD1144)</f>
        <v>0</v>
      </c>
      <c r="L382" s="494">
        <f>SUM([12]B!AE1128:AE1144)</f>
        <v>0</v>
      </c>
      <c r="M382" s="494">
        <f>SUM([12]B!AF1128:AF1144)</f>
        <v>0</v>
      </c>
      <c r="N382" s="494">
        <f>SUM([12]B!AG1128:AG1144)</f>
        <v>0</v>
      </c>
      <c r="O382" s="494">
        <f>SUM([12]B!AH1128:AH1144)</f>
        <v>0</v>
      </c>
      <c r="P382" s="494">
        <f>SUM([12]B!AI1128:AI1144)</f>
        <v>0</v>
      </c>
      <c r="Q382" s="494">
        <f>SUM([12]B!AJ1128:AJ1144)</f>
        <v>0</v>
      </c>
    </row>
    <row r="383" spans="1:28" ht="15" customHeight="1" x14ac:dyDescent="0.15">
      <c r="A383" s="625"/>
      <c r="B383" s="570" t="s">
        <v>410</v>
      </c>
      <c r="C383" s="538">
        <f>SUM(C381:C382)</f>
        <v>26</v>
      </c>
      <c r="D383" s="495">
        <f>SUM(D381:D382)</f>
        <v>26</v>
      </c>
      <c r="E383" s="496">
        <f t="shared" ref="E383:Q383" si="14">SUM(E381:E382)</f>
        <v>26</v>
      </c>
      <c r="F383" s="497">
        <f t="shared" si="14"/>
        <v>0</v>
      </c>
      <c r="G383" s="498">
        <f t="shared" si="14"/>
        <v>0</v>
      </c>
      <c r="H383" s="496">
        <f t="shared" si="14"/>
        <v>7</v>
      </c>
      <c r="I383" s="499">
        <f t="shared" si="14"/>
        <v>18</v>
      </c>
      <c r="J383" s="497">
        <f t="shared" si="14"/>
        <v>1</v>
      </c>
      <c r="K383" s="496">
        <f t="shared" si="14"/>
        <v>0</v>
      </c>
      <c r="L383" s="499">
        <f t="shared" si="14"/>
        <v>0</v>
      </c>
      <c r="M383" s="497">
        <f t="shared" si="14"/>
        <v>0</v>
      </c>
      <c r="N383" s="497">
        <f t="shared" si="14"/>
        <v>0</v>
      </c>
      <c r="O383" s="496">
        <f t="shared" si="14"/>
        <v>0</v>
      </c>
      <c r="P383" s="497">
        <f t="shared" si="14"/>
        <v>0</v>
      </c>
      <c r="Q383" s="495">
        <f t="shared" si="14"/>
        <v>0</v>
      </c>
    </row>
    <row r="384" spans="1:28" ht="15" customHeight="1" x14ac:dyDescent="0.15">
      <c r="A384" s="624" t="s">
        <v>510</v>
      </c>
      <c r="B384" s="203" t="s">
        <v>508</v>
      </c>
      <c r="C384" s="539">
        <f>[12]B!C1218+SUM([12]B!C1221:C1258)</f>
        <v>878</v>
      </c>
      <c r="D384" s="539">
        <f>[12]B!D1218+SUM([12]B!D1221:D1258)</f>
        <v>868</v>
      </c>
      <c r="E384" s="572">
        <f>[12]B!E1218+SUM([12]B!E1221:E1258)</f>
        <v>867</v>
      </c>
      <c r="F384" s="572">
        <f>[12]B!F1218+SUM([12]B!F1221:F1258)</f>
        <v>1</v>
      </c>
      <c r="G384" s="572">
        <f>[12]B!G1218+SUM([12]B!G1221:G1258)</f>
        <v>10</v>
      </c>
      <c r="H384" s="572">
        <f>[12]B!AA1218+SUM([12]B!AA1221:AA1258)</f>
        <v>36</v>
      </c>
      <c r="I384" s="572">
        <f>[12]B!AB1218+SUM([12]B!AB1221:AB1258)</f>
        <v>842</v>
      </c>
      <c r="J384" s="572">
        <f>[12]B!AC1218+SUM([12]B!AC1221:AC1258)</f>
        <v>0</v>
      </c>
      <c r="K384" s="572">
        <f>[12]B!AD1218+SUM([12]B!AD1221:AD1258)</f>
        <v>0</v>
      </c>
      <c r="L384" s="572">
        <f>[12]B!AE1218+SUM([12]B!AE1221:AE1258)</f>
        <v>0</v>
      </c>
      <c r="M384" s="572">
        <f>[12]B!AF1218+SUM([12]B!AF1221:AF1258)</f>
        <v>0</v>
      </c>
      <c r="N384" s="572">
        <f>[12]B!AG1218+SUM([12]B!AG1221:AG1258)</f>
        <v>0</v>
      </c>
      <c r="O384" s="572">
        <f>[12]B!AH1218+SUM([12]B!AH1221:AH1258)</f>
        <v>0</v>
      </c>
      <c r="P384" s="572">
        <f>[12]B!AI1218+SUM([12]B!AI1221:AI1258)</f>
        <v>58</v>
      </c>
      <c r="Q384" s="205">
        <f>[12]B!AJ1218+SUM([12]B!AJ1221:AJ1258)</f>
        <v>0</v>
      </c>
    </row>
    <row r="385" spans="1:17" ht="15" customHeight="1" x14ac:dyDescent="0.15">
      <c r="A385" s="638"/>
      <c r="B385" s="204" t="s">
        <v>509</v>
      </c>
      <c r="C385" s="498">
        <f>SUM([12]B!C1259:C1270)</f>
        <v>275</v>
      </c>
      <c r="D385" s="498">
        <f>SUM([12]B!D1259:D1270)</f>
        <v>275</v>
      </c>
      <c r="E385" s="500">
        <f>SUM([12]B!E1259:E1270)</f>
        <v>275</v>
      </c>
      <c r="F385" s="500">
        <f>SUM([12]B!F1259:F1270)</f>
        <v>0</v>
      </c>
      <c r="G385" s="500">
        <f>SUM([12]B!G1259:G1270)</f>
        <v>0</v>
      </c>
      <c r="H385" s="500">
        <f>SUM([12]B!AA1259:AA1270)</f>
        <v>0</v>
      </c>
      <c r="I385" s="500">
        <f>SUM([12]B!AB1259:AB1270)</f>
        <v>275</v>
      </c>
      <c r="J385" s="500">
        <f>SUM([12]B!AC1259:AC1270)</f>
        <v>0</v>
      </c>
      <c r="K385" s="500">
        <f>SUM([12]B!AD1259:AD1270)</f>
        <v>0</v>
      </c>
      <c r="L385" s="500">
        <f>SUM([12]B!AE1259:AE1270)</f>
        <v>0</v>
      </c>
      <c r="M385" s="500">
        <f>SUM([12]B!AF1259:AF1270)</f>
        <v>0</v>
      </c>
      <c r="N385" s="500">
        <f>SUM([12]B!AG1259:AG1270)</f>
        <v>0</v>
      </c>
      <c r="O385" s="500">
        <f>SUM([12]B!AH1259:AH1270)</f>
        <v>0</v>
      </c>
      <c r="P385" s="500">
        <f>SUM([12]B!AI1259:AI1270)</f>
        <v>0</v>
      </c>
      <c r="Q385" s="501">
        <f>SUM([12]B!AJ1259:AJ1270)</f>
        <v>0</v>
      </c>
    </row>
    <row r="386" spans="1:17" ht="15" customHeight="1" x14ac:dyDescent="0.15">
      <c r="A386" s="625"/>
      <c r="B386" s="570" t="s">
        <v>410</v>
      </c>
      <c r="C386" s="498">
        <f>SUM(C384:C385)</f>
        <v>1153</v>
      </c>
      <c r="D386" s="498">
        <f t="shared" ref="D386:Q386" si="15">SUM(D384:D385)</f>
        <v>1143</v>
      </c>
      <c r="E386" s="498">
        <f t="shared" si="15"/>
        <v>1142</v>
      </c>
      <c r="F386" s="498">
        <f t="shared" si="15"/>
        <v>1</v>
      </c>
      <c r="G386" s="498">
        <f t="shared" si="15"/>
        <v>10</v>
      </c>
      <c r="H386" s="498">
        <f t="shared" si="15"/>
        <v>36</v>
      </c>
      <c r="I386" s="498">
        <f t="shared" si="15"/>
        <v>1117</v>
      </c>
      <c r="J386" s="498">
        <f t="shared" si="15"/>
        <v>0</v>
      </c>
      <c r="K386" s="498">
        <f t="shared" si="15"/>
        <v>0</v>
      </c>
      <c r="L386" s="498">
        <f t="shared" si="15"/>
        <v>0</v>
      </c>
      <c r="M386" s="498">
        <f t="shared" si="15"/>
        <v>0</v>
      </c>
      <c r="N386" s="498">
        <f t="shared" si="15"/>
        <v>0</v>
      </c>
      <c r="O386" s="498">
        <f t="shared" si="15"/>
        <v>0</v>
      </c>
      <c r="P386" s="498">
        <f t="shared" si="15"/>
        <v>58</v>
      </c>
      <c r="Q386" s="495">
        <f t="shared" si="15"/>
        <v>0</v>
      </c>
    </row>
    <row r="387" spans="1:17" ht="15" customHeight="1" x14ac:dyDescent="0.15">
      <c r="A387" s="624" t="s">
        <v>511</v>
      </c>
      <c r="B387" s="203" t="s">
        <v>508</v>
      </c>
      <c r="C387" s="498">
        <f>SUM([12]B!C1354:C1401)</f>
        <v>323</v>
      </c>
      <c r="D387" s="498">
        <f>SUM([12]B!D1354:D1401)</f>
        <v>323</v>
      </c>
      <c r="E387" s="500">
        <f>SUM([12]B!E1354:E1401)</f>
        <v>323</v>
      </c>
      <c r="F387" s="500">
        <f>SUM([12]B!F1354:F1401)</f>
        <v>0</v>
      </c>
      <c r="G387" s="500">
        <f>SUM([12]B!G1354:G1401)</f>
        <v>0</v>
      </c>
      <c r="H387" s="500">
        <f>SUM([12]B!AA1354:AA1401)</f>
        <v>2</v>
      </c>
      <c r="I387" s="500">
        <f>SUM([12]B!AB1354:AB1401)</f>
        <v>320</v>
      </c>
      <c r="J387" s="500">
        <f>SUM([12]B!AC1354:AC1401)</f>
        <v>1</v>
      </c>
      <c r="K387" s="500">
        <f>SUM([12]B!AD1354:AD1401)</f>
        <v>0</v>
      </c>
      <c r="L387" s="500">
        <f>SUM([12]B!AE1354:AE1401)</f>
        <v>0</v>
      </c>
      <c r="M387" s="500">
        <f>SUM([12]B!AF1354:AF1401)</f>
        <v>0</v>
      </c>
      <c r="N387" s="500">
        <f>SUM([12]B!AG1354:AG1401)</f>
        <v>0</v>
      </c>
      <c r="O387" s="500">
        <f>SUM([12]B!AH1354:AH1401)</f>
        <v>0</v>
      </c>
      <c r="P387" s="500">
        <f>SUM([12]B!AI1354:AI1401)</f>
        <v>0</v>
      </c>
      <c r="Q387" s="501">
        <f>SUM([12]B!AJ1354:AJ1401)</f>
        <v>0</v>
      </c>
    </row>
    <row r="388" spans="1:17" ht="15" customHeight="1" x14ac:dyDescent="0.15">
      <c r="A388" s="638"/>
      <c r="B388" s="200" t="s">
        <v>509</v>
      </c>
      <c r="C388" s="498">
        <f>SUM([12]B!C1402:C1423)</f>
        <v>8</v>
      </c>
      <c r="D388" s="498">
        <f>SUM([12]B!D1402:D1423)</f>
        <v>8</v>
      </c>
      <c r="E388" s="500">
        <f>SUM([12]B!E1402:E1423)</f>
        <v>8</v>
      </c>
      <c r="F388" s="500">
        <f>SUM([12]B!F1402:F1423)</f>
        <v>0</v>
      </c>
      <c r="G388" s="500">
        <f>SUM([12]B!G1402:G1423)</f>
        <v>0</v>
      </c>
      <c r="H388" s="500">
        <f>SUM([12]B!AA1402:AA1423)</f>
        <v>2</v>
      </c>
      <c r="I388" s="500">
        <f>SUM([12]B!AB1402:AB1423)</f>
        <v>6</v>
      </c>
      <c r="J388" s="500">
        <f>SUM([12]B!AC1402:AC1423)</f>
        <v>0</v>
      </c>
      <c r="K388" s="500">
        <f>SUM([12]B!AD1402:AD1423)</f>
        <v>0</v>
      </c>
      <c r="L388" s="500">
        <f>SUM([12]B!AE1402:AE1423)</f>
        <v>0</v>
      </c>
      <c r="M388" s="500">
        <f>SUM([12]B!AF1402:AF1423)</f>
        <v>0</v>
      </c>
      <c r="N388" s="500">
        <f>SUM([12]B!AG1402:AG1423)</f>
        <v>0</v>
      </c>
      <c r="O388" s="500">
        <f>SUM([12]B!AH1402:AH1423)</f>
        <v>0</v>
      </c>
      <c r="P388" s="500">
        <f>SUM([12]B!AI1402:AI1423)</f>
        <v>0</v>
      </c>
      <c r="Q388" s="501">
        <f>SUM([12]B!AJ1402:AJ1423)</f>
        <v>0</v>
      </c>
    </row>
    <row r="389" spans="1:17" ht="15" customHeight="1" x14ac:dyDescent="0.15">
      <c r="A389" s="625"/>
      <c r="B389" s="570" t="s">
        <v>410</v>
      </c>
      <c r="C389" s="498">
        <f>SUM(C387:C388)</f>
        <v>331</v>
      </c>
      <c r="D389" s="498">
        <f t="shared" ref="D389:Q389" si="16">SUM(D387:D388)</f>
        <v>331</v>
      </c>
      <c r="E389" s="498">
        <f t="shared" si="16"/>
        <v>331</v>
      </c>
      <c r="F389" s="498">
        <f t="shared" si="16"/>
        <v>0</v>
      </c>
      <c r="G389" s="498">
        <f t="shared" si="16"/>
        <v>0</v>
      </c>
      <c r="H389" s="498">
        <f t="shared" si="16"/>
        <v>4</v>
      </c>
      <c r="I389" s="498">
        <f t="shared" si="16"/>
        <v>326</v>
      </c>
      <c r="J389" s="498">
        <f t="shared" si="16"/>
        <v>1</v>
      </c>
      <c r="K389" s="498">
        <f t="shared" si="16"/>
        <v>0</v>
      </c>
      <c r="L389" s="498">
        <f t="shared" si="16"/>
        <v>0</v>
      </c>
      <c r="M389" s="498">
        <f t="shared" si="16"/>
        <v>0</v>
      </c>
      <c r="N389" s="498">
        <f t="shared" si="16"/>
        <v>0</v>
      </c>
      <c r="O389" s="498">
        <f t="shared" si="16"/>
        <v>0</v>
      </c>
      <c r="P389" s="498">
        <f t="shared" si="16"/>
        <v>0</v>
      </c>
      <c r="Q389" s="495">
        <f t="shared" si="16"/>
        <v>0</v>
      </c>
    </row>
    <row r="390" spans="1:17" ht="24.75" customHeight="1" x14ac:dyDescent="0.15">
      <c r="A390" s="573" t="s">
        <v>512</v>
      </c>
      <c r="B390" s="205" t="s">
        <v>508</v>
      </c>
      <c r="C390" s="498">
        <f>[12]B!C1504</f>
        <v>2</v>
      </c>
      <c r="D390" s="498">
        <f>[12]B!D1504</f>
        <v>2</v>
      </c>
      <c r="E390" s="500">
        <f>[12]B!E1504</f>
        <v>2</v>
      </c>
      <c r="F390" s="500">
        <f>[12]B!F1504</f>
        <v>0</v>
      </c>
      <c r="G390" s="500">
        <f>[12]B!G1504</f>
        <v>0</v>
      </c>
      <c r="H390" s="500">
        <f>[12]B!AA1504</f>
        <v>0</v>
      </c>
      <c r="I390" s="500">
        <f>[12]B!AB1504</f>
        <v>2</v>
      </c>
      <c r="J390" s="500">
        <f>[12]B!AC1504</f>
        <v>0</v>
      </c>
      <c r="K390" s="500">
        <f>[12]B!AD1504</f>
        <v>0</v>
      </c>
      <c r="L390" s="500">
        <f>[12]B!AE1504</f>
        <v>0</v>
      </c>
      <c r="M390" s="500">
        <f>[12]B!AF1504</f>
        <v>0</v>
      </c>
      <c r="N390" s="500">
        <f>[12]B!AG1504</f>
        <v>0</v>
      </c>
      <c r="O390" s="500">
        <f>[12]B!AH1504</f>
        <v>0</v>
      </c>
      <c r="P390" s="500">
        <f>[12]B!AI1504</f>
        <v>0</v>
      </c>
      <c r="Q390" s="501">
        <f>[12]B!AJ1504</f>
        <v>0</v>
      </c>
    </row>
    <row r="391" spans="1:17" ht="24.75" customHeight="1" x14ac:dyDescent="0.15">
      <c r="A391" s="206" t="s">
        <v>513</v>
      </c>
      <c r="B391" s="204" t="s">
        <v>508</v>
      </c>
      <c r="C391" s="498">
        <f>[12]B!C1653</f>
        <v>0</v>
      </c>
      <c r="D391" s="498">
        <f>[12]B!D1653</f>
        <v>0</v>
      </c>
      <c r="E391" s="500">
        <f>[12]B!E1653</f>
        <v>0</v>
      </c>
      <c r="F391" s="500">
        <f>[12]B!F1653</f>
        <v>0</v>
      </c>
      <c r="G391" s="500">
        <f>[12]B!G1653</f>
        <v>0</v>
      </c>
      <c r="H391" s="500">
        <f>[12]B!AA1653</f>
        <v>0</v>
      </c>
      <c r="I391" s="500">
        <f>[12]B!AB1653</f>
        <v>0</v>
      </c>
      <c r="J391" s="500">
        <f>[12]B!AC1653</f>
        <v>0</v>
      </c>
      <c r="K391" s="500">
        <f>[12]B!AD1653</f>
        <v>0</v>
      </c>
      <c r="L391" s="500">
        <f>[12]B!AE1653</f>
        <v>0</v>
      </c>
      <c r="M391" s="500">
        <f>[12]B!AF1653</f>
        <v>0</v>
      </c>
      <c r="N391" s="500">
        <f>[12]B!AG1653</f>
        <v>0</v>
      </c>
      <c r="O391" s="500">
        <f>[12]B!AH1653</f>
        <v>0</v>
      </c>
      <c r="P391" s="500">
        <f>[12]B!AI1653</f>
        <v>0</v>
      </c>
      <c r="Q391" s="501">
        <f>[12]B!AJ1653</f>
        <v>0</v>
      </c>
    </row>
    <row r="392" spans="1:17" ht="15" customHeight="1" x14ac:dyDescent="0.15">
      <c r="A392" s="624" t="s">
        <v>514</v>
      </c>
      <c r="B392" s="207" t="s">
        <v>508</v>
      </c>
      <c r="C392" s="502">
        <f>SUM([12]B!C1682:C1690,[12]B!C1694:C1697,[12]B!C1701,[12]B!C1704:C1742,[12]B!C1753:C1758)+[12]B!C1812</f>
        <v>25664</v>
      </c>
      <c r="D392" s="502">
        <f>SUM([12]B!D1682:D1690,[12]B!D1694:D1697,[12]B!D1701,[12]B!D1704:D1742,[12]B!D1753:D1758)+[12]B!D1812</f>
        <v>25457</v>
      </c>
      <c r="E392" s="503">
        <f>SUM([12]B!E1682:E1690,[12]B!E1694:E1697,[12]B!E1701,[12]B!E1704:E1742,[12]B!E1753:E1758)+[12]B!E1812</f>
        <v>25457</v>
      </c>
      <c r="F392" s="503">
        <f>SUM([12]B!F1682:F1690,[12]B!F1694:F1697,[12]B!F1701,[12]B!F1704:F1742,[12]B!F1753:F1758)+[12]B!F1812</f>
        <v>0</v>
      </c>
      <c r="G392" s="503">
        <f>SUM([12]B!G1682:G1690,[12]B!G1694:G1697,[12]B!G1701,[12]B!G1704:G1742,[12]B!G1753:G1758)+[12]B!G1812</f>
        <v>207</v>
      </c>
      <c r="H392" s="503">
        <f>SUM([12]B!AA1682:AA1690,[12]B!AA1694:AA1697,[12]B!AA1701,[12]B!AA1704:AA1742,[12]B!AA1753:AA1758)+[12]B!AA1812</f>
        <v>23730</v>
      </c>
      <c r="I392" s="503">
        <f>SUM([12]B!AB1682:AB1690,[12]B!AB1694:AB1697,[12]B!AB1701,[12]B!AB1704:AB1742,[12]B!AB1753:AB1758)+[12]B!AB1812</f>
        <v>1178</v>
      </c>
      <c r="J392" s="503">
        <f>SUM([12]B!AC1682:AC1690,[12]B!AC1694:AC1697,[12]B!AC1701,[12]B!AC1704:AC1742,[12]B!AC1753:AC1758)+[12]B!AC1812</f>
        <v>756</v>
      </c>
      <c r="K392" s="503">
        <f>SUM([12]B!AD1682:AD1690,[12]B!AD1694:AD1697,[12]B!AD1701,[12]B!AD1704:AD1742,[12]B!AD1753:AD1758)+[12]B!AD1812</f>
        <v>0</v>
      </c>
      <c r="L392" s="503">
        <f>SUM([12]B!AE1682:AE1690,[12]B!AE1694:AE1697,[12]B!AE1701,[12]B!AE1704:AE1742,[12]B!AE1753:AE1758)+[12]B!AE1812</f>
        <v>0</v>
      </c>
      <c r="M392" s="503">
        <f>SUM([12]B!AF1682:AF1690,[12]B!AF1694:AF1697,[12]B!AF1701,[12]B!AF1704:AF1742,[12]B!AF1753:AF1758)+[12]B!AF1812</f>
        <v>0</v>
      </c>
      <c r="N392" s="503">
        <f>SUM([12]B!AG1682:AG1690,[12]B!AG1694:AG1697,[12]B!AG1701,[12]B!AG1704:AG1742,[12]B!AG1753:AG1758)+[12]B!AG1812</f>
        <v>0</v>
      </c>
      <c r="O392" s="503">
        <f>SUM([12]B!AH1682:AH1690,[12]B!AH1694:AH1697,[12]B!AH1701,[12]B!AH1704:AH1742,[12]B!AH1753:AH1758)+[12]B!AH1812</f>
        <v>0</v>
      </c>
      <c r="P392" s="503">
        <f>SUM([12]B!AI1682:AI1690,[12]B!AI1694:AI1697,[12]B!AI1701,[12]B!AI1704:AI1742,[12]B!AI1753:AI1758)+[12]B!AI1812</f>
        <v>0</v>
      </c>
      <c r="Q392" s="504">
        <f>SUM([12]B!AJ1682:AJ1690,[12]B!AJ1694:AJ1697,[12]B!AJ1701,[12]B!AJ1704:AJ1742,[12]B!AJ1753:AJ1758)+[12]B!AJ1812</f>
        <v>0</v>
      </c>
    </row>
    <row r="393" spans="1:17" ht="15" customHeight="1" x14ac:dyDescent="0.15">
      <c r="A393" s="638"/>
      <c r="B393" s="200" t="s">
        <v>509</v>
      </c>
      <c r="C393" s="505">
        <f>SUM([12]B!C1691:C1693,[12]B!C1695:C1696,[12]B!C1701:C1703,[12]B!C1743:C1752,[12]B!C1759:C1785,[12]B!C1815)</f>
        <v>2493</v>
      </c>
      <c r="D393" s="505">
        <f>SUM([12]B!D1691:D1693,[12]B!D1695:D1696,[12]B!D1701:D1703,[12]B!D1743:D1752,[12]B!D1759:D1785,[12]B!D1815)</f>
        <v>2493</v>
      </c>
      <c r="E393" s="506">
        <f>SUM([12]B!E1691:E1693,[12]B!E1695:E1696,[12]B!E1701:E1703,[12]B!E1743:E1752,[12]B!E1759:E1785,[12]B!E1815)</f>
        <v>2493</v>
      </c>
      <c r="F393" s="506">
        <f>SUM([12]B!F1691:F1693,[12]B!F1695:F1696,[12]B!F1701:F1703,[12]B!F1743:F1752,[12]B!F1759:F1785,[12]B!F1815)</f>
        <v>0</v>
      </c>
      <c r="G393" s="506">
        <f>SUM([12]B!G1691:G1693,[12]B!G1695:G1696,[12]B!G1701:G1703,[12]B!G1743:G1752,[12]B!G1759:G1785,[12]B!G1815)</f>
        <v>0</v>
      </c>
      <c r="H393" s="506">
        <f>SUM([12]B!AA1691:AA1693,[12]B!AA1695:AA1696,[12]B!AA1701:AA1703,[12]B!AA1743:AA1752,[12]B!AA1759:AA1785,[12]B!AA1815)</f>
        <v>2040</v>
      </c>
      <c r="I393" s="506">
        <f>SUM([12]B!AB1691:AB1693,[12]B!AB1695:AB1696,[12]B!AB1701:AB1703,[12]B!AB1743:AB1752,[12]B!AB1759:AB1785,[12]B!AB1815)</f>
        <v>2</v>
      </c>
      <c r="J393" s="506">
        <f>SUM([12]B!AC1691:AC1693,[12]B!AC1695:AC1696,[12]B!AC1701:AC1703,[12]B!AC1743:AC1752,[12]B!AC1759:AC1785,[12]B!AC1815)</f>
        <v>451</v>
      </c>
      <c r="K393" s="506">
        <f>SUM([12]B!AD1691:AD1693,[12]B!AD1695:AD1696,[12]B!AD1701:AD1703,[12]B!AD1743:AD1752,[12]B!AD1759:AD1785,[12]B!AD1815)</f>
        <v>0</v>
      </c>
      <c r="L393" s="506">
        <f>SUM([12]B!AE1691:AE1693,[12]B!AE1695:AE1696,[12]B!AE1701:AE1703,[12]B!AE1743:AE1752,[12]B!AE1759:AE1785,[12]B!AE1815)</f>
        <v>0</v>
      </c>
      <c r="M393" s="506">
        <f>SUM([12]B!AF1691:AF1693,[12]B!AF1695:AF1696,[12]B!AF1701:AF1703,[12]B!AF1743:AF1752,[12]B!AF1759:AF1785,[12]B!AF1815)</f>
        <v>0</v>
      </c>
      <c r="N393" s="506">
        <f>SUM([12]B!AG1691:AG1693,[12]B!AG1695:AG1696,[12]B!AG1701:AG1703,[12]B!AG1743:AG1752,[12]B!AG1759:AG1785,[12]B!AG1815)</f>
        <v>0</v>
      </c>
      <c r="O393" s="506">
        <f>SUM([12]B!AH1691:AH1693,[12]B!AH1695:AH1696,[12]B!AH1701:AH1703,[12]B!AH1743:AH1752,[12]B!AH1759:AH1785,[12]B!AH1815)</f>
        <v>0</v>
      </c>
      <c r="P393" s="506">
        <f>SUM([12]B!AI1691:AI1693,[12]B!AI1695:AI1696,[12]B!AI1701:AI1703,[12]B!AI1743:AI1752,[12]B!AI1759:AI1785,[12]B!AI1815)</f>
        <v>0</v>
      </c>
      <c r="Q393" s="494">
        <f>SUM([12]B!AJ1691:AJ1693,[12]B!AJ1695:AJ1696,[12]B!AJ1701:AJ1703,[12]B!AJ1743:AJ1752,[12]B!AJ1759:AJ1785,[12]B!AJ1815)</f>
        <v>0</v>
      </c>
    </row>
    <row r="394" spans="1:17" ht="15" customHeight="1" x14ac:dyDescent="0.15">
      <c r="A394" s="625"/>
      <c r="B394" s="570" t="s">
        <v>410</v>
      </c>
      <c r="C394" s="538">
        <f t="shared" ref="C394:Q394" si="17">SUM(C392:C393)</f>
        <v>28157</v>
      </c>
      <c r="D394" s="495">
        <f t="shared" si="17"/>
        <v>27950</v>
      </c>
      <c r="E394" s="496">
        <f t="shared" si="17"/>
        <v>27950</v>
      </c>
      <c r="F394" s="497">
        <f t="shared" si="17"/>
        <v>0</v>
      </c>
      <c r="G394" s="498">
        <f t="shared" si="17"/>
        <v>207</v>
      </c>
      <c r="H394" s="496">
        <f t="shared" si="17"/>
        <v>25770</v>
      </c>
      <c r="I394" s="499">
        <f t="shared" si="17"/>
        <v>1180</v>
      </c>
      <c r="J394" s="497">
        <f t="shared" si="17"/>
        <v>1207</v>
      </c>
      <c r="K394" s="496">
        <f t="shared" si="17"/>
        <v>0</v>
      </c>
      <c r="L394" s="499">
        <f t="shared" si="17"/>
        <v>0</v>
      </c>
      <c r="M394" s="497">
        <f t="shared" si="17"/>
        <v>0</v>
      </c>
      <c r="N394" s="497">
        <f>SUM(N392:N393)</f>
        <v>0</v>
      </c>
      <c r="O394" s="496">
        <f t="shared" si="17"/>
        <v>0</v>
      </c>
      <c r="P394" s="497">
        <f t="shared" si="17"/>
        <v>0</v>
      </c>
      <c r="Q394" s="495">
        <f t="shared" si="17"/>
        <v>0</v>
      </c>
    </row>
    <row r="395" spans="1:17" ht="15" customHeight="1" x14ac:dyDescent="0.15">
      <c r="A395" s="638" t="s">
        <v>515</v>
      </c>
      <c r="B395" s="207" t="s">
        <v>508</v>
      </c>
      <c r="C395" s="507">
        <f>SUM([12]B!C1985:C1998,[12]B!C2000:C2033,[12]B!C2059:C2061)</f>
        <v>326</v>
      </c>
      <c r="D395" s="507">
        <f>SUM([12]B!D1985:D1998,[12]B!D2000:D2033,[12]B!D2059:D2061)</f>
        <v>325</v>
      </c>
      <c r="E395" s="508">
        <f>SUM([12]B!E1985:E1998,[12]B!E2000:E2033,[12]B!E2059:E2061)</f>
        <v>324</v>
      </c>
      <c r="F395" s="508">
        <f>SUM([12]B!F1985:F1998,[12]B!F2000:F2033,[12]B!F2059:F2061)</f>
        <v>1</v>
      </c>
      <c r="G395" s="508">
        <f>SUM([12]B!G1985:G1998,[12]B!G2000:G2033,[12]B!G2059:G2061)</f>
        <v>1</v>
      </c>
      <c r="H395" s="508">
        <f>SUM([12]B!AA1985:AA1998,[12]B!AA2000:AA2033,[12]B!AA2059:AA2061)</f>
        <v>120</v>
      </c>
      <c r="I395" s="508">
        <f>SUM([12]B!AB1985:AB1998,[12]B!AB2000:AB2033,[12]B!AB2059:AB2061)</f>
        <v>202</v>
      </c>
      <c r="J395" s="508">
        <f>SUM([12]B!AC1985:AC1998,[12]B!AC2000:AC2033,[12]B!AC2059:AC2061)</f>
        <v>4</v>
      </c>
      <c r="K395" s="508">
        <f>SUM([12]B!AD1985:AD1998,[12]B!AD2000:AD2033,[12]B!AD2059:AD2061)</f>
        <v>0</v>
      </c>
      <c r="L395" s="508">
        <f>SUM([12]B!AE1985:AE1998,[12]B!AE2000:AE2033,[12]B!AE2059:AE2061)</f>
        <v>0</v>
      </c>
      <c r="M395" s="508">
        <f>SUM([12]B!AF1985:AF1998,[12]B!AF2000:AF2033,[12]B!AF2059:AF2061)</f>
        <v>0</v>
      </c>
      <c r="N395" s="508">
        <f>SUM([12]B!AG1985:AG1998,[12]B!AG2000:AG2033,[12]B!AG2059:AG2061)</f>
        <v>0</v>
      </c>
      <c r="O395" s="508">
        <f>SUM([12]B!AH1985:AH1998,[12]B!AH2000:AH2033,[12]B!AH2059:AH2061)</f>
        <v>0</v>
      </c>
      <c r="P395" s="508">
        <f>SUM([12]B!AI1985:AI1998,[12]B!AI2000:AI2033,[12]B!AI2059:AI2061)</f>
        <v>9</v>
      </c>
      <c r="Q395" s="509">
        <f>SUM([12]B!AJ1985:AJ1998,[12]B!AJ2000:AJ2033,[12]B!AJ2059:AJ2061)</f>
        <v>0</v>
      </c>
    </row>
    <row r="396" spans="1:17" ht="15" customHeight="1" x14ac:dyDescent="0.15">
      <c r="A396" s="638"/>
      <c r="B396" s="200" t="s">
        <v>509</v>
      </c>
      <c r="C396" s="505">
        <f>SUM([12]B!C1999,[12]B!C2034:C2055)</f>
        <v>17</v>
      </c>
      <c r="D396" s="505">
        <f>SUM([12]B!D1999,[12]B!D2034:D2055)</f>
        <v>17</v>
      </c>
      <c r="E396" s="506">
        <f>SUM([12]B!E1999,[12]B!E2034:E2055)</f>
        <v>17</v>
      </c>
      <c r="F396" s="506">
        <f>SUM([12]B!F1999,[12]B!F2034:F2055)</f>
        <v>0</v>
      </c>
      <c r="G396" s="506">
        <f>SUM([12]B!G1999,[12]B!G2034:G2055)</f>
        <v>0</v>
      </c>
      <c r="H396" s="506">
        <f>SUM([12]B!AA1999,[12]B!AA2034:AA2055)</f>
        <v>0</v>
      </c>
      <c r="I396" s="506">
        <f>SUM([12]B!AB1999,[12]B!AB2034:AB2055)</f>
        <v>4</v>
      </c>
      <c r="J396" s="506">
        <f>SUM([12]B!AC1999,[12]B!AC2034:AC2055)</f>
        <v>13</v>
      </c>
      <c r="K396" s="506">
        <f>SUM([12]B!AD1999,[12]B!AD2034:AD2055)</f>
        <v>0</v>
      </c>
      <c r="L396" s="506">
        <f>SUM([12]B!AE1999,[12]B!AE2034:AE2055)</f>
        <v>0</v>
      </c>
      <c r="M396" s="506">
        <f>SUM([12]B!AF1999,[12]B!AF2034:AF2055)</f>
        <v>0</v>
      </c>
      <c r="N396" s="506">
        <f>SUM([12]B!AG1999,[12]B!AG2034:AG2055)</f>
        <v>0</v>
      </c>
      <c r="O396" s="506">
        <f>SUM([12]B!AH1999,[12]B!AH2034:AH2055)</f>
        <v>0</v>
      </c>
      <c r="P396" s="506">
        <f>SUM([12]B!AI1999,[12]B!AI2034:AI2055)</f>
        <v>0</v>
      </c>
      <c r="Q396" s="494">
        <f>SUM([12]B!AJ1999,[12]B!AJ2034:AJ2055)</f>
        <v>0</v>
      </c>
    </row>
    <row r="397" spans="1:17" ht="15" customHeight="1" x14ac:dyDescent="0.15">
      <c r="A397" s="638"/>
      <c r="B397" s="570" t="s">
        <v>410</v>
      </c>
      <c r="C397" s="538">
        <f>SUM(C395:C396)</f>
        <v>343</v>
      </c>
      <c r="D397" s="495">
        <f t="shared" ref="D397:Q397" si="18">SUM(D395:D396)</f>
        <v>342</v>
      </c>
      <c r="E397" s="496">
        <f t="shared" si="18"/>
        <v>341</v>
      </c>
      <c r="F397" s="497">
        <f t="shared" si="18"/>
        <v>1</v>
      </c>
      <c r="G397" s="498">
        <f t="shared" si="18"/>
        <v>1</v>
      </c>
      <c r="H397" s="496">
        <f t="shared" si="18"/>
        <v>120</v>
      </c>
      <c r="I397" s="499">
        <f t="shared" si="18"/>
        <v>206</v>
      </c>
      <c r="J397" s="497">
        <f t="shared" si="18"/>
        <v>17</v>
      </c>
      <c r="K397" s="496">
        <f t="shared" si="18"/>
        <v>0</v>
      </c>
      <c r="L397" s="499">
        <f t="shared" si="18"/>
        <v>0</v>
      </c>
      <c r="M397" s="497">
        <f t="shared" si="18"/>
        <v>0</v>
      </c>
      <c r="N397" s="497">
        <f t="shared" si="18"/>
        <v>0</v>
      </c>
      <c r="O397" s="496">
        <f t="shared" si="18"/>
        <v>0</v>
      </c>
      <c r="P397" s="497">
        <f t="shared" si="18"/>
        <v>9</v>
      </c>
      <c r="Q397" s="495">
        <f t="shared" si="18"/>
        <v>0</v>
      </c>
    </row>
    <row r="398" spans="1:17" ht="15" customHeight="1" x14ac:dyDescent="0.15">
      <c r="A398" s="624" t="s">
        <v>516</v>
      </c>
      <c r="B398" s="203" t="s">
        <v>508</v>
      </c>
      <c r="C398" s="540">
        <f>SUM([12]B!C2220:C2241,[12]B!C2257:C2259)</f>
        <v>146</v>
      </c>
      <c r="D398" s="540">
        <f>SUM([12]B!D2220:D2241,[12]B!D2257:D2259)</f>
        <v>146</v>
      </c>
      <c r="E398" s="540">
        <f>SUM([12]B!E2220:E2241,[12]B!E2257:E2259)</f>
        <v>146</v>
      </c>
      <c r="F398" s="540">
        <f>SUM([12]B!F2220:F2241,[12]B!F2257:F2259)</f>
        <v>0</v>
      </c>
      <c r="G398" s="540">
        <f>SUM([12]B!G2220:G2241,[12]B!G2257:G2259)</f>
        <v>0</v>
      </c>
      <c r="H398" s="541">
        <f>SUM([12]B!AA2220:AA2241,[12]B!AA2257:AA2259)</f>
        <v>90</v>
      </c>
      <c r="I398" s="541">
        <f>SUM([12]B!AB2220:AB2241,[12]B!AB2257:AB2259)</f>
        <v>20</v>
      </c>
      <c r="J398" s="541">
        <f>SUM([12]B!AC2220:AC2241,[12]B!AC2257:AC2259)</f>
        <v>36</v>
      </c>
      <c r="K398" s="541">
        <f>SUM([12]B!AD2220:AD2241,[12]B!AD2257:AD2259)</f>
        <v>0</v>
      </c>
      <c r="L398" s="541">
        <f>SUM([12]B!AE2220:AE2241,[12]B!AE2257:AE2259)</f>
        <v>0</v>
      </c>
      <c r="M398" s="541">
        <f>SUM([12]B!AF2220:AF2241,[12]B!AF2257:AF2259)</f>
        <v>0</v>
      </c>
      <c r="N398" s="541">
        <f>SUM([12]B!AG2220:AG2241,[12]B!AG2257:AG2259)</f>
        <v>0</v>
      </c>
      <c r="O398" s="541">
        <f>SUM([12]B!AH2220:AH2241,[12]B!AH2257:AH2259)</f>
        <v>0</v>
      </c>
      <c r="P398" s="541">
        <f>SUM([12]B!AI2220:AI2241,[12]B!AI2257:AI2259)</f>
        <v>0</v>
      </c>
      <c r="Q398" s="207">
        <f>SUM([12]B!AJ2220:AJ2241,[12]B!AJ2257:AJ2259)</f>
        <v>0</v>
      </c>
    </row>
    <row r="399" spans="1:17" ht="15" customHeight="1" x14ac:dyDescent="0.15">
      <c r="A399" s="638"/>
      <c r="B399" s="200" t="s">
        <v>509</v>
      </c>
      <c r="C399" s="505">
        <f>SUM([12]B!C2242:C2245)</f>
        <v>193</v>
      </c>
      <c r="D399" s="505">
        <f>SUM([12]B!D2242:D2245)</f>
        <v>119</v>
      </c>
      <c r="E399" s="506">
        <f>SUM([12]B!E2242:E2245)</f>
        <v>119</v>
      </c>
      <c r="F399" s="506">
        <f>SUM([12]B!F2242:F2245)</f>
        <v>0</v>
      </c>
      <c r="G399" s="506">
        <f>SUM([12]B!G2242:G2245)</f>
        <v>74</v>
      </c>
      <c r="H399" s="506">
        <f>SUM([12]B!AA2242:AA2245)</f>
        <v>107</v>
      </c>
      <c r="I399" s="506">
        <f>SUM([12]B!AB2242:AB2245)</f>
        <v>11</v>
      </c>
      <c r="J399" s="506">
        <f>SUM([12]B!AC2242:AC2245)</f>
        <v>75</v>
      </c>
      <c r="K399" s="506">
        <f>SUM([12]B!AD2242:AD2245)</f>
        <v>0</v>
      </c>
      <c r="L399" s="506">
        <f>SUM([12]B!AE2242:AE2245)</f>
        <v>0</v>
      </c>
      <c r="M399" s="506">
        <f>SUM([12]B!AF2242:AF2245)</f>
        <v>0</v>
      </c>
      <c r="N399" s="506">
        <f>SUM([12]B!AG2242:AG2245)</f>
        <v>0</v>
      </c>
      <c r="O399" s="506">
        <f>SUM([12]B!AH2242:AH2245)</f>
        <v>0</v>
      </c>
      <c r="P399" s="506">
        <f>SUM([12]B!AI2242:AI2245)</f>
        <v>0</v>
      </c>
      <c r="Q399" s="494">
        <f>SUM([12]B!AJ2242:AJ2245)</f>
        <v>0</v>
      </c>
    </row>
    <row r="400" spans="1:17" ht="15" customHeight="1" x14ac:dyDescent="0.15">
      <c r="A400" s="625"/>
      <c r="B400" s="570" t="s">
        <v>410</v>
      </c>
      <c r="C400" s="498">
        <f>SUM(C398:C399)</f>
        <v>339</v>
      </c>
      <c r="D400" s="498">
        <f t="shared" ref="D400:Q400" si="19">SUM(D398:D399)</f>
        <v>265</v>
      </c>
      <c r="E400" s="498">
        <f t="shared" si="19"/>
        <v>265</v>
      </c>
      <c r="F400" s="498">
        <f t="shared" si="19"/>
        <v>0</v>
      </c>
      <c r="G400" s="498">
        <f t="shared" si="19"/>
        <v>74</v>
      </c>
      <c r="H400" s="498">
        <f>SUM(H398:H399)</f>
        <v>197</v>
      </c>
      <c r="I400" s="498">
        <f t="shared" si="19"/>
        <v>31</v>
      </c>
      <c r="J400" s="498">
        <f t="shared" si="19"/>
        <v>111</v>
      </c>
      <c r="K400" s="498">
        <f t="shared" si="19"/>
        <v>0</v>
      </c>
      <c r="L400" s="498">
        <f t="shared" si="19"/>
        <v>0</v>
      </c>
      <c r="M400" s="498">
        <f t="shared" si="19"/>
        <v>0</v>
      </c>
      <c r="N400" s="498">
        <f t="shared" si="19"/>
        <v>0</v>
      </c>
      <c r="O400" s="498">
        <f t="shared" si="19"/>
        <v>0</v>
      </c>
      <c r="P400" s="498">
        <f t="shared" si="19"/>
        <v>0</v>
      </c>
      <c r="Q400" s="495">
        <f t="shared" si="19"/>
        <v>0</v>
      </c>
    </row>
    <row r="401" spans="1:19" ht="15" customHeight="1" x14ac:dyDescent="0.15">
      <c r="A401" s="615" t="s">
        <v>517</v>
      </c>
      <c r="B401" s="205" t="s">
        <v>518</v>
      </c>
      <c r="C401" s="502">
        <f>SUM([12]B!C2416:C2418)+[12]B!C2363</f>
        <v>837</v>
      </c>
      <c r="D401" s="502">
        <f>SUM([12]B!D2416:D2418)+[12]B!D2363</f>
        <v>675</v>
      </c>
      <c r="E401" s="503">
        <f>SUM([12]B!E2416:E2418)+[12]B!E2363</f>
        <v>675</v>
      </c>
      <c r="F401" s="503">
        <f>SUM([12]B!F2416:F2418)+[12]B!F2363</f>
        <v>0</v>
      </c>
      <c r="G401" s="503">
        <f>SUM([12]B!G2416:G2418)+[12]B!G2363</f>
        <v>162</v>
      </c>
      <c r="H401" s="503">
        <f>SUM([12]B!AA2416:AA2418)+[12]B!AA2363</f>
        <v>751</v>
      </c>
      <c r="I401" s="504">
        <f>SUM([12]B!AB2416:AB2418)+[12]B!AB2363</f>
        <v>10</v>
      </c>
      <c r="J401" s="504">
        <f>SUM([12]B!AC2416:AC2418)+[12]B!AC2363</f>
        <v>76</v>
      </c>
      <c r="K401" s="504">
        <f>SUM([12]B!AD2416:AD2418)+[12]B!AD2363</f>
        <v>0</v>
      </c>
      <c r="L401" s="504">
        <f>SUM([12]B!AE2416:AE2418)+[12]B!AE2363</f>
        <v>0</v>
      </c>
      <c r="M401" s="504">
        <f>SUM([12]B!AF2416:AF2418)+[12]B!AF2363</f>
        <v>0</v>
      </c>
      <c r="N401" s="504">
        <f>SUM([12]B!AG2416:AG2418)+[12]B!AG2363</f>
        <v>0</v>
      </c>
      <c r="O401" s="504">
        <f>SUM([12]B!AH2416:AH2418)+[12]B!AH2363</f>
        <v>0</v>
      </c>
      <c r="P401" s="504">
        <f>SUM([12]B!AI2416:AI2418)+[12]B!AI2363</f>
        <v>0</v>
      </c>
      <c r="Q401" s="504">
        <f>SUM([12]B!AJ2416:AJ2418)+[12]B!AJ2363</f>
        <v>0</v>
      </c>
    </row>
    <row r="402" spans="1:19" ht="15" customHeight="1" x14ac:dyDescent="0.15">
      <c r="A402" s="637"/>
      <c r="B402" s="208" t="s">
        <v>509</v>
      </c>
      <c r="C402" s="510">
        <f>[12]B!C2369</f>
        <v>0</v>
      </c>
      <c r="D402" s="510">
        <f>[12]B!D2369</f>
        <v>0</v>
      </c>
      <c r="E402" s="511">
        <f>[12]B!E2369</f>
        <v>0</v>
      </c>
      <c r="F402" s="511">
        <f>[12]B!F2369</f>
        <v>0</v>
      </c>
      <c r="G402" s="511">
        <f>[12]B!G2369</f>
        <v>0</v>
      </c>
      <c r="H402" s="511">
        <f>[12]B!AA2369</f>
        <v>0</v>
      </c>
      <c r="I402" s="494">
        <f>[12]B!AB2369</f>
        <v>0</v>
      </c>
      <c r="J402" s="494">
        <f>[12]B!AC2369</f>
        <v>0</v>
      </c>
      <c r="K402" s="494">
        <f>[12]B!AD2369</f>
        <v>0</v>
      </c>
      <c r="L402" s="494">
        <f>[12]B!AE2369</f>
        <v>0</v>
      </c>
      <c r="M402" s="494">
        <f>[12]B!AF2369</f>
        <v>0</v>
      </c>
      <c r="N402" s="494">
        <f>[12]B!AG2369</f>
        <v>0</v>
      </c>
      <c r="O402" s="494">
        <f>[12]B!AH2369</f>
        <v>0</v>
      </c>
      <c r="P402" s="494">
        <f>[12]B!AI2369</f>
        <v>0</v>
      </c>
      <c r="Q402" s="494">
        <f>[12]B!AJ2369</f>
        <v>0</v>
      </c>
    </row>
    <row r="403" spans="1:19" ht="15" customHeight="1" x14ac:dyDescent="0.15">
      <c r="A403" s="617"/>
      <c r="B403" s="570" t="s">
        <v>410</v>
      </c>
      <c r="C403" s="498">
        <f>SUM(C401:C402)</f>
        <v>837</v>
      </c>
      <c r="D403" s="498">
        <f t="shared" ref="D403:Q403" si="20">SUM(D401:D402)</f>
        <v>675</v>
      </c>
      <c r="E403" s="498">
        <f t="shared" si="20"/>
        <v>675</v>
      </c>
      <c r="F403" s="498">
        <f t="shared" si="20"/>
        <v>0</v>
      </c>
      <c r="G403" s="498">
        <f t="shared" si="20"/>
        <v>162</v>
      </c>
      <c r="H403" s="498">
        <f t="shared" si="20"/>
        <v>751</v>
      </c>
      <c r="I403" s="498">
        <f t="shared" si="20"/>
        <v>10</v>
      </c>
      <c r="J403" s="498">
        <f t="shared" si="20"/>
        <v>76</v>
      </c>
      <c r="K403" s="498">
        <f t="shared" si="20"/>
        <v>0</v>
      </c>
      <c r="L403" s="498">
        <f t="shared" si="20"/>
        <v>0</v>
      </c>
      <c r="M403" s="498">
        <f t="shared" si="20"/>
        <v>0</v>
      </c>
      <c r="N403" s="498">
        <f t="shared" si="20"/>
        <v>0</v>
      </c>
      <c r="O403" s="498">
        <f t="shared" si="20"/>
        <v>0</v>
      </c>
      <c r="P403" s="498">
        <f t="shared" si="20"/>
        <v>0</v>
      </c>
      <c r="Q403" s="495">
        <f t="shared" si="20"/>
        <v>0</v>
      </c>
    </row>
    <row r="404" spans="1:19" ht="15" customHeight="1" x14ac:dyDescent="0.15">
      <c r="A404" s="624" t="s">
        <v>519</v>
      </c>
      <c r="B404" s="207" t="s">
        <v>508</v>
      </c>
      <c r="C404" s="502">
        <f>SUM([12]B!C2438:C2450,[12]B!C2684)</f>
        <v>118</v>
      </c>
      <c r="D404" s="502">
        <f>SUM([12]B!D2438:D2450,[12]B!D2684)</f>
        <v>118</v>
      </c>
      <c r="E404" s="503">
        <f>SUM([12]B!E2438:E2450,[12]B!E2684)</f>
        <v>118</v>
      </c>
      <c r="F404" s="503">
        <f>SUM([12]B!F2438:F2450,[12]B!F2684)</f>
        <v>0</v>
      </c>
      <c r="G404" s="503">
        <f>SUM([12]B!G2438:G2450,[12]B!G2684)</f>
        <v>0</v>
      </c>
      <c r="H404" s="503">
        <f>SUM([12]B!AA2438:AA2450,[12]B!AA2684)</f>
        <v>0</v>
      </c>
      <c r="I404" s="503">
        <f>SUM([12]B!AB2438:AB2450,[12]B!AB2684)</f>
        <v>111</v>
      </c>
      <c r="J404" s="503">
        <f>SUM([12]B!AC2438:AC2450,[12]B!AC2684)</f>
        <v>7</v>
      </c>
      <c r="K404" s="503">
        <f>SUM([12]B!AD2438:AD2450,[12]B!AD2684)</f>
        <v>0</v>
      </c>
      <c r="L404" s="503">
        <f>SUM([12]B!AE2438:AE2450,[12]B!AE2684)</f>
        <v>0</v>
      </c>
      <c r="M404" s="503">
        <f>SUM([12]B!AF2438:AF2450,[12]B!AF2684)</f>
        <v>0</v>
      </c>
      <c r="N404" s="503">
        <f>SUM([12]B!AG2438:AG2450,[12]B!AG2684)</f>
        <v>0</v>
      </c>
      <c r="O404" s="503">
        <f>SUM([12]B!AH2438:AH2450,[12]B!AH2684)</f>
        <v>0</v>
      </c>
      <c r="P404" s="503">
        <f>SUM([12]B!AI2438:AI2450,[12]B!AI2684)</f>
        <v>0</v>
      </c>
      <c r="Q404" s="504">
        <f>SUM([12]B!AJ2438:AJ2450,[12]B!AJ2684)</f>
        <v>0</v>
      </c>
    </row>
    <row r="405" spans="1:19" ht="15" customHeight="1" x14ac:dyDescent="0.15">
      <c r="A405" s="638"/>
      <c r="B405" s="200" t="s">
        <v>509</v>
      </c>
      <c r="C405" s="505">
        <f>SUM([12]B!C2435:C2437,[12]B!C2451:C2452)</f>
        <v>18</v>
      </c>
      <c r="D405" s="505">
        <f>SUM([12]B!D2435:D2437,[12]B!D2451:D2452)</f>
        <v>18</v>
      </c>
      <c r="E405" s="506">
        <f>SUM([12]B!E2435:E2437,[12]B!E2451:E2452)</f>
        <v>18</v>
      </c>
      <c r="F405" s="506">
        <f>SUM([12]B!F2435:F2437,[12]B!F2451:F2452)</f>
        <v>0</v>
      </c>
      <c r="G405" s="506">
        <f>SUM([12]B!G2435:G2437,[12]B!G2451:G2452)</f>
        <v>0</v>
      </c>
      <c r="H405" s="506">
        <f>SUM([12]B!AA2435:AA2437,[12]B!AA2451:AA2452)</f>
        <v>0</v>
      </c>
      <c r="I405" s="506">
        <f>SUM([12]B!AB2435:AB2437,[12]B!AB2451:AB2452)</f>
        <v>18</v>
      </c>
      <c r="J405" s="506">
        <f>SUM([12]B!AC2435:AC2437,[12]B!AC2451:AC2452)</f>
        <v>0</v>
      </c>
      <c r="K405" s="506">
        <f>SUM([12]B!AD2435:AD2437,[12]B!AD2451:AD2452)</f>
        <v>0</v>
      </c>
      <c r="L405" s="506">
        <f>SUM([12]B!AE2435:AE2437,[12]B!AE2451:AE2452)</f>
        <v>0</v>
      </c>
      <c r="M405" s="506">
        <f>SUM([12]B!AF2435:AF2437,[12]B!AF2451:AF2452)</f>
        <v>0</v>
      </c>
      <c r="N405" s="506">
        <f>SUM([12]B!AG2435:AG2437,[12]B!AG2451:AG2452)</f>
        <v>0</v>
      </c>
      <c r="O405" s="506">
        <f>SUM([12]B!AH2435:AH2437,[12]B!AH2451:AH2452)</f>
        <v>0</v>
      </c>
      <c r="P405" s="506">
        <f>SUM([12]B!AI2435:AI2437,[12]B!AI2451:AI2452)</f>
        <v>0</v>
      </c>
      <c r="Q405" s="494">
        <f>SUM([12]B!AJ2435:AJ2437,[12]B!AJ2451:AJ2452)</f>
        <v>0</v>
      </c>
    </row>
    <row r="406" spans="1:19" ht="15" customHeight="1" x14ac:dyDescent="0.15">
      <c r="A406" s="625"/>
      <c r="B406" s="570" t="s">
        <v>410</v>
      </c>
      <c r="C406" s="538">
        <f t="shared" ref="C406:Q406" si="21">SUM(C404:C405)</f>
        <v>136</v>
      </c>
      <c r="D406" s="495">
        <f t="shared" si="21"/>
        <v>136</v>
      </c>
      <c r="E406" s="496">
        <f t="shared" si="21"/>
        <v>136</v>
      </c>
      <c r="F406" s="497">
        <f t="shared" si="21"/>
        <v>0</v>
      </c>
      <c r="G406" s="498">
        <f t="shared" si="21"/>
        <v>0</v>
      </c>
      <c r="H406" s="496">
        <f t="shared" si="21"/>
        <v>0</v>
      </c>
      <c r="I406" s="499">
        <f t="shared" si="21"/>
        <v>129</v>
      </c>
      <c r="J406" s="497">
        <f t="shared" si="21"/>
        <v>7</v>
      </c>
      <c r="K406" s="496">
        <f t="shared" si="21"/>
        <v>0</v>
      </c>
      <c r="L406" s="499">
        <f t="shared" si="21"/>
        <v>0</v>
      </c>
      <c r="M406" s="497">
        <f t="shared" si="21"/>
        <v>0</v>
      </c>
      <c r="N406" s="497">
        <f t="shared" si="21"/>
        <v>0</v>
      </c>
      <c r="O406" s="496">
        <f t="shared" si="21"/>
        <v>0</v>
      </c>
      <c r="P406" s="497">
        <f t="shared" si="21"/>
        <v>0</v>
      </c>
      <c r="Q406" s="495">
        <f t="shared" si="21"/>
        <v>0</v>
      </c>
    </row>
    <row r="407" spans="1:19" ht="32.25" customHeight="1" x14ac:dyDescent="0.15">
      <c r="A407" s="209" t="s">
        <v>520</v>
      </c>
      <c r="B407" s="200" t="s">
        <v>509</v>
      </c>
      <c r="C407" s="498">
        <f>[12]B!C1011</f>
        <v>11905</v>
      </c>
      <c r="D407" s="498">
        <f>[12]B!D1011</f>
        <v>11905</v>
      </c>
      <c r="E407" s="500">
        <f>[12]B!E1011</f>
        <v>11905</v>
      </c>
      <c r="F407" s="500">
        <f>[12]B!F1011</f>
        <v>0</v>
      </c>
      <c r="G407" s="500">
        <f>[12]B!G1011</f>
        <v>0</v>
      </c>
      <c r="H407" s="500">
        <f>[12]B!AA1011</f>
        <v>8460</v>
      </c>
      <c r="I407" s="500">
        <f>[12]B!AB1011</f>
        <v>3445</v>
      </c>
      <c r="J407" s="500">
        <f>[12]B!AC1011</f>
        <v>0</v>
      </c>
      <c r="K407" s="500">
        <f>[12]B!AD1011</f>
        <v>0</v>
      </c>
      <c r="L407" s="500">
        <f>[12]B!AE1011</f>
        <v>0</v>
      </c>
      <c r="M407" s="500">
        <f>[12]B!AF1011</f>
        <v>0</v>
      </c>
      <c r="N407" s="500">
        <f>[12]B!AG1011</f>
        <v>0</v>
      </c>
      <c r="O407" s="500">
        <f>[12]B!AH1011</f>
        <v>0</v>
      </c>
      <c r="P407" s="500">
        <f>[12]B!AI1011</f>
        <v>0</v>
      </c>
      <c r="Q407" s="501">
        <f>[12]B!AJ1011</f>
        <v>0</v>
      </c>
    </row>
    <row r="408" spans="1:19" ht="15" customHeight="1" x14ac:dyDescent="0.15">
      <c r="A408" s="639" t="s">
        <v>521</v>
      </c>
      <c r="B408" s="210" t="s">
        <v>508</v>
      </c>
      <c r="C408" s="542">
        <f>D408+G408</f>
        <v>28320</v>
      </c>
      <c r="D408" s="507">
        <f>+D381+D384+D387+D390+D391+D392+D395+D398+D401+D404</f>
        <v>27940</v>
      </c>
      <c r="E408" s="507">
        <f t="shared" ref="E408:Q408" si="22">+E381+E384+E387+E390+E391+E392+E395+E398+E401+E404</f>
        <v>27938</v>
      </c>
      <c r="F408" s="507">
        <f t="shared" si="22"/>
        <v>2</v>
      </c>
      <c r="G408" s="507">
        <f t="shared" si="22"/>
        <v>380</v>
      </c>
      <c r="H408" s="507">
        <f t="shared" si="22"/>
        <v>24736</v>
      </c>
      <c r="I408" s="507">
        <f t="shared" si="22"/>
        <v>2703</v>
      </c>
      <c r="J408" s="507">
        <f t="shared" si="22"/>
        <v>881</v>
      </c>
      <c r="K408" s="507">
        <f t="shared" si="22"/>
        <v>0</v>
      </c>
      <c r="L408" s="507">
        <f t="shared" si="22"/>
        <v>0</v>
      </c>
      <c r="M408" s="507">
        <f t="shared" si="22"/>
        <v>0</v>
      </c>
      <c r="N408" s="507">
        <f t="shared" si="22"/>
        <v>0</v>
      </c>
      <c r="O408" s="507">
        <f t="shared" si="22"/>
        <v>0</v>
      </c>
      <c r="P408" s="507">
        <f t="shared" si="22"/>
        <v>67</v>
      </c>
      <c r="Q408" s="512">
        <f t="shared" si="22"/>
        <v>0</v>
      </c>
    </row>
    <row r="409" spans="1:19" ht="15" customHeight="1" x14ac:dyDescent="0.15">
      <c r="A409" s="639"/>
      <c r="B409" s="212" t="s">
        <v>509</v>
      </c>
      <c r="C409" s="543">
        <f>D409+G409</f>
        <v>14909</v>
      </c>
      <c r="D409" s="505">
        <f>+D382+D385+D388+D393+D396+D399+D402+D405+D407</f>
        <v>14835</v>
      </c>
      <c r="E409" s="505">
        <f t="shared" ref="E409:Q409" si="23">+E382+E385+E388+E393+E396+E399+E402+E405+E407</f>
        <v>14835</v>
      </c>
      <c r="F409" s="505">
        <f t="shared" si="23"/>
        <v>0</v>
      </c>
      <c r="G409" s="505">
        <f t="shared" si="23"/>
        <v>74</v>
      </c>
      <c r="H409" s="505">
        <f t="shared" si="23"/>
        <v>10609</v>
      </c>
      <c r="I409" s="505">
        <f t="shared" si="23"/>
        <v>3761</v>
      </c>
      <c r="J409" s="505">
        <f t="shared" si="23"/>
        <v>539</v>
      </c>
      <c r="K409" s="505">
        <f t="shared" si="23"/>
        <v>0</v>
      </c>
      <c r="L409" s="505">
        <f t="shared" si="23"/>
        <v>0</v>
      </c>
      <c r="M409" s="505">
        <f t="shared" si="23"/>
        <v>0</v>
      </c>
      <c r="N409" s="505">
        <f t="shared" si="23"/>
        <v>0</v>
      </c>
      <c r="O409" s="505">
        <f t="shared" si="23"/>
        <v>0</v>
      </c>
      <c r="P409" s="505">
        <f t="shared" si="23"/>
        <v>0</v>
      </c>
      <c r="Q409" s="493">
        <f t="shared" si="23"/>
        <v>0</v>
      </c>
    </row>
    <row r="410" spans="1:19" ht="15" customHeight="1" x14ac:dyDescent="0.15">
      <c r="A410" s="639"/>
      <c r="B410" s="214" t="s">
        <v>522</v>
      </c>
      <c r="C410" s="538">
        <f>SUM(C408:C409)</f>
        <v>43229</v>
      </c>
      <c r="D410" s="495">
        <f>SUM(D408:D409)</f>
        <v>42775</v>
      </c>
      <c r="E410" s="496">
        <f>SUM(E408:E409)</f>
        <v>42773</v>
      </c>
      <c r="F410" s="497">
        <f>SUM(F408:F409)</f>
        <v>2</v>
      </c>
      <c r="G410" s="498">
        <f>SUM(G408:G409)</f>
        <v>454</v>
      </c>
      <c r="H410" s="498">
        <f t="shared" ref="H410:Q410" si="24">SUM(H408:H409)</f>
        <v>35345</v>
      </c>
      <c r="I410" s="498">
        <f t="shared" si="24"/>
        <v>6464</v>
      </c>
      <c r="J410" s="498">
        <f t="shared" si="24"/>
        <v>1420</v>
      </c>
      <c r="K410" s="498">
        <f t="shared" si="24"/>
        <v>0</v>
      </c>
      <c r="L410" s="498">
        <f t="shared" si="24"/>
        <v>0</v>
      </c>
      <c r="M410" s="498">
        <f t="shared" si="24"/>
        <v>0</v>
      </c>
      <c r="N410" s="498">
        <f>SUM(N408:N409)</f>
        <v>0</v>
      </c>
      <c r="O410" s="498">
        <f t="shared" si="24"/>
        <v>0</v>
      </c>
      <c r="P410" s="498">
        <f t="shared" si="24"/>
        <v>67</v>
      </c>
      <c r="Q410" s="495">
        <f t="shared" si="24"/>
        <v>0</v>
      </c>
    </row>
    <row r="411" spans="1:19" ht="27.75" customHeight="1" x14ac:dyDescent="0.15">
      <c r="A411" s="215" t="s">
        <v>523</v>
      </c>
      <c r="B411" s="567"/>
      <c r="E411" s="179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P411" s="513"/>
      <c r="Q411" s="513"/>
      <c r="R411" s="513"/>
      <c r="S411" s="217"/>
    </row>
    <row r="412" spans="1:19" ht="39.75" customHeight="1" x14ac:dyDescent="0.15">
      <c r="A412" s="640" t="s">
        <v>524</v>
      </c>
      <c r="B412" s="641"/>
      <c r="C412" s="568" t="s">
        <v>410</v>
      </c>
      <c r="D412" s="569" t="s">
        <v>7</v>
      </c>
      <c r="E412" s="39" t="s">
        <v>8</v>
      </c>
      <c r="F412" s="217"/>
      <c r="G412" s="217"/>
      <c r="H412" s="217"/>
      <c r="I412" s="217"/>
      <c r="J412" s="217"/>
      <c r="K412" s="217"/>
      <c r="L412" s="217"/>
      <c r="M412" s="513"/>
      <c r="N412" s="513"/>
      <c r="O412" s="513"/>
    </row>
    <row r="413" spans="1:19" ht="15" customHeight="1" x14ac:dyDescent="0.2">
      <c r="A413" s="642" t="s">
        <v>525</v>
      </c>
      <c r="B413" s="643"/>
      <c r="C413" s="514">
        <f>[12]B!C1073</f>
        <v>127</v>
      </c>
      <c r="D413" s="245">
        <f>[12]B!E1073</f>
        <v>127</v>
      </c>
      <c r="E413" s="220"/>
      <c r="F413" s="217"/>
      <c r="G413" s="217"/>
      <c r="H413" s="217"/>
      <c r="I413" s="217"/>
      <c r="J413" s="217"/>
      <c r="K413" s="217"/>
      <c r="L413" s="217"/>
      <c r="M413" s="513"/>
      <c r="N413" s="513"/>
      <c r="O413" s="513"/>
    </row>
    <row r="414" spans="1:19" ht="15" customHeight="1" x14ac:dyDescent="0.15">
      <c r="A414" s="628" t="s">
        <v>526</v>
      </c>
      <c r="B414" s="629"/>
      <c r="C414" s="514">
        <f>[12]B!C2741</f>
        <v>22</v>
      </c>
      <c r="D414" s="245">
        <f>[12]B!E2741</f>
        <v>13</v>
      </c>
      <c r="E414" s="18">
        <f>[12]B!AL2741</f>
        <v>434200</v>
      </c>
      <c r="F414" s="217"/>
      <c r="G414" s="217"/>
      <c r="H414" s="217"/>
      <c r="I414" s="217"/>
      <c r="J414" s="217"/>
      <c r="K414" s="217"/>
      <c r="L414" s="217"/>
      <c r="M414" s="513"/>
      <c r="N414" s="513"/>
      <c r="O414" s="513"/>
    </row>
    <row r="415" spans="1:19" ht="15" customHeight="1" x14ac:dyDescent="0.15">
      <c r="A415" s="628" t="s">
        <v>527</v>
      </c>
      <c r="B415" s="629"/>
      <c r="C415" s="514">
        <f>[12]B!C2751</f>
        <v>88</v>
      </c>
      <c r="D415" s="515">
        <f>[12]B!E2751</f>
        <v>30</v>
      </c>
      <c r="E415" s="20"/>
      <c r="F415" s="217"/>
      <c r="G415" s="217"/>
      <c r="H415" s="217"/>
      <c r="I415" s="217"/>
      <c r="J415" s="217"/>
      <c r="K415" s="217"/>
      <c r="L415" s="217"/>
      <c r="M415" s="513"/>
      <c r="N415" s="513"/>
      <c r="O415" s="513"/>
    </row>
    <row r="416" spans="1:19" ht="15" customHeight="1" x14ac:dyDescent="0.15">
      <c r="A416" s="628" t="s">
        <v>528</v>
      </c>
      <c r="B416" s="629"/>
      <c r="C416" s="514">
        <f>[12]B!C67</f>
        <v>1487</v>
      </c>
      <c r="D416" s="245">
        <f>[12]B!E67</f>
        <v>1473</v>
      </c>
      <c r="E416" s="18">
        <f>[12]B!AL67</f>
        <v>1163670</v>
      </c>
      <c r="F416" s="217"/>
      <c r="G416" s="217"/>
      <c r="H416" s="217"/>
      <c r="I416" s="217"/>
      <c r="J416" s="217"/>
      <c r="K416" s="217"/>
      <c r="L416" s="217"/>
      <c r="M416" s="513"/>
      <c r="N416" s="513"/>
      <c r="O416" s="513"/>
    </row>
    <row r="417" spans="1:23" ht="15" customHeight="1" x14ac:dyDescent="0.15">
      <c r="A417" s="628" t="s">
        <v>529</v>
      </c>
      <c r="B417" s="629"/>
      <c r="C417" s="514">
        <f>[12]B!C73</f>
        <v>0</v>
      </c>
      <c r="D417" s="245">
        <f>[12]B!E73</f>
        <v>0</v>
      </c>
      <c r="E417" s="20"/>
      <c r="F417" s="217"/>
      <c r="G417" s="217"/>
      <c r="H417" s="217"/>
      <c r="I417" s="217"/>
      <c r="J417" s="217"/>
      <c r="K417" s="217"/>
      <c r="L417" s="217"/>
      <c r="M417" s="513"/>
      <c r="N417" s="513"/>
      <c r="O417" s="513"/>
    </row>
    <row r="418" spans="1:23" ht="15" customHeight="1" x14ac:dyDescent="0.15">
      <c r="A418" s="628" t="s">
        <v>530</v>
      </c>
      <c r="B418" s="629"/>
      <c r="C418" s="516">
        <f>[12]B!C68</f>
        <v>522</v>
      </c>
      <c r="D418" s="245">
        <f>[12]B!E68</f>
        <v>522</v>
      </c>
      <c r="E418" s="18">
        <f>[12]B!AL68</f>
        <v>9364680</v>
      </c>
      <c r="F418" s="217"/>
      <c r="G418" s="217"/>
      <c r="H418" s="217"/>
      <c r="I418" s="217"/>
      <c r="J418" s="217"/>
      <c r="K418" s="217"/>
      <c r="L418" s="217"/>
      <c r="M418" s="513"/>
      <c r="N418" s="513"/>
      <c r="O418" s="513"/>
    </row>
    <row r="419" spans="1:23" ht="15" customHeight="1" x14ac:dyDescent="0.15">
      <c r="A419" s="628" t="s">
        <v>531</v>
      </c>
      <c r="B419" s="629"/>
      <c r="C419" s="514">
        <f>[12]B!C69</f>
        <v>51</v>
      </c>
      <c r="D419" s="245">
        <f>[12]B!E69</f>
        <v>48</v>
      </c>
      <c r="E419" s="18">
        <f>[12]B!AL69</f>
        <v>1978080</v>
      </c>
      <c r="F419" s="217"/>
      <c r="G419" s="217"/>
      <c r="H419" s="217"/>
      <c r="I419" s="217"/>
      <c r="J419" s="217"/>
      <c r="K419" s="217"/>
      <c r="L419" s="217"/>
      <c r="M419" s="513"/>
      <c r="N419" s="513"/>
      <c r="O419" s="513"/>
    </row>
    <row r="420" spans="1:23" ht="15" customHeight="1" x14ac:dyDescent="0.15">
      <c r="A420" s="628" t="s">
        <v>532</v>
      </c>
      <c r="B420" s="629"/>
      <c r="C420" s="514">
        <f>[12]B!C71</f>
        <v>0</v>
      </c>
      <c r="D420" s="245">
        <f>[12]B!E71</f>
        <v>0</v>
      </c>
      <c r="E420" s="18">
        <f>[12]B!AL71</f>
        <v>0</v>
      </c>
      <c r="F420" s="221"/>
      <c r="G420" s="221"/>
      <c r="H420" s="221"/>
      <c r="I420" s="221"/>
      <c r="J420" s="221"/>
      <c r="K420" s="221"/>
      <c r="L420" s="221"/>
      <c r="M420" s="221"/>
      <c r="N420" s="221"/>
      <c r="O420" s="221"/>
    </row>
    <row r="421" spans="1:23" ht="15" customHeight="1" x14ac:dyDescent="0.15">
      <c r="A421" s="628" t="s">
        <v>533</v>
      </c>
      <c r="B421" s="629"/>
      <c r="C421" s="516">
        <f>[12]B!C70</f>
        <v>10613</v>
      </c>
      <c r="D421" s="245">
        <f>[12]B!E70</f>
        <v>10613</v>
      </c>
      <c r="E421" s="18">
        <f>[12]B!AL70</f>
        <v>25365070</v>
      </c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</row>
    <row r="422" spans="1:23" ht="15" customHeight="1" x14ac:dyDescent="0.2">
      <c r="A422" s="628" t="s">
        <v>534</v>
      </c>
      <c r="B422" s="629"/>
      <c r="C422" s="514">
        <f>[12]B!C2739</f>
        <v>0</v>
      </c>
      <c r="D422" s="245">
        <f>[12]B!E2739</f>
        <v>0</v>
      </c>
      <c r="E422" s="223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</row>
    <row r="423" spans="1:23" ht="15" customHeight="1" x14ac:dyDescent="0.15">
      <c r="A423" s="630" t="s">
        <v>535</v>
      </c>
      <c r="B423" s="631"/>
      <c r="C423" s="517">
        <f>SUM(C413:C422)</f>
        <v>12910</v>
      </c>
      <c r="D423" s="518">
        <f>SUM(D413:D422)</f>
        <v>12826</v>
      </c>
      <c r="E423" s="519">
        <f>SUM(E413:E422)</f>
        <v>38305700</v>
      </c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</row>
    <row r="424" spans="1:23" s="225" customFormat="1" ht="24.95" customHeight="1" x14ac:dyDescent="0.15">
      <c r="A424" s="215" t="s">
        <v>536</v>
      </c>
      <c r="B424" s="224"/>
      <c r="F424" s="5"/>
      <c r="N424" s="226"/>
      <c r="O424" s="226"/>
      <c r="P424" s="226"/>
      <c r="Q424" s="226"/>
      <c r="R424" s="226"/>
      <c r="S424" s="226"/>
      <c r="T424" s="227"/>
      <c r="U424" s="226"/>
      <c r="V424" s="226"/>
      <c r="W424" s="226"/>
    </row>
    <row r="425" spans="1:23" ht="24.75" customHeight="1" x14ac:dyDescent="0.15">
      <c r="A425" s="632" t="s">
        <v>537</v>
      </c>
      <c r="B425" s="633"/>
      <c r="C425" s="568" t="s">
        <v>410</v>
      </c>
      <c r="N425" s="227"/>
      <c r="O425" s="227"/>
      <c r="P425" s="227"/>
      <c r="Q425" s="227"/>
      <c r="R425" s="227"/>
      <c r="S425" s="227"/>
      <c r="T425" s="227"/>
      <c r="U425" s="227"/>
      <c r="V425" s="227"/>
      <c r="W425" s="227"/>
    </row>
    <row r="426" spans="1:23" ht="14.1" customHeight="1" x14ac:dyDescent="0.15">
      <c r="A426" s="634" t="s">
        <v>538</v>
      </c>
      <c r="B426" s="635"/>
      <c r="C426" s="228">
        <v>9219</v>
      </c>
      <c r="D426" s="179"/>
      <c r="E426" s="151"/>
      <c r="H426" s="224"/>
      <c r="I426" s="224"/>
      <c r="J426" s="224"/>
      <c r="K426" s="224"/>
      <c r="L426" s="224"/>
      <c r="M426" s="224"/>
      <c r="N426" s="229"/>
      <c r="O426" s="229"/>
      <c r="P426" s="226"/>
      <c r="Q426" s="227"/>
      <c r="R426" s="227"/>
      <c r="S426" s="227"/>
      <c r="T426" s="227"/>
      <c r="U426" s="227"/>
      <c r="V426" s="227"/>
      <c r="W426" s="227"/>
    </row>
    <row r="427" spans="1:23" ht="24.95" customHeight="1" x14ac:dyDescent="0.15">
      <c r="A427" s="230" t="s">
        <v>539</v>
      </c>
      <c r="B427" s="231"/>
      <c r="C427" s="232"/>
      <c r="D427" s="492"/>
      <c r="E427" s="492"/>
      <c r="F427" s="492"/>
      <c r="G427" s="217"/>
      <c r="H427" s="217"/>
      <c r="I427" s="217"/>
      <c r="J427" s="217"/>
      <c r="K427" s="217"/>
      <c r="L427" s="217"/>
      <c r="M427" s="217"/>
      <c r="N427" s="222"/>
      <c r="O427" s="222"/>
      <c r="P427" s="227"/>
      <c r="Q427" s="227"/>
      <c r="R427" s="227"/>
      <c r="S427" s="227"/>
      <c r="T427" s="227"/>
      <c r="U427" s="227"/>
      <c r="V427" s="227"/>
      <c r="W427" s="227"/>
    </row>
    <row r="428" spans="1:23" ht="21.75" customHeight="1" x14ac:dyDescent="0.15">
      <c r="A428" s="233"/>
      <c r="B428" s="234"/>
      <c r="C428" s="520" t="s">
        <v>410</v>
      </c>
      <c r="D428" s="492"/>
      <c r="E428" s="492"/>
      <c r="F428" s="492"/>
      <c r="G428" s="217"/>
      <c r="H428" s="217"/>
      <c r="I428" s="217"/>
      <c r="J428" s="217"/>
      <c r="K428" s="217"/>
      <c r="L428" s="217"/>
      <c r="M428" s="217"/>
      <c r="N428" s="217"/>
      <c r="O428" s="217"/>
    </row>
    <row r="429" spans="1:23" ht="15" customHeight="1" x14ac:dyDescent="0.15">
      <c r="A429" s="636" t="s">
        <v>540</v>
      </c>
      <c r="B429" s="207" t="s">
        <v>541</v>
      </c>
      <c r="C429" s="521"/>
      <c r="D429" s="522"/>
      <c r="E429" s="492"/>
      <c r="F429" s="492"/>
      <c r="G429" s="217"/>
      <c r="H429" s="217"/>
      <c r="I429" s="217"/>
      <c r="J429" s="217"/>
      <c r="K429" s="217"/>
      <c r="L429" s="217"/>
      <c r="M429" s="217"/>
      <c r="N429" s="217"/>
      <c r="O429" s="217"/>
    </row>
    <row r="430" spans="1:23" ht="15" customHeight="1" x14ac:dyDescent="0.15">
      <c r="A430" s="636"/>
      <c r="B430" s="208" t="s">
        <v>542</v>
      </c>
      <c r="C430" s="523">
        <v>2263</v>
      </c>
      <c r="D430" s="522"/>
      <c r="E430" s="492"/>
      <c r="F430" s="492"/>
      <c r="G430" s="217"/>
      <c r="H430" s="217"/>
      <c r="I430" s="217"/>
      <c r="J430" s="217"/>
      <c r="K430" s="217"/>
      <c r="L430" s="217"/>
      <c r="M430" s="217"/>
      <c r="N430" s="217"/>
      <c r="O430" s="217"/>
    </row>
    <row r="431" spans="1:23" ht="15" customHeight="1" x14ac:dyDescent="0.15">
      <c r="A431" s="613" t="s">
        <v>543</v>
      </c>
      <c r="B431" s="614"/>
      <c r="C431" s="524">
        <v>25134</v>
      </c>
      <c r="D431" s="522"/>
      <c r="E431" s="492"/>
      <c r="F431" s="492"/>
      <c r="G431" s="217"/>
      <c r="H431" s="217"/>
      <c r="I431" s="217"/>
      <c r="J431" s="217"/>
      <c r="K431" s="217"/>
      <c r="L431" s="217"/>
      <c r="M431" s="217"/>
      <c r="N431" s="217"/>
      <c r="O431" s="217"/>
    </row>
    <row r="432" spans="1:23" s="149" customFormat="1" ht="24.95" customHeight="1" x14ac:dyDescent="0.15">
      <c r="A432" s="174" t="s">
        <v>544</v>
      </c>
      <c r="B432" s="148"/>
    </row>
    <row r="433" spans="1:28" ht="12.75" customHeight="1" x14ac:dyDescent="0.15">
      <c r="A433" s="615" t="s">
        <v>545</v>
      </c>
      <c r="B433" s="616"/>
      <c r="C433" s="619" t="s">
        <v>105</v>
      </c>
      <c r="D433" s="621" t="s">
        <v>546</v>
      </c>
      <c r="E433" s="622"/>
      <c r="F433" s="622"/>
      <c r="G433" s="622"/>
      <c r="H433" s="622"/>
      <c r="I433" s="623"/>
      <c r="J433" s="624" t="s">
        <v>419</v>
      </c>
    </row>
    <row r="434" spans="1:28" ht="22.5" customHeight="1" x14ac:dyDescent="0.15">
      <c r="A434" s="617"/>
      <c r="B434" s="618"/>
      <c r="C434" s="620"/>
      <c r="D434" s="236" t="s">
        <v>547</v>
      </c>
      <c r="E434" s="237" t="s">
        <v>548</v>
      </c>
      <c r="F434" s="238" t="s">
        <v>549</v>
      </c>
      <c r="G434" s="238" t="s">
        <v>550</v>
      </c>
      <c r="H434" s="238" t="s">
        <v>551</v>
      </c>
      <c r="I434" s="239" t="s">
        <v>552</v>
      </c>
      <c r="J434" s="625"/>
    </row>
    <row r="435" spans="1:28" ht="15" customHeight="1" x14ac:dyDescent="0.15">
      <c r="A435" s="626" t="s">
        <v>553</v>
      </c>
      <c r="B435" s="627"/>
      <c r="C435" s="240">
        <f>SUM(D435:I435)</f>
        <v>0</v>
      </c>
      <c r="D435" s="241"/>
      <c r="E435" s="242"/>
      <c r="F435" s="242"/>
      <c r="G435" s="242"/>
      <c r="H435" s="242"/>
      <c r="I435" s="243"/>
      <c r="J435" s="244"/>
      <c r="K435" s="168" t="str">
        <f>AA435</f>
        <v/>
      </c>
      <c r="L435" s="217"/>
      <c r="M435" s="217"/>
      <c r="N435" s="217"/>
      <c r="O435" s="217"/>
      <c r="P435" s="513"/>
      <c r="Q435" s="513"/>
      <c r="R435" s="513"/>
      <c r="AA435" s="194" t="str">
        <f>IF(J435&gt;C435,"Error: Las actividades totales son menores que las realizadas en beneficiarios","")</f>
        <v/>
      </c>
      <c r="AB435" s="194">
        <f>IF(J435&gt;C435,1,0)</f>
        <v>0</v>
      </c>
    </row>
    <row r="436" spans="1:28" ht="15" customHeight="1" x14ac:dyDescent="0.15">
      <c r="A436" s="600" t="s">
        <v>554</v>
      </c>
      <c r="B436" s="601"/>
      <c r="C436" s="245">
        <f>SUM(D436:I436)</f>
        <v>0</v>
      </c>
      <c r="D436" s="246"/>
      <c r="E436" s="247"/>
      <c r="F436" s="247"/>
      <c r="G436" s="247"/>
      <c r="H436" s="247"/>
      <c r="I436" s="248"/>
      <c r="J436" s="249"/>
      <c r="K436" s="168" t="str">
        <f>AA436</f>
        <v/>
      </c>
      <c r="AA436" s="194" t="str">
        <f>IF(J436&gt;C436,"Error: Las actividades totales son menores que las realizadas en beneficiarios","")</f>
        <v/>
      </c>
      <c r="AB436" s="194">
        <f>IF(J436&gt;C436,1,0)</f>
        <v>0</v>
      </c>
    </row>
    <row r="437" spans="1:28" ht="15" customHeight="1" x14ac:dyDescent="0.15">
      <c r="A437" s="602" t="s">
        <v>555</v>
      </c>
      <c r="B437" s="603"/>
      <c r="C437" s="250">
        <f>SUM(D437:E437)</f>
        <v>0</v>
      </c>
      <c r="D437" s="251"/>
      <c r="E437" s="252"/>
      <c r="F437" s="253"/>
      <c r="G437" s="253"/>
      <c r="H437" s="253"/>
      <c r="I437" s="254"/>
      <c r="J437" s="255"/>
      <c r="K437" s="168" t="str">
        <f>AA437</f>
        <v/>
      </c>
      <c r="AA437" s="194" t="str">
        <f>IF(J437&gt;C437,"Error: Las actividades totales son menores que las realizadas en beneficiarios","")</f>
        <v/>
      </c>
      <c r="AB437" s="194">
        <f>IF(J437&gt;C437,1,0)</f>
        <v>0</v>
      </c>
    </row>
    <row r="438" spans="1:28" ht="24.95" customHeight="1" x14ac:dyDescent="0.15">
      <c r="A438" s="174" t="s">
        <v>556</v>
      </c>
      <c r="B438" s="256"/>
      <c r="C438" s="525"/>
      <c r="D438" s="525"/>
      <c r="E438" s="525"/>
      <c r="F438" s="525"/>
      <c r="G438" s="525"/>
      <c r="H438" s="525"/>
      <c r="I438" s="525"/>
      <c r="J438" s="525"/>
      <c r="K438" s="525"/>
    </row>
    <row r="439" spans="1:28" ht="39.950000000000003" customHeight="1" x14ac:dyDescent="0.15">
      <c r="A439" s="604" t="s">
        <v>557</v>
      </c>
      <c r="B439" s="605"/>
      <c r="C439" s="257" t="s">
        <v>410</v>
      </c>
      <c r="D439" s="573" t="s">
        <v>558</v>
      </c>
      <c r="E439" s="258" t="s">
        <v>559</v>
      </c>
      <c r="L439" s="5" t="s">
        <v>560</v>
      </c>
    </row>
    <row r="440" spans="1:28" ht="15" customHeight="1" x14ac:dyDescent="0.15">
      <c r="A440" s="606" t="s">
        <v>561</v>
      </c>
      <c r="B440" s="259" t="s">
        <v>562</v>
      </c>
      <c r="C440" s="260">
        <v>216</v>
      </c>
      <c r="D440" s="261">
        <v>213</v>
      </c>
      <c r="E440" s="261"/>
      <c r="F440" s="151" t="str">
        <f>AA440</f>
        <v/>
      </c>
      <c r="AA440" s="194" t="str">
        <f>IF(D440&gt;C440,"Error: Las actividades totales son menores que las realizadas en beneficiarios","")</f>
        <v/>
      </c>
      <c r="AB440" s="194">
        <f>IF(D440&gt;C440,1,0)</f>
        <v>0</v>
      </c>
    </row>
    <row r="441" spans="1:28" ht="15" customHeight="1" x14ac:dyDescent="0.15">
      <c r="A441" s="607"/>
      <c r="B441" s="262" t="s">
        <v>563</v>
      </c>
      <c r="C441" s="263"/>
      <c r="D441" s="264"/>
      <c r="E441" s="264"/>
      <c r="F441" s="151" t="str">
        <f>AA441</f>
        <v/>
      </c>
      <c r="AA441" s="194" t="str">
        <f>IF(D441&gt;C441,"Error: Las actividades totales son menores que las realizadas en beneficiarios","")</f>
        <v/>
      </c>
      <c r="AB441" s="194">
        <f>IF(D441&gt;C441,1,0)</f>
        <v>0</v>
      </c>
    </row>
    <row r="442" spans="1:28" ht="15" customHeight="1" x14ac:dyDescent="0.15">
      <c r="A442" s="608"/>
      <c r="B442" s="265" t="s">
        <v>564</v>
      </c>
      <c r="C442" s="266"/>
      <c r="D442" s="267"/>
      <c r="E442" s="267"/>
      <c r="F442" s="151" t="str">
        <f>AA442</f>
        <v/>
      </c>
      <c r="AA442" s="194" t="str">
        <f>IF(D442&gt;C442,"Error: Las actividades totales son menores que las realizadas en beneficiarios","")</f>
        <v/>
      </c>
      <c r="AB442" s="194">
        <f>IF(D442&gt;C442,1,0)</f>
        <v>0</v>
      </c>
    </row>
    <row r="443" spans="1:28" ht="24.95" customHeight="1" x14ac:dyDescent="0.15">
      <c r="A443" s="268" t="s">
        <v>565</v>
      </c>
      <c r="B443" s="269"/>
      <c r="C443" s="270"/>
      <c r="D443" s="271"/>
      <c r="E443" s="271"/>
    </row>
    <row r="444" spans="1:28" ht="18.75" customHeight="1" x14ac:dyDescent="0.15">
      <c r="A444" s="609" t="s">
        <v>566</v>
      </c>
      <c r="B444" s="610"/>
      <c r="C444" s="272" t="s">
        <v>105</v>
      </c>
    </row>
    <row r="445" spans="1:28" ht="15" customHeight="1" x14ac:dyDescent="0.15">
      <c r="A445" s="611" t="s">
        <v>567</v>
      </c>
      <c r="B445" s="612"/>
      <c r="C445" s="526">
        <f>[12]B!C2916</f>
        <v>0</v>
      </c>
    </row>
    <row r="446" spans="1:28" ht="15" customHeight="1" x14ac:dyDescent="0.15">
      <c r="A446" s="589" t="s">
        <v>568</v>
      </c>
      <c r="B446" s="590"/>
      <c r="C446" s="527">
        <f>[12]B!C2917</f>
        <v>0</v>
      </c>
    </row>
    <row r="449" spans="1:13" ht="12.75" x14ac:dyDescent="0.2">
      <c r="A449" s="273" t="s">
        <v>569</v>
      </c>
      <c r="B449" s="274"/>
    </row>
    <row r="450" spans="1:13" ht="50.25" customHeight="1" x14ac:dyDescent="0.15">
      <c r="A450" s="591" t="s">
        <v>489</v>
      </c>
      <c r="B450" s="592"/>
      <c r="C450" s="595" t="s">
        <v>410</v>
      </c>
      <c r="D450" s="595" t="s">
        <v>490</v>
      </c>
      <c r="E450" s="597" t="s">
        <v>570</v>
      </c>
      <c r="F450" s="598"/>
      <c r="G450" s="597" t="s">
        <v>571</v>
      </c>
      <c r="H450" s="599"/>
      <c r="I450" s="598"/>
      <c r="J450" s="460" t="s">
        <v>493</v>
      </c>
      <c r="K450" s="460" t="s">
        <v>494</v>
      </c>
      <c r="L450" s="460" t="s">
        <v>495</v>
      </c>
      <c r="M450" s="472" t="s">
        <v>495</v>
      </c>
    </row>
    <row r="451" spans="1:13" ht="54.75" customHeight="1" x14ac:dyDescent="0.15">
      <c r="A451" s="593"/>
      <c r="B451" s="594"/>
      <c r="C451" s="596"/>
      <c r="D451" s="596"/>
      <c r="E451" s="275" t="s">
        <v>572</v>
      </c>
      <c r="F451" s="275" t="s">
        <v>573</v>
      </c>
      <c r="G451" s="528" t="s">
        <v>574</v>
      </c>
      <c r="H451" s="528" t="s">
        <v>575</v>
      </c>
      <c r="I451" s="529" t="s">
        <v>576</v>
      </c>
      <c r="J451" s="275" t="s">
        <v>572</v>
      </c>
      <c r="K451" s="275" t="s">
        <v>573</v>
      </c>
      <c r="L451" s="275" t="s">
        <v>572</v>
      </c>
      <c r="M451" s="275" t="s">
        <v>573</v>
      </c>
    </row>
    <row r="452" spans="1:13" ht="15" customHeight="1" x14ac:dyDescent="0.15">
      <c r="A452" s="587" t="s">
        <v>194</v>
      </c>
      <c r="B452" s="588" t="s">
        <v>194</v>
      </c>
      <c r="C452" s="530">
        <f>SUM(E452:F452)</f>
        <v>0</v>
      </c>
      <c r="D452" s="531"/>
      <c r="E452" s="531"/>
      <c r="F452" s="531"/>
      <c r="G452" s="531"/>
      <c r="H452" s="531"/>
      <c r="I452" s="531"/>
      <c r="J452" s="531"/>
      <c r="K452" s="531"/>
      <c r="L452" s="531"/>
      <c r="M452" s="531"/>
    </row>
    <row r="453" spans="1:13" ht="15" customHeight="1" x14ac:dyDescent="0.15">
      <c r="A453" s="587" t="s">
        <v>196</v>
      </c>
      <c r="B453" s="588" t="s">
        <v>196</v>
      </c>
      <c r="C453" s="530">
        <f>SUM(E453:F453)</f>
        <v>0</v>
      </c>
      <c r="D453" s="531"/>
      <c r="E453" s="531"/>
      <c r="F453" s="531"/>
      <c r="G453" s="531"/>
      <c r="H453" s="531"/>
      <c r="I453" s="531"/>
      <c r="J453" s="531"/>
      <c r="K453" s="531"/>
      <c r="L453" s="531"/>
      <c r="M453" s="531"/>
    </row>
    <row r="454" spans="1:13" ht="15" customHeight="1" x14ac:dyDescent="0.15">
      <c r="A454" s="587" t="s">
        <v>200</v>
      </c>
      <c r="B454" s="588"/>
      <c r="C454" s="530">
        <f>SUM(E454:F454)</f>
        <v>0</v>
      </c>
      <c r="D454" s="531"/>
      <c r="E454" s="531"/>
      <c r="F454" s="531"/>
      <c r="G454" s="531"/>
      <c r="H454" s="531"/>
      <c r="I454" s="531"/>
      <c r="J454" s="531"/>
      <c r="K454" s="531"/>
      <c r="L454" s="531"/>
      <c r="M454" s="531"/>
    </row>
    <row r="455" spans="1:13" ht="15" customHeight="1" x14ac:dyDescent="0.15">
      <c r="A455" s="587" t="s">
        <v>206</v>
      </c>
      <c r="B455" s="588"/>
      <c r="C455" s="530">
        <f>SUM(E455:F455)</f>
        <v>0</v>
      </c>
      <c r="D455" s="531"/>
      <c r="E455" s="531"/>
      <c r="F455" s="531"/>
      <c r="G455" s="531"/>
      <c r="H455" s="531"/>
      <c r="I455" s="531"/>
      <c r="J455" s="531"/>
      <c r="K455" s="531"/>
      <c r="L455" s="531"/>
      <c r="M455" s="531"/>
    </row>
    <row r="456" spans="1:13" ht="15" customHeight="1" x14ac:dyDescent="0.15">
      <c r="A456" s="587" t="s">
        <v>226</v>
      </c>
      <c r="B456" s="588"/>
      <c r="C456" s="530">
        <f>SUM(E456:F456)</f>
        <v>0</v>
      </c>
      <c r="D456" s="531"/>
      <c r="E456" s="531"/>
      <c r="F456" s="531"/>
      <c r="G456" s="531"/>
      <c r="H456" s="531"/>
      <c r="I456" s="531"/>
      <c r="J456" s="531"/>
      <c r="K456" s="531"/>
      <c r="L456" s="531"/>
      <c r="M456" s="531"/>
    </row>
    <row r="457" spans="1:13" ht="15" customHeight="1" x14ac:dyDescent="0.15">
      <c r="A457" s="575"/>
      <c r="B457" s="574" t="s">
        <v>577</v>
      </c>
      <c r="C457" s="530">
        <f t="shared" ref="C457:I457" si="25">SUM(C452:C456)</f>
        <v>0</v>
      </c>
      <c r="D457" s="530">
        <f t="shared" si="25"/>
        <v>0</v>
      </c>
      <c r="E457" s="530">
        <f t="shared" si="25"/>
        <v>0</v>
      </c>
      <c r="F457" s="530">
        <f t="shared" si="25"/>
        <v>0</v>
      </c>
      <c r="G457" s="530">
        <f t="shared" si="25"/>
        <v>0</v>
      </c>
      <c r="H457" s="530">
        <f t="shared" si="25"/>
        <v>0</v>
      </c>
      <c r="I457" s="530">
        <f t="shared" si="25"/>
        <v>0</v>
      </c>
      <c r="J457" s="530">
        <f>SUM(J452:J456)</f>
        <v>0</v>
      </c>
      <c r="K457" s="530">
        <f t="shared" ref="K457" si="26">SUM(K452:K456)</f>
        <v>0</v>
      </c>
      <c r="L457" s="530">
        <f>SUM(L452:L456)</f>
        <v>0</v>
      </c>
      <c r="M457" s="530">
        <f t="shared" ref="M457" si="27">SUM(M452:M456)</f>
        <v>0</v>
      </c>
    </row>
    <row r="458" spans="1:13" ht="24" customHeight="1" x14ac:dyDescent="0.15">
      <c r="A458" s="577" t="s">
        <v>578</v>
      </c>
      <c r="B458" s="578"/>
      <c r="C458" s="530">
        <f>SUM(E458:F458)</f>
        <v>0</v>
      </c>
      <c r="D458" s="531"/>
      <c r="E458" s="531"/>
      <c r="F458" s="531"/>
      <c r="G458" s="531"/>
      <c r="H458" s="531"/>
      <c r="I458" s="531"/>
      <c r="J458" s="531"/>
      <c r="K458" s="531"/>
      <c r="L458" s="531"/>
      <c r="M458" s="531"/>
    </row>
    <row r="459" spans="1:13" ht="15" customHeight="1" x14ac:dyDescent="0.15">
      <c r="A459" s="577" t="s">
        <v>579</v>
      </c>
      <c r="B459" s="578"/>
      <c r="C459" s="530">
        <f>SUM(E459:F459)</f>
        <v>0</v>
      </c>
      <c r="D459" s="531"/>
      <c r="E459" s="531"/>
      <c r="F459" s="531"/>
      <c r="G459" s="531"/>
      <c r="H459" s="531"/>
      <c r="I459" s="531"/>
      <c r="J459" s="531"/>
      <c r="K459" s="531"/>
      <c r="L459" s="531"/>
      <c r="M459" s="531"/>
    </row>
    <row r="460" spans="1:13" ht="15" customHeight="1" x14ac:dyDescent="0.15">
      <c r="A460" s="577" t="s">
        <v>580</v>
      </c>
      <c r="B460" s="578"/>
      <c r="C460" s="530">
        <f>SUM(E460:F460)</f>
        <v>0</v>
      </c>
      <c r="D460" s="531"/>
      <c r="E460" s="531"/>
      <c r="F460" s="531"/>
      <c r="G460" s="531"/>
      <c r="H460" s="531"/>
      <c r="I460" s="531"/>
      <c r="J460" s="531"/>
      <c r="K460" s="531"/>
      <c r="L460" s="531"/>
      <c r="M460" s="531"/>
    </row>
    <row r="461" spans="1:13" ht="15" customHeight="1" x14ac:dyDescent="0.15">
      <c r="A461" s="585" t="s">
        <v>581</v>
      </c>
      <c r="B461" s="586"/>
      <c r="C461" s="530">
        <f t="shared" ref="C461:M461" si="28">SUM(C458:C460)</f>
        <v>0</v>
      </c>
      <c r="D461" s="530">
        <f t="shared" si="28"/>
        <v>0</v>
      </c>
      <c r="E461" s="530">
        <f t="shared" si="28"/>
        <v>0</v>
      </c>
      <c r="F461" s="530">
        <f t="shared" si="28"/>
        <v>0</v>
      </c>
      <c r="G461" s="530">
        <f t="shared" si="28"/>
        <v>0</v>
      </c>
      <c r="H461" s="530">
        <f t="shared" si="28"/>
        <v>0</v>
      </c>
      <c r="I461" s="530">
        <f t="shared" si="28"/>
        <v>0</v>
      </c>
      <c r="J461" s="530">
        <f t="shared" si="28"/>
        <v>0</v>
      </c>
      <c r="K461" s="530">
        <f t="shared" si="28"/>
        <v>0</v>
      </c>
      <c r="L461" s="530">
        <f t="shared" si="28"/>
        <v>0</v>
      </c>
      <c r="M461" s="530">
        <f t="shared" si="28"/>
        <v>0</v>
      </c>
    </row>
    <row r="462" spans="1:13" ht="15" customHeight="1" x14ac:dyDescent="0.15">
      <c r="A462" s="577" t="s">
        <v>582</v>
      </c>
      <c r="B462" s="578"/>
      <c r="C462" s="530">
        <f t="shared" ref="C462" si="29">SUM(E462:F462)</f>
        <v>0</v>
      </c>
      <c r="D462" s="531"/>
      <c r="E462" s="531"/>
      <c r="F462" s="531"/>
      <c r="G462" s="531"/>
      <c r="H462" s="531"/>
      <c r="I462" s="531"/>
      <c r="J462" s="531"/>
      <c r="K462" s="531"/>
      <c r="L462" s="531"/>
      <c r="M462" s="531"/>
    </row>
    <row r="463" spans="1:13" ht="15" customHeight="1" x14ac:dyDescent="0.15">
      <c r="A463" s="577" t="s">
        <v>583</v>
      </c>
      <c r="B463" s="578"/>
      <c r="C463" s="530">
        <f>SUM(E463:F463)</f>
        <v>0</v>
      </c>
      <c r="D463" s="531"/>
      <c r="E463" s="531"/>
      <c r="F463" s="531"/>
      <c r="G463" s="531"/>
      <c r="H463" s="531"/>
      <c r="I463" s="531"/>
      <c r="J463" s="531"/>
      <c r="K463" s="531"/>
      <c r="L463" s="531"/>
      <c r="M463" s="531"/>
    </row>
    <row r="464" spans="1:13" ht="15" customHeight="1" x14ac:dyDescent="0.15">
      <c r="A464" s="577" t="s">
        <v>584</v>
      </c>
      <c r="B464" s="578"/>
      <c r="C464" s="530">
        <f>SUM(E464:F464)</f>
        <v>0</v>
      </c>
      <c r="D464" s="531"/>
      <c r="E464" s="531"/>
      <c r="F464" s="531"/>
      <c r="G464" s="531"/>
      <c r="H464" s="531"/>
      <c r="I464" s="531"/>
      <c r="J464" s="531"/>
      <c r="K464" s="531"/>
      <c r="L464" s="531"/>
      <c r="M464" s="531"/>
    </row>
    <row r="465" spans="1:13" ht="15" customHeight="1" x14ac:dyDescent="0.15">
      <c r="A465" s="575"/>
      <c r="B465" s="278" t="s">
        <v>585</v>
      </c>
      <c r="C465" s="530">
        <f t="shared" ref="C465:M465" si="30">SUM(C462:C464)</f>
        <v>0</v>
      </c>
      <c r="D465" s="530">
        <f t="shared" si="30"/>
        <v>0</v>
      </c>
      <c r="E465" s="530">
        <f t="shared" si="30"/>
        <v>0</v>
      </c>
      <c r="F465" s="530">
        <f t="shared" si="30"/>
        <v>0</v>
      </c>
      <c r="G465" s="530">
        <f t="shared" si="30"/>
        <v>0</v>
      </c>
      <c r="H465" s="530">
        <f t="shared" si="30"/>
        <v>0</v>
      </c>
      <c r="I465" s="530">
        <f t="shared" si="30"/>
        <v>0</v>
      </c>
      <c r="J465" s="530">
        <f t="shared" si="30"/>
        <v>0</v>
      </c>
      <c r="K465" s="530">
        <f t="shared" si="30"/>
        <v>0</v>
      </c>
      <c r="L465" s="530">
        <f t="shared" si="30"/>
        <v>0</v>
      </c>
      <c r="M465" s="530">
        <f t="shared" si="30"/>
        <v>0</v>
      </c>
    </row>
    <row r="466" spans="1:13" ht="15" customHeight="1" x14ac:dyDescent="0.15">
      <c r="A466" s="577" t="s">
        <v>586</v>
      </c>
      <c r="B466" s="578"/>
      <c r="C466" s="530">
        <f>SUM(E466:F466)</f>
        <v>0</v>
      </c>
      <c r="D466" s="531"/>
      <c r="E466" s="531"/>
      <c r="F466" s="531"/>
      <c r="G466" s="531"/>
      <c r="H466" s="531"/>
      <c r="I466" s="531"/>
      <c r="J466" s="531"/>
      <c r="K466" s="531"/>
      <c r="L466" s="531"/>
      <c r="M466" s="531"/>
    </row>
    <row r="467" spans="1:13" ht="15" customHeight="1" x14ac:dyDescent="0.15">
      <c r="A467" s="579" t="s">
        <v>587</v>
      </c>
      <c r="B467" s="580"/>
      <c r="C467" s="530">
        <f>SUM(E467:F467)</f>
        <v>0</v>
      </c>
      <c r="D467" s="531"/>
      <c r="E467" s="531"/>
      <c r="F467" s="531"/>
      <c r="G467" s="531"/>
      <c r="H467" s="531"/>
      <c r="I467" s="531"/>
      <c r="J467" s="531"/>
      <c r="K467" s="531"/>
      <c r="L467" s="531"/>
      <c r="M467" s="531"/>
    </row>
    <row r="468" spans="1:13" ht="15" customHeight="1" x14ac:dyDescent="0.15">
      <c r="A468" s="577" t="s">
        <v>588</v>
      </c>
      <c r="B468" s="578"/>
      <c r="C468" s="530">
        <f>SUM(E468:F468)</f>
        <v>0</v>
      </c>
      <c r="D468" s="531"/>
      <c r="E468" s="531"/>
      <c r="F468" s="531"/>
      <c r="G468" s="531"/>
      <c r="H468" s="531"/>
      <c r="I468" s="531"/>
      <c r="J468" s="531"/>
      <c r="K468" s="531"/>
      <c r="L468" s="531"/>
      <c r="M468" s="531"/>
    </row>
    <row r="469" spans="1:13" ht="15" customHeight="1" x14ac:dyDescent="0.15">
      <c r="A469" s="575"/>
      <c r="B469" s="278" t="s">
        <v>589</v>
      </c>
      <c r="C469" s="530">
        <f>SUM(C466:C468)</f>
        <v>0</v>
      </c>
      <c r="D469" s="530">
        <f t="shared" ref="D469:F469" si="31">SUM(D466:D468)</f>
        <v>0</v>
      </c>
      <c r="E469" s="530">
        <f t="shared" si="31"/>
        <v>0</v>
      </c>
      <c r="F469" s="530">
        <f t="shared" si="31"/>
        <v>0</v>
      </c>
      <c r="G469" s="530">
        <f>SUM(G466:G468)</f>
        <v>0</v>
      </c>
      <c r="H469" s="530">
        <f>SUM(H466:H468)</f>
        <v>0</v>
      </c>
      <c r="I469" s="530">
        <f>SUM(I466:I468)</f>
        <v>0</v>
      </c>
      <c r="J469" s="530">
        <f t="shared" ref="J469:M469" si="32">SUM(J466:J468)</f>
        <v>0</v>
      </c>
      <c r="K469" s="530">
        <f t="shared" si="32"/>
        <v>0</v>
      </c>
      <c r="L469" s="530">
        <f t="shared" si="32"/>
        <v>0</v>
      </c>
      <c r="M469" s="530">
        <f t="shared" si="32"/>
        <v>0</v>
      </c>
    </row>
    <row r="470" spans="1:13" ht="15" customHeight="1" x14ac:dyDescent="0.15">
      <c r="A470" s="583" t="s">
        <v>590</v>
      </c>
      <c r="B470" s="584" t="s">
        <v>47</v>
      </c>
      <c r="C470" s="530">
        <f t="shared" ref="C470:C477" si="33">SUM(E470:F470)</f>
        <v>0</v>
      </c>
      <c r="D470" s="531"/>
      <c r="E470" s="531"/>
      <c r="F470" s="531"/>
      <c r="G470" s="531"/>
      <c r="H470" s="531"/>
      <c r="I470" s="531"/>
      <c r="J470" s="531"/>
      <c r="K470" s="531"/>
      <c r="L470" s="531"/>
      <c r="M470" s="531"/>
    </row>
    <row r="471" spans="1:13" ht="15" customHeight="1" x14ac:dyDescent="0.15">
      <c r="A471" s="583" t="s">
        <v>591</v>
      </c>
      <c r="B471" s="584" t="s">
        <v>591</v>
      </c>
      <c r="C471" s="530">
        <f t="shared" si="33"/>
        <v>0</v>
      </c>
      <c r="D471" s="531"/>
      <c r="E471" s="531"/>
      <c r="F471" s="531"/>
      <c r="G471" s="531"/>
      <c r="H471" s="531"/>
      <c r="I471" s="531"/>
      <c r="J471" s="531"/>
      <c r="K471" s="531"/>
      <c r="L471" s="531"/>
      <c r="M471" s="531"/>
    </row>
    <row r="472" spans="1:13" ht="15" customHeight="1" x14ac:dyDescent="0.15">
      <c r="A472" s="583" t="s">
        <v>592</v>
      </c>
      <c r="B472" s="584" t="s">
        <v>592</v>
      </c>
      <c r="C472" s="530">
        <f t="shared" si="33"/>
        <v>0</v>
      </c>
      <c r="D472" s="531"/>
      <c r="E472" s="531"/>
      <c r="F472" s="531"/>
      <c r="G472" s="531"/>
      <c r="H472" s="531"/>
      <c r="I472" s="531"/>
      <c r="J472" s="531"/>
      <c r="K472" s="531"/>
      <c r="L472" s="531"/>
      <c r="M472" s="531"/>
    </row>
    <row r="473" spans="1:13" ht="15" customHeight="1" x14ac:dyDescent="0.15">
      <c r="A473" s="581" t="s">
        <v>50</v>
      </c>
      <c r="B473" s="582"/>
      <c r="C473" s="530">
        <f t="shared" si="33"/>
        <v>0</v>
      </c>
      <c r="D473" s="531"/>
      <c r="E473" s="531"/>
      <c r="F473" s="531"/>
      <c r="G473" s="531"/>
      <c r="H473" s="531"/>
      <c r="I473" s="531"/>
      <c r="J473" s="531"/>
      <c r="K473" s="531"/>
      <c r="L473" s="531"/>
      <c r="M473" s="531"/>
    </row>
    <row r="474" spans="1:13" ht="15" customHeight="1" x14ac:dyDescent="0.15">
      <c r="A474" s="581" t="s">
        <v>90</v>
      </c>
      <c r="B474" s="582" t="s">
        <v>90</v>
      </c>
      <c r="C474" s="530">
        <f t="shared" si="33"/>
        <v>0</v>
      </c>
      <c r="D474" s="531"/>
      <c r="E474" s="531"/>
      <c r="F474" s="531"/>
      <c r="G474" s="531"/>
      <c r="H474" s="531"/>
      <c r="I474" s="531"/>
      <c r="J474" s="531"/>
      <c r="K474" s="531"/>
      <c r="L474" s="531"/>
      <c r="M474" s="531"/>
    </row>
    <row r="475" spans="1:13" ht="15" customHeight="1" x14ac:dyDescent="0.15">
      <c r="A475" s="577" t="s">
        <v>72</v>
      </c>
      <c r="B475" s="578"/>
      <c r="C475" s="530">
        <f t="shared" si="33"/>
        <v>0</v>
      </c>
      <c r="D475" s="531"/>
      <c r="E475" s="531"/>
      <c r="F475" s="531"/>
      <c r="G475" s="531"/>
      <c r="H475" s="531"/>
      <c r="I475" s="531"/>
      <c r="J475" s="531"/>
      <c r="K475" s="531"/>
      <c r="L475" s="531"/>
      <c r="M475" s="531"/>
    </row>
    <row r="476" spans="1:13" ht="24" customHeight="1" x14ac:dyDescent="0.15">
      <c r="A476" s="581" t="s">
        <v>593</v>
      </c>
      <c r="B476" s="582" t="s">
        <v>593</v>
      </c>
      <c r="C476" s="530">
        <f t="shared" si="33"/>
        <v>0</v>
      </c>
      <c r="D476" s="531"/>
      <c r="E476" s="531"/>
      <c r="F476" s="531"/>
      <c r="G476" s="531"/>
      <c r="H476" s="531"/>
      <c r="I476" s="531"/>
      <c r="J476" s="531"/>
      <c r="K476" s="531"/>
      <c r="L476" s="531"/>
      <c r="M476" s="531"/>
    </row>
    <row r="477" spans="1:13" ht="15" customHeight="1" x14ac:dyDescent="0.15">
      <c r="A477" s="581" t="s">
        <v>68</v>
      </c>
      <c r="B477" s="582" t="s">
        <v>68</v>
      </c>
      <c r="C477" s="530">
        <f t="shared" si="33"/>
        <v>0</v>
      </c>
      <c r="D477" s="531"/>
      <c r="E477" s="531"/>
      <c r="F477" s="531"/>
      <c r="G477" s="531"/>
      <c r="H477" s="531"/>
      <c r="I477" s="531"/>
      <c r="J477" s="531"/>
      <c r="K477" s="531"/>
      <c r="L477" s="531"/>
      <c r="M477" s="531"/>
    </row>
    <row r="478" spans="1:13" ht="15" customHeight="1" x14ac:dyDescent="0.15">
      <c r="A478" s="576"/>
      <c r="B478" s="278" t="s">
        <v>594</v>
      </c>
      <c r="C478" s="530">
        <f>SUM(C470:C477)</f>
        <v>0</v>
      </c>
      <c r="D478" s="530">
        <f>SUM(D470:D477)</f>
        <v>0</v>
      </c>
      <c r="E478" s="530">
        <f t="shared" ref="E478:M478" si="34">SUM(E470:E477)</f>
        <v>0</v>
      </c>
      <c r="F478" s="530">
        <f t="shared" si="34"/>
        <v>0</v>
      </c>
      <c r="G478" s="530">
        <f t="shared" si="34"/>
        <v>0</v>
      </c>
      <c r="H478" s="530">
        <f t="shared" si="34"/>
        <v>0</v>
      </c>
      <c r="I478" s="530">
        <f t="shared" si="34"/>
        <v>0</v>
      </c>
      <c r="J478" s="530">
        <f t="shared" si="34"/>
        <v>0</v>
      </c>
      <c r="K478" s="530">
        <f t="shared" si="34"/>
        <v>0</v>
      </c>
      <c r="L478" s="530">
        <f t="shared" si="34"/>
        <v>0</v>
      </c>
      <c r="M478" s="530">
        <f t="shared" si="34"/>
        <v>0</v>
      </c>
    </row>
    <row r="479" spans="1:13" ht="15" customHeight="1" x14ac:dyDescent="0.15">
      <c r="A479" s="579" t="s">
        <v>595</v>
      </c>
      <c r="B479" s="580"/>
      <c r="C479" s="530">
        <f t="shared" ref="C479:C484" si="35">SUM(E479:F479)</f>
        <v>0</v>
      </c>
      <c r="D479" s="531"/>
      <c r="E479" s="531"/>
      <c r="F479" s="531"/>
      <c r="G479" s="531"/>
      <c r="H479" s="531"/>
      <c r="I479" s="531"/>
      <c r="J479" s="531"/>
      <c r="K479" s="531"/>
      <c r="L479" s="531"/>
      <c r="M479" s="531"/>
    </row>
    <row r="480" spans="1:13" ht="15" customHeight="1" x14ac:dyDescent="0.15">
      <c r="A480" s="579" t="s">
        <v>596</v>
      </c>
      <c r="B480" s="580"/>
      <c r="C480" s="530">
        <f t="shared" si="35"/>
        <v>0</v>
      </c>
      <c r="D480" s="531"/>
      <c r="E480" s="531"/>
      <c r="F480" s="531"/>
      <c r="G480" s="531"/>
      <c r="H480" s="531"/>
      <c r="I480" s="531"/>
      <c r="J480" s="531"/>
      <c r="K480" s="531"/>
      <c r="L480" s="531"/>
      <c r="M480" s="531"/>
    </row>
    <row r="481" spans="1:13" ht="15" customHeight="1" x14ac:dyDescent="0.15">
      <c r="A481" s="579" t="s">
        <v>597</v>
      </c>
      <c r="B481" s="580"/>
      <c r="C481" s="530">
        <f t="shared" si="35"/>
        <v>0</v>
      </c>
      <c r="D481" s="531"/>
      <c r="E481" s="531"/>
      <c r="F481" s="531"/>
      <c r="G481" s="531"/>
      <c r="H481" s="531"/>
      <c r="I481" s="531"/>
      <c r="J481" s="531"/>
      <c r="K481" s="531"/>
      <c r="L481" s="531"/>
      <c r="M481" s="531"/>
    </row>
    <row r="482" spans="1:13" ht="15" customHeight="1" x14ac:dyDescent="0.15">
      <c r="A482" s="577" t="s">
        <v>598</v>
      </c>
      <c r="B482" s="578"/>
      <c r="C482" s="530">
        <f t="shared" si="35"/>
        <v>0</v>
      </c>
      <c r="D482" s="531"/>
      <c r="E482" s="531"/>
      <c r="F482" s="531"/>
      <c r="G482" s="531"/>
      <c r="H482" s="531"/>
      <c r="I482" s="531"/>
      <c r="J482" s="531"/>
      <c r="K482" s="531"/>
      <c r="L482" s="531"/>
      <c r="M482" s="531"/>
    </row>
    <row r="483" spans="1:13" ht="15" customHeight="1" x14ac:dyDescent="0.15">
      <c r="A483" s="577" t="s">
        <v>599</v>
      </c>
      <c r="B483" s="578"/>
      <c r="C483" s="530">
        <f t="shared" si="35"/>
        <v>0</v>
      </c>
      <c r="D483" s="531"/>
      <c r="E483" s="531"/>
      <c r="F483" s="531"/>
      <c r="G483" s="531"/>
      <c r="H483" s="531"/>
      <c r="I483" s="531"/>
      <c r="J483" s="531"/>
      <c r="K483" s="531"/>
      <c r="L483" s="531"/>
      <c r="M483" s="531"/>
    </row>
    <row r="484" spans="1:13" ht="15" customHeight="1" x14ac:dyDescent="0.15">
      <c r="A484" s="577" t="s">
        <v>600</v>
      </c>
      <c r="B484" s="578"/>
      <c r="C484" s="530">
        <f t="shared" si="35"/>
        <v>0</v>
      </c>
      <c r="D484" s="531"/>
      <c r="E484" s="531"/>
      <c r="F484" s="531"/>
      <c r="G484" s="531"/>
      <c r="H484" s="531"/>
      <c r="I484" s="531"/>
      <c r="J484" s="531"/>
      <c r="K484" s="531"/>
      <c r="L484" s="531"/>
      <c r="M484" s="531"/>
    </row>
    <row r="485" spans="1:13" ht="15" customHeight="1" x14ac:dyDescent="0.15">
      <c r="A485" s="576"/>
      <c r="B485" s="278" t="s">
        <v>445</v>
      </c>
      <c r="C485" s="530">
        <f>SUM(C479:C484)</f>
        <v>0</v>
      </c>
      <c r="D485" s="530">
        <f>SUM(D479:D484)</f>
        <v>0</v>
      </c>
      <c r="E485" s="530">
        <f t="shared" ref="E485:M485" si="36">SUM(E479:E484)</f>
        <v>0</v>
      </c>
      <c r="F485" s="530">
        <f t="shared" si="36"/>
        <v>0</v>
      </c>
      <c r="G485" s="530">
        <f t="shared" si="36"/>
        <v>0</v>
      </c>
      <c r="H485" s="530">
        <f t="shared" si="36"/>
        <v>0</v>
      </c>
      <c r="I485" s="530">
        <f t="shared" si="36"/>
        <v>0</v>
      </c>
      <c r="J485" s="530">
        <f t="shared" si="36"/>
        <v>0</v>
      </c>
      <c r="K485" s="530">
        <f t="shared" si="36"/>
        <v>0</v>
      </c>
      <c r="L485" s="530">
        <f t="shared" si="36"/>
        <v>0</v>
      </c>
      <c r="M485" s="530">
        <f t="shared" si="36"/>
        <v>0</v>
      </c>
    </row>
    <row r="486" spans="1:13" ht="15" customHeight="1" x14ac:dyDescent="0.15">
      <c r="A486" s="577" t="s">
        <v>353</v>
      </c>
      <c r="B486" s="578" t="s">
        <v>353</v>
      </c>
      <c r="C486" s="530">
        <f>SUM(E486:F486)</f>
        <v>0</v>
      </c>
      <c r="D486" s="532"/>
      <c r="E486" s="531"/>
      <c r="F486" s="531"/>
      <c r="G486" s="531"/>
      <c r="H486" s="531"/>
      <c r="I486" s="531"/>
      <c r="J486" s="531"/>
      <c r="K486" s="531"/>
      <c r="L486" s="531"/>
      <c r="M486" s="531"/>
    </row>
    <row r="487" spans="1:13" ht="15" customHeight="1" x14ac:dyDescent="0.15">
      <c r="A487" s="577" t="s">
        <v>355</v>
      </c>
      <c r="B487" s="578" t="s">
        <v>355</v>
      </c>
      <c r="C487" s="530">
        <f>SUM(E487:F487)</f>
        <v>0</v>
      </c>
      <c r="D487" s="532"/>
      <c r="E487" s="531"/>
      <c r="F487" s="531"/>
      <c r="G487" s="531"/>
      <c r="H487" s="531"/>
      <c r="I487" s="531"/>
      <c r="J487" s="531"/>
      <c r="K487" s="531"/>
      <c r="L487" s="531"/>
      <c r="M487" s="531"/>
    </row>
    <row r="488" spans="1:13" ht="24" customHeight="1" x14ac:dyDescent="0.15">
      <c r="A488" s="577" t="s">
        <v>601</v>
      </c>
      <c r="B488" s="578"/>
      <c r="C488" s="530">
        <f>SUM(E488:F488)</f>
        <v>0</v>
      </c>
      <c r="D488" s="532"/>
      <c r="E488" s="532"/>
      <c r="F488" s="532"/>
      <c r="G488" s="532"/>
      <c r="H488" s="532"/>
      <c r="I488" s="532"/>
      <c r="J488" s="532"/>
      <c r="K488" s="532"/>
      <c r="L488" s="532"/>
      <c r="M488" s="532"/>
    </row>
    <row r="489" spans="1:13" ht="15" customHeight="1" x14ac:dyDescent="0.15">
      <c r="A489" s="577" t="s">
        <v>184</v>
      </c>
      <c r="B489" s="578"/>
      <c r="C489" s="530">
        <f t="shared" ref="C489:C490" si="37">SUM(E489:F489)</f>
        <v>0</v>
      </c>
      <c r="D489" s="532"/>
      <c r="E489" s="532"/>
      <c r="F489" s="532"/>
      <c r="G489" s="532"/>
      <c r="H489" s="532"/>
      <c r="I489" s="532"/>
      <c r="J489" s="532"/>
      <c r="K489" s="532"/>
      <c r="L489" s="532"/>
      <c r="M489" s="532"/>
    </row>
    <row r="490" spans="1:13" ht="15" customHeight="1" x14ac:dyDescent="0.15">
      <c r="A490" s="577" t="s">
        <v>185</v>
      </c>
      <c r="B490" s="578"/>
      <c r="C490" s="530">
        <f t="shared" si="37"/>
        <v>0</v>
      </c>
      <c r="D490" s="532"/>
      <c r="E490" s="532"/>
      <c r="F490" s="532"/>
      <c r="G490" s="532"/>
      <c r="H490" s="532"/>
      <c r="I490" s="532"/>
      <c r="J490" s="532"/>
      <c r="K490" s="532"/>
      <c r="L490" s="532"/>
      <c r="M490" s="532"/>
    </row>
    <row r="491" spans="1:13" ht="15" customHeight="1" x14ac:dyDescent="0.15">
      <c r="A491" s="280"/>
      <c r="B491" s="281" t="s">
        <v>602</v>
      </c>
      <c r="C491" s="530">
        <f>SUM(C486:C490)</f>
        <v>0</v>
      </c>
      <c r="D491" s="530">
        <f>SUM(D486:D490)</f>
        <v>0</v>
      </c>
      <c r="E491" s="530">
        <f t="shared" ref="E491:M491" si="38">SUM(E486:E490)</f>
        <v>0</v>
      </c>
      <c r="F491" s="530">
        <f t="shared" si="38"/>
        <v>0</v>
      </c>
      <c r="G491" s="530">
        <f t="shared" si="38"/>
        <v>0</v>
      </c>
      <c r="H491" s="530">
        <f t="shared" si="38"/>
        <v>0</v>
      </c>
      <c r="I491" s="530">
        <f t="shared" si="38"/>
        <v>0</v>
      </c>
      <c r="J491" s="530">
        <f t="shared" si="38"/>
        <v>0</v>
      </c>
      <c r="K491" s="530">
        <f t="shared" si="38"/>
        <v>0</v>
      </c>
      <c r="L491" s="530">
        <f t="shared" si="38"/>
        <v>0</v>
      </c>
      <c r="M491" s="530">
        <f t="shared" si="38"/>
        <v>0</v>
      </c>
    </row>
    <row r="492" spans="1:13" ht="15" customHeight="1" x14ac:dyDescent="0.15">
      <c r="A492" s="282"/>
      <c r="B492" s="281" t="s">
        <v>410</v>
      </c>
      <c r="C492" s="283">
        <f t="shared" ref="C492:M492" si="39">SUM(C457+C461+C465+C469+C478+C485+C491)</f>
        <v>0</v>
      </c>
      <c r="D492" s="283">
        <f t="shared" si="39"/>
        <v>0</v>
      </c>
      <c r="E492" s="283">
        <f t="shared" si="39"/>
        <v>0</v>
      </c>
      <c r="F492" s="283">
        <f t="shared" si="39"/>
        <v>0</v>
      </c>
      <c r="G492" s="283">
        <f t="shared" si="39"/>
        <v>0</v>
      </c>
      <c r="H492" s="283">
        <f t="shared" si="39"/>
        <v>0</v>
      </c>
      <c r="I492" s="283">
        <f t="shared" si="39"/>
        <v>0</v>
      </c>
      <c r="J492" s="283">
        <f t="shared" si="39"/>
        <v>0</v>
      </c>
      <c r="K492" s="283">
        <f t="shared" si="39"/>
        <v>0</v>
      </c>
      <c r="L492" s="283">
        <f t="shared" si="39"/>
        <v>0</v>
      </c>
      <c r="M492" s="283">
        <f t="shared" si="39"/>
        <v>0</v>
      </c>
    </row>
  </sheetData>
  <mergeCells count="209">
    <mergeCell ref="A97:E97"/>
    <mergeCell ref="A125:B125"/>
    <mergeCell ref="A221:B221"/>
    <mergeCell ref="A231:B231"/>
    <mergeCell ref="A237:B237"/>
    <mergeCell ref="A244:B244"/>
    <mergeCell ref="A8:C8"/>
    <mergeCell ref="A72:B72"/>
    <mergeCell ref="A73:B73"/>
    <mergeCell ref="A79:A82"/>
    <mergeCell ref="A86:B86"/>
    <mergeCell ref="A90:A93"/>
    <mergeCell ref="Q284:Q286"/>
    <mergeCell ref="R284:R286"/>
    <mergeCell ref="D285:D286"/>
    <mergeCell ref="E285:F285"/>
    <mergeCell ref="G285:G286"/>
    <mergeCell ref="H285:H286"/>
    <mergeCell ref="I285:I286"/>
    <mergeCell ref="J285:J286"/>
    <mergeCell ref="A256:B256"/>
    <mergeCell ref="A284:B286"/>
    <mergeCell ref="C284:C286"/>
    <mergeCell ref="D284:G284"/>
    <mergeCell ref="H284:J284"/>
    <mergeCell ref="K284:M284"/>
    <mergeCell ref="K285:K286"/>
    <mergeCell ref="L285:L286"/>
    <mergeCell ref="M285:M286"/>
    <mergeCell ref="A310:B310"/>
    <mergeCell ref="A311:B311"/>
    <mergeCell ref="A313:B315"/>
    <mergeCell ref="C313:C315"/>
    <mergeCell ref="D313:G313"/>
    <mergeCell ref="H313:J313"/>
    <mergeCell ref="O285:O286"/>
    <mergeCell ref="P285:P286"/>
    <mergeCell ref="A287:B287"/>
    <mergeCell ref="A293:A296"/>
    <mergeCell ref="A300:B300"/>
    <mergeCell ref="A304:A307"/>
    <mergeCell ref="N284:N286"/>
    <mergeCell ref="O284:P284"/>
    <mergeCell ref="O314:O315"/>
    <mergeCell ref="P314:P315"/>
    <mergeCell ref="K313:M313"/>
    <mergeCell ref="N313:N315"/>
    <mergeCell ref="O313:P313"/>
    <mergeCell ref="Q313:Q315"/>
    <mergeCell ref="D314:D315"/>
    <mergeCell ref="E314:F314"/>
    <mergeCell ref="G314:G315"/>
    <mergeCell ref="H314:H315"/>
    <mergeCell ref="I314:I315"/>
    <mergeCell ref="J314:J315"/>
    <mergeCell ref="A319:B319"/>
    <mergeCell ref="A321:B321"/>
    <mergeCell ref="A323:B323"/>
    <mergeCell ref="A324:B324"/>
    <mergeCell ref="A325:B325"/>
    <mergeCell ref="A326:B326"/>
    <mergeCell ref="K314:K315"/>
    <mergeCell ref="L314:L315"/>
    <mergeCell ref="M314:M315"/>
    <mergeCell ref="A318:B318"/>
    <mergeCell ref="O328:P328"/>
    <mergeCell ref="Q328:Q330"/>
    <mergeCell ref="D329:D330"/>
    <mergeCell ref="E329:F329"/>
    <mergeCell ref="G329:G330"/>
    <mergeCell ref="H329:H330"/>
    <mergeCell ref="I329:I330"/>
    <mergeCell ref="J329:J330"/>
    <mergeCell ref="K329:K330"/>
    <mergeCell ref="L329:L330"/>
    <mergeCell ref="D328:G328"/>
    <mergeCell ref="H328:J328"/>
    <mergeCell ref="K328:M328"/>
    <mergeCell ref="N328:N330"/>
    <mergeCell ref="M329:M330"/>
    <mergeCell ref="O329:O330"/>
    <mergeCell ref="P329:P330"/>
    <mergeCell ref="A339:B339"/>
    <mergeCell ref="A340:B340"/>
    <mergeCell ref="A341:B343"/>
    <mergeCell ref="C341:C343"/>
    <mergeCell ref="D341:D343"/>
    <mergeCell ref="E341:J341"/>
    <mergeCell ref="K341:K343"/>
    <mergeCell ref="L341:N342"/>
    <mergeCell ref="A328:B330"/>
    <mergeCell ref="C328:C330"/>
    <mergeCell ref="A365:F365"/>
    <mergeCell ref="A366:B367"/>
    <mergeCell ref="C366:C367"/>
    <mergeCell ref="D366:D367"/>
    <mergeCell ref="E366:E367"/>
    <mergeCell ref="F366:F367"/>
    <mergeCell ref="O341:O343"/>
    <mergeCell ref="P341:Q342"/>
    <mergeCell ref="R341:R343"/>
    <mergeCell ref="E342:G342"/>
    <mergeCell ref="H342:J342"/>
    <mergeCell ref="A364:B364"/>
    <mergeCell ref="D373:D374"/>
    <mergeCell ref="A375:B375"/>
    <mergeCell ref="A376:B376"/>
    <mergeCell ref="A377:B377"/>
    <mergeCell ref="A378:B380"/>
    <mergeCell ref="C378:C380"/>
    <mergeCell ref="D378:G378"/>
    <mergeCell ref="A368:B368"/>
    <mergeCell ref="A369:B369"/>
    <mergeCell ref="A370:A371"/>
    <mergeCell ref="A372:B372"/>
    <mergeCell ref="A373:B374"/>
    <mergeCell ref="C373:C374"/>
    <mergeCell ref="M379:M380"/>
    <mergeCell ref="O379:O380"/>
    <mergeCell ref="P379:P380"/>
    <mergeCell ref="H378:J378"/>
    <mergeCell ref="K378:M378"/>
    <mergeCell ref="N378:N380"/>
    <mergeCell ref="O378:P378"/>
    <mergeCell ref="Q378:Q380"/>
    <mergeCell ref="D379:D380"/>
    <mergeCell ref="E379:F379"/>
    <mergeCell ref="G379:G380"/>
    <mergeCell ref="H379:H380"/>
    <mergeCell ref="I379:I380"/>
    <mergeCell ref="A381:A383"/>
    <mergeCell ref="A384:A386"/>
    <mergeCell ref="A387:A389"/>
    <mergeCell ref="A392:A394"/>
    <mergeCell ref="A395:A397"/>
    <mergeCell ref="A398:A400"/>
    <mergeCell ref="J379:J380"/>
    <mergeCell ref="K379:K380"/>
    <mergeCell ref="L379:L380"/>
    <mergeCell ref="A415:B415"/>
    <mergeCell ref="A416:B416"/>
    <mergeCell ref="A417:B417"/>
    <mergeCell ref="A418:B418"/>
    <mergeCell ref="A419:B419"/>
    <mergeCell ref="A420:B420"/>
    <mergeCell ref="A401:A403"/>
    <mergeCell ref="A404:A406"/>
    <mergeCell ref="A408:A410"/>
    <mergeCell ref="A412:B412"/>
    <mergeCell ref="A413:B413"/>
    <mergeCell ref="A414:B414"/>
    <mergeCell ref="A431:B431"/>
    <mergeCell ref="A433:B434"/>
    <mergeCell ref="C433:C434"/>
    <mergeCell ref="D433:I433"/>
    <mergeCell ref="J433:J434"/>
    <mergeCell ref="A435:B435"/>
    <mergeCell ref="A421:B421"/>
    <mergeCell ref="A422:B422"/>
    <mergeCell ref="A423:B423"/>
    <mergeCell ref="A425:B425"/>
    <mergeCell ref="A426:B426"/>
    <mergeCell ref="A429:A430"/>
    <mergeCell ref="A446:B446"/>
    <mergeCell ref="A450:B451"/>
    <mergeCell ref="C450:C451"/>
    <mergeCell ref="D450:D451"/>
    <mergeCell ref="E450:F450"/>
    <mergeCell ref="G450:I450"/>
    <mergeCell ref="A436:B436"/>
    <mergeCell ref="A437:B437"/>
    <mergeCell ref="A439:B439"/>
    <mergeCell ref="A440:A442"/>
    <mergeCell ref="A444:B444"/>
    <mergeCell ref="A445:B445"/>
    <mergeCell ref="A459:B459"/>
    <mergeCell ref="A460:B460"/>
    <mergeCell ref="A461:B461"/>
    <mergeCell ref="A462:B462"/>
    <mergeCell ref="A463:B463"/>
    <mergeCell ref="A464:B464"/>
    <mergeCell ref="A452:B452"/>
    <mergeCell ref="A453:B453"/>
    <mergeCell ref="A454:B454"/>
    <mergeCell ref="A455:B455"/>
    <mergeCell ref="A456:B456"/>
    <mergeCell ref="A458:B458"/>
    <mergeCell ref="A473:B473"/>
    <mergeCell ref="A474:B474"/>
    <mergeCell ref="A475:B475"/>
    <mergeCell ref="A476:B476"/>
    <mergeCell ref="A477:B477"/>
    <mergeCell ref="A479:B479"/>
    <mergeCell ref="A466:B466"/>
    <mergeCell ref="A467:B467"/>
    <mergeCell ref="A468:B468"/>
    <mergeCell ref="A470:B470"/>
    <mergeCell ref="A471:B471"/>
    <mergeCell ref="A472:B472"/>
    <mergeCell ref="A487:B487"/>
    <mergeCell ref="A488:B488"/>
    <mergeCell ref="A489:B489"/>
    <mergeCell ref="A490:B490"/>
    <mergeCell ref="A480:B480"/>
    <mergeCell ref="A481:B481"/>
    <mergeCell ref="A482:B482"/>
    <mergeCell ref="A483:B483"/>
    <mergeCell ref="A484:B484"/>
    <mergeCell ref="A486:B486"/>
  </mergeCells>
  <dataValidations count="1">
    <dataValidation allowBlank="1" showInputMessage="1" showErrorMessage="1" errorTitle="ERROR" error="Por favor ingrese solo Números." sqref="A1:XFD1048576" xr:uid="{B5ACDFCC-EC61-48DF-848C-A214AE8172D9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492"/>
  <sheetViews>
    <sheetView topLeftCell="E331" workbookViewId="0">
      <selection activeCell="K341" sqref="K341:K343"/>
    </sheetView>
  </sheetViews>
  <sheetFormatPr baseColWidth="10" defaultColWidth="11.42578125" defaultRowHeight="10.5" x14ac:dyDescent="0.15"/>
  <cols>
    <col min="1" max="1" width="18" style="5" customWidth="1"/>
    <col min="2" max="2" width="86.42578125" style="4" customWidth="1"/>
    <col min="3" max="3" width="21.85546875" style="5" customWidth="1"/>
    <col min="4" max="4" width="19" style="5" customWidth="1"/>
    <col min="5" max="5" width="18.5703125" style="5" customWidth="1"/>
    <col min="6" max="6" width="18.42578125" style="5" customWidth="1"/>
    <col min="7" max="7" width="16.85546875" style="5" customWidth="1"/>
    <col min="8" max="13" width="15.7109375" style="5" customWidth="1"/>
    <col min="14" max="16" width="12.7109375" style="5" customWidth="1"/>
    <col min="17" max="17" width="13.7109375" style="5" customWidth="1"/>
    <col min="18" max="18" width="18.5703125" style="5" customWidth="1"/>
    <col min="19" max="24" width="11.42578125" style="5"/>
    <col min="25" max="25" width="11.42578125" style="5" customWidth="1"/>
    <col min="26" max="26" width="5.28515625" style="5" customWidth="1"/>
    <col min="27" max="27" width="13.5703125" style="5" hidden="1" customWidth="1"/>
    <col min="28" max="28" width="11.42578125" style="5" hidden="1" customWidth="1"/>
    <col min="29" max="35" width="11.42578125" style="5" customWidth="1"/>
    <col min="36" max="16384" width="11.42578125" style="5"/>
  </cols>
  <sheetData>
    <row r="1" spans="1:14" s="3" customFormat="1" ht="15" customHeight="1" x14ac:dyDescent="0.15">
      <c r="A1" s="1" t="s">
        <v>0</v>
      </c>
      <c r="B1" s="2"/>
    </row>
    <row r="2" spans="1:14" s="3" customFormat="1" ht="15" customHeight="1" x14ac:dyDescent="0.15">
      <c r="A2" s="1" t="str">
        <f>CONCATENATE("COMUNA: ",[2]NOMBRE!B2," - ","( ",[2]NOMBRE!C2,[2]NOMBRE!D2,[2]NOMBRE!E2,[2]NOMBRE!F2,[2]NOMBRE!G2," )")</f>
        <v>COMUNA: LINARES - ( 07401 )</v>
      </c>
      <c r="B2" s="2"/>
    </row>
    <row r="3" spans="1:14" ht="15" customHeight="1" x14ac:dyDescent="0.15">
      <c r="A3" s="1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</row>
    <row r="4" spans="1:14" ht="15" customHeight="1" x14ac:dyDescent="0.15">
      <c r="A4" s="1" t="str">
        <f>CONCATENATE("MES: ",[2]NOMBRE!B6," - ","( ",[2]NOMBRE!C6,[2]NOMBRE!D6," )")</f>
        <v>MES: ENERO - ( 01 )</v>
      </c>
    </row>
    <row r="5" spans="1:14" s="3" customFormat="1" ht="15" customHeight="1" x14ac:dyDescent="0.15">
      <c r="A5" s="1" t="str">
        <f>CONCATENATE("AÑO: ",[2]NOMBRE!B7)</f>
        <v>AÑO: 2021</v>
      </c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</row>
    <row r="6" spans="1:14" s="3" customFormat="1" ht="14.25" customHeight="1" x14ac:dyDescent="0.2">
      <c r="A6" s="1"/>
      <c r="B6" s="6"/>
      <c r="C6" s="8"/>
      <c r="D6" s="8" t="s">
        <v>1</v>
      </c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s="12" customFormat="1" ht="14.25" customHeight="1" x14ac:dyDescent="0.15">
      <c r="A7" s="9" t="s">
        <v>2</v>
      </c>
      <c r="B7" s="10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4" s="3" customFormat="1" ht="15.95" customHeight="1" x14ac:dyDescent="0.15">
      <c r="A8" s="762" t="s">
        <v>3</v>
      </c>
      <c r="B8" s="762"/>
      <c r="C8" s="762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4" s="3" customFormat="1" ht="35.1" customHeight="1" x14ac:dyDescent="0.15">
      <c r="A9" s="13" t="s">
        <v>4</v>
      </c>
      <c r="B9" s="13" t="s">
        <v>5</v>
      </c>
      <c r="C9" s="14" t="s">
        <v>6</v>
      </c>
      <c r="D9" s="14" t="s">
        <v>7</v>
      </c>
      <c r="E9" s="14" t="s">
        <v>8</v>
      </c>
      <c r="F9" s="7"/>
      <c r="G9" s="533">
        <f>+E70+E73+E86+E102+H124+E159+E164+E201+E220+E230+E236+E243+E277+E280</f>
        <v>1523891155</v>
      </c>
      <c r="H9" s="7"/>
      <c r="I9" s="7"/>
      <c r="J9" s="7"/>
      <c r="K9" s="7"/>
      <c r="L9" s="7"/>
      <c r="M9" s="7"/>
      <c r="N9" s="7"/>
    </row>
    <row r="10" spans="1:14" s="3" customFormat="1" ht="20.100000000000001" customHeight="1" x14ac:dyDescent="0.15">
      <c r="A10" s="15"/>
      <c r="B10" s="16" t="s">
        <v>9</v>
      </c>
      <c r="C10" s="284">
        <f>SUM(C11:C23)</f>
        <v>8056</v>
      </c>
      <c r="D10" s="285">
        <f>SUM(D11:D23)</f>
        <v>7790</v>
      </c>
      <c r="E10" s="17">
        <f>SUM(E11:E23)</f>
        <v>84094600</v>
      </c>
      <c r="F10" s="7"/>
      <c r="G10" s="7"/>
      <c r="H10" s="7"/>
      <c r="I10" s="7"/>
      <c r="J10" s="7"/>
      <c r="K10" s="7"/>
      <c r="L10" s="7"/>
      <c r="M10" s="7"/>
      <c r="N10" s="7"/>
    </row>
    <row r="11" spans="1:14" s="3" customFormat="1" ht="15" customHeight="1" x14ac:dyDescent="0.15">
      <c r="A11" s="286" t="s">
        <v>10</v>
      </c>
      <c r="B11" s="287" t="s">
        <v>11</v>
      </c>
      <c r="C11" s="288">
        <f>[2]B!C5</f>
        <v>0</v>
      </c>
      <c r="D11" s="289">
        <f>[2]B!E5</f>
        <v>0</v>
      </c>
      <c r="E11" s="18">
        <f>[2]B!AL5</f>
        <v>0</v>
      </c>
      <c r="F11" s="7"/>
      <c r="G11" s="7"/>
      <c r="H11" s="7"/>
      <c r="I11" s="7"/>
      <c r="J11" s="7"/>
      <c r="K11" s="7"/>
      <c r="L11" s="7"/>
      <c r="M11" s="7"/>
      <c r="N11" s="7"/>
    </row>
    <row r="12" spans="1:14" s="3" customFormat="1" ht="15" customHeight="1" x14ac:dyDescent="0.15">
      <c r="A12" s="290" t="s">
        <v>12</v>
      </c>
      <c r="B12" s="291" t="s">
        <v>13</v>
      </c>
      <c r="C12" s="288">
        <f>[2]B!C6</f>
        <v>0</v>
      </c>
      <c r="D12" s="289">
        <f>[2]B!E6</f>
        <v>0</v>
      </c>
      <c r="E12" s="18">
        <f>[2]B!AL6</f>
        <v>0</v>
      </c>
      <c r="F12" s="7"/>
      <c r="G12" s="7"/>
      <c r="H12" s="7"/>
      <c r="I12" s="7"/>
      <c r="J12" s="7"/>
      <c r="K12" s="7"/>
      <c r="L12" s="7"/>
      <c r="M12" s="7"/>
      <c r="N12" s="7"/>
    </row>
    <row r="13" spans="1:14" s="3" customFormat="1" ht="15" customHeight="1" x14ac:dyDescent="0.15">
      <c r="A13" s="290" t="s">
        <v>14</v>
      </c>
      <c r="B13" s="291" t="s">
        <v>15</v>
      </c>
      <c r="C13" s="288">
        <f>[2]B!C7</f>
        <v>3617</v>
      </c>
      <c r="D13" s="289">
        <f>[2]B!E7</f>
        <v>3439</v>
      </c>
      <c r="E13" s="18">
        <f>[2]B!AL7</f>
        <v>46185770</v>
      </c>
      <c r="F13" s="7"/>
      <c r="G13" s="7"/>
      <c r="H13" s="7"/>
      <c r="I13" s="7"/>
      <c r="J13" s="7"/>
      <c r="K13" s="7"/>
      <c r="L13" s="7"/>
      <c r="M13" s="7"/>
      <c r="N13" s="7"/>
    </row>
    <row r="14" spans="1:14" s="3" customFormat="1" ht="15" customHeight="1" x14ac:dyDescent="0.15">
      <c r="A14" s="290" t="s">
        <v>16</v>
      </c>
      <c r="B14" s="291" t="s">
        <v>17</v>
      </c>
      <c r="C14" s="288">
        <f>[2]B!C8</f>
        <v>0</v>
      </c>
      <c r="D14" s="289">
        <f>[2]B!E8</f>
        <v>0</v>
      </c>
      <c r="E14" s="18">
        <f>[2]B!AL8</f>
        <v>0</v>
      </c>
      <c r="F14" s="7"/>
      <c r="G14" s="7"/>
      <c r="H14" s="7"/>
      <c r="I14" s="7"/>
      <c r="J14" s="7"/>
      <c r="K14" s="7"/>
      <c r="L14" s="7"/>
      <c r="M14" s="7"/>
      <c r="N14" s="7"/>
    </row>
    <row r="15" spans="1:14" s="3" customFormat="1" ht="15" customHeight="1" x14ac:dyDescent="0.15">
      <c r="A15" s="290" t="s">
        <v>18</v>
      </c>
      <c r="B15" s="291" t="s">
        <v>19</v>
      </c>
      <c r="C15" s="288">
        <f>[2]B!C9</f>
        <v>0</v>
      </c>
      <c r="D15" s="289">
        <f>[2]B!E9</f>
        <v>0</v>
      </c>
      <c r="E15" s="18">
        <f>[2]B!AL9</f>
        <v>0</v>
      </c>
      <c r="F15" s="7"/>
      <c r="G15" s="7"/>
      <c r="H15" s="7"/>
      <c r="I15" s="7"/>
      <c r="J15" s="7"/>
      <c r="K15" s="7"/>
      <c r="L15" s="7"/>
      <c r="M15" s="7"/>
      <c r="N15" s="7"/>
    </row>
    <row r="16" spans="1:14" s="3" customFormat="1" ht="15" customHeight="1" x14ac:dyDescent="0.15">
      <c r="A16" s="290" t="s">
        <v>20</v>
      </c>
      <c r="B16" s="291" t="s">
        <v>21</v>
      </c>
      <c r="C16" s="288">
        <f>[2]B!C10</f>
        <v>0</v>
      </c>
      <c r="D16" s="289">
        <f>[2]B!E10</f>
        <v>0</v>
      </c>
      <c r="E16" s="18">
        <f>[2]B!AL10</f>
        <v>0</v>
      </c>
      <c r="F16" s="7"/>
      <c r="G16" s="7"/>
      <c r="H16" s="7"/>
      <c r="I16" s="7"/>
      <c r="J16" s="7"/>
      <c r="K16" s="7"/>
      <c r="L16" s="7"/>
      <c r="M16" s="7"/>
      <c r="N16" s="7"/>
    </row>
    <row r="17" spans="1:14" s="3" customFormat="1" ht="15" customHeight="1" x14ac:dyDescent="0.15">
      <c r="A17" s="290" t="s">
        <v>22</v>
      </c>
      <c r="B17" s="291" t="s">
        <v>23</v>
      </c>
      <c r="C17" s="288">
        <f>[2]B!C11</f>
        <v>194</v>
      </c>
      <c r="D17" s="289">
        <f>[2]B!E11</f>
        <v>134</v>
      </c>
      <c r="E17" s="18">
        <f>[2]B!AL11</f>
        <v>2256560</v>
      </c>
      <c r="F17" s="7"/>
      <c r="G17" s="7"/>
      <c r="H17" s="7"/>
      <c r="I17" s="7"/>
      <c r="J17" s="7"/>
      <c r="K17" s="7"/>
      <c r="L17" s="7"/>
      <c r="M17" s="7"/>
      <c r="N17" s="7"/>
    </row>
    <row r="18" spans="1:14" s="3" customFormat="1" ht="24" customHeight="1" x14ac:dyDescent="0.15">
      <c r="A18" s="290" t="s">
        <v>24</v>
      </c>
      <c r="B18" s="291" t="s">
        <v>25</v>
      </c>
      <c r="C18" s="288">
        <f>[2]B!C12</f>
        <v>0</v>
      </c>
      <c r="D18" s="289">
        <f>[2]B!E12</f>
        <v>0</v>
      </c>
      <c r="E18" s="18">
        <f>[2]B!AL12</f>
        <v>0</v>
      </c>
      <c r="F18" s="7"/>
      <c r="G18" s="7"/>
      <c r="H18" s="7"/>
      <c r="I18" s="7"/>
      <c r="J18" s="7"/>
      <c r="K18" s="7"/>
      <c r="L18" s="7"/>
      <c r="M18" s="7"/>
      <c r="N18" s="7"/>
    </row>
    <row r="19" spans="1:14" s="3" customFormat="1" ht="24" customHeight="1" x14ac:dyDescent="0.15">
      <c r="A19" s="290" t="s">
        <v>26</v>
      </c>
      <c r="B19" s="291" t="s">
        <v>27</v>
      </c>
      <c r="C19" s="288">
        <f>[2]B!C13</f>
        <v>0</v>
      </c>
      <c r="D19" s="289">
        <f>[2]B!E13</f>
        <v>0</v>
      </c>
      <c r="E19" s="18">
        <f>[2]B!AL13</f>
        <v>0</v>
      </c>
      <c r="F19" s="7"/>
      <c r="G19" s="7"/>
      <c r="H19" s="7"/>
      <c r="I19" s="7"/>
      <c r="J19" s="7"/>
      <c r="K19" s="7"/>
      <c r="L19" s="7"/>
      <c r="M19" s="7"/>
      <c r="N19" s="7"/>
    </row>
    <row r="20" spans="1:14" s="3" customFormat="1" ht="24" customHeight="1" x14ac:dyDescent="0.15">
      <c r="A20" s="290" t="s">
        <v>28</v>
      </c>
      <c r="B20" s="291" t="s">
        <v>29</v>
      </c>
      <c r="C20" s="288">
        <f>[2]B!C14</f>
        <v>0</v>
      </c>
      <c r="D20" s="289">
        <f>[2]B!E14</f>
        <v>0</v>
      </c>
      <c r="E20" s="18">
        <f>[2]B!AL14</f>
        <v>0</v>
      </c>
      <c r="F20" s="7"/>
      <c r="G20" s="7"/>
      <c r="H20" s="7"/>
      <c r="I20" s="7"/>
      <c r="J20" s="7"/>
      <c r="K20" s="7"/>
      <c r="L20" s="7"/>
      <c r="M20" s="7"/>
      <c r="N20" s="7"/>
    </row>
    <row r="21" spans="1:14" s="3" customFormat="1" ht="24" customHeight="1" x14ac:dyDescent="0.15">
      <c r="A21" s="290" t="s">
        <v>30</v>
      </c>
      <c r="B21" s="291" t="s">
        <v>31</v>
      </c>
      <c r="C21" s="288">
        <f>[2]B!C15</f>
        <v>1527</v>
      </c>
      <c r="D21" s="289">
        <f>[2]B!E15</f>
        <v>1514</v>
      </c>
      <c r="E21" s="18">
        <f>[2]B!AL15</f>
        <v>10264920</v>
      </c>
      <c r="F21" s="7"/>
      <c r="G21" s="7"/>
      <c r="H21" s="7"/>
      <c r="I21" s="7"/>
      <c r="J21" s="7"/>
      <c r="K21" s="7"/>
      <c r="L21" s="7"/>
      <c r="M21" s="7"/>
      <c r="N21" s="7"/>
    </row>
    <row r="22" spans="1:14" s="3" customFormat="1" ht="24" customHeight="1" x14ac:dyDescent="0.15">
      <c r="A22" s="290" t="s">
        <v>32</v>
      </c>
      <c r="B22" s="292" t="s">
        <v>33</v>
      </c>
      <c r="C22" s="288">
        <f>[2]B!C16</f>
        <v>983</v>
      </c>
      <c r="D22" s="289">
        <f>[2]B!E16</f>
        <v>981</v>
      </c>
      <c r="E22" s="18">
        <f>[2]B!AL16</f>
        <v>7995150</v>
      </c>
      <c r="F22" s="7"/>
      <c r="G22" s="7"/>
      <c r="H22" s="7"/>
      <c r="I22" s="7"/>
      <c r="J22" s="7"/>
      <c r="K22" s="7"/>
      <c r="L22" s="7"/>
      <c r="M22" s="7"/>
      <c r="N22" s="7"/>
    </row>
    <row r="23" spans="1:14" s="3" customFormat="1" ht="24" customHeight="1" x14ac:dyDescent="0.15">
      <c r="A23" s="290" t="s">
        <v>34</v>
      </c>
      <c r="B23" s="291" t="s">
        <v>35</v>
      </c>
      <c r="C23" s="288">
        <f>[2]B!C17</f>
        <v>1735</v>
      </c>
      <c r="D23" s="289">
        <f>[2]B!E17</f>
        <v>1722</v>
      </c>
      <c r="E23" s="18">
        <f>[2]B!AL17</f>
        <v>17392200</v>
      </c>
      <c r="F23" s="7"/>
      <c r="G23" s="7"/>
      <c r="H23" s="7"/>
      <c r="I23" s="7"/>
      <c r="J23" s="7"/>
      <c r="K23" s="7"/>
      <c r="L23" s="7"/>
      <c r="M23" s="7"/>
      <c r="N23" s="7"/>
    </row>
    <row r="24" spans="1:14" s="3" customFormat="1" ht="24" customHeight="1" x14ac:dyDescent="0.15">
      <c r="A24" s="293" t="s">
        <v>36</v>
      </c>
      <c r="B24" s="294" t="s">
        <v>37</v>
      </c>
      <c r="C24" s="288">
        <f>[2]B!C18</f>
        <v>8</v>
      </c>
      <c r="D24" s="289">
        <f>[2]B!E18</f>
        <v>8</v>
      </c>
      <c r="E24" s="18">
        <f>[2]B!AL18</f>
        <v>121200</v>
      </c>
      <c r="F24" s="7"/>
      <c r="G24" s="7"/>
      <c r="H24" s="7"/>
      <c r="I24" s="7"/>
      <c r="J24" s="7"/>
      <c r="K24" s="7"/>
      <c r="L24" s="7"/>
      <c r="M24" s="7"/>
      <c r="N24" s="7"/>
    </row>
    <row r="25" spans="1:14" s="3" customFormat="1" ht="15" customHeight="1" x14ac:dyDescent="0.15">
      <c r="A25" s="290" t="s">
        <v>38</v>
      </c>
      <c r="B25" s="291" t="s">
        <v>39</v>
      </c>
      <c r="C25" s="288">
        <f>[2]B!C1080</f>
        <v>0</v>
      </c>
      <c r="D25" s="289">
        <f>[2]B!E1080</f>
        <v>0</v>
      </c>
      <c r="E25" s="18">
        <f>[2]B!AL1080</f>
        <v>0</v>
      </c>
      <c r="F25" s="7"/>
      <c r="G25" s="7"/>
      <c r="H25" s="7"/>
      <c r="I25" s="7"/>
      <c r="J25" s="7"/>
      <c r="K25" s="7"/>
      <c r="L25" s="7"/>
      <c r="M25" s="7"/>
      <c r="N25" s="7"/>
    </row>
    <row r="26" spans="1:14" s="3" customFormat="1" ht="21.75" customHeight="1" x14ac:dyDescent="0.15">
      <c r="A26" s="295"/>
      <c r="B26" s="296" t="s">
        <v>40</v>
      </c>
      <c r="C26" s="297">
        <f>SUM(C27:C32)</f>
        <v>710</v>
      </c>
      <c r="D26" s="300"/>
      <c r="E26" s="20"/>
      <c r="F26" s="7"/>
      <c r="G26" s="7"/>
      <c r="H26" s="7"/>
      <c r="I26" s="7"/>
      <c r="J26" s="7"/>
      <c r="K26" s="7"/>
      <c r="L26" s="7"/>
      <c r="M26" s="7"/>
      <c r="N26" s="7"/>
    </row>
    <row r="27" spans="1:14" s="3" customFormat="1" ht="15" customHeight="1" x14ac:dyDescent="0.15">
      <c r="A27" s="290" t="s">
        <v>41</v>
      </c>
      <c r="B27" s="291" t="s">
        <v>42</v>
      </c>
      <c r="C27" s="299">
        <f>[2]B!C20</f>
        <v>0</v>
      </c>
      <c r="D27" s="300"/>
      <c r="E27" s="20"/>
      <c r="F27" s="7"/>
      <c r="G27" s="7"/>
      <c r="H27" s="7"/>
      <c r="I27" s="7"/>
      <c r="J27" s="7"/>
      <c r="K27" s="7"/>
      <c r="L27" s="7"/>
      <c r="M27" s="7"/>
      <c r="N27" s="7"/>
    </row>
    <row r="28" spans="1:14" s="3" customFormat="1" ht="15" customHeight="1" x14ac:dyDescent="0.15">
      <c r="A28" s="301"/>
      <c r="B28" s="291" t="s">
        <v>43</v>
      </c>
      <c r="C28" s="299">
        <f>[2]B!C21</f>
        <v>0</v>
      </c>
      <c r="D28" s="300"/>
      <c r="E28" s="20"/>
      <c r="F28" s="7"/>
      <c r="G28" s="7"/>
      <c r="H28" s="7"/>
      <c r="I28" s="7"/>
      <c r="J28" s="7"/>
      <c r="K28" s="7"/>
      <c r="L28" s="7"/>
      <c r="M28" s="7"/>
      <c r="N28" s="7"/>
    </row>
    <row r="29" spans="1:14" s="3" customFormat="1" ht="15" customHeight="1" x14ac:dyDescent="0.15">
      <c r="A29" s="290"/>
      <c r="B29" s="291" t="s">
        <v>44</v>
      </c>
      <c r="C29" s="299">
        <f>[2]B!C22</f>
        <v>0</v>
      </c>
      <c r="D29" s="300"/>
      <c r="E29" s="20"/>
      <c r="F29" s="7"/>
      <c r="G29" s="7"/>
      <c r="H29" s="7"/>
      <c r="I29" s="7"/>
      <c r="J29" s="7"/>
      <c r="K29" s="7"/>
      <c r="L29" s="7"/>
      <c r="M29" s="7"/>
      <c r="N29" s="7"/>
    </row>
    <row r="30" spans="1:14" s="3" customFormat="1" ht="15" customHeight="1" x14ac:dyDescent="0.15">
      <c r="A30" s="302"/>
      <c r="B30" s="291" t="s">
        <v>45</v>
      </c>
      <c r="C30" s="299">
        <f>[2]B!C23</f>
        <v>0</v>
      </c>
      <c r="D30" s="300"/>
      <c r="E30" s="20"/>
      <c r="F30" s="7"/>
      <c r="G30" s="7"/>
      <c r="H30" s="7"/>
      <c r="I30" s="7"/>
      <c r="J30" s="7"/>
      <c r="K30" s="7"/>
      <c r="L30" s="7"/>
      <c r="M30" s="7"/>
      <c r="N30" s="7"/>
    </row>
    <row r="31" spans="1:14" s="3" customFormat="1" ht="15" customHeight="1" x14ac:dyDescent="0.15">
      <c r="A31" s="302"/>
      <c r="B31" s="291" t="s">
        <v>46</v>
      </c>
      <c r="C31" s="299">
        <f>[2]B!C24</f>
        <v>710</v>
      </c>
      <c r="D31" s="300"/>
      <c r="E31" s="20"/>
      <c r="F31" s="7"/>
      <c r="G31" s="7"/>
      <c r="H31" s="7"/>
      <c r="I31" s="7"/>
      <c r="J31" s="7"/>
      <c r="K31" s="7"/>
      <c r="L31" s="7"/>
      <c r="M31" s="7"/>
      <c r="N31" s="7"/>
    </row>
    <row r="32" spans="1:14" s="3" customFormat="1" ht="15" customHeight="1" x14ac:dyDescent="0.15">
      <c r="A32" s="303">
        <v>101308</v>
      </c>
      <c r="B32" s="291" t="s">
        <v>47</v>
      </c>
      <c r="C32" s="299">
        <f>[2]B!C25</f>
        <v>0</v>
      </c>
      <c r="D32" s="300"/>
      <c r="E32" s="20"/>
      <c r="F32" s="7"/>
      <c r="G32" s="7"/>
      <c r="H32" s="7"/>
      <c r="I32" s="7"/>
      <c r="J32" s="7"/>
      <c r="K32" s="7"/>
      <c r="L32" s="7"/>
      <c r="M32" s="7"/>
      <c r="N32" s="7"/>
    </row>
    <row r="33" spans="1:14" s="3" customFormat="1" ht="20.100000000000001" customHeight="1" x14ac:dyDescent="0.15">
      <c r="A33" s="21"/>
      <c r="B33" s="22" t="s">
        <v>48</v>
      </c>
      <c r="C33" s="304">
        <f>SUM(C34:C44)</f>
        <v>6491</v>
      </c>
      <c r="D33" s="305">
        <f t="shared" ref="D33:E33" si="0">SUM(D34:D44)</f>
        <v>6484</v>
      </c>
      <c r="E33" s="305">
        <f t="shared" si="0"/>
        <v>11579420</v>
      </c>
      <c r="F33" s="7"/>
      <c r="G33" s="7"/>
      <c r="H33" s="7"/>
      <c r="I33" s="7"/>
      <c r="J33" s="7"/>
      <c r="K33" s="7"/>
      <c r="L33" s="7"/>
      <c r="M33" s="7"/>
      <c r="N33" s="7"/>
    </row>
    <row r="34" spans="1:14" s="3" customFormat="1" ht="15" customHeight="1" x14ac:dyDescent="0.15">
      <c r="A34" s="286" t="s">
        <v>49</v>
      </c>
      <c r="B34" s="287" t="s">
        <v>50</v>
      </c>
      <c r="C34" s="306">
        <f>[2]B!$C$29</f>
        <v>1960</v>
      </c>
      <c r="D34" s="306">
        <f>[2]B!$E$29</f>
        <v>1954</v>
      </c>
      <c r="E34" s="23">
        <f>[2]B!$AL$29</f>
        <v>2579280</v>
      </c>
      <c r="F34" s="7"/>
      <c r="G34" s="7"/>
      <c r="H34" s="7"/>
      <c r="I34" s="7"/>
      <c r="J34" s="7"/>
      <c r="K34" s="7"/>
      <c r="L34" s="7"/>
      <c r="M34" s="7"/>
      <c r="N34" s="7"/>
    </row>
    <row r="35" spans="1:14" s="3" customFormat="1" ht="15" customHeight="1" x14ac:dyDescent="0.15">
      <c r="A35" s="290" t="s">
        <v>51</v>
      </c>
      <c r="B35" s="291" t="s">
        <v>52</v>
      </c>
      <c r="C35" s="299">
        <f>[2]B!$C$30</f>
        <v>0</v>
      </c>
      <c r="D35" s="299">
        <f>[2]B!$E$30</f>
        <v>0</v>
      </c>
      <c r="E35" s="24">
        <f>[2]B!$AL$30</f>
        <v>0</v>
      </c>
      <c r="F35" s="7"/>
      <c r="G35" s="7"/>
      <c r="H35" s="7"/>
      <c r="I35" s="7"/>
      <c r="J35" s="7"/>
      <c r="K35" s="7"/>
      <c r="L35" s="7"/>
      <c r="M35" s="7"/>
      <c r="N35" s="7"/>
    </row>
    <row r="36" spans="1:14" s="3" customFormat="1" ht="15" customHeight="1" x14ac:dyDescent="0.15">
      <c r="A36" s="290" t="s">
        <v>53</v>
      </c>
      <c r="B36" s="291" t="s">
        <v>54</v>
      </c>
      <c r="C36" s="299">
        <f>[2]B!$C$31</f>
        <v>0</v>
      </c>
      <c r="D36" s="299">
        <f>[2]B!$E$31</f>
        <v>0</v>
      </c>
      <c r="E36" s="24">
        <f>[2]B!$AL$31</f>
        <v>0</v>
      </c>
      <c r="F36" s="7"/>
      <c r="G36" s="7"/>
      <c r="H36" s="7"/>
      <c r="I36" s="7"/>
      <c r="J36" s="7"/>
      <c r="K36" s="7"/>
      <c r="L36" s="7"/>
      <c r="M36" s="7"/>
      <c r="N36" s="7"/>
    </row>
    <row r="37" spans="1:14" s="3" customFormat="1" ht="15" customHeight="1" x14ac:dyDescent="0.15">
      <c r="A37" s="290" t="s">
        <v>55</v>
      </c>
      <c r="B37" s="291" t="s">
        <v>56</v>
      </c>
      <c r="C37" s="299">
        <f>[2]B!$C$32</f>
        <v>309</v>
      </c>
      <c r="D37" s="299">
        <f>[2]B!$E$32</f>
        <v>309</v>
      </c>
      <c r="E37" s="24">
        <f>[2]B!$AL$32</f>
        <v>556200</v>
      </c>
      <c r="F37" s="7"/>
      <c r="G37" s="7"/>
      <c r="H37" s="7"/>
      <c r="I37" s="7"/>
      <c r="J37" s="7"/>
      <c r="K37" s="7"/>
      <c r="L37" s="7"/>
      <c r="M37" s="7"/>
      <c r="N37" s="7"/>
    </row>
    <row r="38" spans="1:14" s="3" customFormat="1" ht="15" customHeight="1" x14ac:dyDescent="0.15">
      <c r="A38" s="290" t="s">
        <v>57</v>
      </c>
      <c r="B38" s="291" t="s">
        <v>58</v>
      </c>
      <c r="C38" s="299">
        <f>[2]B!$C$33</f>
        <v>3303</v>
      </c>
      <c r="D38" s="299">
        <f>[2]B!$E$33</f>
        <v>3303</v>
      </c>
      <c r="E38" s="24">
        <f>[2]B!$AL$33</f>
        <v>4789350</v>
      </c>
      <c r="F38" s="7"/>
      <c r="G38" s="7"/>
      <c r="H38" s="7"/>
      <c r="I38" s="7"/>
      <c r="J38" s="7"/>
      <c r="K38" s="7"/>
      <c r="L38" s="7"/>
      <c r="M38" s="7"/>
      <c r="N38" s="7"/>
    </row>
    <row r="39" spans="1:14" s="3" customFormat="1" ht="15" customHeight="1" x14ac:dyDescent="0.15">
      <c r="A39" s="290" t="s">
        <v>59</v>
      </c>
      <c r="B39" s="291" t="s">
        <v>60</v>
      </c>
      <c r="C39" s="299">
        <f>[2]B!$C$34</f>
        <v>182</v>
      </c>
      <c r="D39" s="299">
        <f>[2]B!$E$34</f>
        <v>182</v>
      </c>
      <c r="E39" s="24">
        <f>[2]B!$AL$34</f>
        <v>240240</v>
      </c>
      <c r="F39" s="7"/>
      <c r="G39" s="7"/>
      <c r="H39" s="7"/>
      <c r="I39" s="7"/>
      <c r="J39" s="7"/>
      <c r="K39" s="7"/>
      <c r="L39" s="7"/>
      <c r="M39" s="7"/>
      <c r="N39" s="7"/>
    </row>
    <row r="40" spans="1:14" s="3" customFormat="1" ht="15" customHeight="1" x14ac:dyDescent="0.15">
      <c r="A40" s="290" t="s">
        <v>61</v>
      </c>
      <c r="B40" s="291" t="s">
        <v>62</v>
      </c>
      <c r="C40" s="299">
        <f>[2]B!$C$1076</f>
        <v>205</v>
      </c>
      <c r="D40" s="299">
        <f>[2]B!$E$1076</f>
        <v>205</v>
      </c>
      <c r="E40" s="24">
        <f>[2]B!$AL$1076</f>
        <v>662150</v>
      </c>
      <c r="F40" s="7"/>
      <c r="G40" s="7"/>
      <c r="H40" s="7"/>
      <c r="I40" s="7"/>
      <c r="J40" s="7"/>
      <c r="K40" s="7"/>
      <c r="L40" s="7"/>
      <c r="M40" s="7"/>
      <c r="N40" s="7"/>
    </row>
    <row r="41" spans="1:14" s="3" customFormat="1" ht="15" customHeight="1" x14ac:dyDescent="0.15">
      <c r="A41" s="290" t="s">
        <v>63</v>
      </c>
      <c r="B41" s="291" t="s">
        <v>64</v>
      </c>
      <c r="C41" s="299">
        <f>[2]B!$C$1077</f>
        <v>324</v>
      </c>
      <c r="D41" s="299">
        <f>[2]B!$E$1077</f>
        <v>324</v>
      </c>
      <c r="E41" s="24">
        <f>[2]B!$AL$1077</f>
        <v>1046520</v>
      </c>
      <c r="F41" s="7"/>
      <c r="G41" s="7"/>
      <c r="H41" s="7"/>
      <c r="I41" s="7"/>
      <c r="J41" s="7"/>
      <c r="K41" s="7"/>
      <c r="L41" s="7"/>
      <c r="M41" s="7"/>
      <c r="N41" s="7"/>
    </row>
    <row r="42" spans="1:14" s="3" customFormat="1" ht="15" customHeight="1" x14ac:dyDescent="0.15">
      <c r="A42" s="290" t="s">
        <v>65</v>
      </c>
      <c r="B42" s="291" t="s">
        <v>66</v>
      </c>
      <c r="C42" s="299">
        <f>[2]B!$C$1078</f>
        <v>0</v>
      </c>
      <c r="D42" s="299">
        <f>[2]B!$E$1078</f>
        <v>0</v>
      </c>
      <c r="E42" s="24">
        <f>[2]B!$AL$1078</f>
        <v>0</v>
      </c>
      <c r="F42" s="7"/>
      <c r="G42" s="7"/>
      <c r="H42" s="7"/>
      <c r="I42" s="7"/>
      <c r="J42" s="7"/>
      <c r="K42" s="7"/>
      <c r="L42" s="7"/>
      <c r="M42" s="7"/>
      <c r="N42" s="7"/>
    </row>
    <row r="43" spans="1:14" s="3" customFormat="1" ht="15" customHeight="1" x14ac:dyDescent="0.15">
      <c r="A43" s="290" t="s">
        <v>67</v>
      </c>
      <c r="B43" s="291" t="s">
        <v>68</v>
      </c>
      <c r="C43" s="299">
        <f>[2]B!$C$1079</f>
        <v>0</v>
      </c>
      <c r="D43" s="299">
        <f>[2]B!$E$1079</f>
        <v>0</v>
      </c>
      <c r="E43" s="24">
        <f>[2]B!$AL$1079</f>
        <v>0</v>
      </c>
      <c r="F43" s="7"/>
      <c r="G43" s="7"/>
      <c r="H43" s="7"/>
      <c r="I43" s="7"/>
      <c r="J43" s="7"/>
      <c r="K43" s="7"/>
      <c r="L43" s="7"/>
      <c r="M43" s="7"/>
      <c r="N43" s="7"/>
    </row>
    <row r="44" spans="1:14" s="3" customFormat="1" ht="15" customHeight="1" x14ac:dyDescent="0.15">
      <c r="A44" s="290" t="s">
        <v>69</v>
      </c>
      <c r="B44" s="291" t="s">
        <v>70</v>
      </c>
      <c r="C44" s="299">
        <f>[2]B!$C$1075</f>
        <v>208</v>
      </c>
      <c r="D44" s="299">
        <f>[2]B!$E$1075</f>
        <v>207</v>
      </c>
      <c r="E44" s="24">
        <f>[2]B!$AL$1075</f>
        <v>1705680</v>
      </c>
      <c r="F44" s="7"/>
      <c r="G44" s="7"/>
      <c r="H44" s="7"/>
      <c r="I44" s="7"/>
      <c r="J44" s="7"/>
      <c r="K44" s="7"/>
      <c r="L44" s="7"/>
      <c r="M44" s="7"/>
      <c r="N44" s="7"/>
    </row>
    <row r="45" spans="1:14" s="3" customFormat="1" ht="15" customHeight="1" x14ac:dyDescent="0.15">
      <c r="A45" s="295"/>
      <c r="B45" s="296" t="s">
        <v>40</v>
      </c>
      <c r="C45" s="307">
        <f>SUM(C46:C50)</f>
        <v>394</v>
      </c>
      <c r="D45" s="308"/>
      <c r="E45" s="27"/>
      <c r="F45" s="7"/>
      <c r="G45" s="7"/>
      <c r="H45" s="7"/>
      <c r="I45" s="7"/>
      <c r="J45" s="7"/>
      <c r="K45" s="7"/>
      <c r="L45" s="7"/>
      <c r="M45" s="7"/>
      <c r="N45" s="7"/>
    </row>
    <row r="46" spans="1:14" s="3" customFormat="1" ht="15" customHeight="1" x14ac:dyDescent="0.15">
      <c r="A46" s="26"/>
      <c r="B46" s="291" t="s">
        <v>71</v>
      </c>
      <c r="C46" s="299">
        <f>[2]B!$C$36</f>
        <v>236</v>
      </c>
      <c r="D46" s="308"/>
      <c r="E46" s="27"/>
      <c r="F46" s="7"/>
      <c r="G46" s="7"/>
      <c r="H46" s="7"/>
      <c r="I46" s="7"/>
      <c r="J46" s="7"/>
      <c r="K46" s="7"/>
      <c r="L46" s="7"/>
      <c r="M46" s="7"/>
      <c r="N46" s="7"/>
    </row>
    <row r="47" spans="1:14" s="3" customFormat="1" ht="15" customHeight="1" x14ac:dyDescent="0.15">
      <c r="A47" s="26"/>
      <c r="B47" s="291" t="s">
        <v>72</v>
      </c>
      <c r="C47" s="299">
        <f>[2]B!$C$37</f>
        <v>158</v>
      </c>
      <c r="D47" s="308"/>
      <c r="E47" s="27"/>
      <c r="F47" s="7"/>
      <c r="G47" s="7"/>
      <c r="H47" s="7"/>
      <c r="I47" s="7"/>
      <c r="J47" s="7"/>
      <c r="K47" s="7"/>
      <c r="L47" s="7"/>
      <c r="M47" s="7"/>
      <c r="N47" s="7"/>
    </row>
    <row r="48" spans="1:14" s="3" customFormat="1" ht="15" customHeight="1" x14ac:dyDescent="0.15">
      <c r="A48" s="26"/>
      <c r="B48" s="291" t="s">
        <v>73</v>
      </c>
      <c r="C48" s="299">
        <f>[2]B!$C$38</f>
        <v>0</v>
      </c>
      <c r="D48" s="308"/>
      <c r="E48" s="27"/>
      <c r="F48" s="7"/>
      <c r="G48" s="7"/>
      <c r="H48" s="7"/>
      <c r="I48" s="7"/>
      <c r="J48" s="7"/>
      <c r="K48" s="7"/>
      <c r="L48" s="7"/>
      <c r="M48" s="7"/>
      <c r="N48" s="7"/>
    </row>
    <row r="49" spans="1:14" s="3" customFormat="1" ht="15" customHeight="1" x14ac:dyDescent="0.15">
      <c r="A49" s="26"/>
      <c r="B49" s="291" t="s">
        <v>74</v>
      </c>
      <c r="C49" s="299">
        <f>[2]B!$C$39</f>
        <v>0</v>
      </c>
      <c r="D49" s="308"/>
      <c r="E49" s="27"/>
      <c r="F49" s="7"/>
      <c r="G49" s="7"/>
      <c r="H49" s="7"/>
      <c r="I49" s="7"/>
      <c r="J49" s="7"/>
      <c r="K49" s="7"/>
      <c r="L49" s="7"/>
      <c r="M49" s="7"/>
      <c r="N49" s="7"/>
    </row>
    <row r="50" spans="1:14" s="3" customFormat="1" ht="15" customHeight="1" x14ac:dyDescent="0.15">
      <c r="A50" s="28"/>
      <c r="B50" s="309" t="s">
        <v>75</v>
      </c>
      <c r="C50" s="310">
        <f>[2]B!$C$40</f>
        <v>0</v>
      </c>
      <c r="D50" s="308"/>
      <c r="E50" s="27"/>
      <c r="F50" s="7"/>
      <c r="G50" s="7"/>
      <c r="H50" s="7"/>
      <c r="I50" s="7"/>
      <c r="J50" s="7"/>
      <c r="K50" s="7"/>
      <c r="L50" s="7"/>
      <c r="M50" s="7"/>
      <c r="N50" s="7"/>
    </row>
    <row r="51" spans="1:14" s="3" customFormat="1" ht="20.100000000000001" customHeight="1" x14ac:dyDescent="0.15">
      <c r="A51" s="21"/>
      <c r="B51" s="22" t="s">
        <v>76</v>
      </c>
      <c r="C51" s="304">
        <f>SUM(C52:C53)</f>
        <v>0</v>
      </c>
      <c r="D51" s="305">
        <f>SUM(D52:D53)</f>
        <v>0</v>
      </c>
      <c r="E51" s="29">
        <f>SUM(E52:E53)</f>
        <v>0</v>
      </c>
      <c r="F51" s="7"/>
      <c r="G51" s="7"/>
      <c r="H51" s="7"/>
      <c r="I51" s="7"/>
      <c r="J51" s="7"/>
      <c r="K51" s="7"/>
      <c r="L51" s="7"/>
      <c r="M51" s="7"/>
      <c r="N51" s="7"/>
    </row>
    <row r="52" spans="1:14" s="3" customFormat="1" ht="15" customHeight="1" x14ac:dyDescent="0.15">
      <c r="A52" s="286" t="s">
        <v>77</v>
      </c>
      <c r="B52" s="287" t="s">
        <v>78</v>
      </c>
      <c r="C52" s="311">
        <f>[2]B!$C$1081</f>
        <v>0</v>
      </c>
      <c r="D52" s="311">
        <f>[2]B!$E$1081</f>
        <v>0</v>
      </c>
      <c r="E52" s="30">
        <f>[2]B!$AL$1081</f>
        <v>0</v>
      </c>
      <c r="F52" s="7"/>
      <c r="G52" s="7"/>
      <c r="H52" s="7"/>
      <c r="I52" s="7"/>
      <c r="J52" s="7"/>
      <c r="K52" s="7"/>
      <c r="L52" s="7"/>
      <c r="M52" s="7"/>
      <c r="N52" s="7"/>
    </row>
    <row r="53" spans="1:14" s="3" customFormat="1" ht="15" customHeight="1" x14ac:dyDescent="0.15">
      <c r="A53" s="290" t="s">
        <v>79</v>
      </c>
      <c r="B53" s="291" t="s">
        <v>80</v>
      </c>
      <c r="C53" s="312">
        <f>[2]B!$C$1082</f>
        <v>0</v>
      </c>
      <c r="D53" s="312">
        <f>[2]B!$E$1082</f>
        <v>0</v>
      </c>
      <c r="E53" s="31">
        <f>[2]B!$AL$1082</f>
        <v>0</v>
      </c>
      <c r="F53" s="7"/>
      <c r="G53" s="7"/>
      <c r="H53" s="7"/>
      <c r="I53" s="7"/>
      <c r="J53" s="7"/>
      <c r="K53" s="7"/>
      <c r="L53" s="7"/>
      <c r="M53" s="7"/>
      <c r="N53" s="7"/>
    </row>
    <row r="54" spans="1:14" s="3" customFormat="1" ht="15" customHeight="1" x14ac:dyDescent="0.15">
      <c r="A54" s="295"/>
      <c r="B54" s="313" t="s">
        <v>81</v>
      </c>
      <c r="C54" s="314">
        <f>C55</f>
        <v>0</v>
      </c>
      <c r="D54" s="308"/>
      <c r="E54" s="27"/>
      <c r="F54" s="7"/>
      <c r="G54" s="7"/>
      <c r="H54" s="7"/>
      <c r="I54" s="7"/>
      <c r="J54" s="7"/>
      <c r="K54" s="7"/>
      <c r="L54" s="7"/>
      <c r="M54" s="7"/>
      <c r="N54" s="7"/>
    </row>
    <row r="55" spans="1:14" s="3" customFormat="1" ht="24" customHeight="1" x14ac:dyDescent="0.15">
      <c r="A55" s="290" t="s">
        <v>82</v>
      </c>
      <c r="B55" s="309" t="s">
        <v>83</v>
      </c>
      <c r="C55" s="310">
        <f>[2]B!$C$1054</f>
        <v>0</v>
      </c>
      <c r="D55" s="308"/>
      <c r="E55" s="27"/>
      <c r="F55" s="7"/>
      <c r="G55" s="7"/>
      <c r="H55" s="7"/>
      <c r="I55" s="7"/>
      <c r="J55" s="7"/>
      <c r="K55" s="7"/>
      <c r="L55" s="7"/>
      <c r="M55" s="7"/>
      <c r="N55" s="7"/>
    </row>
    <row r="56" spans="1:14" s="3" customFormat="1" ht="20.100000000000001" customHeight="1" x14ac:dyDescent="0.15">
      <c r="A56" s="33"/>
      <c r="B56" s="22" t="s">
        <v>84</v>
      </c>
      <c r="C56" s="304">
        <f>SUM(C57:C60)</f>
        <v>1179</v>
      </c>
      <c r="D56" s="305">
        <f>SUM(D57:D60)</f>
        <v>1179</v>
      </c>
      <c r="E56" s="29">
        <f>SUM(E57:E60)</f>
        <v>2175130</v>
      </c>
      <c r="F56" s="7"/>
      <c r="G56" s="7"/>
      <c r="H56" s="7"/>
      <c r="I56" s="7"/>
      <c r="J56" s="7"/>
      <c r="K56" s="7"/>
      <c r="L56" s="7"/>
      <c r="M56" s="7"/>
      <c r="N56" s="7"/>
    </row>
    <row r="57" spans="1:14" s="3" customFormat="1" ht="15" customHeight="1" x14ac:dyDescent="0.15">
      <c r="A57" s="286" t="s">
        <v>85</v>
      </c>
      <c r="B57" s="287" t="s">
        <v>86</v>
      </c>
      <c r="C57" s="311">
        <f>[2]B!$C$44</f>
        <v>22</v>
      </c>
      <c r="D57" s="311">
        <f>[2]B!$E$44</f>
        <v>22</v>
      </c>
      <c r="E57" s="30">
        <f>[2]B!$AL$44</f>
        <v>95480</v>
      </c>
      <c r="F57" s="7"/>
      <c r="G57" s="7"/>
      <c r="H57" s="7"/>
      <c r="I57" s="7"/>
      <c r="J57" s="7"/>
      <c r="K57" s="7"/>
      <c r="L57" s="7"/>
      <c r="M57" s="7"/>
      <c r="N57" s="7"/>
    </row>
    <row r="58" spans="1:14" s="3" customFormat="1" ht="15" customHeight="1" x14ac:dyDescent="0.15">
      <c r="A58" s="290" t="s">
        <v>87</v>
      </c>
      <c r="B58" s="291" t="s">
        <v>88</v>
      </c>
      <c r="C58" s="312">
        <f>[2]B!$C$45</f>
        <v>744</v>
      </c>
      <c r="D58" s="312">
        <f>[2]B!$E$45</f>
        <v>744</v>
      </c>
      <c r="E58" s="31">
        <f>[2]B!$AL$45</f>
        <v>1778160</v>
      </c>
      <c r="F58" s="7"/>
      <c r="G58" s="7"/>
      <c r="H58" s="7"/>
      <c r="I58" s="7"/>
      <c r="J58" s="7"/>
      <c r="K58" s="7"/>
      <c r="L58" s="7"/>
      <c r="M58" s="7"/>
      <c r="N58" s="7"/>
    </row>
    <row r="59" spans="1:14" s="3" customFormat="1" ht="15" customHeight="1" x14ac:dyDescent="0.15">
      <c r="A59" s="290" t="s">
        <v>89</v>
      </c>
      <c r="B59" s="291" t="s">
        <v>90</v>
      </c>
      <c r="C59" s="312">
        <f>[2]B!$C$46</f>
        <v>0</v>
      </c>
      <c r="D59" s="312">
        <f>[2]B!$E$46</f>
        <v>0</v>
      </c>
      <c r="E59" s="31">
        <f>[2]B!$AL$46</f>
        <v>0</v>
      </c>
      <c r="F59" s="7"/>
      <c r="G59" s="7"/>
      <c r="H59" s="7"/>
      <c r="I59" s="7"/>
      <c r="J59" s="7"/>
      <c r="K59" s="7"/>
      <c r="L59" s="7"/>
      <c r="M59" s="7"/>
      <c r="N59" s="7"/>
    </row>
    <row r="60" spans="1:14" s="3" customFormat="1" ht="15" customHeight="1" x14ac:dyDescent="0.15">
      <c r="A60" s="290" t="s">
        <v>91</v>
      </c>
      <c r="B60" s="291" t="s">
        <v>92</v>
      </c>
      <c r="C60" s="312">
        <f>[2]B!$C$47</f>
        <v>413</v>
      </c>
      <c r="D60" s="312">
        <f>[2]B!$E$47</f>
        <v>413</v>
      </c>
      <c r="E60" s="31">
        <f>[2]B!$AL$47</f>
        <v>301490</v>
      </c>
      <c r="F60" s="7"/>
      <c r="G60" s="7"/>
      <c r="H60" s="7"/>
      <c r="I60" s="7"/>
      <c r="J60" s="7"/>
      <c r="K60" s="7"/>
      <c r="L60" s="7"/>
      <c r="M60" s="7"/>
      <c r="N60" s="7"/>
    </row>
    <row r="61" spans="1:14" s="3" customFormat="1" ht="15" customHeight="1" x14ac:dyDescent="0.15">
      <c r="A61" s="315"/>
      <c r="B61" s="313" t="s">
        <v>93</v>
      </c>
      <c r="C61" s="316">
        <f>C62</f>
        <v>0</v>
      </c>
      <c r="D61" s="308"/>
      <c r="E61" s="27"/>
      <c r="F61" s="7"/>
      <c r="G61" s="7"/>
      <c r="H61" s="7"/>
      <c r="I61" s="7"/>
      <c r="J61" s="7"/>
      <c r="K61" s="7"/>
      <c r="L61" s="7"/>
      <c r="M61" s="7"/>
      <c r="N61" s="7"/>
    </row>
    <row r="62" spans="1:14" s="3" customFormat="1" ht="15" customHeight="1" x14ac:dyDescent="0.15">
      <c r="A62" s="303"/>
      <c r="B62" s="309" t="s">
        <v>94</v>
      </c>
      <c r="C62" s="317">
        <f>[2]B!$C$49</f>
        <v>0</v>
      </c>
      <c r="D62" s="308"/>
      <c r="E62" s="27"/>
      <c r="F62" s="7"/>
      <c r="G62" s="7"/>
      <c r="H62" s="7"/>
      <c r="I62" s="7"/>
      <c r="J62" s="7"/>
      <c r="K62" s="7"/>
      <c r="L62" s="7"/>
      <c r="M62" s="7"/>
      <c r="N62" s="7"/>
    </row>
    <row r="63" spans="1:14" s="3" customFormat="1" ht="20.100000000000001" customHeight="1" x14ac:dyDescent="0.15">
      <c r="A63" s="33"/>
      <c r="B63" s="22" t="s">
        <v>95</v>
      </c>
      <c r="C63" s="304">
        <f>SUM(C64:C66)</f>
        <v>1914</v>
      </c>
      <c r="D63" s="305">
        <f>SUM(D64:D66)</f>
        <v>1914</v>
      </c>
      <c r="E63" s="29">
        <f>SUM(E64:E66)</f>
        <v>3245660</v>
      </c>
      <c r="F63" s="7"/>
      <c r="G63" s="7"/>
      <c r="H63" s="7"/>
      <c r="I63" s="7"/>
      <c r="J63" s="7"/>
      <c r="K63" s="7"/>
      <c r="L63" s="7"/>
      <c r="M63" s="7"/>
      <c r="N63" s="7"/>
    </row>
    <row r="64" spans="1:14" s="3" customFormat="1" ht="15" customHeight="1" x14ac:dyDescent="0.15">
      <c r="A64" s="286" t="s">
        <v>96</v>
      </c>
      <c r="B64" s="287" t="s">
        <v>97</v>
      </c>
      <c r="C64" s="311">
        <f>[2]B!$C$53</f>
        <v>1092</v>
      </c>
      <c r="D64" s="311">
        <f>[2]B!$E$53</f>
        <v>1092</v>
      </c>
      <c r="E64" s="30">
        <f>[2]B!$AL$53</f>
        <v>2260440</v>
      </c>
      <c r="F64" s="7"/>
      <c r="G64" s="7"/>
      <c r="H64" s="7"/>
      <c r="I64" s="7"/>
      <c r="J64" s="7"/>
      <c r="K64" s="7"/>
      <c r="L64" s="7"/>
      <c r="M64" s="7"/>
      <c r="N64" s="7"/>
    </row>
    <row r="65" spans="1:14" s="3" customFormat="1" ht="15" customHeight="1" x14ac:dyDescent="0.15">
      <c r="A65" s="290" t="s">
        <v>98</v>
      </c>
      <c r="B65" s="291" t="s">
        <v>99</v>
      </c>
      <c r="C65" s="312">
        <f>[2]B!$C$54</f>
        <v>8</v>
      </c>
      <c r="D65" s="312">
        <f>[2]B!$E$54</f>
        <v>8</v>
      </c>
      <c r="E65" s="31">
        <f>[2]B!$AL$54</f>
        <v>16560</v>
      </c>
      <c r="F65" s="7"/>
      <c r="G65" s="7"/>
      <c r="H65" s="7"/>
      <c r="I65" s="7"/>
      <c r="J65" s="7"/>
      <c r="K65" s="7"/>
      <c r="L65" s="7"/>
      <c r="M65" s="7"/>
      <c r="N65" s="7"/>
    </row>
    <row r="66" spans="1:14" s="3" customFormat="1" ht="15" customHeight="1" x14ac:dyDescent="0.15">
      <c r="A66" s="290" t="s">
        <v>100</v>
      </c>
      <c r="B66" s="291" t="s">
        <v>101</v>
      </c>
      <c r="C66" s="312">
        <f>[2]B!$C$55</f>
        <v>814</v>
      </c>
      <c r="D66" s="312">
        <f>[2]B!$E$55</f>
        <v>814</v>
      </c>
      <c r="E66" s="31">
        <f>[2]B!$AL$55</f>
        <v>968660</v>
      </c>
      <c r="F66" s="7"/>
      <c r="G66" s="7"/>
      <c r="H66" s="7"/>
      <c r="I66" s="7"/>
      <c r="J66" s="7"/>
      <c r="K66" s="7"/>
      <c r="L66" s="7"/>
      <c r="M66" s="7"/>
      <c r="N66" s="7"/>
    </row>
    <row r="67" spans="1:14" s="3" customFormat="1" ht="15" customHeight="1" x14ac:dyDescent="0.15">
      <c r="A67" s="295"/>
      <c r="B67" s="296" t="s">
        <v>102</v>
      </c>
      <c r="C67" s="318">
        <f>SUM(C68:C69)</f>
        <v>0</v>
      </c>
      <c r="D67" s="308"/>
      <c r="E67" s="27"/>
      <c r="F67" s="7"/>
      <c r="G67" s="7"/>
      <c r="H67" s="7"/>
      <c r="I67" s="7"/>
      <c r="J67" s="7"/>
      <c r="K67" s="7"/>
      <c r="L67" s="7"/>
      <c r="M67" s="7"/>
      <c r="N67" s="7"/>
    </row>
    <row r="68" spans="1:14" s="3" customFormat="1" ht="15" customHeight="1" x14ac:dyDescent="0.15">
      <c r="A68" s="26"/>
      <c r="B68" s="291" t="s">
        <v>103</v>
      </c>
      <c r="C68" s="312">
        <f xml:space="preserve"> [2]B!$C$57</f>
        <v>0</v>
      </c>
      <c r="D68" s="308"/>
      <c r="E68" s="35"/>
      <c r="F68" s="7"/>
      <c r="G68" s="7"/>
      <c r="H68" s="7"/>
      <c r="I68" s="7"/>
      <c r="J68" s="7"/>
      <c r="K68" s="7"/>
      <c r="L68" s="7"/>
      <c r="M68" s="7"/>
      <c r="N68" s="7"/>
    </row>
    <row r="69" spans="1:14" s="3" customFormat="1" ht="15" customHeight="1" x14ac:dyDescent="0.15">
      <c r="A69" s="28"/>
      <c r="B69" s="309" t="s">
        <v>104</v>
      </c>
      <c r="C69" s="317">
        <f>[2]B!$C$58</f>
        <v>0</v>
      </c>
      <c r="D69" s="319"/>
      <c r="E69" s="36"/>
      <c r="F69" s="7"/>
      <c r="G69" s="7"/>
      <c r="H69" s="7"/>
      <c r="I69" s="7"/>
      <c r="J69" s="7"/>
      <c r="K69" s="7"/>
      <c r="L69" s="7"/>
      <c r="M69" s="7"/>
      <c r="N69" s="7"/>
    </row>
    <row r="70" spans="1:14" s="3" customFormat="1" ht="15" customHeight="1" x14ac:dyDescent="0.15">
      <c r="A70" s="37"/>
      <c r="B70" s="13" t="s">
        <v>105</v>
      </c>
      <c r="C70" s="304">
        <f>C10+C33+C51+C56+C63+C25+C26+C45+C54+C61+C67</f>
        <v>18744</v>
      </c>
      <c r="D70" s="304">
        <f>D10+D33+D51+D56+D63+D25</f>
        <v>17367</v>
      </c>
      <c r="E70" s="38">
        <f>E10+E33+E51+E56+E63+E25</f>
        <v>101094810</v>
      </c>
      <c r="F70" s="7"/>
      <c r="G70" s="7"/>
      <c r="H70" s="7"/>
      <c r="I70" s="7"/>
      <c r="J70" s="7"/>
      <c r="K70" s="7"/>
      <c r="L70" s="7"/>
      <c r="M70" s="7"/>
      <c r="N70" s="7"/>
    </row>
    <row r="71" spans="1:14" ht="24.95" customHeight="1" x14ac:dyDescent="0.15">
      <c r="A71" s="12" t="s">
        <v>106</v>
      </c>
    </row>
    <row r="72" spans="1:14" ht="35.1" customHeight="1" x14ac:dyDescent="0.15">
      <c r="A72" s="690" t="s">
        <v>107</v>
      </c>
      <c r="B72" s="753"/>
      <c r="C72" s="39" t="s">
        <v>6</v>
      </c>
      <c r="D72" s="39" t="s">
        <v>7</v>
      </c>
      <c r="E72" s="39" t="s">
        <v>8</v>
      </c>
    </row>
    <row r="73" spans="1:14" s="41" customFormat="1" ht="15" customHeight="1" x14ac:dyDescent="0.25">
      <c r="A73" s="748" t="s">
        <v>108</v>
      </c>
      <c r="B73" s="763"/>
      <c r="C73" s="304">
        <f>SUM(C74:C79,C83:C85)</f>
        <v>117647</v>
      </c>
      <c r="D73" s="320">
        <f>SUM(D74:D78,D79,D83:D85)</f>
        <v>114236</v>
      </c>
      <c r="E73" s="40">
        <f>SUM(E74:E78,E79,E83:E85)</f>
        <v>684414090</v>
      </c>
    </row>
    <row r="74" spans="1:14" ht="15" customHeight="1" x14ac:dyDescent="0.15">
      <c r="A74" s="42" t="s">
        <v>109</v>
      </c>
      <c r="B74" s="43" t="s">
        <v>110</v>
      </c>
      <c r="C74" s="311">
        <f>[2]B!$C$218</f>
        <v>42774</v>
      </c>
      <c r="D74" s="311">
        <f>[2]B!$E$218</f>
        <v>41302</v>
      </c>
      <c r="E74" s="44">
        <f>[2]B!$AL$218</f>
        <v>53241160</v>
      </c>
    </row>
    <row r="75" spans="1:14" ht="15" customHeight="1" x14ac:dyDescent="0.15">
      <c r="A75" s="554" t="s">
        <v>111</v>
      </c>
      <c r="B75" s="45" t="s">
        <v>112</v>
      </c>
      <c r="C75" s="312">
        <f>[2]B!C283</f>
        <v>44548</v>
      </c>
      <c r="D75" s="321">
        <f>[2]B!$E$283</f>
        <v>43116</v>
      </c>
      <c r="E75" s="46">
        <f>[2]B!$AL$283</f>
        <v>71359760</v>
      </c>
    </row>
    <row r="76" spans="1:14" ht="15" customHeight="1" x14ac:dyDescent="0.15">
      <c r="A76" s="554" t="s">
        <v>113</v>
      </c>
      <c r="B76" s="45" t="s">
        <v>114</v>
      </c>
      <c r="C76" s="312">
        <f>[2]B!$C$327</f>
        <v>2387</v>
      </c>
      <c r="D76" s="312">
        <f>[2]B!$E$327</f>
        <v>2356</v>
      </c>
      <c r="E76" s="46">
        <f>[2]B!$AL$327</f>
        <v>10648560</v>
      </c>
    </row>
    <row r="77" spans="1:14" ht="15" customHeight="1" x14ac:dyDescent="0.15">
      <c r="A77" s="554" t="s">
        <v>115</v>
      </c>
      <c r="B77" s="45" t="s">
        <v>116</v>
      </c>
      <c r="C77" s="312">
        <f>[2]B!$C$338</f>
        <v>0</v>
      </c>
      <c r="D77" s="312">
        <f>[2]B!$E$338</f>
        <v>0</v>
      </c>
      <c r="E77" s="46">
        <f>[2]B!$AL$338</f>
        <v>0</v>
      </c>
    </row>
    <row r="78" spans="1:14" ht="15" customHeight="1" x14ac:dyDescent="0.15">
      <c r="A78" s="554" t="s">
        <v>117</v>
      </c>
      <c r="B78" s="47" t="s">
        <v>118</v>
      </c>
      <c r="C78" s="322">
        <f>[2]B!$C$413</f>
        <v>3242</v>
      </c>
      <c r="D78" s="322">
        <f>[2]B!$E$413</f>
        <v>3154</v>
      </c>
      <c r="E78" s="48">
        <f>[2]B!$AL$413</f>
        <v>17735040</v>
      </c>
    </row>
    <row r="79" spans="1:14" ht="15" customHeight="1" x14ac:dyDescent="0.15">
      <c r="A79" s="764" t="s">
        <v>119</v>
      </c>
      <c r="B79" s="50" t="s">
        <v>120</v>
      </c>
      <c r="C79" s="323">
        <f>SUM(C80:C82)</f>
        <v>22872</v>
      </c>
      <c r="D79" s="323">
        <f>SUM(D80:D82)</f>
        <v>22508</v>
      </c>
      <c r="E79" s="51">
        <f>SUM(E80:E82)</f>
        <v>528471250</v>
      </c>
    </row>
    <row r="80" spans="1:14" ht="15" customHeight="1" x14ac:dyDescent="0.15">
      <c r="A80" s="764"/>
      <c r="B80" s="52" t="s">
        <v>121</v>
      </c>
      <c r="C80" s="321">
        <f>[2]B!$C$464</f>
        <v>3142</v>
      </c>
      <c r="D80" s="321">
        <f>[2]B!$E$464</f>
        <v>3081</v>
      </c>
      <c r="E80" s="53">
        <f>[2]B!$AL$464</f>
        <v>12862300</v>
      </c>
    </row>
    <row r="81" spans="1:5" ht="15" customHeight="1" x14ac:dyDescent="0.15">
      <c r="A81" s="764"/>
      <c r="B81" s="54" t="s">
        <v>122</v>
      </c>
      <c r="C81" s="312">
        <f>[2]B!$C$483</f>
        <v>14</v>
      </c>
      <c r="D81" s="321">
        <f>[2]B!$E$483</f>
        <v>14</v>
      </c>
      <c r="E81" s="46">
        <f>[2]B!$AL$483</f>
        <v>49840</v>
      </c>
    </row>
    <row r="82" spans="1:5" ht="15" customHeight="1" x14ac:dyDescent="0.15">
      <c r="A82" s="764"/>
      <c r="B82" s="54" t="s">
        <v>123</v>
      </c>
      <c r="C82" s="312">
        <f>[2]B!$C$511</f>
        <v>19716</v>
      </c>
      <c r="D82" s="312">
        <f>[2]B!$E$511</f>
        <v>19413</v>
      </c>
      <c r="E82" s="46">
        <f>[2]B!$AL$511</f>
        <v>515559110</v>
      </c>
    </row>
    <row r="83" spans="1:5" ht="15" customHeight="1" x14ac:dyDescent="0.15">
      <c r="A83" s="554" t="s">
        <v>124</v>
      </c>
      <c r="B83" s="45" t="s">
        <v>125</v>
      </c>
      <c r="C83" s="312">
        <f>[2]B!$C$521</f>
        <v>0</v>
      </c>
      <c r="D83" s="312">
        <f>[2]B!$E$521</f>
        <v>0</v>
      </c>
      <c r="E83" s="46">
        <f>[2]B!$AL$521</f>
        <v>0</v>
      </c>
    </row>
    <row r="84" spans="1:5" s="56" customFormat="1" ht="15" customHeight="1" x14ac:dyDescent="0.15">
      <c r="A84" s="554" t="s">
        <v>126</v>
      </c>
      <c r="B84" s="45" t="s">
        <v>127</v>
      </c>
      <c r="C84" s="324">
        <f>[2]B!$C$575</f>
        <v>56</v>
      </c>
      <c r="D84" s="312">
        <f>[2]B!$E$575</f>
        <v>56</v>
      </c>
      <c r="E84" s="55">
        <f>[2]B!$AL$575</f>
        <v>118240</v>
      </c>
    </row>
    <row r="85" spans="1:5" ht="15" customHeight="1" x14ac:dyDescent="0.15">
      <c r="A85" s="554" t="s">
        <v>128</v>
      </c>
      <c r="B85" s="45" t="s">
        <v>129</v>
      </c>
      <c r="C85" s="312">
        <f>[2]B!$C$607</f>
        <v>1768</v>
      </c>
      <c r="D85" s="312">
        <f>[2]B!$E$607</f>
        <v>1744</v>
      </c>
      <c r="E85" s="46">
        <f>[2]B!$AL$607</f>
        <v>2840080</v>
      </c>
    </row>
    <row r="86" spans="1:5" s="3" customFormat="1" ht="15" customHeight="1" x14ac:dyDescent="0.15">
      <c r="A86" s="748" t="s">
        <v>130</v>
      </c>
      <c r="B86" s="749"/>
      <c r="C86" s="323">
        <f>+C87+C88+C89+C90+C94+C95</f>
        <v>5008</v>
      </c>
      <c r="D86" s="323">
        <f>+D87+D88+D89+D90+D94</f>
        <v>4985</v>
      </c>
      <c r="E86" s="51">
        <f>+E87+E88+E89+E90+E94</f>
        <v>142788210</v>
      </c>
    </row>
    <row r="87" spans="1:5" ht="15" customHeight="1" x14ac:dyDescent="0.15">
      <c r="A87" s="57" t="s">
        <v>131</v>
      </c>
      <c r="B87" s="58" t="s">
        <v>132</v>
      </c>
      <c r="C87" s="321">
        <f>[2]B!$C$669</f>
        <v>2257</v>
      </c>
      <c r="D87" s="312">
        <f>[2]B!$E$669</f>
        <v>2246</v>
      </c>
      <c r="E87" s="53">
        <f>[2]B!$AL$669</f>
        <v>20381440</v>
      </c>
    </row>
    <row r="88" spans="1:5" ht="15" customHeight="1" x14ac:dyDescent="0.15">
      <c r="A88" s="554" t="s">
        <v>133</v>
      </c>
      <c r="B88" s="45" t="s">
        <v>134</v>
      </c>
      <c r="C88" s="312">
        <f>[2]B!$C$692</f>
        <v>0</v>
      </c>
      <c r="D88" s="312">
        <f>[2]B!$E$692</f>
        <v>0</v>
      </c>
      <c r="E88" s="46">
        <f>[2]B!$AL$692</f>
        <v>0</v>
      </c>
    </row>
    <row r="89" spans="1:5" ht="15" customHeight="1" x14ac:dyDescent="0.15">
      <c r="A89" s="554" t="s">
        <v>135</v>
      </c>
      <c r="B89" s="45" t="s">
        <v>136</v>
      </c>
      <c r="C89" s="312">
        <f>[2]B!$C$722</f>
        <v>1666</v>
      </c>
      <c r="D89" s="312">
        <f>[2]B!$E$722</f>
        <v>1664</v>
      </c>
      <c r="E89" s="46">
        <f>[2]B!$AL$722</f>
        <v>97118500</v>
      </c>
    </row>
    <row r="90" spans="1:5" ht="15" customHeight="1" x14ac:dyDescent="0.15">
      <c r="A90" s="764" t="s">
        <v>113</v>
      </c>
      <c r="B90" s="45" t="s">
        <v>137</v>
      </c>
      <c r="C90" s="312">
        <f>SUM(C91:C93)</f>
        <v>1078</v>
      </c>
      <c r="D90" s="312">
        <f>SUM(D91:D93)</f>
        <v>1075</v>
      </c>
      <c r="E90" s="46">
        <f>SUM(E91:E93)</f>
        <v>25288270</v>
      </c>
    </row>
    <row r="91" spans="1:5" ht="15" customHeight="1" x14ac:dyDescent="0.15">
      <c r="A91" s="764"/>
      <c r="B91" s="54" t="s">
        <v>138</v>
      </c>
      <c r="C91" s="312">
        <f>[2]B!$C$746-[2]B!C724-[2]B!C725</f>
        <v>987</v>
      </c>
      <c r="D91" s="312">
        <f>[2]B!$E$746-[2]B!E724-[2]B!E725</f>
        <v>984</v>
      </c>
      <c r="E91" s="46">
        <f>[2]B!$AL$746-[2]B!$AL$676724-[2]B!$AL$725</f>
        <v>23264430</v>
      </c>
    </row>
    <row r="92" spans="1:5" ht="15" customHeight="1" x14ac:dyDescent="0.15">
      <c r="A92" s="764"/>
      <c r="B92" s="54" t="s">
        <v>139</v>
      </c>
      <c r="C92" s="312">
        <f>[2]B!$C$724</f>
        <v>0</v>
      </c>
      <c r="D92" s="312">
        <f>[2]B!$E$724</f>
        <v>0</v>
      </c>
      <c r="E92" s="46">
        <f>[2]B!$AL$724</f>
        <v>0</v>
      </c>
    </row>
    <row r="93" spans="1:5" ht="15" customHeight="1" x14ac:dyDescent="0.15">
      <c r="A93" s="764"/>
      <c r="B93" s="54" t="s">
        <v>140</v>
      </c>
      <c r="C93" s="312">
        <f>[2]B!$C$725</f>
        <v>91</v>
      </c>
      <c r="D93" s="312">
        <f>[2]B!$E$725</f>
        <v>91</v>
      </c>
      <c r="E93" s="46">
        <f>[2]B!$AL$725</f>
        <v>2023840</v>
      </c>
    </row>
    <row r="94" spans="1:5" ht="15" customHeight="1" x14ac:dyDescent="0.15">
      <c r="A94" s="554" t="s">
        <v>115</v>
      </c>
      <c r="B94" s="45" t="s">
        <v>141</v>
      </c>
      <c r="C94" s="312">
        <f>[2]B!$C$779</f>
        <v>0</v>
      </c>
      <c r="D94" s="312">
        <f>[2]B!$E$779</f>
        <v>0</v>
      </c>
      <c r="E94" s="46">
        <f>[2]B!$AL$779</f>
        <v>0</v>
      </c>
    </row>
    <row r="95" spans="1:5" s="60" customFormat="1" ht="15" customHeight="1" x14ac:dyDescent="0.15">
      <c r="A95" s="554"/>
      <c r="B95" s="45" t="s">
        <v>142</v>
      </c>
      <c r="C95" s="312">
        <f>[2]B!$C$837</f>
        <v>7</v>
      </c>
      <c r="D95" s="59"/>
      <c r="E95" s="59"/>
    </row>
    <row r="96" spans="1:5" s="3" customFormat="1" ht="15" customHeight="1" x14ac:dyDescent="0.15">
      <c r="A96" s="61"/>
      <c r="B96" s="61" t="s">
        <v>143</v>
      </c>
      <c r="C96" s="325">
        <f>[2]B!$C$1051</f>
        <v>0</v>
      </c>
      <c r="D96" s="326">
        <f>[2]B!$E$1051</f>
        <v>0</v>
      </c>
      <c r="E96" s="62">
        <f>[2]B!$AL$1051</f>
        <v>0</v>
      </c>
    </row>
    <row r="97" spans="1:8" s="63" customFormat="1" ht="24.95" customHeight="1" x14ac:dyDescent="0.15">
      <c r="A97" s="752" t="s">
        <v>144</v>
      </c>
      <c r="B97" s="752"/>
      <c r="C97" s="752"/>
      <c r="D97" s="752"/>
      <c r="E97" s="752"/>
    </row>
    <row r="98" spans="1:8" s="63" customFormat="1" ht="35.1" customHeight="1" x14ac:dyDescent="0.15">
      <c r="A98" s="13" t="s">
        <v>145</v>
      </c>
      <c r="B98" s="535" t="s">
        <v>5</v>
      </c>
      <c r="C98" s="39" t="s">
        <v>6</v>
      </c>
      <c r="D98" s="39" t="s">
        <v>7</v>
      </c>
      <c r="E98" s="39" t="s">
        <v>8</v>
      </c>
    </row>
    <row r="99" spans="1:8" s="63" customFormat="1" ht="15" customHeight="1" x14ac:dyDescent="0.15">
      <c r="A99" s="286" t="s">
        <v>146</v>
      </c>
      <c r="B99" s="43" t="s">
        <v>147</v>
      </c>
      <c r="C99" s="327">
        <f>[2]B!C844+[2]B!C851+[2]B!C855+[2]B!C862+[2]B!C871+[2]B!C875+[2]B!C879+[2]B!C883+[2]B!C894+[2]B!C897+[2]B!C905+[2]B!C911+[2]B!C921+[2]B!C926+[2]B!C891</f>
        <v>0</v>
      </c>
      <c r="D99" s="327">
        <f>[2]B!E844+[2]B!E851+[2]B!E855+[2]B!E862+[2]B!E871+[2]B!E875+[2]B!E879+[2]B!E883+[2]B!E894+[2]B!E897+[2]B!E905+[2]B!E911+[2]B!E921+[2]B!E926+[2]B!E891</f>
        <v>0</v>
      </c>
      <c r="E99" s="327">
        <f>[2]B!AL844+[2]B!AL851+[2]B!AL855+[2]B!AL862+[2]B!AL871+[2]B!AL875+[2]B!AL879+[2]B!AL883+[2]B!AL894+[2]B!AL897+[2]B!AL905+[2]B!AL911+[2]B!AL921+[2]B!AL926+[2]B!AL891</f>
        <v>0</v>
      </c>
    </row>
    <row r="100" spans="1:8" s="63" customFormat="1" ht="15" customHeight="1" x14ac:dyDescent="0.15">
      <c r="A100" s="290">
        <v>2001</v>
      </c>
      <c r="B100" s="45" t="s">
        <v>148</v>
      </c>
      <c r="C100" s="312">
        <f>SUM([2]B!C2370,[2]B!C2416:C2418)</f>
        <v>1204</v>
      </c>
      <c r="D100" s="312">
        <f>SUM([2]B!E2370,[2]B!E2416:E2418)</f>
        <v>964</v>
      </c>
      <c r="E100" s="46">
        <f>[2]B!AL2370+[2]B!AL2416+[2]B!AL2417+[2]B!AL2418</f>
        <v>14647660</v>
      </c>
    </row>
    <row r="101" spans="1:8" s="63" customFormat="1" ht="15" customHeight="1" x14ac:dyDescent="0.15">
      <c r="A101" s="303" t="s">
        <v>149</v>
      </c>
      <c r="B101" s="65" t="s">
        <v>150</v>
      </c>
      <c r="C101" s="317">
        <f>[2]B!C2684</f>
        <v>14</v>
      </c>
      <c r="D101" s="317">
        <f>[2]B!E2684</f>
        <v>14</v>
      </c>
      <c r="E101" s="48">
        <f>[2]B!AL2684</f>
        <v>1230850</v>
      </c>
    </row>
    <row r="102" spans="1:8" s="63" customFormat="1" ht="15" customHeight="1" x14ac:dyDescent="0.15">
      <c r="A102" s="37"/>
      <c r="B102" s="66" t="s">
        <v>151</v>
      </c>
      <c r="C102" s="328">
        <f>SUM(C99:C101)</f>
        <v>1218</v>
      </c>
      <c r="D102" s="328">
        <f>SUM(D99:D101)</f>
        <v>978</v>
      </c>
      <c r="E102" s="67">
        <f>SUM(E99:E101)</f>
        <v>15878510</v>
      </c>
    </row>
    <row r="103" spans="1:8" s="71" customFormat="1" ht="24.95" customHeight="1" x14ac:dyDescent="0.15">
      <c r="A103" s="68" t="s">
        <v>152</v>
      </c>
      <c r="B103" s="69"/>
      <c r="C103" s="68"/>
      <c r="D103" s="68"/>
      <c r="E103" s="68"/>
      <c r="F103" s="70"/>
      <c r="G103" s="70"/>
    </row>
    <row r="104" spans="1:8" s="63" customFormat="1" ht="33.75" customHeight="1" x14ac:dyDescent="0.15">
      <c r="A104" s="72" t="s">
        <v>4</v>
      </c>
      <c r="B104" s="72" t="s">
        <v>5</v>
      </c>
      <c r="C104" s="39" t="s">
        <v>6</v>
      </c>
      <c r="D104" s="39" t="s">
        <v>7</v>
      </c>
      <c r="E104" s="39" t="s">
        <v>153</v>
      </c>
      <c r="F104" s="39" t="s">
        <v>154</v>
      </c>
      <c r="G104" s="39" t="s">
        <v>155</v>
      </c>
      <c r="H104" s="39" t="s">
        <v>8</v>
      </c>
    </row>
    <row r="105" spans="1:8" s="63" customFormat="1" ht="15" customHeight="1" x14ac:dyDescent="0.15">
      <c r="A105" s="286" t="s">
        <v>156</v>
      </c>
      <c r="B105" s="43" t="s">
        <v>157</v>
      </c>
      <c r="C105" s="311">
        <f>[2]B!$C$1216</f>
        <v>1</v>
      </c>
      <c r="D105" s="311">
        <f>[2]B!$I$1216</f>
        <v>1</v>
      </c>
      <c r="E105" s="311">
        <f>[2]B!$I$1216</f>
        <v>1</v>
      </c>
      <c r="F105" s="311">
        <f>[2]B!$L$1216</f>
        <v>0</v>
      </c>
      <c r="G105" s="73"/>
      <c r="H105" s="44">
        <f>[2]B!$AL$1216</f>
        <v>178400</v>
      </c>
    </row>
    <row r="106" spans="1:8" s="63" customFormat="1" ht="15" customHeight="1" x14ac:dyDescent="0.15">
      <c r="A106" s="290" t="s">
        <v>158</v>
      </c>
      <c r="B106" s="45" t="s">
        <v>159</v>
      </c>
      <c r="C106" s="312">
        <f>[2]B!C1352</f>
        <v>251</v>
      </c>
      <c r="D106" s="312">
        <f>[2]B!I1352</f>
        <v>224</v>
      </c>
      <c r="E106" s="312">
        <f>[2]B!I1352</f>
        <v>224</v>
      </c>
      <c r="F106" s="312">
        <f>[2]B!L1352</f>
        <v>8</v>
      </c>
      <c r="G106" s="74"/>
      <c r="H106" s="46">
        <f>[2]B!$AL$1352</f>
        <v>117532780</v>
      </c>
    </row>
    <row r="107" spans="1:8" s="63" customFormat="1" ht="15" customHeight="1" x14ac:dyDescent="0.15">
      <c r="A107" s="290" t="s">
        <v>160</v>
      </c>
      <c r="B107" s="45" t="s">
        <v>161</v>
      </c>
      <c r="C107" s="312">
        <f>[2]B!C1502</f>
        <v>34</v>
      </c>
      <c r="D107" s="312">
        <f>[2]B!I1502</f>
        <v>28</v>
      </c>
      <c r="E107" s="312">
        <f>[2]B!I1502</f>
        <v>28</v>
      </c>
      <c r="F107" s="312">
        <f>[2]B!L1502</f>
        <v>4</v>
      </c>
      <c r="G107" s="74"/>
      <c r="H107" s="46">
        <f>[2]B!$AL$1502</f>
        <v>3082560</v>
      </c>
    </row>
    <row r="108" spans="1:8" s="63" customFormat="1" ht="15" customHeight="1" x14ac:dyDescent="0.15">
      <c r="A108" s="290" t="s">
        <v>162</v>
      </c>
      <c r="B108" s="45" t="s">
        <v>163</v>
      </c>
      <c r="C108" s="312">
        <f>[2]B!C1566</f>
        <v>8</v>
      </c>
      <c r="D108" s="312">
        <f>[2]B!I1566</f>
        <v>7</v>
      </c>
      <c r="E108" s="312">
        <f>[2]B!I1566</f>
        <v>7</v>
      </c>
      <c r="F108" s="312">
        <f>[2]B!L1566</f>
        <v>1</v>
      </c>
      <c r="G108" s="74"/>
      <c r="H108" s="46">
        <f>[2]B!AL1566</f>
        <v>1188415</v>
      </c>
    </row>
    <row r="109" spans="1:8" s="63" customFormat="1" ht="15" customHeight="1" x14ac:dyDescent="0.15">
      <c r="A109" s="290" t="s">
        <v>164</v>
      </c>
      <c r="B109" s="45" t="s">
        <v>165</v>
      </c>
      <c r="C109" s="312">
        <f>[2]B!$C$1635</f>
        <v>31</v>
      </c>
      <c r="D109" s="312">
        <f>[2]B!$I$1635</f>
        <v>26</v>
      </c>
      <c r="E109" s="312">
        <f>[2]B!$I$1635</f>
        <v>26</v>
      </c>
      <c r="F109" s="312">
        <f>[2]B!$L$1635</f>
        <v>5</v>
      </c>
      <c r="G109" s="74"/>
      <c r="H109" s="46">
        <f>[2]B!$AL$1635</f>
        <v>1341955</v>
      </c>
    </row>
    <row r="110" spans="1:8" s="63" customFormat="1" ht="15" customHeight="1" x14ac:dyDescent="0.15">
      <c r="A110" s="290" t="s">
        <v>166</v>
      </c>
      <c r="B110" s="45" t="s">
        <v>167</v>
      </c>
      <c r="C110" s="312">
        <f>[2]B!$C$1680</f>
        <v>36</v>
      </c>
      <c r="D110" s="312">
        <f>[2]B!$I$1680</f>
        <v>29</v>
      </c>
      <c r="E110" s="312">
        <f>[2]B!$I$1680</f>
        <v>29</v>
      </c>
      <c r="F110" s="312">
        <f>[2]B!$L$1680</f>
        <v>3</v>
      </c>
      <c r="G110" s="74"/>
      <c r="H110" s="46">
        <f>[2]B!$AL$1680</f>
        <v>2083470</v>
      </c>
    </row>
    <row r="111" spans="1:8" s="63" customFormat="1" ht="15" customHeight="1" x14ac:dyDescent="0.15">
      <c r="A111" s="290" t="s">
        <v>168</v>
      </c>
      <c r="B111" s="45" t="s">
        <v>169</v>
      </c>
      <c r="C111" s="312">
        <f>[2]B!$C$1914</f>
        <v>3</v>
      </c>
      <c r="D111" s="312">
        <f>[2]B!$I$1914</f>
        <v>3</v>
      </c>
      <c r="E111" s="312">
        <f>[2]B!$I$1914</f>
        <v>3</v>
      </c>
      <c r="F111" s="312">
        <f>[2]B!$L$1914</f>
        <v>0</v>
      </c>
      <c r="G111" s="74"/>
      <c r="H111" s="46">
        <f>[2]B!$AL$1914</f>
        <v>6300660</v>
      </c>
    </row>
    <row r="112" spans="1:8" s="63" customFormat="1" ht="15" customHeight="1" x14ac:dyDescent="0.15">
      <c r="A112" s="290" t="s">
        <v>170</v>
      </c>
      <c r="B112" s="45" t="s">
        <v>171</v>
      </c>
      <c r="C112" s="312">
        <f>[2]B!$C$1983</f>
        <v>11</v>
      </c>
      <c r="D112" s="312">
        <f>[2]B!$I$1983</f>
        <v>7</v>
      </c>
      <c r="E112" s="312">
        <f>[2]B!$I$1983</f>
        <v>7</v>
      </c>
      <c r="F112" s="312">
        <f>[2]B!$L$1983</f>
        <v>3</v>
      </c>
      <c r="G112" s="74"/>
      <c r="H112" s="46">
        <f>[2]B!$AL$1983</f>
        <v>2216245</v>
      </c>
    </row>
    <row r="113" spans="1:12" s="63" customFormat="1" ht="15" customHeight="1" x14ac:dyDescent="0.15">
      <c r="A113" s="290" t="s">
        <v>172</v>
      </c>
      <c r="B113" s="45" t="s">
        <v>173</v>
      </c>
      <c r="C113" s="312">
        <f>[2]B!$C$2176</f>
        <v>212</v>
      </c>
      <c r="D113" s="312">
        <f>[2]B!$I$2176</f>
        <v>135</v>
      </c>
      <c r="E113" s="312">
        <f>[2]B!$I$2176</f>
        <v>135</v>
      </c>
      <c r="F113" s="312">
        <f>[2]B!$L$2176</f>
        <v>30</v>
      </c>
      <c r="G113" s="74"/>
      <c r="H113" s="46">
        <f>[2]B!$AL$2176</f>
        <v>43838585</v>
      </c>
    </row>
    <row r="114" spans="1:12" s="63" customFormat="1" ht="15" customHeight="1" x14ac:dyDescent="0.15">
      <c r="A114" s="290" t="s">
        <v>174</v>
      </c>
      <c r="B114" s="45" t="s">
        <v>175</v>
      </c>
      <c r="C114" s="312">
        <f>[2]B!C2218</f>
        <v>10</v>
      </c>
      <c r="D114" s="312">
        <f>[2]B!I2218</f>
        <v>6</v>
      </c>
      <c r="E114" s="312">
        <f>[2]B!I2218</f>
        <v>6</v>
      </c>
      <c r="F114" s="312">
        <f>[2]B!L2218</f>
        <v>0</v>
      </c>
      <c r="G114" s="74"/>
      <c r="H114" s="46">
        <f>[2]B!AL2218</f>
        <v>741570</v>
      </c>
    </row>
    <row r="115" spans="1:12" s="63" customFormat="1" ht="15" customHeight="1" x14ac:dyDescent="0.15">
      <c r="A115" s="290" t="s">
        <v>176</v>
      </c>
      <c r="B115" s="45" t="s">
        <v>177</v>
      </c>
      <c r="C115" s="312">
        <f>[2]B!$C$2342</f>
        <v>54</v>
      </c>
      <c r="D115" s="312">
        <f>[2]B!I2342</f>
        <v>28</v>
      </c>
      <c r="E115" s="312">
        <f>[2]B!I2342</f>
        <v>28</v>
      </c>
      <c r="F115" s="312">
        <f>[2]B!L2342</f>
        <v>6</v>
      </c>
      <c r="G115" s="74"/>
      <c r="H115" s="46">
        <f>[2]B!AL2342</f>
        <v>11460990</v>
      </c>
    </row>
    <row r="116" spans="1:12" s="63" customFormat="1" ht="15" customHeight="1" x14ac:dyDescent="0.15">
      <c r="A116" s="290" t="s">
        <v>178</v>
      </c>
      <c r="B116" s="45" t="s">
        <v>179</v>
      </c>
      <c r="C116" s="312">
        <f>[2]B!$C$2377</f>
        <v>14</v>
      </c>
      <c r="D116" s="312">
        <f>[2]B!I2377</f>
        <v>11</v>
      </c>
      <c r="E116" s="312">
        <f>[2]B!I2377</f>
        <v>11</v>
      </c>
      <c r="F116" s="312">
        <f>[2]B!L2377</f>
        <v>3</v>
      </c>
      <c r="G116" s="74"/>
      <c r="H116" s="46">
        <f>[2]B!$AL$2377</f>
        <v>3125435</v>
      </c>
    </row>
    <row r="117" spans="1:12" s="63" customFormat="1" ht="15" customHeight="1" x14ac:dyDescent="0.15">
      <c r="A117" s="290" t="s">
        <v>180</v>
      </c>
      <c r="B117" s="45" t="s">
        <v>181</v>
      </c>
      <c r="C117" s="312">
        <f>[2]B!$C$2414</f>
        <v>37</v>
      </c>
      <c r="D117" s="312">
        <f>[2]B!$I$2414</f>
        <v>17</v>
      </c>
      <c r="E117" s="312">
        <f>[2]B!$I$2414</f>
        <v>17</v>
      </c>
      <c r="F117" s="312">
        <f>[2]B!$L$2414</f>
        <v>3</v>
      </c>
      <c r="G117" s="74"/>
      <c r="H117" s="46">
        <f>[2]B!$AL$2414</f>
        <v>3552425</v>
      </c>
    </row>
    <row r="118" spans="1:12" s="75" customFormat="1" ht="15" customHeight="1" x14ac:dyDescent="0.15">
      <c r="A118" s="290" t="s">
        <v>182</v>
      </c>
      <c r="B118" s="45" t="s">
        <v>183</v>
      </c>
      <c r="C118" s="312">
        <f>SUM(C119:C121)</f>
        <v>88</v>
      </c>
      <c r="D118" s="312">
        <f t="shared" ref="D118:F118" si="1">SUM(D119:D121)</f>
        <v>35</v>
      </c>
      <c r="E118" s="312">
        <f t="shared" si="1"/>
        <v>35</v>
      </c>
      <c r="F118" s="312">
        <f t="shared" si="1"/>
        <v>0</v>
      </c>
      <c r="G118" s="74"/>
      <c r="H118" s="46">
        <f>SUM(H119:H121)</f>
        <v>5388950</v>
      </c>
    </row>
    <row r="119" spans="1:12" s="75" customFormat="1" ht="15" customHeight="1" x14ac:dyDescent="0.15">
      <c r="A119" s="290"/>
      <c r="B119" s="76" t="s">
        <v>184</v>
      </c>
      <c r="C119" s="312">
        <f>[2]B!C2420</f>
        <v>88</v>
      </c>
      <c r="D119" s="312">
        <f>[2]B!$I$2420</f>
        <v>35</v>
      </c>
      <c r="E119" s="312">
        <f>[2]B!$I$2420</f>
        <v>35</v>
      </c>
      <c r="F119" s="312">
        <f>[2]B!$L$2420</f>
        <v>0</v>
      </c>
      <c r="G119" s="74"/>
      <c r="H119" s="46">
        <f>[2]B!$AL$2420</f>
        <v>5388950</v>
      </c>
    </row>
    <row r="120" spans="1:12" s="75" customFormat="1" ht="15" customHeight="1" x14ac:dyDescent="0.15">
      <c r="A120" s="290"/>
      <c r="B120" s="76" t="s">
        <v>185</v>
      </c>
      <c r="C120" s="312">
        <f>[2]B!C2421</f>
        <v>0</v>
      </c>
      <c r="D120" s="312">
        <f>[2]B!$I$2421</f>
        <v>0</v>
      </c>
      <c r="E120" s="312">
        <f>[2]B!$I$2421</f>
        <v>0</v>
      </c>
      <c r="F120" s="312">
        <f>[2]B!$L$2421</f>
        <v>0</v>
      </c>
      <c r="G120" s="74"/>
      <c r="H120" s="46">
        <f>[2]B!$AL$2421</f>
        <v>0</v>
      </c>
    </row>
    <row r="121" spans="1:12" s="75" customFormat="1" ht="15" customHeight="1" x14ac:dyDescent="0.15">
      <c r="A121" s="290"/>
      <c r="B121" s="76" t="s">
        <v>186</v>
      </c>
      <c r="C121" s="312">
        <f>SUM([2]B!C2422:C2426)</f>
        <v>0</v>
      </c>
      <c r="D121" s="312">
        <f>SUM([2]B!I2422:I2426)</f>
        <v>0</v>
      </c>
      <c r="E121" s="312">
        <f>SUM([2]B!I2422:I2426)</f>
        <v>0</v>
      </c>
      <c r="F121" s="312">
        <f>SUM([2]B!L2422:L2426)</f>
        <v>0</v>
      </c>
      <c r="G121" s="74"/>
      <c r="H121" s="46">
        <f>SUM([2]B!AL2422:AL2426)</f>
        <v>0</v>
      </c>
    </row>
    <row r="122" spans="1:12" s="63" customFormat="1" ht="15" customHeight="1" x14ac:dyDescent="0.15">
      <c r="A122" s="290" t="s">
        <v>187</v>
      </c>
      <c r="B122" s="45" t="s">
        <v>188</v>
      </c>
      <c r="C122" s="312">
        <f>[2]B!$C$2660</f>
        <v>90</v>
      </c>
      <c r="D122" s="312">
        <f>[2]B!$I$2660</f>
        <v>73</v>
      </c>
      <c r="E122" s="312">
        <f>[2]B!$I$2660</f>
        <v>73</v>
      </c>
      <c r="F122" s="312">
        <f>[2]B!$L$2660</f>
        <v>6</v>
      </c>
      <c r="G122" s="74"/>
      <c r="H122" s="46">
        <f>[2]B!$AL$2660</f>
        <v>30428410</v>
      </c>
    </row>
    <row r="123" spans="1:12" s="63" customFormat="1" ht="15" customHeight="1" x14ac:dyDescent="0.15">
      <c r="A123" s="303">
        <v>2106</v>
      </c>
      <c r="B123" s="65" t="s">
        <v>189</v>
      </c>
      <c r="C123" s="317">
        <f>[2]B!$C2672</f>
        <v>10</v>
      </c>
      <c r="D123" s="317">
        <f>[2]B!$I2672</f>
        <v>7</v>
      </c>
      <c r="E123" s="74"/>
      <c r="F123" s="74"/>
      <c r="G123" s="317">
        <f>[2]B!C2672</f>
        <v>10</v>
      </c>
      <c r="H123" s="317">
        <f>+([2]B!$AL2672)*0.75</f>
        <v>386175</v>
      </c>
    </row>
    <row r="124" spans="1:12" s="63" customFormat="1" ht="15" customHeight="1" x14ac:dyDescent="0.15">
      <c r="A124" s="329"/>
      <c r="B124" s="66" t="s">
        <v>190</v>
      </c>
      <c r="C124" s="323">
        <f>SUM(C105:C118)+C122+C123</f>
        <v>890</v>
      </c>
      <c r="D124" s="323">
        <f>SUM(D105:D118)+D122+D123</f>
        <v>637</v>
      </c>
      <c r="E124" s="323">
        <f>SUM(E105:E118)+E122+E123</f>
        <v>630</v>
      </c>
      <c r="F124" s="323">
        <f>SUM(F105:F118)+F122+F123</f>
        <v>72</v>
      </c>
      <c r="G124" s="317">
        <f>SUM(G123)</f>
        <v>10</v>
      </c>
      <c r="H124" s="51">
        <f>SUM(H105:H118)+H122+H123</f>
        <v>232847025</v>
      </c>
    </row>
    <row r="125" spans="1:12" s="12" customFormat="1" ht="24.95" customHeight="1" x14ac:dyDescent="0.15">
      <c r="A125" s="759" t="s">
        <v>191</v>
      </c>
      <c r="B125" s="752"/>
      <c r="C125" s="330"/>
      <c r="D125" s="330"/>
      <c r="E125" s="77"/>
      <c r="F125" s="11"/>
      <c r="G125" s="11"/>
      <c r="H125" s="11"/>
      <c r="I125" s="11"/>
      <c r="J125" s="11"/>
      <c r="K125" s="11"/>
      <c r="L125" s="11"/>
    </row>
    <row r="126" spans="1:12" s="3" customFormat="1" ht="35.1" customHeight="1" x14ac:dyDescent="0.15">
      <c r="A126" s="13" t="s">
        <v>4</v>
      </c>
      <c r="B126" s="13" t="s">
        <v>5</v>
      </c>
      <c r="C126" s="39" t="s">
        <v>6</v>
      </c>
      <c r="D126" s="39" t="s">
        <v>7</v>
      </c>
      <c r="E126" s="39" t="s">
        <v>8</v>
      </c>
      <c r="F126" s="7"/>
      <c r="G126" s="7"/>
      <c r="H126" s="7"/>
      <c r="I126" s="7"/>
      <c r="J126" s="7"/>
      <c r="K126" s="7"/>
      <c r="L126" s="7"/>
    </row>
    <row r="127" spans="1:12" s="3" customFormat="1" ht="20.100000000000001" customHeight="1" x14ac:dyDescent="0.15">
      <c r="A127" s="13"/>
      <c r="B127" s="331" t="s">
        <v>192</v>
      </c>
      <c r="C127" s="304"/>
      <c r="D127" s="304"/>
      <c r="E127" s="40"/>
      <c r="F127" s="7"/>
      <c r="G127" s="7"/>
      <c r="H127" s="7"/>
      <c r="I127" s="7"/>
      <c r="J127" s="7"/>
      <c r="K127" s="7"/>
      <c r="L127" s="7"/>
    </row>
    <row r="128" spans="1:12" s="3" customFormat="1" ht="24" customHeight="1" x14ac:dyDescent="0.15">
      <c r="A128" s="286" t="s">
        <v>193</v>
      </c>
      <c r="B128" s="43" t="s">
        <v>194</v>
      </c>
      <c r="C128" s="332">
        <f>[2]B!$C$116</f>
        <v>4483</v>
      </c>
      <c r="D128" s="332">
        <f>[2]B!$E$116</f>
        <v>4172</v>
      </c>
      <c r="E128" s="78">
        <f>[2]B!$AL$116</f>
        <v>164501960</v>
      </c>
      <c r="F128" s="7"/>
      <c r="G128" s="7"/>
      <c r="H128" s="7"/>
      <c r="I128" s="7"/>
      <c r="J128" s="7"/>
      <c r="K128" s="7"/>
      <c r="L128" s="7"/>
    </row>
    <row r="129" spans="1:12" s="3" customFormat="1" ht="24" customHeight="1" x14ac:dyDescent="0.15">
      <c r="A129" s="290" t="s">
        <v>195</v>
      </c>
      <c r="B129" s="45" t="s">
        <v>196</v>
      </c>
      <c r="C129" s="333">
        <f>[2]B!$C$117</f>
        <v>0</v>
      </c>
      <c r="D129" s="333">
        <f>[2]B!$E$117</f>
        <v>0</v>
      </c>
      <c r="E129" s="79">
        <f>[2]B!$AL$117</f>
        <v>0</v>
      </c>
      <c r="F129" s="7"/>
      <c r="G129" s="7"/>
      <c r="H129" s="7"/>
      <c r="I129" s="7"/>
      <c r="J129" s="7"/>
      <c r="K129" s="7"/>
      <c r="L129" s="7"/>
    </row>
    <row r="130" spans="1:12" s="3" customFormat="1" ht="24" customHeight="1" x14ac:dyDescent="0.15">
      <c r="A130" s="290" t="s">
        <v>197</v>
      </c>
      <c r="B130" s="45" t="s">
        <v>198</v>
      </c>
      <c r="C130" s="333">
        <f>[2]B!$C$118</f>
        <v>0</v>
      </c>
      <c r="D130" s="333">
        <f>[2]B!$E$118</f>
        <v>0</v>
      </c>
      <c r="E130" s="79">
        <f>[2]B!$AL$118</f>
        <v>0</v>
      </c>
      <c r="F130" s="7"/>
      <c r="G130" s="7"/>
      <c r="H130" s="7"/>
      <c r="I130" s="7"/>
      <c r="J130" s="7"/>
      <c r="K130" s="7"/>
      <c r="L130" s="7"/>
    </row>
    <row r="131" spans="1:12" s="3" customFormat="1" ht="15" customHeight="1" x14ac:dyDescent="0.15">
      <c r="A131" s="290" t="s">
        <v>199</v>
      </c>
      <c r="B131" s="45" t="s">
        <v>200</v>
      </c>
      <c r="C131" s="333">
        <f>[2]B!$C$119</f>
        <v>524</v>
      </c>
      <c r="D131" s="333">
        <f>[2]B!$E$119</f>
        <v>524</v>
      </c>
      <c r="E131" s="79">
        <f>[2]B!$AL$119</f>
        <v>85888840</v>
      </c>
      <c r="F131" s="7"/>
      <c r="G131" s="7"/>
      <c r="H131" s="7"/>
      <c r="I131" s="7"/>
      <c r="J131" s="7"/>
      <c r="K131" s="7"/>
      <c r="L131" s="7"/>
    </row>
    <row r="132" spans="1:12" s="3" customFormat="1" ht="15" customHeight="1" x14ac:dyDescent="0.15">
      <c r="A132" s="290" t="s">
        <v>201</v>
      </c>
      <c r="B132" s="45" t="s">
        <v>202</v>
      </c>
      <c r="C132" s="333">
        <f>[2]B!$C$120</f>
        <v>0</v>
      </c>
      <c r="D132" s="333">
        <f>[2]B!$E$120</f>
        <v>0</v>
      </c>
      <c r="E132" s="79">
        <f>[2]B!$AL$120</f>
        <v>0</v>
      </c>
      <c r="F132" s="7"/>
      <c r="G132" s="7"/>
      <c r="H132" s="7"/>
      <c r="I132" s="7"/>
      <c r="J132" s="7"/>
      <c r="K132" s="7"/>
      <c r="L132" s="7"/>
    </row>
    <row r="133" spans="1:12" s="3" customFormat="1" ht="15" customHeight="1" x14ac:dyDescent="0.15">
      <c r="A133" s="290" t="s">
        <v>203</v>
      </c>
      <c r="B133" s="45" t="s">
        <v>204</v>
      </c>
      <c r="C133" s="333">
        <f>[2]B!$C$121</f>
        <v>0</v>
      </c>
      <c r="D133" s="333">
        <f>[2]B!$E$121</f>
        <v>0</v>
      </c>
      <c r="E133" s="79">
        <f>[2]B!$AL$121</f>
        <v>0</v>
      </c>
      <c r="F133" s="7"/>
      <c r="G133" s="7"/>
      <c r="H133" s="7"/>
      <c r="I133" s="7"/>
      <c r="J133" s="7"/>
      <c r="K133" s="7"/>
      <c r="L133" s="7"/>
    </row>
    <row r="134" spans="1:12" s="3" customFormat="1" ht="15" customHeight="1" x14ac:dyDescent="0.15">
      <c r="A134" s="290" t="s">
        <v>205</v>
      </c>
      <c r="B134" s="45" t="s">
        <v>206</v>
      </c>
      <c r="C134" s="333">
        <f>[2]B!$C$122</f>
        <v>159</v>
      </c>
      <c r="D134" s="333">
        <f>[2]B!$E$122</f>
        <v>158</v>
      </c>
      <c r="E134" s="79">
        <f>[2]B!$AL$122</f>
        <v>12510440</v>
      </c>
      <c r="F134" s="7"/>
      <c r="G134" s="7"/>
      <c r="H134" s="7"/>
      <c r="I134" s="7"/>
      <c r="J134" s="7"/>
      <c r="K134" s="7"/>
      <c r="L134" s="7"/>
    </row>
    <row r="135" spans="1:12" s="3" customFormat="1" ht="15" customHeight="1" x14ac:dyDescent="0.15">
      <c r="A135" s="290" t="s">
        <v>207</v>
      </c>
      <c r="B135" s="45" t="s">
        <v>208</v>
      </c>
      <c r="C135" s="333">
        <f>[2]B!$C$123</f>
        <v>110</v>
      </c>
      <c r="D135" s="333">
        <f>[2]B!$E$123</f>
        <v>110</v>
      </c>
      <c r="E135" s="79">
        <f>[2]B!$AL$123</f>
        <v>8709800</v>
      </c>
      <c r="F135" s="7"/>
      <c r="G135" s="7"/>
      <c r="H135" s="7"/>
      <c r="I135" s="7"/>
      <c r="J135" s="7"/>
      <c r="K135" s="7"/>
      <c r="L135" s="7"/>
    </row>
    <row r="136" spans="1:12" s="3" customFormat="1" ht="15" customHeight="1" x14ac:dyDescent="0.15">
      <c r="A136" s="290" t="s">
        <v>209</v>
      </c>
      <c r="B136" s="45" t="s">
        <v>210</v>
      </c>
      <c r="C136" s="333">
        <f>[2]B!$C$124</f>
        <v>0</v>
      </c>
      <c r="D136" s="333">
        <f>[2]B!$E$124</f>
        <v>0</v>
      </c>
      <c r="E136" s="79">
        <f>[2]B!$AL$124</f>
        <v>0</v>
      </c>
      <c r="F136" s="7"/>
      <c r="G136" s="7"/>
      <c r="H136" s="7"/>
      <c r="I136" s="7"/>
      <c r="J136" s="7"/>
      <c r="K136" s="7"/>
      <c r="L136" s="7"/>
    </row>
    <row r="137" spans="1:12" s="3" customFormat="1" ht="15" customHeight="1" x14ac:dyDescent="0.15">
      <c r="A137" s="290" t="s">
        <v>211</v>
      </c>
      <c r="B137" s="45" t="s">
        <v>212</v>
      </c>
      <c r="C137" s="333">
        <f>[2]B!$C$125</f>
        <v>71</v>
      </c>
      <c r="D137" s="333">
        <f>[2]B!$E$125</f>
        <v>71</v>
      </c>
      <c r="E137" s="79">
        <f>[2]B!$AL$125</f>
        <v>5043130</v>
      </c>
      <c r="F137" s="7"/>
      <c r="G137" s="7"/>
      <c r="H137" s="7"/>
      <c r="I137" s="7"/>
      <c r="J137" s="7"/>
      <c r="K137" s="7"/>
      <c r="L137" s="7"/>
    </row>
    <row r="138" spans="1:12" s="3" customFormat="1" ht="15" customHeight="1" x14ac:dyDescent="0.15">
      <c r="A138" s="290" t="s">
        <v>213</v>
      </c>
      <c r="B138" s="45" t="s">
        <v>214</v>
      </c>
      <c r="C138" s="333">
        <f>[2]B!$C$126</f>
        <v>0</v>
      </c>
      <c r="D138" s="333">
        <f>[2]B!$E$126</f>
        <v>0</v>
      </c>
      <c r="E138" s="79">
        <f>[2]B!$AL$126</f>
        <v>0</v>
      </c>
      <c r="F138" s="7"/>
      <c r="G138" s="7"/>
      <c r="H138" s="7"/>
      <c r="I138" s="7"/>
      <c r="J138" s="7"/>
      <c r="K138" s="7"/>
      <c r="L138" s="7"/>
    </row>
    <row r="139" spans="1:12" s="3" customFormat="1" ht="15" customHeight="1" x14ac:dyDescent="0.15">
      <c r="A139" s="290" t="s">
        <v>215</v>
      </c>
      <c r="B139" s="45" t="s">
        <v>216</v>
      </c>
      <c r="C139" s="333">
        <f>[2]B!$C$127</f>
        <v>0</v>
      </c>
      <c r="D139" s="333">
        <f>[2]B!$E$127</f>
        <v>0</v>
      </c>
      <c r="E139" s="79">
        <f>[2]B!$AL$127</f>
        <v>0</v>
      </c>
      <c r="F139" s="7"/>
      <c r="G139" s="7"/>
      <c r="H139" s="7"/>
      <c r="I139" s="7"/>
      <c r="J139" s="7"/>
      <c r="K139" s="7"/>
      <c r="L139" s="7"/>
    </row>
    <row r="140" spans="1:12" s="3" customFormat="1" ht="15" customHeight="1" x14ac:dyDescent="0.15">
      <c r="A140" s="303" t="s">
        <v>217</v>
      </c>
      <c r="B140" s="65" t="s">
        <v>218</v>
      </c>
      <c r="C140" s="334">
        <f>[2]B!$C$128</f>
        <v>0</v>
      </c>
      <c r="D140" s="334">
        <f>[2]B!$E$128</f>
        <v>0</v>
      </c>
      <c r="E140" s="80">
        <f>[2]B!$AL$128</f>
        <v>0</v>
      </c>
      <c r="F140" s="7"/>
      <c r="G140" s="7"/>
      <c r="H140" s="7"/>
      <c r="I140" s="7"/>
      <c r="J140" s="7"/>
      <c r="K140" s="7"/>
      <c r="L140" s="7"/>
    </row>
    <row r="141" spans="1:12" s="3" customFormat="1" ht="20.100000000000001" customHeight="1" x14ac:dyDescent="0.15">
      <c r="A141" s="329"/>
      <c r="B141" s="66" t="s">
        <v>219</v>
      </c>
      <c r="C141" s="335">
        <f>SUM(C128:C140)</f>
        <v>5347</v>
      </c>
      <c r="D141" s="335">
        <f>SUM(D128:D140)</f>
        <v>5035</v>
      </c>
      <c r="E141" s="51">
        <f>SUM(E128:E140)</f>
        <v>276654170</v>
      </c>
      <c r="F141" s="7"/>
      <c r="G141" s="7"/>
      <c r="H141" s="7"/>
      <c r="I141" s="7"/>
      <c r="J141" s="7"/>
      <c r="K141" s="7"/>
      <c r="L141" s="7"/>
    </row>
    <row r="142" spans="1:12" s="3" customFormat="1" ht="20.100000000000001" customHeight="1" x14ac:dyDescent="0.15">
      <c r="A142" s="329"/>
      <c r="B142" s="81" t="s">
        <v>220</v>
      </c>
      <c r="C142" s="335">
        <f>SUM(C143:C152)</f>
        <v>857</v>
      </c>
      <c r="D142" s="335">
        <f>SUM(D143:D152)</f>
        <v>770</v>
      </c>
      <c r="E142" s="51">
        <f>SUM(E143:E152)</f>
        <v>4583700</v>
      </c>
      <c r="F142" s="7"/>
      <c r="G142" s="7"/>
      <c r="H142" s="7"/>
      <c r="I142" s="7"/>
      <c r="J142" s="7"/>
      <c r="K142" s="7"/>
      <c r="L142" s="7"/>
    </row>
    <row r="143" spans="1:12" s="3" customFormat="1" ht="15" customHeight="1" x14ac:dyDescent="0.15">
      <c r="A143" s="286" t="s">
        <v>221</v>
      </c>
      <c r="B143" s="43" t="s">
        <v>222</v>
      </c>
      <c r="C143" s="336">
        <f>[2]B!$C$131</f>
        <v>0</v>
      </c>
      <c r="D143" s="336">
        <f>[2]B!$E$131</f>
        <v>0</v>
      </c>
      <c r="E143" s="78">
        <f>[2]B!$AL$131</f>
        <v>0</v>
      </c>
      <c r="F143" s="7"/>
      <c r="G143" s="7"/>
      <c r="H143" s="7"/>
      <c r="I143" s="7"/>
      <c r="J143" s="7"/>
      <c r="K143" s="7"/>
      <c r="L143" s="7"/>
    </row>
    <row r="144" spans="1:12" s="3" customFormat="1" ht="15" customHeight="1" x14ac:dyDescent="0.15">
      <c r="A144" s="290" t="s">
        <v>223</v>
      </c>
      <c r="B144" s="45" t="s">
        <v>224</v>
      </c>
      <c r="C144" s="337">
        <f>[2]B!$C$132</f>
        <v>0</v>
      </c>
      <c r="D144" s="337">
        <f>[2]B!$E$132</f>
        <v>0</v>
      </c>
      <c r="E144" s="79">
        <f>[2]B!$AL$132</f>
        <v>0</v>
      </c>
      <c r="F144" s="7"/>
      <c r="G144" s="7"/>
      <c r="H144" s="7"/>
      <c r="I144" s="7"/>
      <c r="J144" s="7"/>
      <c r="K144" s="7"/>
      <c r="L144" s="7"/>
    </row>
    <row r="145" spans="1:12" s="3" customFormat="1" ht="15" customHeight="1" x14ac:dyDescent="0.15">
      <c r="A145" s="290" t="s">
        <v>225</v>
      </c>
      <c r="B145" s="45" t="s">
        <v>226</v>
      </c>
      <c r="C145" s="337">
        <f>[2]B!$C$133</f>
        <v>0</v>
      </c>
      <c r="D145" s="337">
        <f>[2]B!$E$133</f>
        <v>0</v>
      </c>
      <c r="E145" s="79">
        <f>[2]B!$AL$133</f>
        <v>0</v>
      </c>
      <c r="F145" s="7"/>
      <c r="G145" s="7"/>
      <c r="H145" s="7"/>
      <c r="I145" s="7"/>
      <c r="J145" s="7"/>
      <c r="K145" s="7"/>
      <c r="L145" s="7"/>
    </row>
    <row r="146" spans="1:12" s="3" customFormat="1" ht="15" customHeight="1" x14ac:dyDescent="0.15">
      <c r="A146" s="290" t="s">
        <v>227</v>
      </c>
      <c r="B146" s="45" t="s">
        <v>228</v>
      </c>
      <c r="C146" s="337">
        <f>[2]B!$C$134</f>
        <v>760</v>
      </c>
      <c r="D146" s="337">
        <f>[2]B!$E$134</f>
        <v>726</v>
      </c>
      <c r="E146" s="79">
        <f>[2]B!$AL$134</f>
        <v>4247100</v>
      </c>
      <c r="F146" s="7"/>
      <c r="G146" s="7"/>
      <c r="H146" s="7"/>
      <c r="I146" s="7"/>
      <c r="J146" s="7"/>
      <c r="K146" s="7"/>
      <c r="L146" s="7"/>
    </row>
    <row r="147" spans="1:12" s="3" customFormat="1" ht="15" customHeight="1" x14ac:dyDescent="0.15">
      <c r="A147" s="290" t="s">
        <v>229</v>
      </c>
      <c r="B147" s="45" t="s">
        <v>230</v>
      </c>
      <c r="C147" s="337">
        <f>[2]B!$C$135</f>
        <v>0</v>
      </c>
      <c r="D147" s="337">
        <f>[2]B!$E$135</f>
        <v>0</v>
      </c>
      <c r="E147" s="79">
        <f>[2]B!$AL$135</f>
        <v>0</v>
      </c>
      <c r="F147" s="7"/>
      <c r="G147" s="7"/>
      <c r="H147" s="7"/>
      <c r="I147" s="7"/>
      <c r="J147" s="7"/>
      <c r="K147" s="7"/>
      <c r="L147" s="7"/>
    </row>
    <row r="148" spans="1:12" s="3" customFormat="1" ht="15" customHeight="1" x14ac:dyDescent="0.15">
      <c r="A148" s="290" t="s">
        <v>231</v>
      </c>
      <c r="B148" s="45" t="s">
        <v>232</v>
      </c>
      <c r="C148" s="337">
        <f>[2]B!$C$136</f>
        <v>0</v>
      </c>
      <c r="D148" s="337">
        <f>[2]B!$E$136</f>
        <v>0</v>
      </c>
      <c r="E148" s="79">
        <f>[2]B!$AL$136</f>
        <v>0</v>
      </c>
      <c r="F148" s="7"/>
      <c r="G148" s="7"/>
      <c r="H148" s="7"/>
      <c r="I148" s="7"/>
      <c r="J148" s="7"/>
      <c r="K148" s="7"/>
      <c r="L148" s="7"/>
    </row>
    <row r="149" spans="1:12" s="3" customFormat="1" ht="15" customHeight="1" x14ac:dyDescent="0.15">
      <c r="A149" s="290" t="s">
        <v>233</v>
      </c>
      <c r="B149" s="45" t="s">
        <v>234</v>
      </c>
      <c r="C149" s="337">
        <f>[2]B!$C$137</f>
        <v>0</v>
      </c>
      <c r="D149" s="337">
        <f>[2]B!$E$137</f>
        <v>0</v>
      </c>
      <c r="E149" s="79">
        <f>[2]B!$AL$137</f>
        <v>0</v>
      </c>
      <c r="F149" s="7"/>
      <c r="G149" s="7"/>
      <c r="H149" s="7"/>
      <c r="I149" s="7"/>
      <c r="J149" s="7"/>
      <c r="K149" s="7"/>
      <c r="L149" s="7"/>
    </row>
    <row r="150" spans="1:12" s="3" customFormat="1" ht="15" customHeight="1" x14ac:dyDescent="0.15">
      <c r="A150" s="290" t="s">
        <v>235</v>
      </c>
      <c r="B150" s="45" t="s">
        <v>236</v>
      </c>
      <c r="C150" s="337">
        <f>[2]B!$C$138</f>
        <v>97</v>
      </c>
      <c r="D150" s="337">
        <f>[2]B!$E$138</f>
        <v>44</v>
      </c>
      <c r="E150" s="79">
        <f>[2]B!$AL$138</f>
        <v>336600</v>
      </c>
      <c r="F150" s="7"/>
      <c r="G150" s="7"/>
      <c r="H150" s="7"/>
      <c r="I150" s="7"/>
      <c r="J150" s="7"/>
      <c r="K150" s="7"/>
      <c r="L150" s="7"/>
    </row>
    <row r="151" spans="1:12" s="3" customFormat="1" ht="14.1" customHeight="1" x14ac:dyDescent="0.15">
      <c r="A151" s="290" t="s">
        <v>237</v>
      </c>
      <c r="B151" s="45" t="s">
        <v>238</v>
      </c>
      <c r="C151" s="337">
        <f>[2]B!$C$139</f>
        <v>0</v>
      </c>
      <c r="D151" s="337">
        <f>[2]B!$E$139</f>
        <v>0</v>
      </c>
      <c r="E151" s="79">
        <f>[2]B!$AL$139</f>
        <v>0</v>
      </c>
      <c r="F151" s="7"/>
      <c r="G151" s="7"/>
      <c r="H151" s="7"/>
      <c r="I151" s="7"/>
      <c r="J151" s="7"/>
      <c r="K151" s="7"/>
      <c r="L151" s="7"/>
    </row>
    <row r="152" spans="1:12" s="3" customFormat="1" ht="15" customHeight="1" x14ac:dyDescent="0.15">
      <c r="A152" s="303" t="s">
        <v>239</v>
      </c>
      <c r="B152" s="65" t="s">
        <v>240</v>
      </c>
      <c r="C152" s="338">
        <f>[2]B!$C$140</f>
        <v>0</v>
      </c>
      <c r="D152" s="338">
        <f>[2]B!$E$140</f>
        <v>0</v>
      </c>
      <c r="E152" s="80">
        <f>[2]B!$AL$140</f>
        <v>0</v>
      </c>
      <c r="F152" s="7"/>
      <c r="G152" s="7"/>
      <c r="H152" s="7"/>
      <c r="I152" s="7"/>
      <c r="J152" s="7"/>
      <c r="K152" s="7"/>
      <c r="L152" s="7"/>
    </row>
    <row r="153" spans="1:12" s="3" customFormat="1" ht="15" customHeight="1" x14ac:dyDescent="0.15">
      <c r="A153" s="339"/>
      <c r="B153" s="82" t="s">
        <v>241</v>
      </c>
      <c r="C153" s="340">
        <f>SUM(C154:C158)</f>
        <v>0</v>
      </c>
      <c r="D153" s="341"/>
      <c r="E153" s="84"/>
      <c r="F153" s="7"/>
      <c r="G153" s="7"/>
      <c r="H153" s="7"/>
      <c r="I153" s="7"/>
      <c r="J153" s="7"/>
      <c r="K153" s="7"/>
      <c r="L153" s="7"/>
    </row>
    <row r="154" spans="1:12" s="3" customFormat="1" ht="14.1" customHeight="1" x14ac:dyDescent="0.15">
      <c r="A154" s="303">
        <v>203211</v>
      </c>
      <c r="B154" s="65" t="s">
        <v>242</v>
      </c>
      <c r="C154" s="337">
        <f>[2]B!$C$142</f>
        <v>0</v>
      </c>
      <c r="D154" s="341"/>
      <c r="E154" s="84"/>
      <c r="F154" s="7"/>
      <c r="G154" s="7"/>
      <c r="H154" s="7"/>
      <c r="I154" s="7"/>
      <c r="J154" s="7"/>
      <c r="K154" s="7"/>
      <c r="L154" s="7"/>
    </row>
    <row r="155" spans="1:12" s="3" customFormat="1" ht="23.25" customHeight="1" x14ac:dyDescent="0.15">
      <c r="A155" s="342" t="s">
        <v>243</v>
      </c>
      <c r="B155" s="85" t="s">
        <v>244</v>
      </c>
      <c r="C155" s="337">
        <f>[2]B!C143</f>
        <v>0</v>
      </c>
      <c r="D155" s="343"/>
      <c r="E155" s="86"/>
      <c r="F155" s="7"/>
      <c r="G155" s="7"/>
      <c r="H155" s="7"/>
      <c r="I155" s="7"/>
      <c r="J155" s="7"/>
      <c r="K155" s="7"/>
      <c r="L155" s="7"/>
    </row>
    <row r="156" spans="1:12" s="3" customFormat="1" ht="14.1" customHeight="1" x14ac:dyDescent="0.15">
      <c r="A156" s="342" t="s">
        <v>245</v>
      </c>
      <c r="B156" s="85" t="s">
        <v>246</v>
      </c>
      <c r="C156" s="337">
        <f>[2]B!C144</f>
        <v>0</v>
      </c>
      <c r="D156" s="343"/>
      <c r="E156" s="86"/>
      <c r="F156" s="7"/>
      <c r="G156" s="7"/>
      <c r="H156" s="7"/>
      <c r="I156" s="7"/>
      <c r="J156" s="7"/>
      <c r="K156" s="7"/>
      <c r="L156" s="7"/>
    </row>
    <row r="157" spans="1:12" s="3" customFormat="1" ht="14.1" customHeight="1" x14ac:dyDescent="0.15">
      <c r="A157" s="342" t="s">
        <v>247</v>
      </c>
      <c r="B157" s="85" t="s">
        <v>248</v>
      </c>
      <c r="C157" s="337">
        <f>[2]B!C145</f>
        <v>0</v>
      </c>
      <c r="D157" s="343"/>
      <c r="E157" s="86"/>
      <c r="F157" s="7"/>
      <c r="G157" s="7"/>
      <c r="H157" s="7"/>
      <c r="I157" s="7"/>
      <c r="J157" s="7"/>
      <c r="K157" s="7"/>
      <c r="L157" s="7"/>
    </row>
    <row r="158" spans="1:12" s="3" customFormat="1" ht="24" customHeight="1" x14ac:dyDescent="0.15">
      <c r="A158" s="342" t="s">
        <v>249</v>
      </c>
      <c r="B158" s="85" t="s">
        <v>250</v>
      </c>
      <c r="C158" s="337">
        <f>[2]B!C146</f>
        <v>0</v>
      </c>
      <c r="D158" s="343"/>
      <c r="E158" s="86"/>
      <c r="F158" s="7"/>
      <c r="G158" s="7"/>
      <c r="H158" s="7"/>
      <c r="I158" s="7"/>
      <c r="J158" s="7"/>
      <c r="K158" s="7"/>
      <c r="L158" s="7"/>
    </row>
    <row r="159" spans="1:12" s="3" customFormat="1" ht="15" customHeight="1" x14ac:dyDescent="0.15">
      <c r="A159" s="329"/>
      <c r="B159" s="87" t="s">
        <v>251</v>
      </c>
      <c r="C159" s="344">
        <f>(C141+C142+C153)</f>
        <v>6204</v>
      </c>
      <c r="D159" s="344">
        <f>(D141+D142)</f>
        <v>5805</v>
      </c>
      <c r="E159" s="51">
        <f>(E141+E142)</f>
        <v>281237870</v>
      </c>
      <c r="F159" s="7"/>
      <c r="G159" s="7"/>
      <c r="H159" s="7"/>
      <c r="I159" s="7"/>
      <c r="J159" s="7"/>
      <c r="K159" s="7"/>
      <c r="L159" s="7"/>
    </row>
    <row r="160" spans="1:12" s="12" customFormat="1" ht="24.95" customHeight="1" x14ac:dyDescent="0.15">
      <c r="A160" s="68" t="s">
        <v>252</v>
      </c>
      <c r="B160" s="88"/>
      <c r="C160" s="330"/>
      <c r="D160" s="330"/>
      <c r="E160" s="77"/>
      <c r="F160" s="11"/>
      <c r="G160" s="11"/>
      <c r="H160" s="11"/>
      <c r="I160" s="11"/>
      <c r="J160" s="11"/>
      <c r="K160" s="11"/>
      <c r="L160" s="11"/>
    </row>
    <row r="161" spans="1:14" s="3" customFormat="1" ht="35.1" customHeight="1" x14ac:dyDescent="0.15">
      <c r="A161" s="13" t="s">
        <v>4</v>
      </c>
      <c r="B161" s="13" t="s">
        <v>5</v>
      </c>
      <c r="C161" s="39" t="s">
        <v>6</v>
      </c>
      <c r="D161" s="39" t="s">
        <v>7</v>
      </c>
      <c r="E161" s="39" t="s">
        <v>8</v>
      </c>
      <c r="F161" s="7"/>
      <c r="G161" s="7"/>
      <c r="H161" s="7"/>
      <c r="I161" s="7"/>
      <c r="J161" s="7"/>
      <c r="K161" s="7"/>
      <c r="L161" s="7"/>
    </row>
    <row r="162" spans="1:14" s="3" customFormat="1" ht="15" customHeight="1" x14ac:dyDescent="0.15">
      <c r="A162" s="286" t="s">
        <v>253</v>
      </c>
      <c r="B162" s="43" t="s">
        <v>254</v>
      </c>
      <c r="C162" s="345">
        <f>[2]B!C62</f>
        <v>308</v>
      </c>
      <c r="D162" s="345">
        <f>[2]B!$E$62</f>
        <v>308</v>
      </c>
      <c r="E162" s="79">
        <f>[2]B!$AL$62</f>
        <v>277200</v>
      </c>
      <c r="F162" s="7"/>
      <c r="G162" s="7"/>
      <c r="H162" s="7"/>
      <c r="I162" s="7"/>
      <c r="J162" s="7"/>
      <c r="K162" s="7"/>
      <c r="L162" s="7"/>
    </row>
    <row r="163" spans="1:14" s="3" customFormat="1" ht="15" customHeight="1" x14ac:dyDescent="0.15">
      <c r="A163" s="303" t="s">
        <v>255</v>
      </c>
      <c r="B163" s="65" t="s">
        <v>256</v>
      </c>
      <c r="C163" s="317">
        <f>SUM([2]B!$C$63+[2]B!$C$64)</f>
        <v>0</v>
      </c>
      <c r="D163" s="346">
        <f>SUM([2]B!$E$63+[2]B!$E$64)</f>
        <v>0</v>
      </c>
      <c r="E163" s="79">
        <f>SUM([2]B!$AL$63+[2]B!$AL$64)</f>
        <v>0</v>
      </c>
      <c r="F163" s="7"/>
      <c r="G163" s="7"/>
      <c r="H163" s="7"/>
      <c r="I163" s="7"/>
      <c r="J163" s="7"/>
      <c r="K163" s="7"/>
      <c r="L163" s="7"/>
    </row>
    <row r="164" spans="1:14" s="3" customFormat="1" ht="15" customHeight="1" x14ac:dyDescent="0.15">
      <c r="A164" s="89"/>
      <c r="B164" s="90" t="s">
        <v>257</v>
      </c>
      <c r="C164" s="347">
        <f>SUM(C162:C163)</f>
        <v>308</v>
      </c>
      <c r="D164" s="347">
        <f>SUM(D162:D163)</f>
        <v>308</v>
      </c>
      <c r="E164" s="91">
        <f>SUM(E162:E163)</f>
        <v>277200</v>
      </c>
      <c r="F164" s="7"/>
      <c r="G164" s="7"/>
      <c r="H164" s="7"/>
      <c r="I164" s="7"/>
      <c r="J164" s="7"/>
      <c r="K164" s="7"/>
      <c r="L164" s="7"/>
    </row>
    <row r="165" spans="1:14" s="3" customFormat="1" ht="24.95" customHeight="1" x14ac:dyDescent="0.15">
      <c r="A165" s="68" t="s">
        <v>258</v>
      </c>
      <c r="B165" s="92"/>
      <c r="C165" s="348"/>
      <c r="D165" s="348"/>
      <c r="E165" s="93"/>
      <c r="F165" s="7"/>
      <c r="G165" s="7"/>
      <c r="H165" s="7"/>
      <c r="I165" s="7"/>
      <c r="J165" s="7"/>
      <c r="K165" s="7"/>
      <c r="L165" s="7"/>
      <c r="M165" s="7"/>
      <c r="N165" s="7"/>
    </row>
    <row r="166" spans="1:14" s="3" customFormat="1" ht="35.1" customHeight="1" x14ac:dyDescent="0.15">
      <c r="A166" s="13" t="s">
        <v>4</v>
      </c>
      <c r="B166" s="13" t="s">
        <v>5</v>
      </c>
      <c r="C166" s="39" t="s">
        <v>6</v>
      </c>
      <c r="D166" s="94" t="s">
        <v>7</v>
      </c>
      <c r="E166" s="39" t="s">
        <v>8</v>
      </c>
      <c r="F166" s="7"/>
      <c r="G166" s="7"/>
      <c r="H166" s="7"/>
      <c r="I166" s="7"/>
      <c r="J166" s="7"/>
      <c r="K166" s="7"/>
      <c r="L166" s="7"/>
      <c r="M166" s="7"/>
      <c r="N166" s="7"/>
    </row>
    <row r="167" spans="1:14" s="3" customFormat="1" ht="15" customHeight="1" x14ac:dyDescent="0.15">
      <c r="A167" s="286">
        <v>1101004</v>
      </c>
      <c r="B167" s="43" t="s">
        <v>259</v>
      </c>
      <c r="C167" s="311">
        <f>[2]B!C1085</f>
        <v>24</v>
      </c>
      <c r="D167" s="349">
        <f>[2]B!$E$1085</f>
        <v>24</v>
      </c>
      <c r="E167" s="79">
        <f>[2]B!$AL$1085</f>
        <v>408720</v>
      </c>
      <c r="F167" s="7"/>
      <c r="G167" s="7"/>
      <c r="H167" s="7"/>
      <c r="I167" s="7"/>
      <c r="J167" s="7"/>
      <c r="K167" s="7"/>
      <c r="L167" s="7"/>
      <c r="M167" s="7"/>
      <c r="N167" s="7"/>
    </row>
    <row r="168" spans="1:14" s="3" customFormat="1" ht="15" customHeight="1" x14ac:dyDescent="0.15">
      <c r="A168" s="290">
        <v>1101006</v>
      </c>
      <c r="B168" s="45" t="s">
        <v>260</v>
      </c>
      <c r="C168" s="350">
        <f>[2]B!C1086</f>
        <v>0</v>
      </c>
      <c r="D168" s="351">
        <f>[2]B!$E$1086</f>
        <v>0</v>
      </c>
      <c r="E168" s="79">
        <f>[2]B!$AL$1086</f>
        <v>0</v>
      </c>
      <c r="F168" s="7"/>
      <c r="G168" s="7"/>
      <c r="H168" s="7"/>
      <c r="I168" s="7"/>
      <c r="J168" s="7"/>
      <c r="K168" s="7"/>
      <c r="L168" s="7"/>
      <c r="M168" s="7"/>
      <c r="N168" s="7"/>
    </row>
    <row r="169" spans="1:14" s="3" customFormat="1" ht="15" customHeight="1" x14ac:dyDescent="0.15">
      <c r="A169" s="290">
        <v>1701001</v>
      </c>
      <c r="B169" s="45" t="s">
        <v>261</v>
      </c>
      <c r="C169" s="351">
        <f>[2]B!C1788</f>
        <v>1176</v>
      </c>
      <c r="D169" s="351">
        <f>[2]B!$E$1788</f>
        <v>1161</v>
      </c>
      <c r="E169" s="79">
        <f>[2]B!$AL$1788</f>
        <v>6780240</v>
      </c>
      <c r="F169" s="7"/>
      <c r="G169" s="7"/>
      <c r="H169" s="7"/>
      <c r="I169" s="7"/>
      <c r="J169" s="7"/>
      <c r="K169" s="7"/>
      <c r="L169" s="7"/>
      <c r="M169" s="7"/>
      <c r="N169" s="7"/>
    </row>
    <row r="170" spans="1:14" s="3" customFormat="1" ht="24" customHeight="1" x14ac:dyDescent="0.15">
      <c r="A170" s="290">
        <v>1701003</v>
      </c>
      <c r="B170" s="45" t="s">
        <v>262</v>
      </c>
      <c r="C170" s="351">
        <f>[2]B!C1789</f>
        <v>16</v>
      </c>
      <c r="D170" s="351">
        <f>[2]B!$E$1789</f>
        <v>16</v>
      </c>
      <c r="E170" s="79">
        <f>[2]B!$AL$1789</f>
        <v>263040</v>
      </c>
      <c r="F170" s="7"/>
      <c r="G170" s="7"/>
      <c r="H170" s="7"/>
      <c r="I170" s="7"/>
      <c r="J170" s="7"/>
      <c r="K170" s="7"/>
      <c r="L170" s="7"/>
      <c r="M170" s="7"/>
      <c r="N170" s="7"/>
    </row>
    <row r="171" spans="1:14" s="3" customFormat="1" ht="24" customHeight="1" x14ac:dyDescent="0.15">
      <c r="A171" s="290" t="s">
        <v>263</v>
      </c>
      <c r="B171" s="45" t="s">
        <v>264</v>
      </c>
      <c r="C171" s="351">
        <f>[2]B!C1790</f>
        <v>25</v>
      </c>
      <c r="D171" s="351">
        <f>[2]B!$E$1790</f>
        <v>25</v>
      </c>
      <c r="E171" s="79">
        <f>[2]B!$AL$1790</f>
        <v>697000</v>
      </c>
      <c r="F171" s="7"/>
      <c r="G171" s="7"/>
      <c r="H171" s="7"/>
      <c r="I171" s="7"/>
      <c r="J171" s="7"/>
      <c r="K171" s="7"/>
      <c r="L171" s="7"/>
      <c r="M171" s="7"/>
      <c r="N171" s="7"/>
    </row>
    <row r="172" spans="1:14" s="3" customFormat="1" ht="15" customHeight="1" x14ac:dyDescent="0.15">
      <c r="A172" s="290" t="s">
        <v>265</v>
      </c>
      <c r="B172" s="45" t="s">
        <v>266</v>
      </c>
      <c r="C172" s="351">
        <f>[2]B!C1791</f>
        <v>0</v>
      </c>
      <c r="D172" s="351">
        <f>[2]B!$E$1791</f>
        <v>0</v>
      </c>
      <c r="E172" s="79">
        <f>[2]B!$AL$1791</f>
        <v>0</v>
      </c>
      <c r="F172" s="7"/>
      <c r="G172" s="7"/>
      <c r="H172" s="7"/>
      <c r="I172" s="7"/>
      <c r="J172" s="7"/>
      <c r="K172" s="7"/>
      <c r="L172" s="7"/>
      <c r="M172" s="7"/>
      <c r="N172" s="7"/>
    </row>
    <row r="173" spans="1:14" s="3" customFormat="1" ht="15" customHeight="1" x14ac:dyDescent="0.15">
      <c r="A173" s="290" t="s">
        <v>267</v>
      </c>
      <c r="B173" s="45" t="s">
        <v>268</v>
      </c>
      <c r="C173" s="351">
        <f>[2]B!C1792</f>
        <v>66</v>
      </c>
      <c r="D173" s="351">
        <f>[2]B!$E$1792</f>
        <v>66</v>
      </c>
      <c r="E173" s="79">
        <f>[2]B!$AL$1792</f>
        <v>3914460</v>
      </c>
      <c r="F173" s="7"/>
      <c r="G173" s="7"/>
      <c r="H173" s="7"/>
      <c r="I173" s="7"/>
      <c r="J173" s="7"/>
      <c r="K173" s="7"/>
      <c r="L173" s="7"/>
      <c r="M173" s="7"/>
      <c r="N173" s="7"/>
    </row>
    <row r="174" spans="1:14" s="3" customFormat="1" ht="24" customHeight="1" x14ac:dyDescent="0.15">
      <c r="A174" s="290" t="s">
        <v>269</v>
      </c>
      <c r="B174" s="45" t="s">
        <v>270</v>
      </c>
      <c r="C174" s="351">
        <f>[2]B!C1793</f>
        <v>0</v>
      </c>
      <c r="D174" s="351">
        <f>[2]B!$E$1793</f>
        <v>0</v>
      </c>
      <c r="E174" s="79">
        <f>[2]B!$AL$1793</f>
        <v>0</v>
      </c>
      <c r="F174" s="7"/>
      <c r="G174" s="7"/>
      <c r="H174" s="7"/>
      <c r="I174" s="7"/>
      <c r="J174" s="7"/>
      <c r="K174" s="7"/>
      <c r="L174" s="7"/>
      <c r="M174" s="7"/>
      <c r="N174" s="7"/>
    </row>
    <row r="175" spans="1:14" s="3" customFormat="1" ht="15" customHeight="1" x14ac:dyDescent="0.15">
      <c r="A175" s="290" t="s">
        <v>271</v>
      </c>
      <c r="B175" s="45" t="s">
        <v>272</v>
      </c>
      <c r="C175" s="351">
        <f>[2]B!C1794</f>
        <v>0</v>
      </c>
      <c r="D175" s="351">
        <f>[2]B!$E$1794</f>
        <v>0</v>
      </c>
      <c r="E175" s="79">
        <f>[2]B!$AL$1794</f>
        <v>0</v>
      </c>
      <c r="F175" s="7"/>
      <c r="G175" s="7"/>
      <c r="H175" s="7"/>
      <c r="I175" s="7"/>
      <c r="J175" s="7"/>
      <c r="K175" s="7"/>
      <c r="L175" s="7"/>
      <c r="M175" s="7"/>
      <c r="N175" s="7"/>
    </row>
    <row r="176" spans="1:14" s="3" customFormat="1" ht="15" customHeight="1" x14ac:dyDescent="0.15">
      <c r="A176" s="290" t="s">
        <v>273</v>
      </c>
      <c r="B176" s="45" t="s">
        <v>274</v>
      </c>
      <c r="C176" s="351">
        <f>[2]B!C1795</f>
        <v>0</v>
      </c>
      <c r="D176" s="351">
        <f>[2]B!$E$1795</f>
        <v>0</v>
      </c>
      <c r="E176" s="79">
        <f>[2]B!$AL$1795</f>
        <v>0</v>
      </c>
      <c r="F176" s="7"/>
      <c r="G176" s="7"/>
      <c r="H176" s="7"/>
      <c r="I176" s="7"/>
      <c r="J176" s="7"/>
      <c r="K176" s="7"/>
      <c r="L176" s="7"/>
      <c r="M176" s="7"/>
      <c r="N176" s="7"/>
    </row>
    <row r="177" spans="1:14" s="3" customFormat="1" ht="15" customHeight="1" x14ac:dyDescent="0.15">
      <c r="A177" s="290" t="s">
        <v>275</v>
      </c>
      <c r="B177" s="45" t="s">
        <v>276</v>
      </c>
      <c r="C177" s="351">
        <f>[2]B!C1796</f>
        <v>0</v>
      </c>
      <c r="D177" s="351">
        <f>[2]B!$E$1796</f>
        <v>0</v>
      </c>
      <c r="E177" s="79">
        <f>[2]B!$AL$1796</f>
        <v>0</v>
      </c>
      <c r="F177" s="7"/>
      <c r="G177" s="7"/>
      <c r="H177" s="7"/>
      <c r="I177" s="7"/>
      <c r="J177" s="7"/>
      <c r="K177" s="7"/>
      <c r="L177" s="7"/>
      <c r="M177" s="7"/>
      <c r="N177" s="7"/>
    </row>
    <row r="178" spans="1:14" s="3" customFormat="1" ht="15" customHeight="1" x14ac:dyDescent="0.15">
      <c r="A178" s="290" t="s">
        <v>277</v>
      </c>
      <c r="B178" s="45" t="s">
        <v>278</v>
      </c>
      <c r="C178" s="351">
        <f>[2]B!C1797</f>
        <v>0</v>
      </c>
      <c r="D178" s="351">
        <f>[2]B!$E$1797</f>
        <v>0</v>
      </c>
      <c r="E178" s="79">
        <f>[2]B!$AL$1797</f>
        <v>0</v>
      </c>
      <c r="F178" s="7"/>
      <c r="G178" s="7"/>
      <c r="H178" s="7"/>
      <c r="I178" s="7"/>
      <c r="J178" s="7"/>
      <c r="K178" s="7"/>
      <c r="L178" s="7"/>
      <c r="M178" s="7"/>
      <c r="N178" s="7"/>
    </row>
    <row r="179" spans="1:14" s="3" customFormat="1" ht="15" customHeight="1" x14ac:dyDescent="0.15">
      <c r="A179" s="290" t="s">
        <v>279</v>
      </c>
      <c r="B179" s="45" t="s">
        <v>280</v>
      </c>
      <c r="C179" s="351">
        <f>[2]B!C1798</f>
        <v>0</v>
      </c>
      <c r="D179" s="351">
        <f>[2]B!$E$1798</f>
        <v>0</v>
      </c>
      <c r="E179" s="79">
        <f>[2]B!$AL$1798</f>
        <v>0</v>
      </c>
      <c r="F179" s="7"/>
      <c r="G179" s="7"/>
      <c r="H179" s="7"/>
      <c r="I179" s="7"/>
      <c r="J179" s="7"/>
      <c r="K179" s="7"/>
      <c r="L179" s="7"/>
      <c r="M179" s="7"/>
      <c r="N179" s="7"/>
    </row>
    <row r="180" spans="1:14" s="3" customFormat="1" ht="15" customHeight="1" x14ac:dyDescent="0.15">
      <c r="A180" s="290" t="s">
        <v>281</v>
      </c>
      <c r="B180" s="45" t="s">
        <v>282</v>
      </c>
      <c r="C180" s="351">
        <f>[2]B!C1799</f>
        <v>0</v>
      </c>
      <c r="D180" s="351">
        <f>[2]B!$E$1799</f>
        <v>0</v>
      </c>
      <c r="E180" s="79">
        <f>[2]B!$AL$1799</f>
        <v>0</v>
      </c>
      <c r="F180" s="7"/>
      <c r="G180" s="7"/>
      <c r="H180" s="7"/>
      <c r="I180" s="7"/>
      <c r="J180" s="7"/>
      <c r="K180" s="7"/>
      <c r="L180" s="7"/>
      <c r="M180" s="7"/>
      <c r="N180" s="7"/>
    </row>
    <row r="181" spans="1:14" s="3" customFormat="1" ht="15" customHeight="1" x14ac:dyDescent="0.15">
      <c r="A181" s="290" t="s">
        <v>283</v>
      </c>
      <c r="B181" s="45" t="s">
        <v>284</v>
      </c>
      <c r="C181" s="351">
        <f>[2]B!C1800</f>
        <v>0</v>
      </c>
      <c r="D181" s="351">
        <f>[2]B!$E$1800</f>
        <v>0</v>
      </c>
      <c r="E181" s="79">
        <f>[2]B!$AL$1800</f>
        <v>0</v>
      </c>
      <c r="F181" s="7"/>
      <c r="G181" s="7"/>
      <c r="H181" s="7"/>
      <c r="I181" s="7"/>
      <c r="J181" s="7"/>
      <c r="K181" s="7"/>
      <c r="L181" s="7"/>
      <c r="M181" s="7"/>
      <c r="N181" s="7"/>
    </row>
    <row r="182" spans="1:14" s="3" customFormat="1" ht="15" customHeight="1" x14ac:dyDescent="0.15">
      <c r="A182" s="290" t="s">
        <v>285</v>
      </c>
      <c r="B182" s="45" t="s">
        <v>286</v>
      </c>
      <c r="C182" s="351">
        <f>[2]B!C1801</f>
        <v>0</v>
      </c>
      <c r="D182" s="351">
        <f>[2]B!$E$1801</f>
        <v>0</v>
      </c>
      <c r="E182" s="79">
        <f>[2]B!$AL$1801</f>
        <v>0</v>
      </c>
      <c r="F182" s="7"/>
      <c r="G182" s="7"/>
      <c r="H182" s="7"/>
      <c r="I182" s="7"/>
      <c r="J182" s="7"/>
      <c r="K182" s="7"/>
      <c r="L182" s="7"/>
      <c r="M182" s="7"/>
      <c r="N182" s="7"/>
    </row>
    <row r="183" spans="1:14" s="3" customFormat="1" ht="24" customHeight="1" x14ac:dyDescent="0.15">
      <c r="A183" s="290" t="s">
        <v>287</v>
      </c>
      <c r="B183" s="45" t="s">
        <v>288</v>
      </c>
      <c r="C183" s="351">
        <f>[2]B!C1802</f>
        <v>0</v>
      </c>
      <c r="D183" s="351">
        <f>[2]B!$E$1802</f>
        <v>0</v>
      </c>
      <c r="E183" s="79">
        <f>[2]B!$AL$1802</f>
        <v>0</v>
      </c>
      <c r="F183" s="7"/>
      <c r="G183" s="7"/>
      <c r="H183" s="7"/>
      <c r="I183" s="7"/>
      <c r="J183" s="7"/>
      <c r="K183" s="7"/>
      <c r="L183" s="7"/>
      <c r="M183" s="7"/>
      <c r="N183" s="7"/>
    </row>
    <row r="184" spans="1:14" s="3" customFormat="1" ht="15" customHeight="1" x14ac:dyDescent="0.15">
      <c r="A184" s="290" t="s">
        <v>289</v>
      </c>
      <c r="B184" s="45" t="s">
        <v>290</v>
      </c>
      <c r="C184" s="351">
        <f>[2]B!C1803</f>
        <v>0</v>
      </c>
      <c r="D184" s="351">
        <f>[2]B!$E$1803</f>
        <v>0</v>
      </c>
      <c r="E184" s="79">
        <f>[2]B!$AL$1803</f>
        <v>0</v>
      </c>
      <c r="F184" s="7"/>
      <c r="G184" s="7"/>
      <c r="H184" s="7"/>
      <c r="I184" s="7"/>
      <c r="J184" s="7"/>
      <c r="K184" s="7"/>
      <c r="L184" s="7"/>
      <c r="M184" s="7"/>
      <c r="N184" s="7"/>
    </row>
    <row r="185" spans="1:14" s="3" customFormat="1" ht="15" customHeight="1" x14ac:dyDescent="0.15">
      <c r="A185" s="290" t="s">
        <v>291</v>
      </c>
      <c r="B185" s="45" t="s">
        <v>292</v>
      </c>
      <c r="C185" s="351">
        <f>[2]B!C1804</f>
        <v>0</v>
      </c>
      <c r="D185" s="351">
        <f>[2]B!$E$1804</f>
        <v>0</v>
      </c>
      <c r="E185" s="79">
        <f>[2]B!$AL$1804</f>
        <v>0</v>
      </c>
      <c r="F185" s="7"/>
      <c r="G185" s="7"/>
      <c r="H185" s="7"/>
      <c r="I185" s="7"/>
      <c r="J185" s="7"/>
      <c r="K185" s="7"/>
      <c r="L185" s="7"/>
      <c r="M185" s="7"/>
      <c r="N185" s="7"/>
    </row>
    <row r="186" spans="1:14" s="3" customFormat="1" ht="15" customHeight="1" x14ac:dyDescent="0.15">
      <c r="A186" s="290" t="s">
        <v>293</v>
      </c>
      <c r="B186" s="45" t="s">
        <v>294</v>
      </c>
      <c r="C186" s="351">
        <f>[2]B!C1805</f>
        <v>0</v>
      </c>
      <c r="D186" s="351">
        <f>[2]B!$E$1805</f>
        <v>0</v>
      </c>
      <c r="E186" s="79">
        <f>[2]B!$AL$1805</f>
        <v>0</v>
      </c>
      <c r="F186" s="7"/>
      <c r="G186" s="7"/>
      <c r="H186" s="7"/>
      <c r="I186" s="7"/>
      <c r="J186" s="7"/>
      <c r="K186" s="7"/>
      <c r="L186" s="7"/>
      <c r="M186" s="7"/>
      <c r="N186" s="7"/>
    </row>
    <row r="187" spans="1:14" s="3" customFormat="1" ht="15" customHeight="1" x14ac:dyDescent="0.15">
      <c r="A187" s="290" t="s">
        <v>295</v>
      </c>
      <c r="B187" s="45" t="s">
        <v>296</v>
      </c>
      <c r="C187" s="351">
        <f>[2]B!C1806</f>
        <v>0</v>
      </c>
      <c r="D187" s="351">
        <f>[2]B!$E$1806</f>
        <v>0</v>
      </c>
      <c r="E187" s="79">
        <f>[2]B!$AL$1806</f>
        <v>0</v>
      </c>
      <c r="F187" s="7"/>
      <c r="G187" s="7"/>
      <c r="H187" s="7"/>
      <c r="I187" s="7"/>
      <c r="J187" s="7"/>
      <c r="K187" s="7"/>
      <c r="L187" s="7"/>
      <c r="M187" s="7"/>
      <c r="N187" s="7"/>
    </row>
    <row r="188" spans="1:14" s="3" customFormat="1" ht="15" customHeight="1" x14ac:dyDescent="0.15">
      <c r="A188" s="290" t="s">
        <v>297</v>
      </c>
      <c r="B188" s="45" t="s">
        <v>298</v>
      </c>
      <c r="C188" s="351">
        <f>[2]B!C1807</f>
        <v>0</v>
      </c>
      <c r="D188" s="351">
        <f>[2]B!$E$1807</f>
        <v>0</v>
      </c>
      <c r="E188" s="79">
        <f>[2]B!$AL$1807</f>
        <v>0</v>
      </c>
      <c r="F188" s="7"/>
      <c r="G188" s="7"/>
      <c r="H188" s="7"/>
      <c r="I188" s="7"/>
      <c r="J188" s="7"/>
      <c r="K188" s="7"/>
      <c r="L188" s="7"/>
      <c r="M188" s="7"/>
      <c r="N188" s="7"/>
    </row>
    <row r="189" spans="1:14" s="3" customFormat="1" ht="15" customHeight="1" x14ac:dyDescent="0.15">
      <c r="A189" s="290" t="s">
        <v>299</v>
      </c>
      <c r="B189" s="45" t="s">
        <v>300</v>
      </c>
      <c r="C189" s="351">
        <f>[2]B!C1808</f>
        <v>0</v>
      </c>
      <c r="D189" s="351">
        <f>[2]B!$E$1808</f>
        <v>0</v>
      </c>
      <c r="E189" s="79">
        <f>[2]B!$AL$1808</f>
        <v>0</v>
      </c>
      <c r="F189" s="7"/>
      <c r="G189" s="7"/>
      <c r="H189" s="7"/>
      <c r="I189" s="7"/>
      <c r="J189" s="7"/>
      <c r="K189" s="7"/>
      <c r="L189" s="7"/>
      <c r="M189" s="7"/>
      <c r="N189" s="7"/>
    </row>
    <row r="190" spans="1:14" s="3" customFormat="1" ht="15" customHeight="1" x14ac:dyDescent="0.15">
      <c r="A190" s="290">
        <v>1701035</v>
      </c>
      <c r="B190" s="45" t="s">
        <v>301</v>
      </c>
      <c r="C190" s="351">
        <f>[2]B!C1809</f>
        <v>0</v>
      </c>
      <c r="D190" s="351">
        <f>[2]B!$E$1809</f>
        <v>0</v>
      </c>
      <c r="E190" s="79">
        <f>[2]B!$AL$1809</f>
        <v>0</v>
      </c>
      <c r="F190" s="7"/>
      <c r="G190" s="7"/>
      <c r="H190" s="7"/>
      <c r="I190" s="7"/>
      <c r="J190" s="7"/>
      <c r="K190" s="7"/>
      <c r="L190" s="7"/>
      <c r="M190" s="7"/>
      <c r="N190" s="7"/>
    </row>
    <row r="191" spans="1:14" s="3" customFormat="1" ht="15" customHeight="1" x14ac:dyDescent="0.15">
      <c r="A191" s="290" t="s">
        <v>302</v>
      </c>
      <c r="B191" s="45" t="s">
        <v>303</v>
      </c>
      <c r="C191" s="351">
        <f>[2]B!C1810</f>
        <v>0</v>
      </c>
      <c r="D191" s="351">
        <f>[2]B!$E$1810</f>
        <v>0</v>
      </c>
      <c r="E191" s="79">
        <f>[2]B!$AL$1810</f>
        <v>0</v>
      </c>
      <c r="F191" s="7"/>
      <c r="G191" s="7"/>
      <c r="H191" s="7"/>
      <c r="I191" s="7"/>
      <c r="J191" s="7"/>
      <c r="K191" s="7"/>
      <c r="L191" s="7"/>
      <c r="M191" s="7"/>
      <c r="N191" s="7"/>
    </row>
    <row r="192" spans="1:14" s="3" customFormat="1" ht="15" customHeight="1" x14ac:dyDescent="0.15">
      <c r="A192" s="290" t="s">
        <v>304</v>
      </c>
      <c r="B192" s="45" t="s">
        <v>305</v>
      </c>
      <c r="C192" s="351">
        <f>[2]B!C1811</f>
        <v>0</v>
      </c>
      <c r="D192" s="351">
        <f>[2]B!$E$1811</f>
        <v>0</v>
      </c>
      <c r="E192" s="79">
        <f>[2]B!$AL$1811</f>
        <v>0</v>
      </c>
      <c r="F192" s="7"/>
      <c r="G192" s="7"/>
      <c r="H192" s="7"/>
      <c r="I192" s="7"/>
      <c r="J192" s="7"/>
      <c r="K192" s="7"/>
      <c r="L192" s="7"/>
      <c r="M192" s="7"/>
      <c r="N192" s="7"/>
    </row>
    <row r="193" spans="1:14" s="3" customFormat="1" ht="15" customHeight="1" x14ac:dyDescent="0.15">
      <c r="A193" s="290">
        <v>1801001</v>
      </c>
      <c r="B193" s="45" t="s">
        <v>306</v>
      </c>
      <c r="C193" s="351">
        <f>[2]B!C2059</f>
        <v>93</v>
      </c>
      <c r="D193" s="351">
        <f>[2]B!$E$2059</f>
        <v>93</v>
      </c>
      <c r="E193" s="79">
        <f>[2]B!$AL$2059</f>
        <v>3744180</v>
      </c>
      <c r="F193" s="7"/>
      <c r="G193" s="7"/>
      <c r="H193" s="7"/>
      <c r="I193" s="7"/>
      <c r="J193" s="7"/>
      <c r="K193" s="7"/>
      <c r="L193" s="7"/>
      <c r="M193" s="7"/>
      <c r="N193" s="7"/>
    </row>
    <row r="194" spans="1:14" s="3" customFormat="1" ht="15" customHeight="1" x14ac:dyDescent="0.15">
      <c r="A194" s="290">
        <v>1801003</v>
      </c>
      <c r="B194" s="45" t="s">
        <v>307</v>
      </c>
      <c r="C194" s="351">
        <f>[2]B!C2060</f>
        <v>0</v>
      </c>
      <c r="D194" s="351">
        <f>[2]B!$E$2060</f>
        <v>0</v>
      </c>
      <c r="E194" s="79">
        <f>[2]B!$AL$2060</f>
        <v>0</v>
      </c>
      <c r="F194" s="7"/>
      <c r="G194" s="7"/>
      <c r="H194" s="7"/>
      <c r="I194" s="7"/>
      <c r="J194" s="7"/>
      <c r="K194" s="7"/>
      <c r="L194" s="7"/>
      <c r="M194" s="7"/>
      <c r="N194" s="7"/>
    </row>
    <row r="195" spans="1:14" s="3" customFormat="1" ht="15" customHeight="1" x14ac:dyDescent="0.15">
      <c r="A195" s="290">
        <v>1801006</v>
      </c>
      <c r="B195" s="45" t="s">
        <v>308</v>
      </c>
      <c r="C195" s="351">
        <f>[2]B!C2061</f>
        <v>23</v>
      </c>
      <c r="D195" s="351">
        <f>[2]B!$E$2061</f>
        <v>23</v>
      </c>
      <c r="E195" s="79">
        <f>[2]B!$AL$2061</f>
        <v>1189790</v>
      </c>
      <c r="F195" s="7"/>
      <c r="G195" s="7"/>
      <c r="H195" s="7"/>
      <c r="I195" s="7"/>
      <c r="J195" s="7"/>
      <c r="K195" s="7"/>
      <c r="L195" s="7"/>
      <c r="M195" s="7"/>
      <c r="N195" s="7"/>
    </row>
    <row r="196" spans="1:14" s="3" customFormat="1" ht="15" customHeight="1" x14ac:dyDescent="0.15">
      <c r="A196" s="290">
        <v>1401001</v>
      </c>
      <c r="B196" s="45" t="s">
        <v>309</v>
      </c>
      <c r="C196" s="351">
        <f>[2]B!C1504</f>
        <v>0</v>
      </c>
      <c r="D196" s="351">
        <f>[2]B!$E$1504</f>
        <v>0</v>
      </c>
      <c r="E196" s="79">
        <f>[2]B!$AL$1504</f>
        <v>0</v>
      </c>
      <c r="F196" s="7"/>
      <c r="G196" s="7"/>
      <c r="H196" s="7"/>
      <c r="I196" s="7"/>
      <c r="J196" s="7"/>
      <c r="K196" s="7"/>
      <c r="L196" s="7"/>
      <c r="M196" s="7"/>
      <c r="N196" s="7"/>
    </row>
    <row r="197" spans="1:14" s="3" customFormat="1" ht="24" customHeight="1" x14ac:dyDescent="0.15">
      <c r="A197" s="290">
        <v>1101113</v>
      </c>
      <c r="B197" s="45" t="s">
        <v>310</v>
      </c>
      <c r="C197" s="351">
        <f>[2]B!C1087</f>
        <v>0</v>
      </c>
      <c r="D197" s="351">
        <f>[2]B!$E$1087</f>
        <v>0</v>
      </c>
      <c r="E197" s="79">
        <f>[2]B!$AL$1087</f>
        <v>0</v>
      </c>
      <c r="F197" s="7"/>
      <c r="G197" s="7"/>
      <c r="H197" s="7"/>
      <c r="I197" s="7"/>
      <c r="J197" s="7"/>
      <c r="K197" s="7"/>
      <c r="L197" s="7"/>
      <c r="M197" s="7"/>
      <c r="N197" s="7"/>
    </row>
    <row r="198" spans="1:14" s="3" customFormat="1" ht="24" customHeight="1" x14ac:dyDescent="0.15">
      <c r="A198" s="290">
        <v>1101140</v>
      </c>
      <c r="B198" s="45" t="s">
        <v>311</v>
      </c>
      <c r="C198" s="351">
        <f>[2]B!C1088</f>
        <v>0</v>
      </c>
      <c r="D198" s="351">
        <f>[2]B!$E$1088</f>
        <v>0</v>
      </c>
      <c r="E198" s="79">
        <f>[2]B!$AL$1088</f>
        <v>0</v>
      </c>
      <c r="F198" s="7"/>
      <c r="G198" s="7"/>
      <c r="H198" s="7"/>
      <c r="I198" s="7"/>
      <c r="J198" s="7"/>
      <c r="K198" s="7"/>
      <c r="L198" s="7"/>
      <c r="M198" s="7"/>
      <c r="N198" s="7"/>
    </row>
    <row r="199" spans="1:14" s="3" customFormat="1" ht="15" customHeight="1" x14ac:dyDescent="0.15">
      <c r="A199" s="290">
        <v>1101141</v>
      </c>
      <c r="B199" s="45" t="s">
        <v>312</v>
      </c>
      <c r="C199" s="351">
        <f>[2]B!C1089</f>
        <v>1</v>
      </c>
      <c r="D199" s="351">
        <f>[2]B!$E$1089</f>
        <v>1</v>
      </c>
      <c r="E199" s="79">
        <f>[2]B!$AL$1089</f>
        <v>266220</v>
      </c>
      <c r="F199" s="7"/>
      <c r="G199" s="7"/>
      <c r="H199" s="7"/>
      <c r="I199" s="7"/>
      <c r="J199" s="7"/>
      <c r="K199" s="7"/>
      <c r="L199" s="7"/>
      <c r="M199" s="7"/>
      <c r="N199" s="7"/>
    </row>
    <row r="200" spans="1:14" s="3" customFormat="1" ht="15" customHeight="1" x14ac:dyDescent="0.15">
      <c r="A200" s="303">
        <v>1101142</v>
      </c>
      <c r="B200" s="65" t="s">
        <v>313</v>
      </c>
      <c r="C200" s="351">
        <f>[2]B!C1090</f>
        <v>0</v>
      </c>
      <c r="D200" s="352">
        <f>[2]B!$E$1090</f>
        <v>0</v>
      </c>
      <c r="E200" s="79">
        <f>[2]B!$AL$1090</f>
        <v>0</v>
      </c>
      <c r="F200" s="7"/>
      <c r="G200" s="7"/>
      <c r="H200" s="7"/>
      <c r="I200" s="7"/>
      <c r="J200" s="7"/>
      <c r="K200" s="7"/>
      <c r="L200" s="7"/>
      <c r="M200" s="7"/>
      <c r="N200" s="7"/>
    </row>
    <row r="201" spans="1:14" s="3" customFormat="1" ht="15" customHeight="1" x14ac:dyDescent="0.15">
      <c r="A201" s="329"/>
      <c r="B201" s="66" t="s">
        <v>314</v>
      </c>
      <c r="C201" s="353">
        <f>SUM(C167:C200)</f>
        <v>1424</v>
      </c>
      <c r="D201" s="353">
        <f>SUM(D167:D200)</f>
        <v>1409</v>
      </c>
      <c r="E201" s="95">
        <f>SUM(E167:E200)</f>
        <v>17263650</v>
      </c>
      <c r="F201" s="7"/>
      <c r="G201" s="7"/>
      <c r="H201" s="7"/>
      <c r="I201" s="7"/>
      <c r="J201" s="7"/>
      <c r="K201" s="7"/>
      <c r="L201" s="7"/>
      <c r="M201" s="7"/>
      <c r="N201" s="7"/>
    </row>
    <row r="202" spans="1:14" s="3" customFormat="1" ht="24.95" customHeight="1" x14ac:dyDescent="0.15">
      <c r="A202" s="96" t="s">
        <v>315</v>
      </c>
      <c r="B202" s="97"/>
      <c r="C202" s="354"/>
      <c r="D202" s="354"/>
      <c r="E202" s="98"/>
      <c r="F202" s="7"/>
      <c r="G202" s="7"/>
      <c r="H202" s="7"/>
      <c r="I202" s="7"/>
      <c r="J202" s="7"/>
      <c r="K202" s="7"/>
      <c r="L202" s="7"/>
      <c r="M202" s="7"/>
      <c r="N202" s="7"/>
    </row>
    <row r="203" spans="1:14" s="3" customFormat="1" ht="30" customHeight="1" x14ac:dyDescent="0.15">
      <c r="A203" s="13" t="s">
        <v>4</v>
      </c>
      <c r="B203" s="13" t="s">
        <v>5</v>
      </c>
      <c r="C203" s="14" t="s">
        <v>6</v>
      </c>
      <c r="D203" s="39" t="s">
        <v>7</v>
      </c>
      <c r="E203" s="39" t="s">
        <v>8</v>
      </c>
      <c r="F203" s="7"/>
      <c r="G203" s="7"/>
      <c r="H203" s="7"/>
      <c r="I203" s="7"/>
      <c r="J203" s="7"/>
      <c r="K203" s="7"/>
      <c r="L203" s="7"/>
      <c r="M203" s="7"/>
      <c r="N203" s="7"/>
    </row>
    <row r="204" spans="1:14" s="3" customFormat="1" ht="15" customHeight="1" x14ac:dyDescent="0.15">
      <c r="A204" s="301"/>
      <c r="B204" s="99" t="s">
        <v>316</v>
      </c>
      <c r="C204" s="336">
        <f>[2]B!C947</f>
        <v>0</v>
      </c>
      <c r="D204" s="355">
        <f>[2]B!E947</f>
        <v>0</v>
      </c>
      <c r="E204" s="30">
        <f>[2]B!$AL$947</f>
        <v>0</v>
      </c>
      <c r="F204" s="7"/>
      <c r="G204" s="7"/>
      <c r="H204" s="7"/>
      <c r="I204" s="7"/>
      <c r="J204" s="7"/>
      <c r="K204" s="7"/>
      <c r="L204" s="7"/>
      <c r="M204" s="7"/>
      <c r="N204" s="7"/>
    </row>
    <row r="205" spans="1:14" s="3" customFormat="1" ht="15" customHeight="1" x14ac:dyDescent="0.15">
      <c r="A205" s="301"/>
      <c r="B205" s="99" t="s">
        <v>317</v>
      </c>
      <c r="C205" s="356">
        <f>[2]B!C2900</f>
        <v>0</v>
      </c>
      <c r="D205" s="357"/>
      <c r="E205" s="100"/>
      <c r="F205" s="7"/>
      <c r="G205" s="7"/>
      <c r="H205" s="7"/>
      <c r="I205" s="7"/>
      <c r="J205" s="7"/>
      <c r="K205" s="7"/>
      <c r="L205" s="7"/>
    </row>
    <row r="206" spans="1:14" s="3" customFormat="1" ht="15" customHeight="1" x14ac:dyDescent="0.15">
      <c r="A206" s="290"/>
      <c r="B206" s="101" t="s">
        <v>318</v>
      </c>
      <c r="C206" s="337">
        <f>[2]B!C2901</f>
        <v>0</v>
      </c>
      <c r="D206" s="341"/>
      <c r="E206" s="84"/>
      <c r="F206" s="7"/>
      <c r="G206" s="7"/>
      <c r="H206" s="7"/>
      <c r="I206" s="7"/>
      <c r="J206" s="7"/>
      <c r="K206" s="7"/>
      <c r="L206" s="7"/>
    </row>
    <row r="207" spans="1:14" s="3" customFormat="1" ht="15" customHeight="1" x14ac:dyDescent="0.15">
      <c r="A207" s="290"/>
      <c r="B207" s="101" t="s">
        <v>319</v>
      </c>
      <c r="C207" s="337">
        <f>[2]B!$C$2902</f>
        <v>0</v>
      </c>
      <c r="D207" s="341"/>
      <c r="E207" s="84"/>
      <c r="F207" s="7"/>
      <c r="G207" s="7"/>
      <c r="H207" s="7"/>
      <c r="I207" s="7"/>
      <c r="J207" s="7"/>
      <c r="K207" s="7"/>
      <c r="L207" s="7"/>
    </row>
    <row r="208" spans="1:14" s="3" customFormat="1" ht="15" customHeight="1" x14ac:dyDescent="0.15">
      <c r="A208" s="290"/>
      <c r="B208" s="101" t="s">
        <v>320</v>
      </c>
      <c r="C208" s="337">
        <f>[2]B!$C$2903</f>
        <v>0</v>
      </c>
      <c r="D208" s="341"/>
      <c r="E208" s="84"/>
      <c r="F208" s="7"/>
      <c r="G208" s="7"/>
      <c r="H208" s="7"/>
      <c r="I208" s="7"/>
      <c r="J208" s="7"/>
      <c r="K208" s="7"/>
      <c r="L208" s="7"/>
    </row>
    <row r="209" spans="1:12" s="3" customFormat="1" ht="15" customHeight="1" x14ac:dyDescent="0.15">
      <c r="A209" s="290"/>
      <c r="B209" s="101" t="s">
        <v>321</v>
      </c>
      <c r="C209" s="337">
        <f>[2]B!$C$2904</f>
        <v>0</v>
      </c>
      <c r="D209" s="341"/>
      <c r="E209" s="84"/>
      <c r="F209" s="7"/>
      <c r="G209" s="7"/>
      <c r="H209" s="7"/>
      <c r="I209" s="7"/>
      <c r="J209" s="7"/>
      <c r="K209" s="7"/>
      <c r="L209" s="7"/>
    </row>
    <row r="210" spans="1:12" s="3" customFormat="1" ht="15" customHeight="1" x14ac:dyDescent="0.15">
      <c r="A210" s="290"/>
      <c r="B210" s="101" t="s">
        <v>322</v>
      </c>
      <c r="C210" s="337">
        <f>[2]B!$C$2905</f>
        <v>0</v>
      </c>
      <c r="D210" s="341"/>
      <c r="E210" s="84"/>
      <c r="F210" s="7"/>
      <c r="G210" s="7"/>
      <c r="H210" s="7"/>
      <c r="I210" s="7"/>
      <c r="J210" s="7"/>
      <c r="K210" s="7"/>
      <c r="L210" s="7"/>
    </row>
    <row r="211" spans="1:12" s="3" customFormat="1" ht="15" customHeight="1" x14ac:dyDescent="0.15">
      <c r="A211" s="303"/>
      <c r="B211" s="102" t="s">
        <v>323</v>
      </c>
      <c r="C211" s="338">
        <f>[2]B!$C$2906</f>
        <v>0</v>
      </c>
      <c r="D211" s="358"/>
      <c r="E211" s="103"/>
      <c r="F211" s="7"/>
      <c r="G211" s="7"/>
      <c r="H211" s="7"/>
      <c r="I211" s="7"/>
      <c r="J211" s="7"/>
      <c r="K211" s="7"/>
      <c r="L211" s="7"/>
    </row>
    <row r="212" spans="1:12" s="3" customFormat="1" ht="15" customHeight="1" x14ac:dyDescent="0.15">
      <c r="A212" s="329"/>
      <c r="B212" s="104" t="s">
        <v>105</v>
      </c>
      <c r="C212" s="359">
        <f>SUM(C204:C211)</f>
        <v>0</v>
      </c>
      <c r="D212" s="359">
        <f>SUM(D204:D211)</f>
        <v>0</v>
      </c>
      <c r="E212" s="359">
        <f t="shared" ref="E212" si="2">SUM(E204:E211)</f>
        <v>0</v>
      </c>
      <c r="F212" s="7"/>
      <c r="G212" s="7"/>
      <c r="H212" s="7"/>
      <c r="I212" s="7"/>
      <c r="J212" s="7"/>
      <c r="K212" s="7"/>
      <c r="L212" s="7"/>
    </row>
    <row r="213" spans="1:12" s="3" customFormat="1" ht="24.95" customHeight="1" x14ac:dyDescent="0.15">
      <c r="A213" s="96" t="s">
        <v>324</v>
      </c>
      <c r="B213" s="97"/>
      <c r="C213" s="360"/>
      <c r="D213" s="360"/>
      <c r="E213" s="105"/>
      <c r="F213" s="7"/>
      <c r="G213" s="7"/>
      <c r="H213" s="7"/>
      <c r="I213" s="7"/>
      <c r="J213" s="7"/>
      <c r="K213" s="7"/>
      <c r="L213" s="7"/>
    </row>
    <row r="214" spans="1:12" s="3" customFormat="1" ht="30" customHeight="1" x14ac:dyDescent="0.15">
      <c r="A214" s="13" t="s">
        <v>4</v>
      </c>
      <c r="B214" s="106" t="s">
        <v>325</v>
      </c>
      <c r="C214" s="39" t="s">
        <v>6</v>
      </c>
      <c r="D214" s="94" t="s">
        <v>7</v>
      </c>
      <c r="E214" s="39" t="s">
        <v>8</v>
      </c>
      <c r="F214" s="7"/>
      <c r="G214" s="7"/>
      <c r="H214" s="7"/>
      <c r="I214" s="7"/>
      <c r="J214" s="7"/>
      <c r="K214" s="7"/>
      <c r="L214" s="7"/>
    </row>
    <row r="215" spans="1:12" s="3" customFormat="1" ht="15" customHeight="1" x14ac:dyDescent="0.15">
      <c r="A215" s="286">
        <v>3003001</v>
      </c>
      <c r="B215" s="107" t="s">
        <v>326</v>
      </c>
      <c r="C215" s="361">
        <f>[2]B!C2909</f>
        <v>4</v>
      </c>
      <c r="D215" s="362">
        <f>[2]B!$E$2909</f>
        <v>4</v>
      </c>
      <c r="E215" s="30">
        <f>[2]B!$AL$2909</f>
        <v>32920</v>
      </c>
      <c r="F215" s="7"/>
      <c r="G215" s="7"/>
      <c r="H215" s="7"/>
      <c r="I215" s="7"/>
      <c r="J215" s="7"/>
      <c r="K215" s="7"/>
      <c r="L215" s="7"/>
    </row>
    <row r="216" spans="1:12" s="3" customFormat="1" ht="15" customHeight="1" x14ac:dyDescent="0.15">
      <c r="A216" s="290" t="s">
        <v>327</v>
      </c>
      <c r="B216" s="101" t="s">
        <v>328</v>
      </c>
      <c r="C216" s="363">
        <f>[2]B!C2910</f>
        <v>0</v>
      </c>
      <c r="D216" s="364">
        <f>[2]B!$E$2910</f>
        <v>0</v>
      </c>
      <c r="E216" s="31">
        <f>[2]B!$AL$2910</f>
        <v>0</v>
      </c>
      <c r="F216" s="7"/>
      <c r="G216" s="7"/>
      <c r="H216" s="7"/>
      <c r="I216" s="7"/>
      <c r="J216" s="7"/>
      <c r="K216" s="7"/>
      <c r="L216" s="7"/>
    </row>
    <row r="217" spans="1:12" s="3" customFormat="1" ht="15" customHeight="1" x14ac:dyDescent="0.15">
      <c r="A217" s="290" t="s">
        <v>329</v>
      </c>
      <c r="B217" s="101" t="s">
        <v>330</v>
      </c>
      <c r="C217" s="363">
        <f>[2]B!C2911</f>
        <v>0</v>
      </c>
      <c r="D217" s="363">
        <f>[2]B!$E$2911</f>
        <v>0</v>
      </c>
      <c r="E217" s="31">
        <f>[2]B!$AL$2911</f>
        <v>0</v>
      </c>
      <c r="F217" s="7"/>
      <c r="G217" s="7"/>
      <c r="H217" s="7"/>
      <c r="I217" s="7"/>
      <c r="J217" s="7"/>
      <c r="K217" s="7"/>
      <c r="L217" s="7"/>
    </row>
    <row r="218" spans="1:12" s="3" customFormat="1" ht="15" customHeight="1" x14ac:dyDescent="0.15">
      <c r="A218" s="290" t="s">
        <v>331</v>
      </c>
      <c r="B218" s="101" t="s">
        <v>332</v>
      </c>
      <c r="C218" s="363">
        <f>[2]B!C2912</f>
        <v>0</v>
      </c>
      <c r="D218" s="363">
        <f>[2]B!$E$2912</f>
        <v>0</v>
      </c>
      <c r="E218" s="31">
        <f>[2]B!$AL$2912</f>
        <v>0</v>
      </c>
      <c r="F218" s="7"/>
      <c r="G218" s="7"/>
      <c r="H218" s="7"/>
      <c r="I218" s="7"/>
      <c r="J218" s="7"/>
      <c r="K218" s="7"/>
      <c r="L218" s="7"/>
    </row>
    <row r="219" spans="1:12" s="3" customFormat="1" ht="15" customHeight="1" x14ac:dyDescent="0.15">
      <c r="A219" s="303" t="s">
        <v>333</v>
      </c>
      <c r="B219" s="102" t="s">
        <v>334</v>
      </c>
      <c r="C219" s="365">
        <f>[2]B!C2913</f>
        <v>0</v>
      </c>
      <c r="D219" s="365">
        <f>[2]B!$E$2913</f>
        <v>0</v>
      </c>
      <c r="E219" s="108">
        <f>[2]B!$AL$2913</f>
        <v>0</v>
      </c>
      <c r="F219" s="7"/>
      <c r="G219" s="7"/>
      <c r="H219" s="7"/>
      <c r="I219" s="7"/>
      <c r="J219" s="7"/>
      <c r="K219" s="7"/>
      <c r="L219" s="7"/>
    </row>
    <row r="220" spans="1:12" s="3" customFormat="1" ht="15" customHeight="1" x14ac:dyDescent="0.15">
      <c r="A220" s="329"/>
      <c r="B220" s="109" t="s">
        <v>335</v>
      </c>
      <c r="C220" s="366">
        <f>SUM(C215:C219)</f>
        <v>4</v>
      </c>
      <c r="D220" s="366">
        <f>SUM(D215:D219)</f>
        <v>4</v>
      </c>
      <c r="E220" s="95">
        <f>SUM(E215:E219)</f>
        <v>32920</v>
      </c>
      <c r="F220" s="7"/>
      <c r="G220" s="7"/>
      <c r="H220" s="7"/>
      <c r="I220" s="7"/>
      <c r="J220" s="7"/>
      <c r="K220" s="7"/>
      <c r="L220" s="7"/>
    </row>
    <row r="221" spans="1:12" s="111" customFormat="1" ht="24.95" customHeight="1" x14ac:dyDescent="0.15">
      <c r="A221" s="760" t="s">
        <v>336</v>
      </c>
      <c r="B221" s="760"/>
      <c r="C221" s="367"/>
      <c r="D221" s="367"/>
      <c r="E221" s="110"/>
    </row>
    <row r="222" spans="1:12" s="3" customFormat="1" ht="35.1" customHeight="1" x14ac:dyDescent="0.15">
      <c r="A222" s="13" t="s">
        <v>4</v>
      </c>
      <c r="B222" s="106" t="s">
        <v>337</v>
      </c>
      <c r="C222" s="39" t="s">
        <v>6</v>
      </c>
      <c r="D222" s="94" t="s">
        <v>7</v>
      </c>
      <c r="E222" s="39" t="s">
        <v>8</v>
      </c>
      <c r="F222" s="7"/>
      <c r="G222" s="7"/>
      <c r="H222" s="7"/>
      <c r="I222" s="7"/>
      <c r="J222" s="7"/>
      <c r="K222" s="7"/>
      <c r="L222" s="7"/>
    </row>
    <row r="223" spans="1:12" s="3" customFormat="1" ht="15" customHeight="1" x14ac:dyDescent="0.15">
      <c r="A223" s="286">
        <v>2401061</v>
      </c>
      <c r="B223" s="107" t="s">
        <v>338</v>
      </c>
      <c r="C223" s="361">
        <f>[2]B!$C$2753</f>
        <v>205</v>
      </c>
      <c r="D223" s="361">
        <f>[2]B!$E$2753</f>
        <v>205</v>
      </c>
      <c r="E223" s="30">
        <f>[2]B!$AL$2753</f>
        <v>4510000</v>
      </c>
      <c r="F223" s="7"/>
      <c r="G223" s="7"/>
      <c r="H223" s="7"/>
      <c r="I223" s="7"/>
      <c r="J223" s="7"/>
      <c r="K223" s="7"/>
      <c r="L223" s="7"/>
    </row>
    <row r="224" spans="1:12" s="3" customFormat="1" ht="15" customHeight="1" x14ac:dyDescent="0.15">
      <c r="A224" s="290" t="s">
        <v>339</v>
      </c>
      <c r="B224" s="101" t="s">
        <v>340</v>
      </c>
      <c r="C224" s="363">
        <f>[2]B!$C$2754</f>
        <v>172</v>
      </c>
      <c r="D224" s="363">
        <f>[2]B!$E$2754</f>
        <v>172</v>
      </c>
      <c r="E224" s="31">
        <f>[2]B!$AL$2754</f>
        <v>11905840</v>
      </c>
      <c r="F224" s="7"/>
      <c r="G224" s="7"/>
      <c r="H224" s="7"/>
      <c r="I224" s="7"/>
      <c r="J224" s="7"/>
      <c r="K224" s="7"/>
      <c r="L224" s="7"/>
    </row>
    <row r="225" spans="1:22" s="3" customFormat="1" ht="15" customHeight="1" x14ac:dyDescent="0.15">
      <c r="A225" s="290" t="s">
        <v>341</v>
      </c>
      <c r="B225" s="101" t="s">
        <v>342</v>
      </c>
      <c r="C225" s="363">
        <f>[2]B!$C$2755</f>
        <v>0</v>
      </c>
      <c r="D225" s="363">
        <f>[2]B!$E$2755</f>
        <v>0</v>
      </c>
      <c r="E225" s="31">
        <f>[2]B!$AL$2755</f>
        <v>0</v>
      </c>
      <c r="F225" s="7"/>
      <c r="G225" s="7"/>
      <c r="H225" s="7"/>
      <c r="I225" s="7"/>
      <c r="J225" s="7"/>
      <c r="K225" s="7"/>
      <c r="L225" s="7"/>
    </row>
    <row r="226" spans="1:22" s="3" customFormat="1" ht="15" customHeight="1" x14ac:dyDescent="0.15">
      <c r="A226" s="290" t="s">
        <v>343</v>
      </c>
      <c r="B226" s="101" t="s">
        <v>344</v>
      </c>
      <c r="C226" s="363">
        <f>[2]B!$C$2756</f>
        <v>317</v>
      </c>
      <c r="D226" s="363">
        <f>[2]B!$E$2756</f>
        <v>311</v>
      </c>
      <c r="E226" s="31">
        <f>[2]B!$AL$2756</f>
        <v>939220</v>
      </c>
      <c r="F226" s="7"/>
      <c r="G226" s="7"/>
      <c r="H226" s="7"/>
      <c r="I226" s="7"/>
      <c r="J226" s="7"/>
      <c r="K226" s="7"/>
      <c r="L226" s="7"/>
    </row>
    <row r="227" spans="1:22" s="3" customFormat="1" ht="15" customHeight="1" x14ac:dyDescent="0.15">
      <c r="A227" s="290" t="s">
        <v>345</v>
      </c>
      <c r="B227" s="101" t="s">
        <v>346</v>
      </c>
      <c r="C227" s="363">
        <f>[2]B!$C$2757</f>
        <v>0</v>
      </c>
      <c r="D227" s="363">
        <f>[2]B!$E$2757</f>
        <v>0</v>
      </c>
      <c r="E227" s="31">
        <f>[2]B!$AL$2757</f>
        <v>0</v>
      </c>
      <c r="F227" s="7"/>
      <c r="G227" s="7"/>
      <c r="H227" s="7"/>
      <c r="I227" s="7"/>
      <c r="J227" s="7"/>
      <c r="K227" s="7"/>
      <c r="L227" s="7"/>
    </row>
    <row r="228" spans="1:22" s="3" customFormat="1" ht="15" customHeight="1" x14ac:dyDescent="0.15">
      <c r="A228" s="290" t="s">
        <v>347</v>
      </c>
      <c r="B228" s="101" t="s">
        <v>348</v>
      </c>
      <c r="C228" s="363">
        <f>[2]B!$C$2758</f>
        <v>0</v>
      </c>
      <c r="D228" s="363">
        <f>[2]B!$E$2758</f>
        <v>0</v>
      </c>
      <c r="E228" s="31">
        <f>[2]B!$AL$2758</f>
        <v>0</v>
      </c>
      <c r="F228" s="7"/>
      <c r="G228" s="7"/>
      <c r="H228" s="7"/>
      <c r="I228" s="7"/>
      <c r="J228" s="7"/>
      <c r="K228" s="7"/>
      <c r="L228" s="7"/>
      <c r="V228" s="112"/>
    </row>
    <row r="229" spans="1:22" s="3" customFormat="1" ht="15" customHeight="1" x14ac:dyDescent="0.15">
      <c r="A229" s="303" t="s">
        <v>349</v>
      </c>
      <c r="B229" s="102" t="s">
        <v>350</v>
      </c>
      <c r="C229" s="365">
        <f>[2]B!$C$2759</f>
        <v>0</v>
      </c>
      <c r="D229" s="365">
        <f>[2]B!$E$2759</f>
        <v>0</v>
      </c>
      <c r="E229" s="108">
        <f>[2]B!$AL$2759</f>
        <v>0</v>
      </c>
      <c r="F229" s="7"/>
      <c r="G229" s="7"/>
      <c r="H229" s="7"/>
      <c r="I229" s="7"/>
      <c r="J229" s="7"/>
      <c r="K229" s="7"/>
      <c r="L229" s="7"/>
      <c r="V229" s="112"/>
    </row>
    <row r="230" spans="1:22" s="3" customFormat="1" ht="15" customHeight="1" x14ac:dyDescent="0.15">
      <c r="A230" s="329"/>
      <c r="B230" s="109" t="s">
        <v>351</v>
      </c>
      <c r="C230" s="368">
        <f>SUM(C223:C229)</f>
        <v>694</v>
      </c>
      <c r="D230" s="368">
        <f>SUM(D223:D229)</f>
        <v>688</v>
      </c>
      <c r="E230" s="95">
        <f>SUM(E223:E229)</f>
        <v>17355060</v>
      </c>
      <c r="F230" s="7"/>
      <c r="G230" s="7"/>
      <c r="H230" s="7"/>
      <c r="I230" s="7"/>
      <c r="J230" s="7"/>
      <c r="K230" s="7"/>
      <c r="L230" s="7"/>
      <c r="V230" s="112"/>
    </row>
    <row r="231" spans="1:22" s="114" customFormat="1" ht="24.95" customHeight="1" x14ac:dyDescent="0.15">
      <c r="A231" s="752" t="s">
        <v>352</v>
      </c>
      <c r="B231" s="752"/>
      <c r="C231" s="369"/>
      <c r="D231" s="369"/>
      <c r="E231" s="93"/>
      <c r="F231" s="370"/>
      <c r="G231" s="370"/>
      <c r="H231" s="370"/>
      <c r="I231" s="370"/>
      <c r="J231" s="370"/>
      <c r="K231" s="370"/>
      <c r="L231" s="370"/>
      <c r="M231" s="370"/>
      <c r="N231" s="370"/>
      <c r="O231" s="113"/>
      <c r="V231" s="115"/>
    </row>
    <row r="232" spans="1:22" ht="35.1" customHeight="1" x14ac:dyDescent="0.15">
      <c r="A232" s="13" t="s">
        <v>4</v>
      </c>
      <c r="B232" s="13" t="s">
        <v>5</v>
      </c>
      <c r="C232" s="39" t="s">
        <v>6</v>
      </c>
      <c r="D232" s="94" t="s">
        <v>7</v>
      </c>
      <c r="E232" s="39" t="s">
        <v>8</v>
      </c>
      <c r="F232" s="371"/>
      <c r="G232" s="371"/>
      <c r="H232" s="371"/>
      <c r="I232" s="371"/>
      <c r="J232" s="371"/>
      <c r="K232" s="371"/>
      <c r="L232" s="371"/>
      <c r="M232" s="371"/>
      <c r="N232" s="371"/>
      <c r="O232" s="116"/>
      <c r="V232" s="117"/>
    </row>
    <row r="233" spans="1:22" ht="15" customHeight="1" x14ac:dyDescent="0.15">
      <c r="A233" s="286">
        <v>2004103</v>
      </c>
      <c r="B233" s="107" t="s">
        <v>353</v>
      </c>
      <c r="C233" s="361">
        <f>[2]B!$C$2427</f>
        <v>57</v>
      </c>
      <c r="D233" s="361">
        <f>[2]B!$E$2427</f>
        <v>45</v>
      </c>
      <c r="E233" s="30">
        <f>[2]B!$AL$2427</f>
        <v>6928200</v>
      </c>
      <c r="F233" s="371"/>
      <c r="G233" s="371"/>
      <c r="H233" s="371"/>
      <c r="I233" s="371"/>
      <c r="J233" s="371"/>
      <c r="K233" s="371"/>
      <c r="L233" s="371"/>
      <c r="M233" s="371"/>
      <c r="N233" s="371"/>
      <c r="O233" s="116"/>
      <c r="V233" s="117"/>
    </row>
    <row r="234" spans="1:22" ht="15" customHeight="1" x14ac:dyDescent="0.15">
      <c r="A234" s="303" t="s">
        <v>354</v>
      </c>
      <c r="B234" s="102" t="s">
        <v>355</v>
      </c>
      <c r="C234" s="363">
        <f>[2]B!$C$2428</f>
        <v>2</v>
      </c>
      <c r="D234" s="363">
        <f>[2]B!$E$2428</f>
        <v>1</v>
      </c>
      <c r="E234" s="31">
        <f>[2]B!$AL$2428</f>
        <v>161980</v>
      </c>
      <c r="F234" s="371"/>
      <c r="G234" s="371"/>
      <c r="H234" s="371"/>
      <c r="I234" s="371"/>
      <c r="J234" s="371"/>
      <c r="K234" s="371"/>
      <c r="L234" s="371"/>
      <c r="M234" s="371"/>
      <c r="N234" s="371"/>
      <c r="O234" s="116"/>
      <c r="V234" s="117"/>
    </row>
    <row r="235" spans="1:22" ht="23.25" customHeight="1" x14ac:dyDescent="0.15">
      <c r="A235" s="342">
        <v>2004003</v>
      </c>
      <c r="B235" s="102" t="s">
        <v>356</v>
      </c>
      <c r="C235" s="365">
        <f>[2]B!C2431</f>
        <v>0</v>
      </c>
      <c r="D235" s="365">
        <f>[2]B!E2431</f>
        <v>0</v>
      </c>
      <c r="E235" s="108">
        <f>[2]B!$AL$2431</f>
        <v>0</v>
      </c>
      <c r="F235" s="371"/>
      <c r="G235" s="371"/>
      <c r="H235" s="371"/>
      <c r="I235" s="371"/>
      <c r="J235" s="371"/>
      <c r="K235" s="371"/>
      <c r="L235" s="371"/>
      <c r="M235" s="371"/>
      <c r="N235" s="371"/>
      <c r="O235" s="116"/>
      <c r="V235" s="117"/>
    </row>
    <row r="236" spans="1:22" ht="15" customHeight="1" x14ac:dyDescent="0.15">
      <c r="A236" s="329"/>
      <c r="B236" s="109" t="s">
        <v>357</v>
      </c>
      <c r="C236" s="366">
        <f>SUM(C233:C235)</f>
        <v>59</v>
      </c>
      <c r="D236" s="366">
        <f>SUM(D233:D235)</f>
        <v>46</v>
      </c>
      <c r="E236" s="95">
        <f>SUM(E233:E235)</f>
        <v>7090180</v>
      </c>
      <c r="F236" s="371"/>
      <c r="G236" s="371"/>
      <c r="H236" s="371"/>
      <c r="I236" s="371"/>
      <c r="J236" s="371"/>
      <c r="K236" s="371"/>
      <c r="L236" s="371"/>
      <c r="M236" s="371"/>
      <c r="N236" s="371"/>
      <c r="O236" s="116"/>
      <c r="V236" s="117"/>
    </row>
    <row r="237" spans="1:22" s="114" customFormat="1" ht="24.95" customHeight="1" x14ac:dyDescent="0.15">
      <c r="A237" s="752" t="s">
        <v>358</v>
      </c>
      <c r="B237" s="752"/>
      <c r="C237" s="372"/>
      <c r="D237" s="372"/>
      <c r="E237" s="93"/>
      <c r="F237" s="370"/>
      <c r="G237" s="370"/>
      <c r="H237" s="370"/>
      <c r="I237" s="370"/>
      <c r="J237" s="370"/>
      <c r="K237" s="370"/>
      <c r="L237" s="370"/>
      <c r="M237" s="370"/>
      <c r="N237" s="370"/>
      <c r="O237" s="370"/>
      <c r="P237" s="370"/>
      <c r="Q237" s="113"/>
      <c r="V237" s="118"/>
    </row>
    <row r="238" spans="1:22" ht="35.1" customHeight="1" x14ac:dyDescent="0.15">
      <c r="A238" s="13"/>
      <c r="B238" s="13" t="s">
        <v>359</v>
      </c>
      <c r="C238" s="39" t="s">
        <v>6</v>
      </c>
      <c r="D238" s="94" t="s">
        <v>7</v>
      </c>
      <c r="E238" s="14" t="s">
        <v>8</v>
      </c>
      <c r="F238" s="371"/>
      <c r="G238" s="371"/>
      <c r="H238" s="371"/>
      <c r="I238" s="371"/>
      <c r="J238" s="371"/>
      <c r="K238" s="371"/>
      <c r="L238" s="371"/>
      <c r="M238" s="371"/>
      <c r="N238" s="371"/>
      <c r="O238" s="371"/>
      <c r="P238" s="371"/>
      <c r="Q238" s="116"/>
    </row>
    <row r="239" spans="1:22" ht="15" customHeight="1" x14ac:dyDescent="0.15">
      <c r="A239" s="286" t="s">
        <v>360</v>
      </c>
      <c r="B239" s="107" t="s">
        <v>361</v>
      </c>
      <c r="C239" s="336">
        <f>[2]B!$C$2780</f>
        <v>540</v>
      </c>
      <c r="D239" s="336">
        <f>[2]B!$E$2780</f>
        <v>540</v>
      </c>
      <c r="E239" s="30">
        <f>[2]B!$AL$2780</f>
        <v>2841960</v>
      </c>
      <c r="F239" s="371"/>
      <c r="G239" s="371"/>
      <c r="H239" s="371"/>
      <c r="I239" s="371"/>
      <c r="J239" s="371"/>
      <c r="K239" s="371"/>
      <c r="L239" s="371"/>
      <c r="M239" s="371"/>
      <c r="N239" s="371"/>
      <c r="O239" s="371"/>
      <c r="P239" s="371"/>
      <c r="Q239" s="116"/>
    </row>
    <row r="240" spans="1:22" ht="15" customHeight="1" x14ac:dyDescent="0.15">
      <c r="A240" s="290" t="s">
        <v>362</v>
      </c>
      <c r="B240" s="101" t="s">
        <v>363</v>
      </c>
      <c r="C240" s="337">
        <f>[2]B!C2806+[2]B!C2839+[2]B!C2840</f>
        <v>231</v>
      </c>
      <c r="D240" s="337">
        <f>[2]B!E2806+[2]B!E2839+[2]B!E2840</f>
        <v>231</v>
      </c>
      <c r="E240" s="31">
        <f>[2]B!$AL$2806+[2]B!AL2839+[2]B!AL2840</f>
        <v>4998640</v>
      </c>
      <c r="F240" s="371"/>
      <c r="G240" s="371"/>
      <c r="H240" s="371"/>
      <c r="I240" s="371"/>
      <c r="J240" s="371"/>
      <c r="K240" s="371"/>
      <c r="L240" s="371"/>
      <c r="M240" s="371"/>
      <c r="N240" s="371"/>
      <c r="O240" s="371"/>
      <c r="P240" s="371"/>
      <c r="Q240" s="116"/>
    </row>
    <row r="241" spans="1:17" ht="15" customHeight="1" x14ac:dyDescent="0.15">
      <c r="A241" s="290" t="s">
        <v>364</v>
      </c>
      <c r="B241" s="101" t="s">
        <v>365</v>
      </c>
      <c r="C241" s="337">
        <f>[2]B!$C$2843</f>
        <v>56</v>
      </c>
      <c r="D241" s="337">
        <f>[2]B!$C$2843</f>
        <v>56</v>
      </c>
      <c r="E241" s="31">
        <f>[2]B!$AL$2843</f>
        <v>808260</v>
      </c>
      <c r="F241" s="371"/>
      <c r="G241" s="371"/>
      <c r="H241" s="371"/>
      <c r="I241" s="371"/>
      <c r="J241" s="371"/>
      <c r="K241" s="371"/>
      <c r="L241" s="371"/>
      <c r="M241" s="371"/>
      <c r="N241" s="371"/>
      <c r="O241" s="371"/>
      <c r="P241" s="371"/>
      <c r="Q241" s="116"/>
    </row>
    <row r="242" spans="1:17" ht="15" customHeight="1" x14ac:dyDescent="0.15">
      <c r="A242" s="303"/>
      <c r="B242" s="102" t="s">
        <v>366</v>
      </c>
      <c r="C242" s="338">
        <f>[2]B!$C$2893</f>
        <v>6</v>
      </c>
      <c r="D242" s="358"/>
      <c r="E242" s="36"/>
      <c r="F242" s="371"/>
      <c r="G242" s="371"/>
      <c r="H242" s="371"/>
      <c r="I242" s="371"/>
      <c r="J242" s="371"/>
      <c r="K242" s="371"/>
      <c r="L242" s="371"/>
      <c r="M242" s="371"/>
      <c r="N242" s="371"/>
      <c r="O242" s="371"/>
      <c r="P242" s="371"/>
      <c r="Q242" s="116"/>
    </row>
    <row r="243" spans="1:17" ht="15" customHeight="1" x14ac:dyDescent="0.15">
      <c r="A243" s="329"/>
      <c r="B243" s="109" t="s">
        <v>367</v>
      </c>
      <c r="C243" s="373">
        <f>SUM(C239:C242)</f>
        <v>833</v>
      </c>
      <c r="D243" s="373">
        <f>SUM(D239:D241)</f>
        <v>827</v>
      </c>
      <c r="E243" s="119">
        <f>SUM(E239:E241)</f>
        <v>8648860</v>
      </c>
      <c r="F243" s="371"/>
      <c r="G243" s="371"/>
      <c r="H243" s="371"/>
      <c r="I243" s="371"/>
      <c r="J243" s="371"/>
      <c r="K243" s="371"/>
      <c r="L243" s="371"/>
      <c r="M243" s="371"/>
      <c r="N243" s="371"/>
      <c r="O243" s="371"/>
      <c r="P243" s="371"/>
      <c r="Q243" s="116"/>
    </row>
    <row r="244" spans="1:17" ht="15" customHeight="1" x14ac:dyDescent="0.15">
      <c r="A244" s="761" t="s">
        <v>368</v>
      </c>
      <c r="B244" s="761"/>
      <c r="C244" s="374"/>
      <c r="D244" s="374"/>
      <c r="E244" s="120"/>
      <c r="F244" s="371"/>
      <c r="G244" s="371"/>
      <c r="H244" s="371"/>
      <c r="I244" s="371"/>
      <c r="J244" s="371"/>
      <c r="K244" s="371"/>
      <c r="L244" s="371"/>
      <c r="M244" s="371"/>
      <c r="N244" s="371"/>
      <c r="O244" s="371"/>
      <c r="P244" s="371"/>
      <c r="Q244" s="116"/>
    </row>
    <row r="245" spans="1:17" ht="32.25" customHeight="1" x14ac:dyDescent="0.15">
      <c r="A245" s="13" t="s">
        <v>4</v>
      </c>
      <c r="B245" s="13" t="s">
        <v>5</v>
      </c>
      <c r="C245" s="39" t="s">
        <v>6</v>
      </c>
      <c r="D245" s="94" t="s">
        <v>7</v>
      </c>
      <c r="E245" s="39" t="s">
        <v>8</v>
      </c>
      <c r="F245" s="371"/>
      <c r="G245" s="371"/>
      <c r="H245" s="371"/>
      <c r="I245" s="371"/>
      <c r="J245" s="371"/>
      <c r="K245" s="371"/>
      <c r="L245" s="371"/>
      <c r="M245" s="371"/>
      <c r="N245" s="371"/>
      <c r="O245" s="371"/>
      <c r="P245" s="371"/>
      <c r="Q245" s="116"/>
    </row>
    <row r="246" spans="1:17" ht="15" customHeight="1" x14ac:dyDescent="0.15">
      <c r="A246" s="286">
        <v>1901023</v>
      </c>
      <c r="B246" s="107" t="s">
        <v>369</v>
      </c>
      <c r="C246" s="336">
        <f>[2]B!$C$2249</f>
        <v>59</v>
      </c>
      <c r="D246" s="336">
        <f>[2]B!$E$2249</f>
        <v>59</v>
      </c>
      <c r="E246" s="121">
        <f>[2]B!$AL$2249</f>
        <v>2929350</v>
      </c>
      <c r="F246" s="371"/>
      <c r="G246" s="371"/>
      <c r="H246" s="371"/>
      <c r="I246" s="371"/>
      <c r="J246" s="371"/>
      <c r="K246" s="371"/>
      <c r="L246" s="371"/>
      <c r="M246" s="371"/>
      <c r="N246" s="371"/>
      <c r="O246" s="371"/>
      <c r="P246" s="371"/>
      <c r="Q246" s="116"/>
    </row>
    <row r="247" spans="1:17" ht="15" customHeight="1" x14ac:dyDescent="0.15">
      <c r="A247" s="290">
        <v>1901024</v>
      </c>
      <c r="B247" s="101" t="s">
        <v>370</v>
      </c>
      <c r="C247" s="337">
        <f>[2]B!$C$2250</f>
        <v>0</v>
      </c>
      <c r="D247" s="337">
        <f>[2]B!$E$2250</f>
        <v>0</v>
      </c>
      <c r="E247" s="18">
        <f>[2]B!$AL$2250</f>
        <v>0</v>
      </c>
      <c r="F247" s="371"/>
      <c r="G247" s="371"/>
      <c r="H247" s="371"/>
      <c r="I247" s="371"/>
      <c r="J247" s="371"/>
      <c r="K247" s="371"/>
      <c r="L247" s="371"/>
      <c r="M247" s="371"/>
      <c r="N247" s="371"/>
      <c r="O247" s="371"/>
      <c r="P247" s="371"/>
      <c r="Q247" s="116"/>
    </row>
    <row r="248" spans="1:17" ht="15" customHeight="1" x14ac:dyDescent="0.15">
      <c r="A248" s="290" t="s">
        <v>371</v>
      </c>
      <c r="B248" s="101" t="s">
        <v>372</v>
      </c>
      <c r="C248" s="337">
        <f>[2]B!$C$2251</f>
        <v>0</v>
      </c>
      <c r="D248" s="337">
        <f>[2]B!$E$2251</f>
        <v>0</v>
      </c>
      <c r="E248" s="18">
        <f>[2]B!$AL$2251</f>
        <v>0</v>
      </c>
      <c r="F248" s="371"/>
      <c r="G248" s="371"/>
      <c r="H248" s="371"/>
      <c r="I248" s="371"/>
      <c r="J248" s="371"/>
      <c r="K248" s="371"/>
      <c r="L248" s="371"/>
      <c r="M248" s="371"/>
      <c r="N248" s="371"/>
      <c r="O248" s="371"/>
      <c r="P248" s="371"/>
      <c r="Q248" s="116"/>
    </row>
    <row r="249" spans="1:17" ht="15" customHeight="1" x14ac:dyDescent="0.15">
      <c r="A249" s="290" t="s">
        <v>373</v>
      </c>
      <c r="B249" s="101" t="s">
        <v>374</v>
      </c>
      <c r="C249" s="337">
        <f>[2]B!$C$2252</f>
        <v>0</v>
      </c>
      <c r="D249" s="337">
        <f>[2]B!$E$2252</f>
        <v>0</v>
      </c>
      <c r="E249" s="18">
        <f>[2]B!$AL$2252</f>
        <v>0</v>
      </c>
      <c r="F249" s="371"/>
      <c r="G249" s="371"/>
      <c r="H249" s="371"/>
      <c r="I249" s="371"/>
      <c r="J249" s="371"/>
      <c r="K249" s="371"/>
      <c r="L249" s="371"/>
      <c r="M249" s="371"/>
      <c r="N249" s="371"/>
      <c r="O249" s="371"/>
      <c r="P249" s="371"/>
      <c r="Q249" s="116"/>
    </row>
    <row r="250" spans="1:17" ht="15" customHeight="1" x14ac:dyDescent="0.15">
      <c r="A250" s="290">
        <v>1901126</v>
      </c>
      <c r="B250" s="101" t="s">
        <v>375</v>
      </c>
      <c r="C250" s="337">
        <f>[2]B!$C$2253</f>
        <v>0</v>
      </c>
      <c r="D250" s="337">
        <f>[2]B!$E$2253</f>
        <v>0</v>
      </c>
      <c r="E250" s="18">
        <f>[2]B!$AL$2253</f>
        <v>0</v>
      </c>
      <c r="F250" s="371"/>
      <c r="G250" s="371"/>
      <c r="H250" s="371"/>
      <c r="I250" s="371"/>
      <c r="J250" s="371"/>
      <c r="K250" s="371"/>
      <c r="L250" s="371"/>
      <c r="M250" s="371"/>
      <c r="N250" s="371"/>
      <c r="O250" s="371"/>
      <c r="P250" s="371"/>
      <c r="Q250" s="116"/>
    </row>
    <row r="251" spans="1:17" ht="15" customHeight="1" x14ac:dyDescent="0.15">
      <c r="A251" s="290" t="s">
        <v>376</v>
      </c>
      <c r="B251" s="101" t="s">
        <v>377</v>
      </c>
      <c r="C251" s="337">
        <f>[2]B!$C$2254</f>
        <v>0</v>
      </c>
      <c r="D251" s="337">
        <f>[2]B!$E$2254</f>
        <v>0</v>
      </c>
      <c r="E251" s="18">
        <f>[2]B!$AL$2254</f>
        <v>0</v>
      </c>
      <c r="F251" s="371"/>
      <c r="G251" s="371"/>
      <c r="H251" s="371"/>
      <c r="I251" s="371"/>
      <c r="J251" s="371"/>
      <c r="K251" s="371"/>
      <c r="L251" s="371"/>
      <c r="M251" s="371"/>
      <c r="N251" s="371"/>
      <c r="O251" s="371"/>
      <c r="P251" s="371"/>
      <c r="Q251" s="116"/>
    </row>
    <row r="252" spans="1:17" ht="15" customHeight="1" x14ac:dyDescent="0.15">
      <c r="A252" s="290" t="s">
        <v>378</v>
      </c>
      <c r="B252" s="101" t="s">
        <v>379</v>
      </c>
      <c r="C252" s="337">
        <f>[2]B!$C$2255</f>
        <v>0</v>
      </c>
      <c r="D252" s="337">
        <f>[2]B!$E$2255</f>
        <v>0</v>
      </c>
      <c r="E252" s="18">
        <f>[2]B!$AL$2255</f>
        <v>0</v>
      </c>
      <c r="F252" s="371"/>
      <c r="G252" s="371"/>
      <c r="H252" s="371"/>
      <c r="I252" s="371"/>
      <c r="J252" s="371"/>
      <c r="K252" s="371"/>
      <c r="L252" s="371"/>
      <c r="M252" s="371"/>
      <c r="N252" s="371"/>
      <c r="O252" s="371"/>
      <c r="P252" s="371"/>
      <c r="Q252" s="116"/>
    </row>
    <row r="253" spans="1:17" ht="15" customHeight="1" x14ac:dyDescent="0.15">
      <c r="A253" s="303">
        <v>1901029</v>
      </c>
      <c r="B253" s="102" t="s">
        <v>380</v>
      </c>
      <c r="C253" s="338">
        <f>[2]B!$C$2256</f>
        <v>0</v>
      </c>
      <c r="D253" s="338">
        <f>[2]B!$E$2256</f>
        <v>0</v>
      </c>
      <c r="E253" s="122">
        <f>[2]B!$AL$2256</f>
        <v>0</v>
      </c>
      <c r="F253" s="371"/>
      <c r="G253" s="371"/>
      <c r="H253" s="371"/>
      <c r="I253" s="371"/>
      <c r="J253" s="371"/>
      <c r="K253" s="371"/>
      <c r="L253" s="371"/>
      <c r="M253" s="371"/>
      <c r="N253" s="371"/>
      <c r="O253" s="371"/>
      <c r="P253" s="371"/>
      <c r="Q253" s="116"/>
    </row>
    <row r="254" spans="1:17" ht="15" customHeight="1" x14ac:dyDescent="0.15">
      <c r="A254" s="342"/>
      <c r="B254" s="123" t="s">
        <v>381</v>
      </c>
      <c r="C254" s="124">
        <f>SUM(C246:C253)</f>
        <v>59</v>
      </c>
      <c r="D254" s="124">
        <f>SUM(D246:D253)</f>
        <v>59</v>
      </c>
      <c r="E254" s="119">
        <f>SUM(E246:E253)</f>
        <v>2929350</v>
      </c>
      <c r="F254" s="371"/>
      <c r="G254" s="371"/>
      <c r="H254" s="371"/>
      <c r="I254" s="371"/>
      <c r="J254" s="371"/>
      <c r="K254" s="371"/>
      <c r="L254" s="371"/>
      <c r="M254" s="371"/>
      <c r="N254" s="371"/>
      <c r="O254" s="371"/>
      <c r="P254" s="371"/>
      <c r="Q254" s="116"/>
    </row>
    <row r="255" spans="1:17" ht="15" customHeight="1" x14ac:dyDescent="0.15">
      <c r="A255" s="125"/>
      <c r="B255" s="126"/>
      <c r="C255" s="374"/>
      <c r="D255" s="374"/>
      <c r="E255" s="120"/>
      <c r="F255" s="371"/>
      <c r="G255" s="371"/>
      <c r="H255" s="371"/>
      <c r="I255" s="371"/>
      <c r="J255" s="371"/>
      <c r="K255" s="371"/>
      <c r="L255" s="371"/>
      <c r="M255" s="371"/>
      <c r="N255" s="371"/>
      <c r="O255" s="371"/>
      <c r="P255" s="371"/>
      <c r="Q255" s="116"/>
    </row>
    <row r="256" spans="1:17" s="111" customFormat="1" ht="24.95" customHeight="1" x14ac:dyDescent="0.15">
      <c r="A256" s="752" t="s">
        <v>382</v>
      </c>
      <c r="B256" s="752"/>
      <c r="C256" s="369"/>
      <c r="D256" s="369"/>
      <c r="E256" s="93"/>
    </row>
    <row r="257" spans="1:14" s="3" customFormat="1" ht="35.1" customHeight="1" x14ac:dyDescent="0.15">
      <c r="A257" s="13" t="s">
        <v>4</v>
      </c>
      <c r="B257" s="13" t="s">
        <v>5</v>
      </c>
      <c r="C257" s="39" t="s">
        <v>6</v>
      </c>
      <c r="D257" s="94" t="s">
        <v>7</v>
      </c>
      <c r="E257" s="39" t="s">
        <v>8</v>
      </c>
      <c r="F257" s="7"/>
      <c r="G257" s="7"/>
      <c r="H257" s="7"/>
      <c r="I257" s="7"/>
      <c r="J257" s="7"/>
      <c r="K257" s="7"/>
      <c r="L257" s="7"/>
      <c r="M257" s="7"/>
      <c r="N257" s="7"/>
    </row>
    <row r="258" spans="1:14" s="3" customFormat="1" ht="15" customHeight="1" x14ac:dyDescent="0.15">
      <c r="A258" s="286"/>
      <c r="B258" s="107" t="s">
        <v>383</v>
      </c>
      <c r="C258" s="345">
        <f>[2]B!$C$103</f>
        <v>0</v>
      </c>
      <c r="D258" s="375"/>
      <c r="E258" s="128"/>
      <c r="F258" s="7"/>
      <c r="G258" s="7"/>
      <c r="H258" s="7"/>
      <c r="I258" s="7"/>
      <c r="J258" s="7"/>
      <c r="K258" s="7"/>
      <c r="L258" s="7"/>
      <c r="M258" s="7"/>
      <c r="N258" s="7"/>
    </row>
    <row r="259" spans="1:14" s="3" customFormat="1" ht="15" customHeight="1" x14ac:dyDescent="0.15">
      <c r="A259" s="290"/>
      <c r="B259" s="101" t="s">
        <v>384</v>
      </c>
      <c r="C259" s="288">
        <f>[2]B!$C$104</f>
        <v>0</v>
      </c>
      <c r="D259" s="300"/>
      <c r="E259" s="35"/>
      <c r="F259" s="7"/>
      <c r="G259" s="7"/>
      <c r="H259" s="7"/>
      <c r="I259" s="7"/>
      <c r="J259" s="7"/>
      <c r="K259" s="7"/>
      <c r="L259" s="7"/>
      <c r="M259" s="7"/>
      <c r="N259" s="7"/>
    </row>
    <row r="260" spans="1:14" s="3" customFormat="1" ht="15" customHeight="1" x14ac:dyDescent="0.15">
      <c r="A260" s="290"/>
      <c r="B260" s="101" t="s">
        <v>385</v>
      </c>
      <c r="C260" s="288">
        <f>[2]B!$C$105</f>
        <v>0</v>
      </c>
      <c r="D260" s="300"/>
      <c r="E260" s="35"/>
      <c r="F260" s="7"/>
      <c r="G260" s="7"/>
      <c r="H260" s="7"/>
      <c r="I260" s="7"/>
      <c r="J260" s="7"/>
      <c r="K260" s="7"/>
      <c r="L260" s="7"/>
      <c r="M260" s="7"/>
      <c r="N260" s="7"/>
    </row>
    <row r="261" spans="1:14" s="3" customFormat="1" ht="15" customHeight="1" x14ac:dyDescent="0.15">
      <c r="A261" s="290"/>
      <c r="B261" s="101" t="s">
        <v>386</v>
      </c>
      <c r="C261" s="288">
        <f>[2]B!$C$106</f>
        <v>0</v>
      </c>
      <c r="D261" s="300"/>
      <c r="E261" s="35"/>
      <c r="F261" s="7"/>
      <c r="G261" s="7"/>
      <c r="H261" s="7"/>
      <c r="I261" s="7"/>
      <c r="J261" s="7"/>
      <c r="K261" s="7"/>
      <c r="L261" s="7"/>
      <c r="M261" s="7"/>
      <c r="N261" s="7"/>
    </row>
    <row r="262" spans="1:14" s="3" customFormat="1" ht="15" customHeight="1" x14ac:dyDescent="0.15">
      <c r="A262" s="290"/>
      <c r="B262" s="101" t="s">
        <v>387</v>
      </c>
      <c r="C262" s="288">
        <f>[2]B!$C$107</f>
        <v>0</v>
      </c>
      <c r="D262" s="300"/>
      <c r="E262" s="35"/>
      <c r="F262" s="7"/>
      <c r="G262" s="7"/>
      <c r="H262" s="7"/>
      <c r="I262" s="7"/>
      <c r="J262" s="7"/>
      <c r="K262" s="7"/>
      <c r="L262" s="7"/>
      <c r="M262" s="7"/>
      <c r="N262" s="7"/>
    </row>
    <row r="263" spans="1:14" s="3" customFormat="1" ht="15" customHeight="1" x14ac:dyDescent="0.15">
      <c r="A263" s="290"/>
      <c r="B263" s="101" t="s">
        <v>388</v>
      </c>
      <c r="C263" s="288">
        <f>[2]B!$C$108</f>
        <v>0</v>
      </c>
      <c r="D263" s="300"/>
      <c r="E263" s="35"/>
      <c r="F263" s="7"/>
      <c r="G263" s="7"/>
      <c r="H263" s="7"/>
      <c r="I263" s="7"/>
      <c r="J263" s="7"/>
      <c r="K263" s="7"/>
      <c r="L263" s="7"/>
      <c r="M263" s="7"/>
      <c r="N263" s="7"/>
    </row>
    <row r="264" spans="1:14" s="3" customFormat="1" ht="15" customHeight="1" x14ac:dyDescent="0.15">
      <c r="A264" s="290"/>
      <c r="B264" s="101" t="s">
        <v>389</v>
      </c>
      <c r="C264" s="288">
        <f>[2]B!$C$109</f>
        <v>0</v>
      </c>
      <c r="D264" s="300"/>
      <c r="E264" s="35"/>
      <c r="F264" s="7"/>
      <c r="G264" s="7"/>
      <c r="H264" s="7"/>
      <c r="I264" s="7"/>
      <c r="J264" s="7"/>
      <c r="K264" s="7"/>
      <c r="L264" s="7"/>
      <c r="M264" s="7"/>
      <c r="N264" s="7"/>
    </row>
    <row r="265" spans="1:14" s="3" customFormat="1" ht="15" customHeight="1" x14ac:dyDescent="0.15">
      <c r="A265" s="290"/>
      <c r="B265" s="101" t="s">
        <v>390</v>
      </c>
      <c r="C265" s="288">
        <f>[2]B!$C$110</f>
        <v>0</v>
      </c>
      <c r="D265" s="300"/>
      <c r="E265" s="35"/>
      <c r="F265" s="7"/>
      <c r="G265" s="7"/>
      <c r="H265" s="7"/>
      <c r="I265" s="7"/>
      <c r="J265" s="7"/>
      <c r="K265" s="7"/>
      <c r="L265" s="7"/>
      <c r="M265" s="7"/>
      <c r="N265" s="7"/>
    </row>
    <row r="266" spans="1:14" s="3" customFormat="1" ht="15" customHeight="1" x14ac:dyDescent="0.15">
      <c r="A266" s="290"/>
      <c r="B266" s="101" t="s">
        <v>391</v>
      </c>
      <c r="C266" s="288">
        <f>[2]B!$C$111</f>
        <v>0</v>
      </c>
      <c r="D266" s="300"/>
      <c r="E266" s="35"/>
      <c r="F266" s="7"/>
      <c r="G266" s="7"/>
      <c r="H266" s="7"/>
      <c r="I266" s="7"/>
      <c r="J266" s="7"/>
      <c r="K266" s="7"/>
      <c r="L266" s="7"/>
      <c r="M266" s="7"/>
      <c r="N266" s="7"/>
    </row>
    <row r="267" spans="1:14" s="3" customFormat="1" ht="15" customHeight="1" x14ac:dyDescent="0.15">
      <c r="A267" s="290"/>
      <c r="B267" s="101" t="s">
        <v>392</v>
      </c>
      <c r="C267" s="288">
        <f>[2]B!$C$112</f>
        <v>0</v>
      </c>
      <c r="D267" s="300"/>
      <c r="E267" s="35"/>
      <c r="F267" s="7"/>
      <c r="G267" s="7"/>
      <c r="H267" s="7"/>
      <c r="I267" s="7"/>
      <c r="J267" s="7"/>
      <c r="K267" s="7"/>
      <c r="L267" s="7"/>
      <c r="M267" s="7"/>
      <c r="N267" s="7"/>
    </row>
    <row r="268" spans="1:14" s="3" customFormat="1" ht="15" customHeight="1" x14ac:dyDescent="0.15">
      <c r="A268" s="290">
        <v>1802100</v>
      </c>
      <c r="B268" s="101" t="s">
        <v>393</v>
      </c>
      <c r="C268" s="288">
        <f>[2]B!$C$2110</f>
        <v>0</v>
      </c>
      <c r="D268" s="288">
        <f>[2]B!$C$2110</f>
        <v>0</v>
      </c>
      <c r="E268" s="53">
        <f>[2]B!$AL$2110</f>
        <v>0</v>
      </c>
      <c r="F268" s="7"/>
      <c r="G268" s="7"/>
      <c r="H268" s="7"/>
      <c r="I268" s="7"/>
      <c r="J268" s="7"/>
      <c r="K268" s="7"/>
      <c r="L268" s="7"/>
      <c r="M268" s="7"/>
      <c r="N268" s="7"/>
    </row>
    <row r="269" spans="1:14" s="3" customFormat="1" ht="15" customHeight="1" x14ac:dyDescent="0.15">
      <c r="A269" s="290"/>
      <c r="B269" s="101" t="s">
        <v>394</v>
      </c>
      <c r="C269" s="288">
        <f>[2]B!$C$1904</f>
        <v>0</v>
      </c>
      <c r="D269" s="300"/>
      <c r="E269" s="35"/>
      <c r="F269" s="7"/>
      <c r="G269" s="7"/>
      <c r="H269" s="7"/>
      <c r="I269" s="7"/>
      <c r="J269" s="7"/>
      <c r="K269" s="7"/>
      <c r="L269" s="7"/>
      <c r="M269" s="7"/>
      <c r="N269" s="7"/>
    </row>
    <row r="270" spans="1:14" s="3" customFormat="1" ht="15" customHeight="1" x14ac:dyDescent="0.15">
      <c r="A270" s="290">
        <v>1902003</v>
      </c>
      <c r="B270" s="101" t="s">
        <v>395</v>
      </c>
      <c r="C270" s="288">
        <f>[2]B!$C$2263</f>
        <v>0</v>
      </c>
      <c r="D270" s="288">
        <f>[2]B!$C$2263</f>
        <v>0</v>
      </c>
      <c r="E270" s="53">
        <f>[2]B!$AL$2263</f>
        <v>0</v>
      </c>
      <c r="F270" s="7"/>
      <c r="G270" s="7"/>
      <c r="H270" s="7"/>
      <c r="I270" s="7"/>
      <c r="J270" s="7"/>
      <c r="K270" s="7"/>
      <c r="L270" s="7"/>
      <c r="M270" s="7"/>
      <c r="N270" s="7"/>
    </row>
    <row r="271" spans="1:14" s="3" customFormat="1" ht="15" customHeight="1" x14ac:dyDescent="0.15">
      <c r="A271" s="303"/>
      <c r="B271" s="102" t="s">
        <v>396</v>
      </c>
      <c r="C271" s="346">
        <f>[2]B!$C$113</f>
        <v>0</v>
      </c>
      <c r="D271" s="376"/>
      <c r="E271" s="36"/>
      <c r="F271" s="7"/>
      <c r="G271" s="7"/>
      <c r="H271" s="7"/>
      <c r="I271" s="7"/>
      <c r="J271" s="7"/>
      <c r="K271" s="7"/>
      <c r="L271" s="7"/>
      <c r="M271" s="7"/>
      <c r="N271" s="7"/>
    </row>
    <row r="272" spans="1:14" s="3" customFormat="1" ht="15" customHeight="1" x14ac:dyDescent="0.15">
      <c r="A272" s="329"/>
      <c r="B272" s="109" t="s">
        <v>397</v>
      </c>
      <c r="C272" s="377">
        <f>SUM(C258:C271)</f>
        <v>0</v>
      </c>
      <c r="D272" s="377">
        <f t="shared" ref="D272:E272" si="3">SUM(D258:D271)</f>
        <v>0</v>
      </c>
      <c r="E272" s="377">
        <f t="shared" si="3"/>
        <v>0</v>
      </c>
      <c r="F272" s="7"/>
      <c r="G272" s="7"/>
      <c r="H272" s="7"/>
      <c r="I272" s="7"/>
      <c r="J272" s="7"/>
      <c r="K272" s="7"/>
      <c r="L272" s="7"/>
      <c r="M272" s="7"/>
      <c r="N272" s="7"/>
    </row>
    <row r="273" spans="1:20" s="63" customFormat="1" ht="24.95" customHeight="1" x14ac:dyDescent="0.15">
      <c r="A273" s="129" t="s">
        <v>398</v>
      </c>
      <c r="B273" s="130"/>
      <c r="C273" s="378"/>
      <c r="D273" s="378"/>
      <c r="E273" s="131"/>
    </row>
    <row r="274" spans="1:20" s="63" customFormat="1" ht="35.1" customHeight="1" x14ac:dyDescent="0.15">
      <c r="A274" s="13" t="s">
        <v>4</v>
      </c>
      <c r="B274" s="13" t="s">
        <v>5</v>
      </c>
      <c r="C274" s="94" t="s">
        <v>399</v>
      </c>
      <c r="D274" s="94" t="s">
        <v>7</v>
      </c>
      <c r="E274" s="39" t="s">
        <v>8</v>
      </c>
    </row>
    <row r="275" spans="1:20" s="63" customFormat="1" ht="15" customHeight="1" x14ac:dyDescent="0.15">
      <c r="A275" s="286">
        <v>3001001</v>
      </c>
      <c r="B275" s="107" t="s">
        <v>400</v>
      </c>
      <c r="C275" s="379">
        <f>[2]B!$C$2896</f>
        <v>378</v>
      </c>
      <c r="D275" s="379">
        <f>[2]B!$E$2896</f>
        <v>378</v>
      </c>
      <c r="E275" s="30">
        <f>[2]B!$AL$2896</f>
        <v>8712900</v>
      </c>
    </row>
    <row r="276" spans="1:20" s="63" customFormat="1" ht="15" customHeight="1" x14ac:dyDescent="0.15">
      <c r="A276" s="303" t="s">
        <v>401</v>
      </c>
      <c r="B276" s="102" t="s">
        <v>402</v>
      </c>
      <c r="C276" s="380">
        <f>[2]B!$C$2897</f>
        <v>0</v>
      </c>
      <c r="D276" s="380">
        <f>[2]B!$E$2897</f>
        <v>0</v>
      </c>
      <c r="E276" s="108">
        <f>[2]B!$AL$2897</f>
        <v>0</v>
      </c>
    </row>
    <row r="277" spans="1:20" s="63" customFormat="1" ht="15" customHeight="1" x14ac:dyDescent="0.15">
      <c r="A277" s="329"/>
      <c r="B277" s="102" t="s">
        <v>403</v>
      </c>
      <c r="C277" s="323">
        <f>SUM(C275:C276)</f>
        <v>378</v>
      </c>
      <c r="D277" s="323">
        <f>SUM(D275:D276)</f>
        <v>378</v>
      </c>
      <c r="E277" s="119">
        <f>SUM(E275:E276)</f>
        <v>8712900</v>
      </c>
    </row>
    <row r="278" spans="1:20" s="63" customFormat="1" ht="24.95" customHeight="1" x14ac:dyDescent="0.15">
      <c r="A278" s="96" t="s">
        <v>404</v>
      </c>
      <c r="B278" s="92"/>
      <c r="C278" s="372"/>
      <c r="D278" s="372"/>
      <c r="E278" s="93"/>
    </row>
    <row r="279" spans="1:20" s="63" customFormat="1" ht="35.1" customHeight="1" x14ac:dyDescent="0.15">
      <c r="A279" s="13" t="s">
        <v>4</v>
      </c>
      <c r="B279" s="106" t="s">
        <v>5</v>
      </c>
      <c r="C279" s="94" t="s">
        <v>399</v>
      </c>
      <c r="D279" s="94" t="s">
        <v>7</v>
      </c>
      <c r="E279" s="39" t="s">
        <v>8</v>
      </c>
    </row>
    <row r="280" spans="1:20" s="63" customFormat="1" ht="15" customHeight="1" x14ac:dyDescent="0.15">
      <c r="A280" s="329" t="s">
        <v>405</v>
      </c>
      <c r="B280" s="102" t="s">
        <v>406</v>
      </c>
      <c r="C280" s="381">
        <f>[2]B!$C$1029</f>
        <v>838</v>
      </c>
      <c r="D280" s="381">
        <f>[2]B!$E$1029</f>
        <v>809</v>
      </c>
      <c r="E280" s="132">
        <f>[2]B!$AL$1029</f>
        <v>6249870</v>
      </c>
    </row>
    <row r="281" spans="1:20" s="63" customFormat="1" ht="15" customHeight="1" x14ac:dyDescent="0.15">
      <c r="A281" s="329" t="s">
        <v>405</v>
      </c>
      <c r="B281" s="102" t="s">
        <v>407</v>
      </c>
      <c r="C281" s="381">
        <f>[2]B!C1036</f>
        <v>0</v>
      </c>
      <c r="D281" s="376"/>
      <c r="E281" s="36"/>
    </row>
    <row r="282" spans="1:20" s="3" customFormat="1" ht="25.5" customHeight="1" x14ac:dyDescent="0.15">
      <c r="A282" s="9" t="s">
        <v>408</v>
      </c>
      <c r="B282" s="133"/>
      <c r="C282" s="63"/>
      <c r="D282" s="63"/>
      <c r="E282" s="63"/>
      <c r="F282" s="7"/>
      <c r="G282" s="7"/>
      <c r="H282" s="7"/>
      <c r="I282" s="7"/>
      <c r="J282" s="7"/>
      <c r="K282" s="7"/>
      <c r="L282" s="7"/>
      <c r="M282" s="7"/>
      <c r="N282" s="7"/>
    </row>
    <row r="283" spans="1:20" ht="24.95" customHeight="1" x14ac:dyDescent="0.15">
      <c r="A283" s="12" t="s">
        <v>409</v>
      </c>
    </row>
    <row r="284" spans="1:20" ht="24" customHeight="1" x14ac:dyDescent="0.15">
      <c r="A284" s="690" t="s">
        <v>107</v>
      </c>
      <c r="B284" s="753"/>
      <c r="C284" s="595" t="s">
        <v>410</v>
      </c>
      <c r="D284" s="681" t="s">
        <v>411</v>
      </c>
      <c r="E284" s="682"/>
      <c r="F284" s="682"/>
      <c r="G284" s="682"/>
      <c r="H284" s="651" t="s">
        <v>412</v>
      </c>
      <c r="I284" s="652"/>
      <c r="J284" s="653"/>
      <c r="K284" s="756" t="s">
        <v>413</v>
      </c>
      <c r="L284" s="757"/>
      <c r="M284" s="758"/>
      <c r="N284" s="656" t="s">
        <v>414</v>
      </c>
      <c r="O284" s="659" t="s">
        <v>415</v>
      </c>
      <c r="P284" s="660"/>
      <c r="Q284" s="661" t="s">
        <v>416</v>
      </c>
      <c r="R284" s="661" t="s">
        <v>417</v>
      </c>
    </row>
    <row r="285" spans="1:20" ht="18" customHeight="1" x14ac:dyDescent="0.15">
      <c r="A285" s="703"/>
      <c r="B285" s="754"/>
      <c r="C285" s="596"/>
      <c r="D285" s="664" t="s">
        <v>418</v>
      </c>
      <c r="E285" s="721" t="s">
        <v>419</v>
      </c>
      <c r="F285" s="722"/>
      <c r="G285" s="667" t="s">
        <v>420</v>
      </c>
      <c r="H285" s="669" t="s">
        <v>421</v>
      </c>
      <c r="I285" s="671" t="s">
        <v>422</v>
      </c>
      <c r="J285" s="644" t="s">
        <v>423</v>
      </c>
      <c r="K285" s="646" t="s">
        <v>424</v>
      </c>
      <c r="L285" s="647" t="s">
        <v>425</v>
      </c>
      <c r="M285" s="648" t="s">
        <v>426</v>
      </c>
      <c r="N285" s="657"/>
      <c r="O285" s="649" t="s">
        <v>427</v>
      </c>
      <c r="P285" s="650" t="s">
        <v>428</v>
      </c>
      <c r="Q285" s="662"/>
      <c r="R285" s="662"/>
    </row>
    <row r="286" spans="1:20" ht="18" customHeight="1" x14ac:dyDescent="0.15">
      <c r="A286" s="692"/>
      <c r="B286" s="755"/>
      <c r="C286" s="680"/>
      <c r="D286" s="665"/>
      <c r="E286" s="134" t="s">
        <v>429</v>
      </c>
      <c r="F286" s="134" t="s">
        <v>430</v>
      </c>
      <c r="G286" s="668"/>
      <c r="H286" s="670"/>
      <c r="I286" s="672"/>
      <c r="J286" s="645"/>
      <c r="K286" s="646"/>
      <c r="L286" s="647"/>
      <c r="M286" s="648"/>
      <c r="N286" s="658"/>
      <c r="O286" s="649"/>
      <c r="P286" s="650"/>
      <c r="Q286" s="663"/>
      <c r="R286" s="663"/>
    </row>
    <row r="287" spans="1:20" s="41" customFormat="1" ht="15" customHeight="1" x14ac:dyDescent="0.25">
      <c r="A287" s="748" t="s">
        <v>108</v>
      </c>
      <c r="B287" s="749"/>
      <c r="C287" s="382">
        <f>+C288+C289+C290+C291+C292+C293+C297+C298+C299</f>
        <v>117647</v>
      </c>
      <c r="D287" s="382">
        <f t="shared" ref="D287:P287" si="4">+D288+D289+D290+D291+D292+D293+D297+D298+D299</f>
        <v>114236</v>
      </c>
      <c r="E287" s="382">
        <f t="shared" si="4"/>
        <v>114236</v>
      </c>
      <c r="F287" s="382">
        <f t="shared" si="4"/>
        <v>0</v>
      </c>
      <c r="G287" s="382">
        <f t="shared" si="4"/>
        <v>3411</v>
      </c>
      <c r="H287" s="382">
        <f t="shared" si="4"/>
        <v>41090</v>
      </c>
      <c r="I287" s="382">
        <f t="shared" si="4"/>
        <v>43697</v>
      </c>
      <c r="J287" s="382">
        <f t="shared" si="4"/>
        <v>32860</v>
      </c>
      <c r="K287" s="382">
        <f t="shared" si="4"/>
        <v>0</v>
      </c>
      <c r="L287" s="382">
        <f t="shared" si="4"/>
        <v>0</v>
      </c>
      <c r="M287" s="382">
        <f t="shared" si="4"/>
        <v>0</v>
      </c>
      <c r="N287" s="382">
        <f t="shared" si="4"/>
        <v>0</v>
      </c>
      <c r="O287" s="382">
        <f t="shared" si="4"/>
        <v>0</v>
      </c>
      <c r="P287" s="382">
        <f t="shared" si="4"/>
        <v>288</v>
      </c>
      <c r="Q287" s="382">
        <f>+Q288+Q289+Q290+Q291+Q292+Q293+Q297+Q298+Q299</f>
        <v>0</v>
      </c>
      <c r="R287" s="382">
        <v>0</v>
      </c>
      <c r="S287" s="135"/>
      <c r="T287" s="135"/>
    </row>
    <row r="288" spans="1:20" ht="15" customHeight="1" x14ac:dyDescent="0.15">
      <c r="A288" s="42" t="s">
        <v>109</v>
      </c>
      <c r="B288" s="136" t="s">
        <v>110</v>
      </c>
      <c r="C288" s="383">
        <f>[2]B!C218</f>
        <v>42774</v>
      </c>
      <c r="D288" s="383">
        <f>[2]B!D218</f>
        <v>41302</v>
      </c>
      <c r="E288" s="383">
        <f>[2]B!E218</f>
        <v>41302</v>
      </c>
      <c r="F288" s="383">
        <f>[2]B!F218</f>
        <v>0</v>
      </c>
      <c r="G288" s="383">
        <f>[2]B!G218</f>
        <v>1472</v>
      </c>
      <c r="H288" s="383">
        <f>[2]B!AA218</f>
        <v>18975</v>
      </c>
      <c r="I288" s="383">
        <f>[2]B!AB218</f>
        <v>8179</v>
      </c>
      <c r="J288" s="383">
        <f>[2]B!AC218</f>
        <v>15620</v>
      </c>
      <c r="K288" s="383">
        <f>[2]B!AD218</f>
        <v>0</v>
      </c>
      <c r="L288" s="383">
        <f>[2]B!AE218</f>
        <v>0</v>
      </c>
      <c r="M288" s="383">
        <f>[2]B!AF218</f>
        <v>0</v>
      </c>
      <c r="N288" s="383">
        <f>[2]B!AG218</f>
        <v>0</v>
      </c>
      <c r="O288" s="383">
        <f>[2]B!AH218</f>
        <v>0</v>
      </c>
      <c r="P288" s="383">
        <f>[2]B!AI218</f>
        <v>8</v>
      </c>
      <c r="Q288" s="383">
        <f>[2]B!AJ218</f>
        <v>0</v>
      </c>
      <c r="R288" s="384"/>
      <c r="S288" s="137"/>
      <c r="T288" s="137"/>
    </row>
    <row r="289" spans="1:20" ht="15" customHeight="1" x14ac:dyDescent="0.15">
      <c r="A289" s="554" t="s">
        <v>111</v>
      </c>
      <c r="B289" s="138" t="s">
        <v>112</v>
      </c>
      <c r="C289" s="385">
        <f>[2]B!C283</f>
        <v>44548</v>
      </c>
      <c r="D289" s="385">
        <f>[2]B!D283</f>
        <v>43116</v>
      </c>
      <c r="E289" s="385">
        <f>[2]B!E283</f>
        <v>43116</v>
      </c>
      <c r="F289" s="385">
        <f>[2]B!F283</f>
        <v>0</v>
      </c>
      <c r="G289" s="385">
        <f>[2]B!G283</f>
        <v>1432</v>
      </c>
      <c r="H289" s="385">
        <f>[2]B!AA283</f>
        <v>18235</v>
      </c>
      <c r="I289" s="385">
        <f>[2]B!AB283</f>
        <v>11924</v>
      </c>
      <c r="J289" s="385">
        <f>[2]B!AC283</f>
        <v>14389</v>
      </c>
      <c r="K289" s="385">
        <f>[2]B!AD283</f>
        <v>0</v>
      </c>
      <c r="L289" s="385">
        <f>[2]B!AE283</f>
        <v>0</v>
      </c>
      <c r="M289" s="385">
        <f>[2]B!AF283</f>
        <v>0</v>
      </c>
      <c r="N289" s="385">
        <f>[2]B!AG283</f>
        <v>0</v>
      </c>
      <c r="O289" s="385">
        <f>[2]B!AH283</f>
        <v>0</v>
      </c>
      <c r="P289" s="385">
        <f>[2]B!AI283</f>
        <v>38</v>
      </c>
      <c r="Q289" s="385">
        <f>[2]B!AJ283</f>
        <v>0</v>
      </c>
      <c r="R289" s="386"/>
      <c r="S289" s="137"/>
      <c r="T289" s="137"/>
    </row>
    <row r="290" spans="1:20" ht="15" customHeight="1" x14ac:dyDescent="0.15">
      <c r="A290" s="554" t="s">
        <v>113</v>
      </c>
      <c r="B290" s="138" t="s">
        <v>114</v>
      </c>
      <c r="C290" s="385">
        <f>[2]B!C327</f>
        <v>2387</v>
      </c>
      <c r="D290" s="385">
        <f>[2]B!D327</f>
        <v>2356</v>
      </c>
      <c r="E290" s="385">
        <f>[2]B!E327</f>
        <v>2356</v>
      </c>
      <c r="F290" s="385">
        <f>[2]B!F327</f>
        <v>0</v>
      </c>
      <c r="G290" s="385">
        <f>[2]B!G327</f>
        <v>31</v>
      </c>
      <c r="H290" s="385">
        <f>[2]B!AA327</f>
        <v>204</v>
      </c>
      <c r="I290" s="385">
        <f>[2]B!AB327</f>
        <v>2153</v>
      </c>
      <c r="J290" s="385">
        <f>[2]B!AC327</f>
        <v>30</v>
      </c>
      <c r="K290" s="385">
        <f>[2]B!AD327</f>
        <v>0</v>
      </c>
      <c r="L290" s="385">
        <f>[2]B!AE327</f>
        <v>0</v>
      </c>
      <c r="M290" s="385">
        <f>[2]B!AF327</f>
        <v>0</v>
      </c>
      <c r="N290" s="385">
        <f>[2]B!AG327</f>
        <v>0</v>
      </c>
      <c r="O290" s="385">
        <f>[2]B!AH327</f>
        <v>0</v>
      </c>
      <c r="P290" s="385">
        <f>[2]B!AI327</f>
        <v>41</v>
      </c>
      <c r="Q290" s="385">
        <f>[2]B!AJ327</f>
        <v>0</v>
      </c>
      <c r="R290" s="386"/>
      <c r="S290" s="137"/>
      <c r="T290" s="137"/>
    </row>
    <row r="291" spans="1:20" ht="15" customHeight="1" x14ac:dyDescent="0.15">
      <c r="A291" s="554" t="s">
        <v>115</v>
      </c>
      <c r="B291" s="138" t="s">
        <v>116</v>
      </c>
      <c r="C291" s="385">
        <f>[2]B!C338</f>
        <v>0</v>
      </c>
      <c r="D291" s="385">
        <f>[2]B!D338</f>
        <v>0</v>
      </c>
      <c r="E291" s="385">
        <f>[2]B!E338</f>
        <v>0</v>
      </c>
      <c r="F291" s="385">
        <f>[2]B!F338</f>
        <v>0</v>
      </c>
      <c r="G291" s="385">
        <f>[2]B!G338</f>
        <v>0</v>
      </c>
      <c r="H291" s="385">
        <f>[2]B!AA338</f>
        <v>0</v>
      </c>
      <c r="I291" s="385">
        <f>[2]B!AB338</f>
        <v>0</v>
      </c>
      <c r="J291" s="385">
        <f>[2]B!AC338</f>
        <v>0</v>
      </c>
      <c r="K291" s="385">
        <f>[2]B!AD338</f>
        <v>0</v>
      </c>
      <c r="L291" s="385">
        <f>[2]B!AE338</f>
        <v>0</v>
      </c>
      <c r="M291" s="385">
        <f>[2]B!AF338</f>
        <v>0</v>
      </c>
      <c r="N291" s="385">
        <f>[2]B!AG338</f>
        <v>0</v>
      </c>
      <c r="O291" s="385">
        <f>[2]B!AH338</f>
        <v>0</v>
      </c>
      <c r="P291" s="385">
        <f>[2]B!AI338</f>
        <v>2</v>
      </c>
      <c r="Q291" s="385">
        <f>[2]B!AJ338</f>
        <v>0</v>
      </c>
      <c r="R291" s="386"/>
      <c r="S291" s="137"/>
      <c r="T291" s="137"/>
    </row>
    <row r="292" spans="1:20" ht="15" customHeight="1" x14ac:dyDescent="0.15">
      <c r="A292" s="139" t="s">
        <v>117</v>
      </c>
      <c r="B292" s="140" t="s">
        <v>118</v>
      </c>
      <c r="C292" s="387">
        <f>[2]B!C413</f>
        <v>3242</v>
      </c>
      <c r="D292" s="387">
        <f>[2]B!D413</f>
        <v>3154</v>
      </c>
      <c r="E292" s="387">
        <f>[2]B!E413</f>
        <v>3154</v>
      </c>
      <c r="F292" s="387">
        <f>[2]B!F413</f>
        <v>0</v>
      </c>
      <c r="G292" s="387">
        <f>[2]B!G413</f>
        <v>88</v>
      </c>
      <c r="H292" s="387">
        <f>[2]B!AA413</f>
        <v>1289</v>
      </c>
      <c r="I292" s="387">
        <f>[2]B!AB413</f>
        <v>774</v>
      </c>
      <c r="J292" s="387">
        <f>[2]B!AC413</f>
        <v>1179</v>
      </c>
      <c r="K292" s="387">
        <f>[2]B!AD413</f>
        <v>0</v>
      </c>
      <c r="L292" s="387">
        <f>[2]B!AE413</f>
        <v>0</v>
      </c>
      <c r="M292" s="387">
        <f>[2]B!AF413</f>
        <v>0</v>
      </c>
      <c r="N292" s="387">
        <f>[2]B!AG413</f>
        <v>0</v>
      </c>
      <c r="O292" s="387">
        <f>[2]B!AH413</f>
        <v>0</v>
      </c>
      <c r="P292" s="387">
        <f>[2]B!AI413</f>
        <v>162</v>
      </c>
      <c r="Q292" s="387">
        <f>[2]B!AJ413</f>
        <v>0</v>
      </c>
      <c r="R292" s="388"/>
      <c r="S292" s="137"/>
      <c r="T292" s="137"/>
    </row>
    <row r="293" spans="1:20" ht="15" customHeight="1" x14ac:dyDescent="0.15">
      <c r="A293" s="750" t="s">
        <v>119</v>
      </c>
      <c r="B293" s="4" t="s">
        <v>120</v>
      </c>
      <c r="C293" s="389">
        <f>SUM(C294:C296)</f>
        <v>22872</v>
      </c>
      <c r="D293" s="390">
        <f>SUM(D294:D296)</f>
        <v>22508</v>
      </c>
      <c r="E293" s="391">
        <f t="shared" ref="E293:P293" si="5">SUM(E294:E296)</f>
        <v>22508</v>
      </c>
      <c r="F293" s="392">
        <f t="shared" si="5"/>
        <v>0</v>
      </c>
      <c r="G293" s="393">
        <f t="shared" si="5"/>
        <v>364</v>
      </c>
      <c r="H293" s="393">
        <f t="shared" si="5"/>
        <v>2044</v>
      </c>
      <c r="I293" s="393">
        <f t="shared" si="5"/>
        <v>19856</v>
      </c>
      <c r="J293" s="393">
        <f t="shared" si="5"/>
        <v>972</v>
      </c>
      <c r="K293" s="393">
        <f t="shared" si="5"/>
        <v>0</v>
      </c>
      <c r="L293" s="393">
        <f t="shared" si="5"/>
        <v>0</v>
      </c>
      <c r="M293" s="393">
        <f t="shared" si="5"/>
        <v>0</v>
      </c>
      <c r="N293" s="393">
        <f t="shared" si="5"/>
        <v>0</v>
      </c>
      <c r="O293" s="393">
        <f t="shared" si="5"/>
        <v>0</v>
      </c>
      <c r="P293" s="393">
        <f t="shared" si="5"/>
        <v>37</v>
      </c>
      <c r="Q293" s="394">
        <f>SUM(Q294:Q296)</f>
        <v>0</v>
      </c>
      <c r="R293" s="395">
        <v>0</v>
      </c>
      <c r="S293" s="137"/>
      <c r="T293" s="137"/>
    </row>
    <row r="294" spans="1:20" ht="15" customHeight="1" x14ac:dyDescent="0.15">
      <c r="A294" s="750"/>
      <c r="B294" s="141" t="s">
        <v>121</v>
      </c>
      <c r="C294" s="383">
        <f>[2]B!C464</f>
        <v>3142</v>
      </c>
      <c r="D294" s="383">
        <f>[2]B!D464</f>
        <v>3081</v>
      </c>
      <c r="E294" s="383">
        <f>[2]B!E464</f>
        <v>3081</v>
      </c>
      <c r="F294" s="383">
        <f>[2]B!F464</f>
        <v>0</v>
      </c>
      <c r="G294" s="383">
        <f>[2]B!G464</f>
        <v>61</v>
      </c>
      <c r="H294" s="383">
        <f>[2]B!AA464</f>
        <v>1302</v>
      </c>
      <c r="I294" s="383">
        <f>[2]B!AB464</f>
        <v>1597</v>
      </c>
      <c r="J294" s="383">
        <f>[2]B!AC464</f>
        <v>243</v>
      </c>
      <c r="K294" s="383">
        <f>[2]B!AD464</f>
        <v>0</v>
      </c>
      <c r="L294" s="383">
        <f>[2]B!AE464</f>
        <v>0</v>
      </c>
      <c r="M294" s="383">
        <f>[2]B!AF464</f>
        <v>0</v>
      </c>
      <c r="N294" s="383">
        <f>[2]B!AG464</f>
        <v>0</v>
      </c>
      <c r="O294" s="383">
        <f>[2]B!AH464</f>
        <v>0</v>
      </c>
      <c r="P294" s="383">
        <f>[2]B!AI464</f>
        <v>3</v>
      </c>
      <c r="Q294" s="383">
        <f>[2]B!AJ464</f>
        <v>0</v>
      </c>
      <c r="R294" s="384"/>
      <c r="S294" s="137"/>
      <c r="T294" s="137"/>
    </row>
    <row r="295" spans="1:20" ht="15" customHeight="1" x14ac:dyDescent="0.15">
      <c r="A295" s="750"/>
      <c r="B295" s="54" t="s">
        <v>122</v>
      </c>
      <c r="C295" s="385">
        <f>[2]B!C483</f>
        <v>14</v>
      </c>
      <c r="D295" s="385">
        <f>[2]B!D483</f>
        <v>14</v>
      </c>
      <c r="E295" s="385">
        <f>[2]B!E483</f>
        <v>14</v>
      </c>
      <c r="F295" s="385">
        <f>[2]B!F483</f>
        <v>0</v>
      </c>
      <c r="G295" s="385">
        <f>[2]B!G483</f>
        <v>0</v>
      </c>
      <c r="H295" s="385">
        <f>[2]B!AA483</f>
        <v>4</v>
      </c>
      <c r="I295" s="385">
        <f>[2]B!AB483</f>
        <v>10</v>
      </c>
      <c r="J295" s="385">
        <f>[2]B!AC483</f>
        <v>0</v>
      </c>
      <c r="K295" s="385">
        <f>[2]B!AD483</f>
        <v>0</v>
      </c>
      <c r="L295" s="385">
        <f>[2]B!AE483</f>
        <v>0</v>
      </c>
      <c r="M295" s="385">
        <f>[2]B!AF483</f>
        <v>0</v>
      </c>
      <c r="N295" s="385">
        <f>[2]B!AG483</f>
        <v>0</v>
      </c>
      <c r="O295" s="385">
        <f>[2]B!AH483</f>
        <v>0</v>
      </c>
      <c r="P295" s="385">
        <f>[2]B!AI483</f>
        <v>0</v>
      </c>
      <c r="Q295" s="385">
        <f>[2]B!AJ483</f>
        <v>0</v>
      </c>
      <c r="R295" s="386"/>
      <c r="S295" s="137"/>
      <c r="T295" s="137"/>
    </row>
    <row r="296" spans="1:20" ht="15" customHeight="1" x14ac:dyDescent="0.15">
      <c r="A296" s="751"/>
      <c r="B296" s="142" t="s">
        <v>123</v>
      </c>
      <c r="C296" s="396">
        <f>[2]B!C511</f>
        <v>19716</v>
      </c>
      <c r="D296" s="396">
        <f>[2]B!D511</f>
        <v>19413</v>
      </c>
      <c r="E296" s="396">
        <f>[2]B!E511</f>
        <v>19413</v>
      </c>
      <c r="F296" s="396">
        <f>[2]B!F511</f>
        <v>0</v>
      </c>
      <c r="G296" s="396">
        <f>[2]B!G511</f>
        <v>303</v>
      </c>
      <c r="H296" s="396">
        <f>[2]B!AA511</f>
        <v>738</v>
      </c>
      <c r="I296" s="396">
        <f>[2]B!AB511</f>
        <v>18249</v>
      </c>
      <c r="J296" s="396">
        <f>[2]B!AC511</f>
        <v>729</v>
      </c>
      <c r="K296" s="396">
        <f>[2]B!AD511</f>
        <v>0</v>
      </c>
      <c r="L296" s="396">
        <f>[2]B!AE511</f>
        <v>0</v>
      </c>
      <c r="M296" s="396">
        <f>[2]B!AF511</f>
        <v>0</v>
      </c>
      <c r="N296" s="396">
        <f>[2]B!AG511</f>
        <v>0</v>
      </c>
      <c r="O296" s="396">
        <f>[2]B!AH511</f>
        <v>0</v>
      </c>
      <c r="P296" s="396">
        <f>[2]B!AI511</f>
        <v>34</v>
      </c>
      <c r="Q296" s="396">
        <f>[2]B!AJ511</f>
        <v>0</v>
      </c>
      <c r="R296" s="397"/>
      <c r="S296" s="137"/>
      <c r="T296" s="137"/>
    </row>
    <row r="297" spans="1:20" ht="15" customHeight="1" x14ac:dyDescent="0.15">
      <c r="A297" s="42" t="s">
        <v>124</v>
      </c>
      <c r="B297" s="136" t="s">
        <v>125</v>
      </c>
      <c r="C297" s="383">
        <f>[2]B!C521</f>
        <v>0</v>
      </c>
      <c r="D297" s="383">
        <f>[2]B!D521</f>
        <v>0</v>
      </c>
      <c r="E297" s="383">
        <f>[2]B!E521</f>
        <v>0</v>
      </c>
      <c r="F297" s="383">
        <f>[2]B!F521</f>
        <v>0</v>
      </c>
      <c r="G297" s="383">
        <f>[2]B!G521</f>
        <v>0</v>
      </c>
      <c r="H297" s="383">
        <f>[2]B!AA521</f>
        <v>0</v>
      </c>
      <c r="I297" s="383">
        <f>[2]B!AB521</f>
        <v>0</v>
      </c>
      <c r="J297" s="383">
        <f>[2]B!AC521</f>
        <v>0</v>
      </c>
      <c r="K297" s="383">
        <f>[2]B!AD521</f>
        <v>0</v>
      </c>
      <c r="L297" s="383">
        <f>[2]B!AE521</f>
        <v>0</v>
      </c>
      <c r="M297" s="383">
        <f>[2]B!AF521</f>
        <v>0</v>
      </c>
      <c r="N297" s="383">
        <f>[2]B!AG521</f>
        <v>0</v>
      </c>
      <c r="O297" s="383">
        <f>[2]B!AH521</f>
        <v>0</v>
      </c>
      <c r="P297" s="383">
        <f>[2]B!AI521</f>
        <v>0</v>
      </c>
      <c r="Q297" s="383">
        <f>[2]B!AJ521</f>
        <v>0</v>
      </c>
      <c r="R297" s="384"/>
      <c r="S297" s="137"/>
      <c r="T297" s="137"/>
    </row>
    <row r="298" spans="1:20" s="56" customFormat="1" ht="15" customHeight="1" x14ac:dyDescent="0.15">
      <c r="A298" s="554" t="s">
        <v>126</v>
      </c>
      <c r="B298" s="45" t="s">
        <v>127</v>
      </c>
      <c r="C298" s="385">
        <f>[2]B!C575</f>
        <v>56</v>
      </c>
      <c r="D298" s="385">
        <f>[2]B!D575</f>
        <v>56</v>
      </c>
      <c r="E298" s="385">
        <f>[2]B!E575</f>
        <v>56</v>
      </c>
      <c r="F298" s="385">
        <f>[2]B!F575</f>
        <v>0</v>
      </c>
      <c r="G298" s="385">
        <f>[2]B!G575</f>
        <v>0</v>
      </c>
      <c r="H298" s="385">
        <f>[2]B!AA575</f>
        <v>8</v>
      </c>
      <c r="I298" s="385">
        <f>[2]B!AB575</f>
        <v>23</v>
      </c>
      <c r="J298" s="385">
        <f>[2]B!AC575</f>
        <v>25</v>
      </c>
      <c r="K298" s="385">
        <f>[2]B!AD575</f>
        <v>0</v>
      </c>
      <c r="L298" s="385">
        <f>[2]B!AE575</f>
        <v>0</v>
      </c>
      <c r="M298" s="385">
        <f>[2]B!AF575</f>
        <v>0</v>
      </c>
      <c r="N298" s="385">
        <f>[2]B!AG575</f>
        <v>0</v>
      </c>
      <c r="O298" s="385">
        <f>[2]B!AH575</f>
        <v>0</v>
      </c>
      <c r="P298" s="385">
        <f>[2]B!AI575</f>
        <v>0</v>
      </c>
      <c r="Q298" s="385">
        <f>[2]B!AJ575</f>
        <v>0</v>
      </c>
      <c r="R298" s="386"/>
      <c r="S298" s="137"/>
      <c r="T298" s="137"/>
    </row>
    <row r="299" spans="1:20" ht="15" customHeight="1" x14ac:dyDescent="0.15">
      <c r="A299" s="554" t="s">
        <v>128</v>
      </c>
      <c r="B299" s="45" t="s">
        <v>129</v>
      </c>
      <c r="C299" s="387">
        <f>[2]B!C607</f>
        <v>1768</v>
      </c>
      <c r="D299" s="387">
        <f>[2]B!D607</f>
        <v>1744</v>
      </c>
      <c r="E299" s="387">
        <f>[2]B!E607</f>
        <v>1744</v>
      </c>
      <c r="F299" s="387">
        <f>[2]B!F607</f>
        <v>0</v>
      </c>
      <c r="G299" s="387">
        <f>[2]B!G607</f>
        <v>24</v>
      </c>
      <c r="H299" s="387">
        <f>[2]B!AA607</f>
        <v>335</v>
      </c>
      <c r="I299" s="387">
        <f>[2]B!AB607</f>
        <v>788</v>
      </c>
      <c r="J299" s="387">
        <f>[2]B!AC607</f>
        <v>645</v>
      </c>
      <c r="K299" s="387">
        <f>[2]B!AD607</f>
        <v>0</v>
      </c>
      <c r="L299" s="387">
        <f>[2]B!AE607</f>
        <v>0</v>
      </c>
      <c r="M299" s="387">
        <f>[2]B!AF607</f>
        <v>0</v>
      </c>
      <c r="N299" s="387">
        <f>[2]B!AG607</f>
        <v>0</v>
      </c>
      <c r="O299" s="387">
        <f>[2]B!AH607</f>
        <v>0</v>
      </c>
      <c r="P299" s="387">
        <f>[2]B!AI607</f>
        <v>0</v>
      </c>
      <c r="Q299" s="387">
        <f>[2]B!AJ607</f>
        <v>0</v>
      </c>
      <c r="R299" s="388"/>
      <c r="S299" s="137"/>
      <c r="T299" s="137"/>
    </row>
    <row r="300" spans="1:20" s="3" customFormat="1" ht="15" customHeight="1" x14ac:dyDescent="0.15">
      <c r="A300" s="748" t="s">
        <v>130</v>
      </c>
      <c r="B300" s="749"/>
      <c r="C300" s="398">
        <f t="shared" ref="C300:P300" si="6">+C301+C302+C303+C304+C308+C309</f>
        <v>5008</v>
      </c>
      <c r="D300" s="399">
        <f t="shared" si="6"/>
        <v>4997</v>
      </c>
      <c r="E300" s="391">
        <f t="shared" si="6"/>
        <v>4992</v>
      </c>
      <c r="F300" s="392">
        <f t="shared" si="6"/>
        <v>5</v>
      </c>
      <c r="G300" s="393">
        <f t="shared" si="6"/>
        <v>11</v>
      </c>
      <c r="H300" s="391">
        <f t="shared" si="6"/>
        <v>1014</v>
      </c>
      <c r="I300" s="400">
        <f t="shared" si="6"/>
        <v>1240</v>
      </c>
      <c r="J300" s="392">
        <f t="shared" si="6"/>
        <v>2754</v>
      </c>
      <c r="K300" s="391">
        <f t="shared" si="6"/>
        <v>3</v>
      </c>
      <c r="L300" s="400">
        <f t="shared" si="6"/>
        <v>0</v>
      </c>
      <c r="M300" s="392">
        <f t="shared" si="6"/>
        <v>0</v>
      </c>
      <c r="N300" s="392">
        <f t="shared" si="6"/>
        <v>0</v>
      </c>
      <c r="O300" s="401">
        <f t="shared" si="6"/>
        <v>0</v>
      </c>
      <c r="P300" s="402">
        <f t="shared" si="6"/>
        <v>302</v>
      </c>
      <c r="Q300" s="403">
        <f>+Q301+Q302+Q303+Q304+Q308+Q309</f>
        <v>0</v>
      </c>
      <c r="R300" s="404">
        <f>+R301+R302+R303</f>
        <v>0</v>
      </c>
      <c r="S300" s="143"/>
      <c r="T300" s="143"/>
    </row>
    <row r="301" spans="1:20" ht="15" customHeight="1" x14ac:dyDescent="0.15">
      <c r="A301" s="42" t="s">
        <v>131</v>
      </c>
      <c r="B301" s="43" t="s">
        <v>132</v>
      </c>
      <c r="C301" s="383">
        <f>[2]B!C669</f>
        <v>2257</v>
      </c>
      <c r="D301" s="383">
        <f>[2]B!D669</f>
        <v>2251</v>
      </c>
      <c r="E301" s="383">
        <f>[2]B!E669</f>
        <v>2246</v>
      </c>
      <c r="F301" s="383">
        <f>[2]B!F669</f>
        <v>5</v>
      </c>
      <c r="G301" s="383">
        <f>[2]B!G669</f>
        <v>6</v>
      </c>
      <c r="H301" s="405">
        <f>[2]B!AA669</f>
        <v>332</v>
      </c>
      <c r="I301" s="405">
        <f>[2]B!AB669</f>
        <v>627</v>
      </c>
      <c r="J301" s="405">
        <f>[2]B!AC669</f>
        <v>1298</v>
      </c>
      <c r="K301" s="405">
        <f>[2]B!AD669</f>
        <v>2</v>
      </c>
      <c r="L301" s="405">
        <f>[2]B!AE669</f>
        <v>0</v>
      </c>
      <c r="M301" s="405">
        <f>[2]B!AF669</f>
        <v>0</v>
      </c>
      <c r="N301" s="405">
        <f>[2]B!AG669</f>
        <v>0</v>
      </c>
      <c r="O301" s="405">
        <f>[2]B!AH669</f>
        <v>0</v>
      </c>
      <c r="P301" s="405">
        <f>[2]B!AI669</f>
        <v>0</v>
      </c>
      <c r="Q301" s="405">
        <f>[2]B!AJ669</f>
        <v>0</v>
      </c>
      <c r="R301" s="406"/>
      <c r="S301" s="137"/>
      <c r="T301" s="137"/>
    </row>
    <row r="302" spans="1:20" ht="15" customHeight="1" x14ac:dyDescent="0.15">
      <c r="A302" s="139" t="s">
        <v>133</v>
      </c>
      <c r="B302" s="144" t="s">
        <v>134</v>
      </c>
      <c r="C302" s="385">
        <f>[2]B!C692</f>
        <v>0</v>
      </c>
      <c r="D302" s="385">
        <f>[2]B!D692</f>
        <v>0</v>
      </c>
      <c r="E302" s="385">
        <f>[2]B!E692</f>
        <v>0</v>
      </c>
      <c r="F302" s="385">
        <f>[2]B!F692</f>
        <v>0</v>
      </c>
      <c r="G302" s="385">
        <f>[2]B!G692</f>
        <v>0</v>
      </c>
      <c r="H302" s="407">
        <f>[2]B!AA692</f>
        <v>0</v>
      </c>
      <c r="I302" s="407">
        <f>[2]B!AB692</f>
        <v>0</v>
      </c>
      <c r="J302" s="407">
        <f>[2]B!AC692</f>
        <v>0</v>
      </c>
      <c r="K302" s="407">
        <f>[2]B!AD692</f>
        <v>0</v>
      </c>
      <c r="L302" s="407">
        <f>[2]B!AE692</f>
        <v>0</v>
      </c>
      <c r="M302" s="407">
        <f>[2]B!AF692</f>
        <v>0</v>
      </c>
      <c r="N302" s="407">
        <f>[2]B!AG692</f>
        <v>0</v>
      </c>
      <c r="O302" s="407">
        <f>[2]B!AH692</f>
        <v>0</v>
      </c>
      <c r="P302" s="407">
        <f>[2]B!AI692</f>
        <v>0</v>
      </c>
      <c r="Q302" s="407">
        <f>[2]B!AJ692</f>
        <v>0</v>
      </c>
      <c r="R302" s="408"/>
      <c r="S302" s="137"/>
      <c r="T302" s="137"/>
    </row>
    <row r="303" spans="1:20" ht="15" customHeight="1" x14ac:dyDescent="0.15">
      <c r="A303" s="549" t="s">
        <v>135</v>
      </c>
      <c r="B303" s="145" t="s">
        <v>136</v>
      </c>
      <c r="C303" s="387">
        <f>[2]B!C722</f>
        <v>1666</v>
      </c>
      <c r="D303" s="387">
        <f>[2]B!D722</f>
        <v>1664</v>
      </c>
      <c r="E303" s="387">
        <f>[2]B!E722</f>
        <v>1664</v>
      </c>
      <c r="F303" s="387">
        <f>[2]B!F722</f>
        <v>0</v>
      </c>
      <c r="G303" s="387">
        <f>[2]B!G722</f>
        <v>2</v>
      </c>
      <c r="H303" s="409">
        <f>[2]B!AA722</f>
        <v>174</v>
      </c>
      <c r="I303" s="409">
        <f>[2]B!AB722</f>
        <v>120</v>
      </c>
      <c r="J303" s="409">
        <f>[2]B!AC722</f>
        <v>1372</v>
      </c>
      <c r="K303" s="409">
        <f>[2]B!AD722</f>
        <v>1</v>
      </c>
      <c r="L303" s="409">
        <f>[2]B!AE722</f>
        <v>0</v>
      </c>
      <c r="M303" s="409">
        <f>[2]B!AF722</f>
        <v>0</v>
      </c>
      <c r="N303" s="409">
        <f>[2]B!AG722</f>
        <v>0</v>
      </c>
      <c r="O303" s="409">
        <f>[2]B!AH722</f>
        <v>0</v>
      </c>
      <c r="P303" s="409">
        <f>[2]B!AI722</f>
        <v>299</v>
      </c>
      <c r="Q303" s="409">
        <f>[2]B!AJ722</f>
        <v>0</v>
      </c>
      <c r="R303" s="410"/>
      <c r="S303" s="137"/>
      <c r="T303" s="137"/>
    </row>
    <row r="304" spans="1:20" ht="15" customHeight="1" x14ac:dyDescent="0.15">
      <c r="A304" s="638" t="s">
        <v>113</v>
      </c>
      <c r="B304" s="43" t="s">
        <v>137</v>
      </c>
      <c r="C304" s="411">
        <f t="shared" ref="C304:Q304" si="7">SUM(C305:C307)</f>
        <v>1078</v>
      </c>
      <c r="D304" s="311">
        <f t="shared" si="7"/>
        <v>1075</v>
      </c>
      <c r="E304" s="345">
        <f t="shared" si="7"/>
        <v>1075</v>
      </c>
      <c r="F304" s="412">
        <f t="shared" si="7"/>
        <v>0</v>
      </c>
      <c r="G304" s="413">
        <f t="shared" si="7"/>
        <v>3</v>
      </c>
      <c r="H304" s="414">
        <f t="shared" si="7"/>
        <v>508</v>
      </c>
      <c r="I304" s="415">
        <f t="shared" si="7"/>
        <v>486</v>
      </c>
      <c r="J304" s="416">
        <f t="shared" si="7"/>
        <v>84</v>
      </c>
      <c r="K304" s="414">
        <f t="shared" si="7"/>
        <v>0</v>
      </c>
      <c r="L304" s="415">
        <f t="shared" si="7"/>
        <v>0</v>
      </c>
      <c r="M304" s="416">
        <f t="shared" si="7"/>
        <v>0</v>
      </c>
      <c r="N304" s="416">
        <f t="shared" si="7"/>
        <v>0</v>
      </c>
      <c r="O304" s="417">
        <f t="shared" si="7"/>
        <v>0</v>
      </c>
      <c r="P304" s="418">
        <f t="shared" si="7"/>
        <v>0</v>
      </c>
      <c r="Q304" s="419">
        <f t="shared" si="7"/>
        <v>0</v>
      </c>
      <c r="R304" s="420">
        <f>SUM(R305:R308)</f>
        <v>0</v>
      </c>
      <c r="S304" s="137"/>
      <c r="T304" s="137"/>
    </row>
    <row r="305" spans="1:22" ht="15" customHeight="1" x14ac:dyDescent="0.15">
      <c r="A305" s="638"/>
      <c r="B305" s="54" t="s">
        <v>138</v>
      </c>
      <c r="C305" s="383">
        <f>[2]B!C746-[2]B!C724-[2]B!C725</f>
        <v>987</v>
      </c>
      <c r="D305" s="383">
        <f>[2]B!D746-[2]B!D724-[2]B!D725</f>
        <v>984</v>
      </c>
      <c r="E305" s="383">
        <f>[2]B!E746-[2]B!E724-[2]B!E725</f>
        <v>984</v>
      </c>
      <c r="F305" s="383">
        <f>[2]B!F746-[2]B!F724-[2]B!F725</f>
        <v>0</v>
      </c>
      <c r="G305" s="383">
        <f>[2]B!G746-[2]B!G724-[2]B!G725</f>
        <v>3</v>
      </c>
      <c r="H305" s="405">
        <f>[2]B!AA746-[2]B!AA724-[2]B!AA725</f>
        <v>460</v>
      </c>
      <c r="I305" s="405">
        <f>[2]B!AB746-[2]B!AB724-[2]B!AB725</f>
        <v>471</v>
      </c>
      <c r="J305" s="405">
        <f>[2]B!AC746-[2]B!AC724-[2]B!AC725</f>
        <v>56</v>
      </c>
      <c r="K305" s="405">
        <f>[2]B!AD746-[2]B!AD724-[2]B!AD725</f>
        <v>0</v>
      </c>
      <c r="L305" s="405">
        <f>[2]B!AE746-[2]B!AE724-[2]B!AE725</f>
        <v>0</v>
      </c>
      <c r="M305" s="405">
        <f>[2]B!AF746-[2]B!AF724-[2]B!AF725</f>
        <v>0</v>
      </c>
      <c r="N305" s="405">
        <f>[2]B!AG746-[2]B!AG724-[2]B!AG725</f>
        <v>0</v>
      </c>
      <c r="O305" s="405">
        <f>[2]B!AH746-[2]B!AH724-[2]B!AH725</f>
        <v>0</v>
      </c>
      <c r="P305" s="405">
        <f>[2]B!AI746-[2]B!AI724-[2]B!AI725</f>
        <v>0</v>
      </c>
      <c r="Q305" s="405">
        <f>[2]B!AJ746-[2]B!AJ724-[2]B!AJ725</f>
        <v>0</v>
      </c>
      <c r="R305" s="406"/>
      <c r="S305" s="137"/>
      <c r="T305" s="137"/>
    </row>
    <row r="306" spans="1:22" ht="15" customHeight="1" x14ac:dyDescent="0.15">
      <c r="A306" s="638"/>
      <c r="B306" s="54" t="s">
        <v>139</v>
      </c>
      <c r="C306" s="385">
        <f>[2]B!C724</f>
        <v>0</v>
      </c>
      <c r="D306" s="385">
        <f>[2]B!D724</f>
        <v>0</v>
      </c>
      <c r="E306" s="385">
        <f>[2]B!E724</f>
        <v>0</v>
      </c>
      <c r="F306" s="385">
        <f>[2]B!F724</f>
        <v>0</v>
      </c>
      <c r="G306" s="385">
        <f>[2]B!G724</f>
        <v>0</v>
      </c>
      <c r="H306" s="407">
        <f>[2]B!AA724</f>
        <v>0</v>
      </c>
      <c r="I306" s="407">
        <f>[2]B!AB724</f>
        <v>0</v>
      </c>
      <c r="J306" s="407">
        <f>[2]B!AC724</f>
        <v>0</v>
      </c>
      <c r="K306" s="407">
        <f>[2]B!AD724</f>
        <v>0</v>
      </c>
      <c r="L306" s="407">
        <f>[2]B!AE724</f>
        <v>0</v>
      </c>
      <c r="M306" s="407">
        <f>[2]B!AF724</f>
        <v>0</v>
      </c>
      <c r="N306" s="407">
        <f>[2]B!AG724</f>
        <v>0</v>
      </c>
      <c r="O306" s="407">
        <f>[2]B!AH724</f>
        <v>0</v>
      </c>
      <c r="P306" s="407">
        <f>[2]B!AI724</f>
        <v>0</v>
      </c>
      <c r="Q306" s="407">
        <f>[2]B!AJ724</f>
        <v>0</v>
      </c>
      <c r="R306" s="408"/>
      <c r="S306" s="137"/>
      <c r="T306" s="137"/>
    </row>
    <row r="307" spans="1:22" ht="15" customHeight="1" x14ac:dyDescent="0.15">
      <c r="A307" s="638"/>
      <c r="B307" s="142" t="s">
        <v>140</v>
      </c>
      <c r="C307" s="387">
        <f>[2]B!C725</f>
        <v>91</v>
      </c>
      <c r="D307" s="387">
        <f>[2]B!D725</f>
        <v>91</v>
      </c>
      <c r="E307" s="387">
        <f>[2]B!E725</f>
        <v>91</v>
      </c>
      <c r="F307" s="387">
        <f>[2]B!F725</f>
        <v>0</v>
      </c>
      <c r="G307" s="387">
        <f>[2]B!G725</f>
        <v>0</v>
      </c>
      <c r="H307" s="409">
        <f>[2]B!AA725</f>
        <v>48</v>
      </c>
      <c r="I307" s="409">
        <f>[2]B!AB725</f>
        <v>15</v>
      </c>
      <c r="J307" s="409">
        <f>[2]B!AC725</f>
        <v>28</v>
      </c>
      <c r="K307" s="409">
        <f>[2]B!AD725</f>
        <v>0</v>
      </c>
      <c r="L307" s="409">
        <f>[2]B!AE725</f>
        <v>0</v>
      </c>
      <c r="M307" s="409">
        <f>[2]B!AF725</f>
        <v>0</v>
      </c>
      <c r="N307" s="409">
        <f>[2]B!AG725</f>
        <v>0</v>
      </c>
      <c r="O307" s="409">
        <f>[2]B!AH725</f>
        <v>0</v>
      </c>
      <c r="P307" s="409">
        <f>[2]B!AI725</f>
        <v>0</v>
      </c>
      <c r="Q307" s="409">
        <f>[2]B!AJ725</f>
        <v>0</v>
      </c>
      <c r="R307" s="410"/>
      <c r="S307" s="137"/>
      <c r="T307" s="137"/>
    </row>
    <row r="308" spans="1:22" ht="15" customHeight="1" x14ac:dyDescent="0.15">
      <c r="A308" s="42" t="s">
        <v>115</v>
      </c>
      <c r="B308" s="146" t="s">
        <v>141</v>
      </c>
      <c r="C308" s="421">
        <f>[2]B!C779</f>
        <v>0</v>
      </c>
      <c r="D308" s="421">
        <f>[2]B!D779</f>
        <v>0</v>
      </c>
      <c r="E308" s="421">
        <f>[2]B!E779</f>
        <v>0</v>
      </c>
      <c r="F308" s="421">
        <f>[2]B!F779</f>
        <v>0</v>
      </c>
      <c r="G308" s="421">
        <f>[2]B!G779</f>
        <v>0</v>
      </c>
      <c r="H308" s="422">
        <f>[2]B!AA779</f>
        <v>0</v>
      </c>
      <c r="I308" s="422">
        <f>[2]B!AB779</f>
        <v>0</v>
      </c>
      <c r="J308" s="422">
        <f>[2]B!AC779</f>
        <v>0</v>
      </c>
      <c r="K308" s="422">
        <f>[2]B!AD779</f>
        <v>0</v>
      </c>
      <c r="L308" s="422">
        <f>[2]B!AE779</f>
        <v>0</v>
      </c>
      <c r="M308" s="422">
        <f>[2]B!AF779</f>
        <v>0</v>
      </c>
      <c r="N308" s="422">
        <f>[2]B!AG779</f>
        <v>0</v>
      </c>
      <c r="O308" s="422">
        <f>[2]B!AH779</f>
        <v>0</v>
      </c>
      <c r="P308" s="422">
        <f>[2]B!AI779</f>
        <v>3</v>
      </c>
      <c r="Q308" s="422">
        <f>[2]B!AJ779</f>
        <v>0</v>
      </c>
      <c r="R308" s="423"/>
      <c r="S308" s="137"/>
      <c r="T308" s="137"/>
    </row>
    <row r="309" spans="1:22" s="60" customFormat="1" ht="15" customHeight="1" x14ac:dyDescent="0.15">
      <c r="A309" s="139"/>
      <c r="B309" s="147" t="s">
        <v>142</v>
      </c>
      <c r="C309" s="387">
        <f>[2]B!C837</f>
        <v>7</v>
      </c>
      <c r="D309" s="387">
        <f>[2]B!D837</f>
        <v>7</v>
      </c>
      <c r="E309" s="387">
        <f>[2]B!E837</f>
        <v>7</v>
      </c>
      <c r="F309" s="387">
        <f>[2]B!F837</f>
        <v>0</v>
      </c>
      <c r="G309" s="387">
        <f>[2]B!G837</f>
        <v>0</v>
      </c>
      <c r="H309" s="409">
        <f>[2]B!AA837</f>
        <v>0</v>
      </c>
      <c r="I309" s="409">
        <f>[2]B!AB837</f>
        <v>7</v>
      </c>
      <c r="J309" s="409">
        <f>[2]B!AC837</f>
        <v>0</v>
      </c>
      <c r="K309" s="409">
        <f>[2]B!AD837</f>
        <v>0</v>
      </c>
      <c r="L309" s="409">
        <f>[2]B!AE837</f>
        <v>0</v>
      </c>
      <c r="M309" s="409">
        <f>[2]B!AF837</f>
        <v>0</v>
      </c>
      <c r="N309" s="409">
        <f>[2]B!AG837</f>
        <v>0</v>
      </c>
      <c r="O309" s="409">
        <f>[2]B!AH837</f>
        <v>0</v>
      </c>
      <c r="P309" s="409">
        <f>[2]B!AI837</f>
        <v>0</v>
      </c>
      <c r="Q309" s="409">
        <f>[2]B!AJ837</f>
        <v>0</v>
      </c>
      <c r="R309" s="388"/>
      <c r="S309" s="117"/>
      <c r="T309" s="117"/>
    </row>
    <row r="310" spans="1:22" s="60" customFormat="1" ht="15" customHeight="1" x14ac:dyDescent="0.15">
      <c r="A310" s="741" t="s">
        <v>431</v>
      </c>
      <c r="B310" s="742"/>
      <c r="C310" s="383">
        <f>[2]B!C533</f>
        <v>7048</v>
      </c>
      <c r="D310" s="383">
        <f>[2]B!D533</f>
        <v>6928</v>
      </c>
      <c r="E310" s="383">
        <f>[2]B!E533</f>
        <v>6928</v>
      </c>
      <c r="F310" s="383">
        <f>[2]B!F533</f>
        <v>0</v>
      </c>
      <c r="G310" s="383">
        <f>[2]B!G533</f>
        <v>120</v>
      </c>
      <c r="H310" s="405">
        <f>[2]B!AA533</f>
        <v>3999</v>
      </c>
      <c r="I310" s="405">
        <f>[2]B!AB533</f>
        <v>1647</v>
      </c>
      <c r="J310" s="405">
        <f>[2]B!AC533</f>
        <v>1402</v>
      </c>
      <c r="K310" s="405">
        <f>[2]B!AD533</f>
        <v>0</v>
      </c>
      <c r="L310" s="405">
        <f>[2]B!AE533</f>
        <v>0</v>
      </c>
      <c r="M310" s="405">
        <f>[2]B!AF533</f>
        <v>0</v>
      </c>
      <c r="N310" s="405">
        <f>[2]B!AG533</f>
        <v>0</v>
      </c>
      <c r="O310" s="405">
        <f>[2]B!AH533</f>
        <v>0</v>
      </c>
      <c r="P310" s="405">
        <f>[2]B!AI533</f>
        <v>3</v>
      </c>
      <c r="Q310" s="405">
        <f>[2]B!AJ533</f>
        <v>0</v>
      </c>
      <c r="R310" s="384"/>
      <c r="S310" s="117"/>
      <c r="T310" s="117"/>
    </row>
    <row r="311" spans="1:22" s="3" customFormat="1" ht="15" customHeight="1" x14ac:dyDescent="0.15">
      <c r="A311" s="743" t="s">
        <v>143</v>
      </c>
      <c r="B311" s="744"/>
      <c r="C311" s="424">
        <f>[2]B!C1051</f>
        <v>0</v>
      </c>
      <c r="D311" s="424">
        <f>[2]B!D1051</f>
        <v>0</v>
      </c>
      <c r="E311" s="424">
        <f>[2]B!E1051</f>
        <v>0</v>
      </c>
      <c r="F311" s="424">
        <f>[2]B!F1051</f>
        <v>0</v>
      </c>
      <c r="G311" s="424">
        <f>[2]B!G1051</f>
        <v>0</v>
      </c>
      <c r="H311" s="425">
        <f>[2]B!AA1051</f>
        <v>0</v>
      </c>
      <c r="I311" s="425">
        <f>[2]B!AB1051</f>
        <v>0</v>
      </c>
      <c r="J311" s="425">
        <f>[2]B!AC1051</f>
        <v>0</v>
      </c>
      <c r="K311" s="425">
        <f>[2]B!AD1051</f>
        <v>0</v>
      </c>
      <c r="L311" s="425">
        <f>[2]B!AE1051</f>
        <v>0</v>
      </c>
      <c r="M311" s="425">
        <f>[2]B!AF1051</f>
        <v>0</v>
      </c>
      <c r="N311" s="425">
        <f>[2]B!AG1051</f>
        <v>0</v>
      </c>
      <c r="O311" s="425">
        <f>[2]B!AH1051</f>
        <v>0</v>
      </c>
      <c r="P311" s="425">
        <f>[2]B!AI1051</f>
        <v>0</v>
      </c>
      <c r="Q311" s="425">
        <f>[2]B!AJ1051</f>
        <v>0</v>
      </c>
      <c r="R311" s="426"/>
      <c r="S311" s="143"/>
      <c r="T311" s="143"/>
    </row>
    <row r="312" spans="1:22" s="149" customFormat="1" ht="22.5" customHeight="1" x14ac:dyDescent="0.15">
      <c r="A312" s="12" t="s">
        <v>432</v>
      </c>
      <c r="B312" s="148"/>
      <c r="C312" s="148"/>
      <c r="R312" s="150"/>
      <c r="S312" s="150"/>
      <c r="T312" s="150"/>
    </row>
    <row r="313" spans="1:22" ht="24" customHeight="1" x14ac:dyDescent="0.15">
      <c r="A313" s="639" t="s">
        <v>433</v>
      </c>
      <c r="B313" s="720"/>
      <c r="C313" s="595" t="s">
        <v>410</v>
      </c>
      <c r="D313" s="681" t="s">
        <v>434</v>
      </c>
      <c r="E313" s="682"/>
      <c r="F313" s="682"/>
      <c r="G313" s="747"/>
      <c r="H313" s="726" t="s">
        <v>412</v>
      </c>
      <c r="I313" s="726"/>
      <c r="J313" s="727"/>
      <c r="K313" s="655" t="s">
        <v>413</v>
      </c>
      <c r="L313" s="655"/>
      <c r="M313" s="655"/>
      <c r="N313" s="656" t="s">
        <v>414</v>
      </c>
      <c r="O313" s="659" t="s">
        <v>415</v>
      </c>
      <c r="P313" s="660"/>
      <c r="Q313" s="661" t="s">
        <v>416</v>
      </c>
    </row>
    <row r="314" spans="1:22" ht="18" customHeight="1" x14ac:dyDescent="0.15">
      <c r="A314" s="639"/>
      <c r="B314" s="720"/>
      <c r="C314" s="596"/>
      <c r="D314" s="733" t="s">
        <v>418</v>
      </c>
      <c r="E314" s="735" t="s">
        <v>419</v>
      </c>
      <c r="F314" s="736"/>
      <c r="G314" s="733" t="s">
        <v>420</v>
      </c>
      <c r="H314" s="669" t="s">
        <v>421</v>
      </c>
      <c r="I314" s="671" t="s">
        <v>422</v>
      </c>
      <c r="J314" s="644" t="s">
        <v>423</v>
      </c>
      <c r="K314" s="646" t="s">
        <v>424</v>
      </c>
      <c r="L314" s="647" t="s">
        <v>425</v>
      </c>
      <c r="M314" s="648" t="s">
        <v>426</v>
      </c>
      <c r="N314" s="657"/>
      <c r="O314" s="649" t="s">
        <v>427</v>
      </c>
      <c r="P314" s="650" t="s">
        <v>428</v>
      </c>
      <c r="Q314" s="662"/>
      <c r="R314" s="151"/>
    </row>
    <row r="315" spans="1:22" ht="18" customHeight="1" x14ac:dyDescent="0.15">
      <c r="A315" s="639"/>
      <c r="B315" s="720"/>
      <c r="C315" s="680"/>
      <c r="D315" s="734"/>
      <c r="E315" s="152" t="s">
        <v>429</v>
      </c>
      <c r="F315" s="134" t="s">
        <v>430</v>
      </c>
      <c r="G315" s="734"/>
      <c r="H315" s="670"/>
      <c r="I315" s="672"/>
      <c r="J315" s="645"/>
      <c r="K315" s="646"/>
      <c r="L315" s="647"/>
      <c r="M315" s="648"/>
      <c r="N315" s="658"/>
      <c r="O315" s="649"/>
      <c r="P315" s="650"/>
      <c r="Q315" s="663"/>
      <c r="R315" s="151"/>
      <c r="U315" s="137"/>
      <c r="V315" s="137"/>
    </row>
    <row r="316" spans="1:22" ht="14.25" customHeight="1" x14ac:dyDescent="0.15">
      <c r="A316" s="153" t="s">
        <v>435</v>
      </c>
      <c r="B316" s="154"/>
      <c r="C316" s="155"/>
      <c r="D316" s="156"/>
      <c r="E316" s="157"/>
      <c r="F316" s="158"/>
      <c r="G316" s="159"/>
      <c r="H316" s="157"/>
      <c r="I316" s="160"/>
      <c r="J316" s="161"/>
      <c r="K316" s="162"/>
      <c r="L316" s="160"/>
      <c r="M316" s="161"/>
      <c r="N316" s="163"/>
      <c r="O316" s="162"/>
      <c r="P316" s="158"/>
      <c r="Q316" s="164"/>
      <c r="R316" s="165"/>
      <c r="U316" s="137"/>
    </row>
    <row r="317" spans="1:22" ht="15" customHeight="1" x14ac:dyDescent="0.15">
      <c r="A317" s="166" t="s">
        <v>436</v>
      </c>
      <c r="B317" s="167"/>
      <c r="C317" s="155"/>
      <c r="D317" s="156"/>
      <c r="E317" s="157"/>
      <c r="F317" s="158"/>
      <c r="G317" s="159"/>
      <c r="H317" s="157"/>
      <c r="I317" s="160"/>
      <c r="J317" s="161"/>
      <c r="K317" s="162"/>
      <c r="L317" s="160"/>
      <c r="M317" s="161"/>
      <c r="N317" s="163"/>
      <c r="O317" s="162"/>
      <c r="P317" s="158"/>
      <c r="Q317" s="164"/>
      <c r="R317" s="168"/>
      <c r="U317" s="137"/>
    </row>
    <row r="318" spans="1:22" ht="15" customHeight="1" x14ac:dyDescent="0.15">
      <c r="A318" s="683" t="s">
        <v>437</v>
      </c>
      <c r="B318" s="728"/>
      <c r="C318" s="427">
        <f>SUM([2]B!C844,[2]B!C851,[2]B!C855,[2]B!C862,[2]B!C871)</f>
        <v>0</v>
      </c>
      <c r="D318" s="427">
        <f>SUM([2]B!D844,[2]B!D851,[2]B!D855,[2]B!D862,[2]B!D871)</f>
        <v>0</v>
      </c>
      <c r="E318" s="428">
        <f>SUM([2]B!E844,[2]B!E851,[2]B!E855,[2]B!E862,[2]B!E871)</f>
        <v>0</v>
      </c>
      <c r="F318" s="428">
        <f>SUM([2]B!F844,[2]B!F851,[2]B!F855,[2]B!F862,[2]B!F871)</f>
        <v>0</v>
      </c>
      <c r="G318" s="428">
        <f>SUM([2]B!G844,[2]B!G851,[2]B!G855,[2]B!G862,[2]B!G871)</f>
        <v>0</v>
      </c>
      <c r="H318" s="428">
        <f>SUM([2]B!AA844,[2]B!AA851,[2]B!AA855,[2]B!AA862,[2]B!AA871)</f>
        <v>0</v>
      </c>
      <c r="I318" s="428">
        <f>SUM([2]B!AB844,[2]B!AB851,[2]B!AB855,[2]B!AB862,[2]B!AB871)</f>
        <v>0</v>
      </c>
      <c r="J318" s="428">
        <f>SUM([2]B!AC844,[2]B!AC851,[2]B!AC855,[2]B!AC862,[2]B!AC871)</f>
        <v>0</v>
      </c>
      <c r="K318" s="428">
        <f>SUM([2]B!AD844,[2]B!AD851,[2]B!AD855,[2]B!AD862,[2]B!AD871)</f>
        <v>0</v>
      </c>
      <c r="L318" s="428">
        <f>SUM([2]B!AE844,[2]B!AE851,[2]B!AE855,[2]B!AE862,[2]B!AE871)</f>
        <v>0</v>
      </c>
      <c r="M318" s="428">
        <f>SUM([2]B!AF844,[2]B!AF851,[2]B!AF855,[2]B!AF862,[2]B!AF871)</f>
        <v>0</v>
      </c>
      <c r="N318" s="428">
        <f>SUM([2]B!AG844,[2]B!AG851,[2]B!AG855,[2]B!AG862,[2]B!AG871)</f>
        <v>0</v>
      </c>
      <c r="O318" s="428">
        <f>SUM([2]B!AH844,[2]B!AH851,[2]B!AH855,[2]B!AH862,[2]B!AH871)</f>
        <v>0</v>
      </c>
      <c r="P318" s="428">
        <f>SUM([2]B!AI844,[2]B!AI851,[2]B!AI855,[2]B!AI862,[2]B!AI871)</f>
        <v>25</v>
      </c>
      <c r="Q318" s="428">
        <f>SUM([2]B!AJ844,[2]B!AJ851,[2]B!AJ855,[2]B!AJ862,[2]B!AJ871)</f>
        <v>0</v>
      </c>
      <c r="R318" s="169"/>
      <c r="U318" s="137"/>
    </row>
    <row r="319" spans="1:22" ht="15" customHeight="1" x14ac:dyDescent="0.15">
      <c r="A319" s="737" t="s">
        <v>438</v>
      </c>
      <c r="B319" s="738"/>
      <c r="C319" s="429">
        <f>SUM([2]B!C875,[2]B!C879,[2]B!C883,[2]B!C891,[2]B!C894,[2]B!C897)</f>
        <v>0</v>
      </c>
      <c r="D319" s="429">
        <f>SUM([2]B!D875,[2]B!D879,[2]B!D883,[2]B!D891,[2]B!D894,[2]B!D897)</f>
        <v>0</v>
      </c>
      <c r="E319" s="365">
        <f>SUM([2]B!E875,[2]B!E879,[2]B!E883,[2]B!E891,[2]B!E894,[2]B!E897)</f>
        <v>0</v>
      </c>
      <c r="F319" s="365">
        <f>SUM([2]B!F875,[2]B!F879,[2]B!F883,[2]B!F891,[2]B!F894,[2]B!F897)</f>
        <v>0</v>
      </c>
      <c r="G319" s="365">
        <f>SUM([2]B!G875,[2]B!G879,[2]B!G883,[2]B!G891,[2]B!G894,[2]B!G897)</f>
        <v>0</v>
      </c>
      <c r="H319" s="365">
        <f>SUM([2]B!AA875,[2]B!AA879,[2]B!AA883,[2]B!AA891,[2]B!AA894,[2]B!AA897)</f>
        <v>0</v>
      </c>
      <c r="I319" s="365">
        <f>SUM([2]B!AB875,[2]B!AB879,[2]B!AB883,[2]B!AB891,[2]B!AB894,[2]B!AB897)</f>
        <v>0</v>
      </c>
      <c r="J319" s="365">
        <f>SUM([2]B!AC875,[2]B!AC879,[2]B!AC883,[2]B!AC891,[2]B!AC894,[2]B!AC897)</f>
        <v>0</v>
      </c>
      <c r="K319" s="365">
        <f>SUM([2]B!AD875,[2]B!AD879,[2]B!AD883,[2]B!AD891,[2]B!AD894,[2]B!AD897)</f>
        <v>0</v>
      </c>
      <c r="L319" s="365">
        <f>SUM([2]B!AE875,[2]B!AE879,[2]B!AE883,[2]B!AE891,[2]B!AE894,[2]B!AE897)</f>
        <v>0</v>
      </c>
      <c r="M319" s="365">
        <f>SUM([2]B!AF875,[2]B!AF879,[2]B!AF883,[2]B!AF891,[2]B!AF894,[2]B!AF897)</f>
        <v>0</v>
      </c>
      <c r="N319" s="365">
        <f>SUM([2]B!AG875,[2]B!AG879,[2]B!AG883,[2]B!AG891,[2]B!AG894,[2]B!AG897)</f>
        <v>0</v>
      </c>
      <c r="O319" s="365">
        <f>SUM([2]B!AH875,[2]B!AH879,[2]B!AH883,[2]B!AH891,[2]B!AH894,[2]B!AH897)</f>
        <v>0</v>
      </c>
      <c r="P319" s="365">
        <f>SUM([2]B!AI875,[2]B!AI879,[2]B!AI883,[2]B!AI891,[2]B!AI894,[2]B!AI897)</f>
        <v>0</v>
      </c>
      <c r="Q319" s="365">
        <f>SUM([2]B!AJ875,[2]B!AJ879,[2]B!AJ883,[2]B!AJ891,[2]B!AJ894,[2]B!AJ897)</f>
        <v>0</v>
      </c>
      <c r="R319" s="41"/>
      <c r="U319" s="137"/>
    </row>
    <row r="320" spans="1:22" ht="15" customHeight="1" x14ac:dyDescent="0.15">
      <c r="A320" s="170" t="s">
        <v>439</v>
      </c>
      <c r="B320" s="171"/>
      <c r="C320" s="430"/>
      <c r="D320" s="431"/>
      <c r="E320" s="432"/>
      <c r="F320" s="433"/>
      <c r="G320" s="434"/>
      <c r="H320" s="432"/>
      <c r="I320" s="435"/>
      <c r="J320" s="433"/>
      <c r="K320" s="432"/>
      <c r="L320" s="435"/>
      <c r="M320" s="433"/>
      <c r="N320" s="436"/>
      <c r="O320" s="432"/>
      <c r="P320" s="433"/>
      <c r="Q320" s="437"/>
      <c r="R320" s="169"/>
      <c r="U320" s="137"/>
    </row>
    <row r="321" spans="1:24" ht="15" customHeight="1" x14ac:dyDescent="0.15">
      <c r="A321" s="739" t="s">
        <v>440</v>
      </c>
      <c r="B321" s="740"/>
      <c r="C321" s="344">
        <f>[2]B!C905</f>
        <v>0</v>
      </c>
      <c r="D321" s="344">
        <f>[2]B!D905</f>
        <v>0</v>
      </c>
      <c r="E321" s="381">
        <f>[2]B!E905</f>
        <v>0</v>
      </c>
      <c r="F321" s="381">
        <f>[2]B!F905</f>
        <v>0</v>
      </c>
      <c r="G321" s="381">
        <f>[2]B!G905</f>
        <v>0</v>
      </c>
      <c r="H321" s="381">
        <f>[2]B!AA905</f>
        <v>0</v>
      </c>
      <c r="I321" s="381">
        <f>[2]B!AB905</f>
        <v>0</v>
      </c>
      <c r="J321" s="381">
        <f>[2]B!AC905</f>
        <v>0</v>
      </c>
      <c r="K321" s="381">
        <f>[2]B!AD905</f>
        <v>0</v>
      </c>
      <c r="L321" s="381">
        <f>[2]B!AE905</f>
        <v>0</v>
      </c>
      <c r="M321" s="381">
        <f>[2]B!AF905</f>
        <v>0</v>
      </c>
      <c r="N321" s="381">
        <f>[2]B!AG905</f>
        <v>0</v>
      </c>
      <c r="O321" s="381">
        <f>[2]B!AH905</f>
        <v>0</v>
      </c>
      <c r="P321" s="381">
        <f>[2]B!AI905</f>
        <v>0</v>
      </c>
      <c r="Q321" s="381">
        <f>[2]B!AJ905</f>
        <v>0</v>
      </c>
      <c r="R321" s="169"/>
      <c r="U321" s="137"/>
    </row>
    <row r="322" spans="1:24" ht="15" customHeight="1" x14ac:dyDescent="0.15">
      <c r="A322" s="172" t="s">
        <v>441</v>
      </c>
      <c r="B322" s="173"/>
      <c r="C322" s="430"/>
      <c r="D322" s="431"/>
      <c r="E322" s="432"/>
      <c r="F322" s="433"/>
      <c r="G322" s="434"/>
      <c r="H322" s="432"/>
      <c r="I322" s="435"/>
      <c r="J322" s="433"/>
      <c r="K322" s="432"/>
      <c r="L322" s="435"/>
      <c r="M322" s="433"/>
      <c r="N322" s="436"/>
      <c r="O322" s="432"/>
      <c r="P322" s="433"/>
      <c r="Q322" s="437"/>
      <c r="R322" s="169"/>
      <c r="U322" s="137"/>
    </row>
    <row r="323" spans="1:24" ht="15" customHeight="1" x14ac:dyDescent="0.15">
      <c r="A323" s="683" t="s">
        <v>442</v>
      </c>
      <c r="B323" s="728"/>
      <c r="C323" s="438">
        <f>[2]B!C911</f>
        <v>0</v>
      </c>
      <c r="D323" s="438">
        <f>[2]B!D911</f>
        <v>0</v>
      </c>
      <c r="E323" s="439">
        <f>[2]B!E911</f>
        <v>0</v>
      </c>
      <c r="F323" s="439">
        <f>[2]B!F911</f>
        <v>0</v>
      </c>
      <c r="G323" s="439">
        <f>[2]B!G911</f>
        <v>0</v>
      </c>
      <c r="H323" s="439">
        <f>[2]B!AA911</f>
        <v>0</v>
      </c>
      <c r="I323" s="439">
        <f>[2]B!AB911</f>
        <v>0</v>
      </c>
      <c r="J323" s="439">
        <f>[2]B!AC911</f>
        <v>0</v>
      </c>
      <c r="K323" s="439">
        <f>[2]B!AD911</f>
        <v>0</v>
      </c>
      <c r="L323" s="439">
        <f>[2]B!AE911</f>
        <v>0</v>
      </c>
      <c r="M323" s="439">
        <f>[2]B!AF911</f>
        <v>0</v>
      </c>
      <c r="N323" s="439">
        <f>[2]B!AG911</f>
        <v>0</v>
      </c>
      <c r="O323" s="439">
        <f>[2]B!AH911</f>
        <v>0</v>
      </c>
      <c r="P323" s="439">
        <f>[2]B!AI911</f>
        <v>0</v>
      </c>
      <c r="Q323" s="439">
        <f>[2]B!AJ911</f>
        <v>0</v>
      </c>
      <c r="R323" s="169"/>
      <c r="U323" s="137"/>
    </row>
    <row r="324" spans="1:24" ht="15" customHeight="1" x14ac:dyDescent="0.15">
      <c r="A324" s="729" t="s">
        <v>443</v>
      </c>
      <c r="B324" s="730"/>
      <c r="C324" s="440">
        <f>[2]B!C927</f>
        <v>0</v>
      </c>
      <c r="D324" s="440">
        <f>[2]B!D927</f>
        <v>0</v>
      </c>
      <c r="E324" s="441">
        <f>[2]B!E927</f>
        <v>0</v>
      </c>
      <c r="F324" s="441">
        <f>[2]B!F927</f>
        <v>0</v>
      </c>
      <c r="G324" s="441">
        <f>[2]B!G927</f>
        <v>0</v>
      </c>
      <c r="H324" s="441">
        <f>[2]B!AA927</f>
        <v>0</v>
      </c>
      <c r="I324" s="441">
        <f>[2]B!AB927</f>
        <v>0</v>
      </c>
      <c r="J324" s="441">
        <f>[2]B!AC927</f>
        <v>0</v>
      </c>
      <c r="K324" s="441">
        <f>[2]B!AD927</f>
        <v>0</v>
      </c>
      <c r="L324" s="441">
        <f>[2]B!AE927</f>
        <v>0</v>
      </c>
      <c r="M324" s="441">
        <f>[2]B!AF927</f>
        <v>0</v>
      </c>
      <c r="N324" s="441">
        <f>[2]B!AG927</f>
        <v>0</v>
      </c>
      <c r="O324" s="441">
        <f>[2]B!AH927</f>
        <v>0</v>
      </c>
      <c r="P324" s="441">
        <f>[2]B!AI927</f>
        <v>0</v>
      </c>
      <c r="Q324" s="441">
        <f>[2]B!AJ927</f>
        <v>0</v>
      </c>
      <c r="R324" s="169"/>
      <c r="U324" s="137"/>
    </row>
    <row r="325" spans="1:24" ht="15" customHeight="1" x14ac:dyDescent="0.15">
      <c r="A325" s="729" t="s">
        <v>444</v>
      </c>
      <c r="B325" s="730"/>
      <c r="C325" s="442">
        <f>[2]B!C950</f>
        <v>0</v>
      </c>
      <c r="D325" s="442">
        <f>[2]B!D950</f>
        <v>0</v>
      </c>
      <c r="E325" s="443">
        <f>[2]B!E950</f>
        <v>0</v>
      </c>
      <c r="F325" s="443">
        <f>[2]B!F950</f>
        <v>0</v>
      </c>
      <c r="G325" s="443">
        <f>[2]B!G950</f>
        <v>0</v>
      </c>
      <c r="H325" s="443">
        <f>[2]B!AA950</f>
        <v>0</v>
      </c>
      <c r="I325" s="443">
        <f>[2]B!AB950</f>
        <v>0</v>
      </c>
      <c r="J325" s="443">
        <f>[2]B!AC950</f>
        <v>0</v>
      </c>
      <c r="K325" s="443">
        <f>[2]B!AD950</f>
        <v>0</v>
      </c>
      <c r="L325" s="443">
        <f>[2]B!AE950</f>
        <v>0</v>
      </c>
      <c r="M325" s="443">
        <f>[2]B!AF950</f>
        <v>0</v>
      </c>
      <c r="N325" s="443">
        <f>[2]B!AG950</f>
        <v>0</v>
      </c>
      <c r="O325" s="443">
        <f>[2]B!AH950</f>
        <v>0</v>
      </c>
      <c r="P325" s="443">
        <f>[2]B!AI950</f>
        <v>0</v>
      </c>
      <c r="Q325" s="443">
        <f>[2]B!AJ950</f>
        <v>0</v>
      </c>
      <c r="R325" s="169"/>
      <c r="U325" s="137"/>
    </row>
    <row r="326" spans="1:24" ht="15" customHeight="1" x14ac:dyDescent="0.15">
      <c r="A326" s="731" t="s">
        <v>445</v>
      </c>
      <c r="B326" s="732"/>
      <c r="C326" s="444">
        <f>SUM(C318+C319+C321+C323+C324+C325)</f>
        <v>0</v>
      </c>
      <c r="D326" s="444">
        <f t="shared" ref="D326:Q326" si="8">SUM(D318+D319+D321+D323+D324+D325)</f>
        <v>0</v>
      </c>
      <c r="E326" s="444">
        <f t="shared" si="8"/>
        <v>0</v>
      </c>
      <c r="F326" s="444">
        <f t="shared" si="8"/>
        <v>0</v>
      </c>
      <c r="G326" s="444">
        <f t="shared" si="8"/>
        <v>0</v>
      </c>
      <c r="H326" s="444">
        <f t="shared" si="8"/>
        <v>0</v>
      </c>
      <c r="I326" s="444">
        <f t="shared" si="8"/>
        <v>0</v>
      </c>
      <c r="J326" s="444">
        <f t="shared" si="8"/>
        <v>0</v>
      </c>
      <c r="K326" s="444">
        <f t="shared" si="8"/>
        <v>0</v>
      </c>
      <c r="L326" s="444">
        <f t="shared" si="8"/>
        <v>0</v>
      </c>
      <c r="M326" s="444">
        <f t="shared" si="8"/>
        <v>0</v>
      </c>
      <c r="N326" s="444">
        <f t="shared" si="8"/>
        <v>0</v>
      </c>
      <c r="O326" s="444">
        <f t="shared" si="8"/>
        <v>0</v>
      </c>
      <c r="P326" s="444">
        <f t="shared" si="8"/>
        <v>25</v>
      </c>
      <c r="Q326" s="444">
        <f t="shared" si="8"/>
        <v>0</v>
      </c>
      <c r="R326" s="169"/>
      <c r="U326" s="137"/>
    </row>
    <row r="327" spans="1:24" s="177" customFormat="1" ht="24.95" customHeight="1" x14ac:dyDescent="0.15">
      <c r="A327" s="174" t="s">
        <v>446</v>
      </c>
      <c r="B327" s="175"/>
      <c r="C327" s="175"/>
      <c r="D327" s="445"/>
      <c r="E327" s="445"/>
      <c r="F327" s="445"/>
      <c r="G327" s="445"/>
      <c r="H327" s="445"/>
      <c r="I327" s="445"/>
      <c r="J327" s="445"/>
      <c r="K327" s="445"/>
      <c r="L327" s="445"/>
      <c r="M327" s="445"/>
      <c r="N327" s="445"/>
      <c r="O327" s="446"/>
      <c r="P327" s="446"/>
      <c r="Q327" s="446"/>
      <c r="R327" s="446"/>
      <c r="S327" s="176"/>
      <c r="X327" s="5"/>
    </row>
    <row r="328" spans="1:24" ht="24" customHeight="1" x14ac:dyDescent="0.15">
      <c r="A328" s="639" t="s">
        <v>447</v>
      </c>
      <c r="B328" s="720"/>
      <c r="C328" s="595" t="s">
        <v>410</v>
      </c>
      <c r="D328" s="725" t="s">
        <v>434</v>
      </c>
      <c r="E328" s="725"/>
      <c r="F328" s="725"/>
      <c r="G328" s="725"/>
      <c r="H328" s="726" t="s">
        <v>412</v>
      </c>
      <c r="I328" s="726"/>
      <c r="J328" s="727"/>
      <c r="K328" s="655" t="s">
        <v>413</v>
      </c>
      <c r="L328" s="655"/>
      <c r="M328" s="655"/>
      <c r="N328" s="656" t="s">
        <v>414</v>
      </c>
      <c r="O328" s="659" t="s">
        <v>415</v>
      </c>
      <c r="P328" s="660"/>
      <c r="Q328" s="661" t="s">
        <v>416</v>
      </c>
      <c r="S328" s="151"/>
    </row>
    <row r="329" spans="1:24" ht="18" customHeight="1" x14ac:dyDescent="0.15">
      <c r="A329" s="639"/>
      <c r="B329" s="720"/>
      <c r="C329" s="596"/>
      <c r="D329" s="664" t="s">
        <v>448</v>
      </c>
      <c r="E329" s="721" t="s">
        <v>419</v>
      </c>
      <c r="F329" s="722"/>
      <c r="G329" s="723" t="s">
        <v>449</v>
      </c>
      <c r="H329" s="669" t="s">
        <v>421</v>
      </c>
      <c r="I329" s="671" t="s">
        <v>422</v>
      </c>
      <c r="J329" s="644" t="s">
        <v>423</v>
      </c>
      <c r="K329" s="646" t="s">
        <v>424</v>
      </c>
      <c r="L329" s="647" t="s">
        <v>425</v>
      </c>
      <c r="M329" s="648" t="s">
        <v>426</v>
      </c>
      <c r="N329" s="657"/>
      <c r="O329" s="649" t="s">
        <v>427</v>
      </c>
      <c r="P329" s="650" t="s">
        <v>428</v>
      </c>
      <c r="Q329" s="662"/>
    </row>
    <row r="330" spans="1:24" ht="18" customHeight="1" x14ac:dyDescent="0.15">
      <c r="A330" s="639"/>
      <c r="B330" s="720"/>
      <c r="C330" s="680"/>
      <c r="D330" s="665"/>
      <c r="E330" s="152" t="s">
        <v>429</v>
      </c>
      <c r="F330" s="134" t="s">
        <v>430</v>
      </c>
      <c r="G330" s="724"/>
      <c r="H330" s="670"/>
      <c r="I330" s="672"/>
      <c r="J330" s="645"/>
      <c r="K330" s="646"/>
      <c r="L330" s="647"/>
      <c r="M330" s="648"/>
      <c r="N330" s="658"/>
      <c r="O330" s="649"/>
      <c r="P330" s="650"/>
      <c r="Q330" s="663"/>
    </row>
    <row r="331" spans="1:24" ht="15" customHeight="1" x14ac:dyDescent="0.15">
      <c r="A331" s="447">
        <v>1901023</v>
      </c>
      <c r="B331" s="448" t="s">
        <v>369</v>
      </c>
      <c r="C331" s="449">
        <f>[2]B!C2249</f>
        <v>59</v>
      </c>
      <c r="D331" s="449">
        <f>[2]B!D2249</f>
        <v>59</v>
      </c>
      <c r="E331" s="450">
        <f>[2]B!E2249</f>
        <v>59</v>
      </c>
      <c r="F331" s="450">
        <f>[2]B!F2249</f>
        <v>0</v>
      </c>
      <c r="G331" s="450">
        <f>[2]B!G2249</f>
        <v>0</v>
      </c>
      <c r="H331" s="451">
        <f>[2]B!AA2249</f>
        <v>59</v>
      </c>
      <c r="I331" s="451">
        <f>[2]B!AB2249</f>
        <v>0</v>
      </c>
      <c r="J331" s="451">
        <f>[2]B!AC2249</f>
        <v>0</v>
      </c>
      <c r="K331" s="451">
        <f>[2]B!AD2249</f>
        <v>0</v>
      </c>
      <c r="L331" s="451">
        <f>[2]B!AE2249</f>
        <v>0</v>
      </c>
      <c r="M331" s="451">
        <f>[2]B!AF2249</f>
        <v>0</v>
      </c>
      <c r="N331" s="451">
        <f>[2]B!AG2249</f>
        <v>0</v>
      </c>
      <c r="O331" s="451">
        <f>[2]B!AH2249</f>
        <v>0</v>
      </c>
      <c r="P331" s="451">
        <f>[2]B!AI2249</f>
        <v>0</v>
      </c>
      <c r="Q331" s="451">
        <f>[2]B!AJ2249</f>
        <v>0</v>
      </c>
      <c r="R331" s="169"/>
    </row>
    <row r="332" spans="1:24" ht="15" customHeight="1" x14ac:dyDescent="0.15">
      <c r="A332" s="452">
        <v>1901024</v>
      </c>
      <c r="B332" s="453" t="s">
        <v>370</v>
      </c>
      <c r="C332" s="449">
        <f>[2]B!C2250</f>
        <v>0</v>
      </c>
      <c r="D332" s="449">
        <f>[2]B!D2250</f>
        <v>0</v>
      </c>
      <c r="E332" s="450">
        <f>[2]B!E2250</f>
        <v>0</v>
      </c>
      <c r="F332" s="450">
        <f>[2]B!F2250</f>
        <v>0</v>
      </c>
      <c r="G332" s="450">
        <f>[2]B!G2250</f>
        <v>0</v>
      </c>
      <c r="H332" s="451">
        <f>[2]B!AA2250</f>
        <v>0</v>
      </c>
      <c r="I332" s="451">
        <f>[2]B!AB2250</f>
        <v>0</v>
      </c>
      <c r="J332" s="451">
        <f>[2]B!AC2250</f>
        <v>0</v>
      </c>
      <c r="K332" s="451">
        <f>[2]B!AD2250</f>
        <v>0</v>
      </c>
      <c r="L332" s="451">
        <f>[2]B!AE2250</f>
        <v>0</v>
      </c>
      <c r="M332" s="451">
        <f>[2]B!AF2250</f>
        <v>0</v>
      </c>
      <c r="N332" s="451">
        <f>[2]B!AG2250</f>
        <v>0</v>
      </c>
      <c r="O332" s="451">
        <f>[2]B!AH2250</f>
        <v>0</v>
      </c>
      <c r="P332" s="451">
        <f>[2]B!AI2250</f>
        <v>0</v>
      </c>
      <c r="Q332" s="451">
        <f>[2]B!AJ2250</f>
        <v>0</v>
      </c>
      <c r="R332" s="169"/>
    </row>
    <row r="333" spans="1:24" ht="15" customHeight="1" x14ac:dyDescent="0.15">
      <c r="A333" s="452">
        <v>1901025</v>
      </c>
      <c r="B333" s="453" t="s">
        <v>450</v>
      </c>
      <c r="C333" s="449">
        <f>[2]B!C2251</f>
        <v>0</v>
      </c>
      <c r="D333" s="449">
        <f>[2]B!D2251</f>
        <v>0</v>
      </c>
      <c r="E333" s="450">
        <f>[2]B!E2251</f>
        <v>0</v>
      </c>
      <c r="F333" s="450">
        <f>[2]B!F2251</f>
        <v>0</v>
      </c>
      <c r="G333" s="450">
        <f>[2]B!G2251</f>
        <v>0</v>
      </c>
      <c r="H333" s="451">
        <f>[2]B!AA2251</f>
        <v>0</v>
      </c>
      <c r="I333" s="451">
        <f>[2]B!AB2251</f>
        <v>0</v>
      </c>
      <c r="J333" s="451">
        <f>[2]B!AC2251</f>
        <v>0</v>
      </c>
      <c r="K333" s="451">
        <f>[2]B!AD2251</f>
        <v>0</v>
      </c>
      <c r="L333" s="451">
        <f>[2]B!AE2251</f>
        <v>0</v>
      </c>
      <c r="M333" s="451">
        <f>[2]B!AF2251</f>
        <v>0</v>
      </c>
      <c r="N333" s="451">
        <f>[2]B!AG2251</f>
        <v>0</v>
      </c>
      <c r="O333" s="451">
        <f>[2]B!AH2251</f>
        <v>0</v>
      </c>
      <c r="P333" s="451">
        <f>[2]B!AI2251</f>
        <v>0</v>
      </c>
      <c r="Q333" s="451">
        <f>[2]B!AJ2251</f>
        <v>0</v>
      </c>
      <c r="R333" s="169"/>
    </row>
    <row r="334" spans="1:24" ht="15" customHeight="1" x14ac:dyDescent="0.15">
      <c r="A334" s="452">
        <v>1901026</v>
      </c>
      <c r="B334" s="453" t="s">
        <v>374</v>
      </c>
      <c r="C334" s="449">
        <f>[2]B!C2252</f>
        <v>0</v>
      </c>
      <c r="D334" s="449">
        <f>[2]B!D2252</f>
        <v>0</v>
      </c>
      <c r="E334" s="450">
        <f>[2]B!E2252</f>
        <v>0</v>
      </c>
      <c r="F334" s="450">
        <f>[2]B!F2252</f>
        <v>0</v>
      </c>
      <c r="G334" s="450">
        <f>[2]B!G2252</f>
        <v>0</v>
      </c>
      <c r="H334" s="451">
        <f>[2]B!AA2252</f>
        <v>0</v>
      </c>
      <c r="I334" s="451">
        <f>[2]B!AB2252</f>
        <v>0</v>
      </c>
      <c r="J334" s="451">
        <f>[2]B!AC2252</f>
        <v>0</v>
      </c>
      <c r="K334" s="451">
        <f>[2]B!AD2252</f>
        <v>0</v>
      </c>
      <c r="L334" s="451">
        <f>[2]B!AE2252</f>
        <v>0</v>
      </c>
      <c r="M334" s="451">
        <f>[2]B!AF2252</f>
        <v>0</v>
      </c>
      <c r="N334" s="451">
        <f>[2]B!AG2252</f>
        <v>0</v>
      </c>
      <c r="O334" s="451">
        <f>[2]B!AH2252</f>
        <v>0</v>
      </c>
      <c r="P334" s="451">
        <f>[2]B!AI2252</f>
        <v>0</v>
      </c>
      <c r="Q334" s="451">
        <f>[2]B!AJ2252</f>
        <v>0</v>
      </c>
      <c r="R334" s="169"/>
    </row>
    <row r="335" spans="1:24" ht="15" customHeight="1" x14ac:dyDescent="0.15">
      <c r="A335" s="452">
        <v>1901126</v>
      </c>
      <c r="B335" s="453" t="s">
        <v>375</v>
      </c>
      <c r="C335" s="449">
        <f>[2]B!C2253</f>
        <v>0</v>
      </c>
      <c r="D335" s="449">
        <f>[2]B!D2253</f>
        <v>0</v>
      </c>
      <c r="E335" s="450">
        <f>[2]B!E2253</f>
        <v>0</v>
      </c>
      <c r="F335" s="450">
        <f>[2]B!F2253</f>
        <v>0</v>
      </c>
      <c r="G335" s="450">
        <f>[2]B!G2253</f>
        <v>0</v>
      </c>
      <c r="H335" s="451">
        <f>[2]B!AA2253</f>
        <v>0</v>
      </c>
      <c r="I335" s="451">
        <f>[2]B!AB2253</f>
        <v>0</v>
      </c>
      <c r="J335" s="451">
        <f>[2]B!AC2253</f>
        <v>0</v>
      </c>
      <c r="K335" s="451">
        <f>[2]B!AD2253</f>
        <v>0</v>
      </c>
      <c r="L335" s="451">
        <f>[2]B!AE2253</f>
        <v>0</v>
      </c>
      <c r="M335" s="451">
        <f>[2]B!AF2253</f>
        <v>0</v>
      </c>
      <c r="N335" s="451">
        <f>[2]B!AG2253</f>
        <v>0</v>
      </c>
      <c r="O335" s="451">
        <f>[2]B!AH2253</f>
        <v>0</v>
      </c>
      <c r="P335" s="451">
        <f>[2]B!AI2253</f>
        <v>0</v>
      </c>
      <c r="Q335" s="451">
        <f>[2]B!AJ2253</f>
        <v>0</v>
      </c>
      <c r="R335" s="169"/>
    </row>
    <row r="336" spans="1:24" ht="15" customHeight="1" x14ac:dyDescent="0.15">
      <c r="A336" s="452">
        <v>1901027</v>
      </c>
      <c r="B336" s="453" t="s">
        <v>451</v>
      </c>
      <c r="C336" s="449">
        <f>[2]B!C2254</f>
        <v>0</v>
      </c>
      <c r="D336" s="449">
        <f>[2]B!D2254</f>
        <v>0</v>
      </c>
      <c r="E336" s="450">
        <f>[2]B!E2254</f>
        <v>0</v>
      </c>
      <c r="F336" s="450">
        <f>[2]B!F2254</f>
        <v>0</v>
      </c>
      <c r="G336" s="450">
        <f>[2]B!G2254</f>
        <v>0</v>
      </c>
      <c r="H336" s="451">
        <f>[2]B!AA2254</f>
        <v>0</v>
      </c>
      <c r="I336" s="451">
        <f>[2]B!AB2254</f>
        <v>0</v>
      </c>
      <c r="J336" s="451">
        <f>[2]B!AC2254</f>
        <v>0</v>
      </c>
      <c r="K336" s="451">
        <f>[2]B!AD2254</f>
        <v>0</v>
      </c>
      <c r="L336" s="451">
        <f>[2]B!AE2254</f>
        <v>0</v>
      </c>
      <c r="M336" s="451">
        <f>[2]B!AF2254</f>
        <v>0</v>
      </c>
      <c r="N336" s="451">
        <f>[2]B!AG2254</f>
        <v>0</v>
      </c>
      <c r="O336" s="451">
        <f>[2]B!AH2254</f>
        <v>0</v>
      </c>
      <c r="P336" s="451">
        <f>[2]B!AI2254</f>
        <v>0</v>
      </c>
      <c r="Q336" s="451">
        <f>[2]B!AJ2254</f>
        <v>0</v>
      </c>
      <c r="R336" s="169"/>
    </row>
    <row r="337" spans="1:18" ht="15" customHeight="1" x14ac:dyDescent="0.15">
      <c r="A337" s="452">
        <v>1901028</v>
      </c>
      <c r="B337" s="453" t="s">
        <v>379</v>
      </c>
      <c r="C337" s="449">
        <f>[2]B!C2255</f>
        <v>0</v>
      </c>
      <c r="D337" s="449">
        <f>[2]B!D2255</f>
        <v>0</v>
      </c>
      <c r="E337" s="450">
        <f>[2]B!E2255</f>
        <v>0</v>
      </c>
      <c r="F337" s="450">
        <f>[2]B!F2255</f>
        <v>0</v>
      </c>
      <c r="G337" s="450">
        <f>[2]B!G2255</f>
        <v>0</v>
      </c>
      <c r="H337" s="451">
        <f>[2]B!AA2255</f>
        <v>0</v>
      </c>
      <c r="I337" s="451">
        <f>[2]B!AB2255</f>
        <v>0</v>
      </c>
      <c r="J337" s="451">
        <f>[2]B!AC2255</f>
        <v>0</v>
      </c>
      <c r="K337" s="451">
        <f>[2]B!AD2255</f>
        <v>0</v>
      </c>
      <c r="L337" s="451">
        <f>[2]B!AE2255</f>
        <v>0</v>
      </c>
      <c r="M337" s="451">
        <f>[2]B!AF2255</f>
        <v>0</v>
      </c>
      <c r="N337" s="451">
        <f>[2]B!AG2255</f>
        <v>0</v>
      </c>
      <c r="O337" s="451">
        <f>[2]B!AH2255</f>
        <v>0</v>
      </c>
      <c r="P337" s="451">
        <f>[2]B!AI2255</f>
        <v>0</v>
      </c>
      <c r="Q337" s="451">
        <f>[2]B!AJ2255</f>
        <v>0</v>
      </c>
      <c r="R337" s="169"/>
    </row>
    <row r="338" spans="1:18" ht="15" customHeight="1" x14ac:dyDescent="0.15">
      <c r="A338" s="454">
        <v>1901029</v>
      </c>
      <c r="B338" s="455" t="s">
        <v>380</v>
      </c>
      <c r="C338" s="449">
        <f>[2]B!C2256</f>
        <v>0</v>
      </c>
      <c r="D338" s="449">
        <f>[2]B!D2256</f>
        <v>0</v>
      </c>
      <c r="E338" s="450">
        <f>[2]B!E2256</f>
        <v>0</v>
      </c>
      <c r="F338" s="450">
        <f>[2]B!F2256</f>
        <v>0</v>
      </c>
      <c r="G338" s="450">
        <f>[2]B!G2256</f>
        <v>0</v>
      </c>
      <c r="H338" s="451">
        <f>[2]B!AA2256</f>
        <v>0</v>
      </c>
      <c r="I338" s="451">
        <f>[2]B!AB2256</f>
        <v>0</v>
      </c>
      <c r="J338" s="451">
        <f>[2]B!AC2256</f>
        <v>0</v>
      </c>
      <c r="K338" s="451">
        <f>[2]B!AD2256</f>
        <v>0</v>
      </c>
      <c r="L338" s="451">
        <f>[2]B!AE2256</f>
        <v>0</v>
      </c>
      <c r="M338" s="451">
        <f>[2]B!AF2256</f>
        <v>0</v>
      </c>
      <c r="N338" s="451">
        <f>[2]B!AG2256</f>
        <v>0</v>
      </c>
      <c r="O338" s="451">
        <f>[2]B!AH2256</f>
        <v>0</v>
      </c>
      <c r="P338" s="451">
        <f>[2]B!AI2256</f>
        <v>0</v>
      </c>
      <c r="Q338" s="451">
        <f>[2]B!AJ2256</f>
        <v>0</v>
      </c>
      <c r="R338" s="169"/>
    </row>
    <row r="339" spans="1:18" s="393" customFormat="1" ht="15" customHeight="1" x14ac:dyDescent="0.15">
      <c r="A339" s="700" t="s">
        <v>410</v>
      </c>
      <c r="B339" s="701"/>
      <c r="C339" s="456">
        <f>SUM(C331:C338)</f>
        <v>59</v>
      </c>
      <c r="D339" s="457">
        <f>SUM(D331:D338)</f>
        <v>59</v>
      </c>
      <c r="E339" s="458">
        <f t="shared" ref="E339:Q339" si="9">SUM(E331:E338)</f>
        <v>59</v>
      </c>
      <c r="F339" s="458">
        <f t="shared" si="9"/>
        <v>0</v>
      </c>
      <c r="G339" s="458">
        <f t="shared" si="9"/>
        <v>0</v>
      </c>
      <c r="H339" s="458">
        <f t="shared" si="9"/>
        <v>59</v>
      </c>
      <c r="I339" s="458">
        <f t="shared" si="9"/>
        <v>0</v>
      </c>
      <c r="J339" s="458">
        <f t="shared" si="9"/>
        <v>0</v>
      </c>
      <c r="K339" s="458">
        <f t="shared" si="9"/>
        <v>0</v>
      </c>
      <c r="L339" s="458">
        <f t="shared" si="9"/>
        <v>0</v>
      </c>
      <c r="M339" s="458">
        <f t="shared" si="9"/>
        <v>0</v>
      </c>
      <c r="N339" s="458">
        <f t="shared" si="9"/>
        <v>0</v>
      </c>
      <c r="O339" s="458">
        <f t="shared" si="9"/>
        <v>0</v>
      </c>
      <c r="P339" s="444">
        <f t="shared" si="9"/>
        <v>0</v>
      </c>
      <c r="Q339" s="444">
        <f t="shared" si="9"/>
        <v>0</v>
      </c>
      <c r="R339" s="169"/>
    </row>
    <row r="340" spans="1:18" ht="24.95" customHeight="1" x14ac:dyDescent="0.15">
      <c r="A340" s="702" t="s">
        <v>452</v>
      </c>
      <c r="B340" s="702"/>
      <c r="C340" s="178"/>
      <c r="D340" s="459"/>
      <c r="E340" s="459"/>
      <c r="F340" s="459"/>
      <c r="G340" s="459"/>
      <c r="H340" s="459"/>
      <c r="I340" s="459"/>
      <c r="J340" s="459"/>
      <c r="K340" s="459"/>
      <c r="L340" s="459"/>
      <c r="M340" s="459"/>
      <c r="N340" s="179"/>
      <c r="O340" s="371"/>
      <c r="P340" s="371"/>
    </row>
    <row r="341" spans="1:18" ht="15" customHeight="1" x14ac:dyDescent="0.15">
      <c r="A341" s="690" t="s">
        <v>453</v>
      </c>
      <c r="B341" s="691"/>
      <c r="C341" s="705" t="s">
        <v>6</v>
      </c>
      <c r="D341" s="673" t="s">
        <v>418</v>
      </c>
      <c r="E341" s="709" t="s">
        <v>454</v>
      </c>
      <c r="F341" s="709"/>
      <c r="G341" s="709"/>
      <c r="H341" s="709"/>
      <c r="I341" s="709"/>
      <c r="J341" s="710"/>
      <c r="K341" s="711" t="s">
        <v>455</v>
      </c>
      <c r="L341" s="714" t="s">
        <v>413</v>
      </c>
      <c r="M341" s="715"/>
      <c r="N341" s="716"/>
      <c r="O341" s="656" t="s">
        <v>414</v>
      </c>
      <c r="P341" s="694" t="s">
        <v>415</v>
      </c>
      <c r="Q341" s="695"/>
      <c r="R341" s="661" t="s">
        <v>416</v>
      </c>
    </row>
    <row r="342" spans="1:18" ht="15" customHeight="1" x14ac:dyDescent="0.15">
      <c r="A342" s="703"/>
      <c r="B342" s="704"/>
      <c r="C342" s="706"/>
      <c r="D342" s="708"/>
      <c r="E342" s="698" t="s">
        <v>456</v>
      </c>
      <c r="F342" s="699"/>
      <c r="G342" s="699"/>
      <c r="H342" s="699" t="s">
        <v>457</v>
      </c>
      <c r="I342" s="699"/>
      <c r="J342" s="699"/>
      <c r="K342" s="712"/>
      <c r="L342" s="717"/>
      <c r="M342" s="718"/>
      <c r="N342" s="719"/>
      <c r="O342" s="657"/>
      <c r="P342" s="696"/>
      <c r="Q342" s="697"/>
      <c r="R342" s="662"/>
    </row>
    <row r="343" spans="1:18" ht="45" customHeight="1" x14ac:dyDescent="0.15">
      <c r="A343" s="692"/>
      <c r="B343" s="693"/>
      <c r="C343" s="707"/>
      <c r="D343" s="674"/>
      <c r="E343" s="180" t="s">
        <v>429</v>
      </c>
      <c r="F343" s="181" t="s">
        <v>430</v>
      </c>
      <c r="G343" s="552" t="s">
        <v>449</v>
      </c>
      <c r="H343" s="180" t="s">
        <v>429</v>
      </c>
      <c r="I343" s="181" t="s">
        <v>430</v>
      </c>
      <c r="J343" s="552" t="s">
        <v>449</v>
      </c>
      <c r="K343" s="713"/>
      <c r="L343" s="183" t="s">
        <v>424</v>
      </c>
      <c r="M343" s="184" t="s">
        <v>425</v>
      </c>
      <c r="N343" s="185" t="s">
        <v>426</v>
      </c>
      <c r="O343" s="658"/>
      <c r="P343" s="460" t="s">
        <v>427</v>
      </c>
      <c r="Q343" s="461" t="s">
        <v>428</v>
      </c>
      <c r="R343" s="663"/>
    </row>
    <row r="344" spans="1:18" ht="15" customHeight="1" x14ac:dyDescent="0.15">
      <c r="A344" s="186" t="s">
        <v>458</v>
      </c>
      <c r="B344" s="187" t="s">
        <v>459</v>
      </c>
      <c r="C344" s="311">
        <f>[2]B!$C$1216</f>
        <v>1</v>
      </c>
      <c r="D344" s="449">
        <f>[2]B!H1216</f>
        <v>1</v>
      </c>
      <c r="E344" s="450">
        <f>[2]B!I1216</f>
        <v>1</v>
      </c>
      <c r="F344" s="450">
        <f>[2]B!J1216</f>
        <v>0</v>
      </c>
      <c r="G344" s="450">
        <f>[2]B!K1216</f>
        <v>0</v>
      </c>
      <c r="H344" s="450">
        <f>[2]B!L1216</f>
        <v>0</v>
      </c>
      <c r="I344" s="450">
        <f>[2]B!M1216</f>
        <v>0</v>
      </c>
      <c r="J344" s="450">
        <f>[2]B!N1216</f>
        <v>0</v>
      </c>
      <c r="K344" s="462"/>
      <c r="L344" s="450">
        <f>[2]B!AD1216</f>
        <v>0</v>
      </c>
      <c r="M344" s="450">
        <f>[2]B!AE1216</f>
        <v>0</v>
      </c>
      <c r="N344" s="450">
        <f>[2]B!AF1216</f>
        <v>0</v>
      </c>
      <c r="O344" s="450">
        <f>[2]B!AG1216</f>
        <v>0</v>
      </c>
      <c r="P344" s="450">
        <f>[2]B!AH1216</f>
        <v>0</v>
      </c>
      <c r="Q344" s="450">
        <f>[2]B!AI1216</f>
        <v>0</v>
      </c>
      <c r="R344" s="450">
        <f>[2]B!AJ1216</f>
        <v>0</v>
      </c>
    </row>
    <row r="345" spans="1:18" ht="15" customHeight="1" x14ac:dyDescent="0.15">
      <c r="A345" s="188" t="s">
        <v>460</v>
      </c>
      <c r="B345" s="189" t="s">
        <v>461</v>
      </c>
      <c r="C345" s="449">
        <f>[2]B!C1352</f>
        <v>251</v>
      </c>
      <c r="D345" s="449">
        <f>[2]B!H1352</f>
        <v>237</v>
      </c>
      <c r="E345" s="451">
        <f>[2]B!I1352</f>
        <v>224</v>
      </c>
      <c r="F345" s="451">
        <f>[2]B!J1352</f>
        <v>13</v>
      </c>
      <c r="G345" s="451">
        <f>[2]B!K1352</f>
        <v>3</v>
      </c>
      <c r="H345" s="451">
        <f>[2]B!L1352</f>
        <v>8</v>
      </c>
      <c r="I345" s="451">
        <f>[2]B!M1352</f>
        <v>1</v>
      </c>
      <c r="J345" s="451">
        <f>[2]B!N1352</f>
        <v>2</v>
      </c>
      <c r="K345" s="451">
        <v>55</v>
      </c>
      <c r="L345" s="451">
        <f>[2]B!AD1352</f>
        <v>0</v>
      </c>
      <c r="M345" s="451">
        <f>[2]B!AE1352</f>
        <v>0</v>
      </c>
      <c r="N345" s="451">
        <f>[2]B!AF1352</f>
        <v>0</v>
      </c>
      <c r="O345" s="451">
        <f>[2]B!AG1352</f>
        <v>0</v>
      </c>
      <c r="P345" s="451">
        <f>[2]B!AH1352</f>
        <v>0</v>
      </c>
      <c r="Q345" s="451">
        <f>[2]B!AI1352</f>
        <v>0</v>
      </c>
      <c r="R345" s="451">
        <f>[2]B!AJ1352</f>
        <v>0</v>
      </c>
    </row>
    <row r="346" spans="1:18" ht="15" customHeight="1" x14ac:dyDescent="0.15">
      <c r="A346" s="188" t="s">
        <v>113</v>
      </c>
      <c r="B346" s="189" t="s">
        <v>462</v>
      </c>
      <c r="C346" s="449">
        <f>[2]B!C1502</f>
        <v>34</v>
      </c>
      <c r="D346" s="449">
        <f>[2]B!H1502</f>
        <v>29</v>
      </c>
      <c r="E346" s="451">
        <f>[2]B!I1502</f>
        <v>28</v>
      </c>
      <c r="F346" s="451">
        <f>[2]B!J1502</f>
        <v>1</v>
      </c>
      <c r="G346" s="451">
        <f>[2]B!K1502</f>
        <v>0</v>
      </c>
      <c r="H346" s="451">
        <f>[2]B!L1502</f>
        <v>4</v>
      </c>
      <c r="I346" s="451">
        <f>[2]B!M1502</f>
        <v>1</v>
      </c>
      <c r="J346" s="451">
        <f>[2]B!N1502</f>
        <v>0</v>
      </c>
      <c r="K346" s="451">
        <v>21</v>
      </c>
      <c r="L346" s="451">
        <f>[2]B!AD1502</f>
        <v>0</v>
      </c>
      <c r="M346" s="451">
        <f>[2]B!AE1502</f>
        <v>0</v>
      </c>
      <c r="N346" s="451">
        <f>[2]B!AF1502</f>
        <v>0</v>
      </c>
      <c r="O346" s="451">
        <f>[2]B!AG1502</f>
        <v>0</v>
      </c>
      <c r="P346" s="451">
        <f>[2]B!AH1502</f>
        <v>0</v>
      </c>
      <c r="Q346" s="451">
        <f>[2]B!AI1502</f>
        <v>0</v>
      </c>
      <c r="R346" s="451">
        <f>[2]B!AJ1502</f>
        <v>0</v>
      </c>
    </row>
    <row r="347" spans="1:18" ht="15" customHeight="1" x14ac:dyDescent="0.15">
      <c r="A347" s="188" t="s">
        <v>115</v>
      </c>
      <c r="B347" s="189" t="s">
        <v>463</v>
      </c>
      <c r="C347" s="449">
        <f>[2]B!C1566</f>
        <v>8</v>
      </c>
      <c r="D347" s="449">
        <f>[2]B!H1566</f>
        <v>7</v>
      </c>
      <c r="E347" s="451">
        <f>[2]B!I1566</f>
        <v>7</v>
      </c>
      <c r="F347" s="451">
        <f>[2]B!J1566</f>
        <v>0</v>
      </c>
      <c r="G347" s="451">
        <f>[2]B!K1566</f>
        <v>0</v>
      </c>
      <c r="H347" s="451">
        <f>[2]B!L1566</f>
        <v>1</v>
      </c>
      <c r="I347" s="451">
        <f>[2]B!M1566</f>
        <v>0</v>
      </c>
      <c r="J347" s="451">
        <f>[2]B!N1566</f>
        <v>0</v>
      </c>
      <c r="K347" s="451">
        <v>2</v>
      </c>
      <c r="L347" s="451">
        <f>[2]B!AD1566</f>
        <v>0</v>
      </c>
      <c r="M347" s="451">
        <f>[2]B!AE1566</f>
        <v>0</v>
      </c>
      <c r="N347" s="451">
        <f>[2]B!AF1566</f>
        <v>0</v>
      </c>
      <c r="O347" s="451">
        <f>[2]B!AG1566</f>
        <v>0</v>
      </c>
      <c r="P347" s="451">
        <f>[2]B!AH1566</f>
        <v>0</v>
      </c>
      <c r="Q347" s="451">
        <f>[2]B!AI1566</f>
        <v>0</v>
      </c>
      <c r="R347" s="451">
        <f>[2]B!AJ1566</f>
        <v>0</v>
      </c>
    </row>
    <row r="348" spans="1:18" ht="15" customHeight="1" x14ac:dyDescent="0.15">
      <c r="A348" s="188" t="s">
        <v>117</v>
      </c>
      <c r="B348" s="189" t="s">
        <v>464</v>
      </c>
      <c r="C348" s="449">
        <f>[2]B!C1635</f>
        <v>31</v>
      </c>
      <c r="D348" s="449">
        <f>[2]B!H1635</f>
        <v>26</v>
      </c>
      <c r="E348" s="451">
        <f>[2]B!I1635</f>
        <v>26</v>
      </c>
      <c r="F348" s="451">
        <f>[2]B!J1635</f>
        <v>0</v>
      </c>
      <c r="G348" s="451">
        <f>[2]B!K1635</f>
        <v>0</v>
      </c>
      <c r="H348" s="451">
        <f>[2]B!L1635</f>
        <v>5</v>
      </c>
      <c r="I348" s="451">
        <f>[2]B!M1635</f>
        <v>0</v>
      </c>
      <c r="J348" s="451">
        <f>[2]B!N1635</f>
        <v>0</v>
      </c>
      <c r="K348" s="451">
        <v>29</v>
      </c>
      <c r="L348" s="451">
        <f>[2]B!AD1635</f>
        <v>0</v>
      </c>
      <c r="M348" s="451">
        <f>[2]B!AE1635</f>
        <v>0</v>
      </c>
      <c r="N348" s="451">
        <f>[2]B!AF1635</f>
        <v>0</v>
      </c>
      <c r="O348" s="451">
        <f>[2]B!AG1635</f>
        <v>0</v>
      </c>
      <c r="P348" s="451">
        <f>[2]B!AH1635</f>
        <v>0</v>
      </c>
      <c r="Q348" s="451">
        <f>[2]B!AI1635</f>
        <v>0</v>
      </c>
      <c r="R348" s="451">
        <f>[2]B!AJ1635</f>
        <v>0</v>
      </c>
    </row>
    <row r="349" spans="1:18" ht="15" customHeight="1" x14ac:dyDescent="0.15">
      <c r="A349" s="188" t="s">
        <v>465</v>
      </c>
      <c r="B349" s="189" t="s">
        <v>466</v>
      </c>
      <c r="C349" s="449">
        <f>[2]B!C1680</f>
        <v>36</v>
      </c>
      <c r="D349" s="449">
        <f>[2]B!H1680</f>
        <v>31</v>
      </c>
      <c r="E349" s="451">
        <f>[2]B!I1680</f>
        <v>29</v>
      </c>
      <c r="F349" s="451">
        <f>[2]B!J1680</f>
        <v>2</v>
      </c>
      <c r="G349" s="451">
        <f>[2]B!K1680</f>
        <v>0</v>
      </c>
      <c r="H349" s="451">
        <f>[2]B!L1680</f>
        <v>3</v>
      </c>
      <c r="I349" s="451">
        <f>[2]B!M1680</f>
        <v>1</v>
      </c>
      <c r="J349" s="451">
        <f>[2]B!N1680</f>
        <v>1</v>
      </c>
      <c r="K349" s="451">
        <v>36</v>
      </c>
      <c r="L349" s="451">
        <f>[2]B!AD1680</f>
        <v>0</v>
      </c>
      <c r="M349" s="451">
        <f>[2]B!AE1680</f>
        <v>0</v>
      </c>
      <c r="N349" s="451">
        <f>[2]B!AF1680</f>
        <v>0</v>
      </c>
      <c r="O349" s="451">
        <f>[2]B!AG1680</f>
        <v>0</v>
      </c>
      <c r="P349" s="451">
        <f>[2]B!AH1680</f>
        <v>0</v>
      </c>
      <c r="Q349" s="451">
        <f>[2]B!AI1680</f>
        <v>0</v>
      </c>
      <c r="R349" s="451">
        <f>[2]B!AJ1680</f>
        <v>0</v>
      </c>
    </row>
    <row r="350" spans="1:18" ht="15" customHeight="1" x14ac:dyDescent="0.15">
      <c r="A350" s="188" t="s">
        <v>124</v>
      </c>
      <c r="B350" s="189" t="s">
        <v>467</v>
      </c>
      <c r="C350" s="463">
        <f>[2]B!C1914</f>
        <v>3</v>
      </c>
      <c r="D350" s="463">
        <f>[2]B!H1914</f>
        <v>3</v>
      </c>
      <c r="E350" s="451">
        <f>[2]B!I1914</f>
        <v>3</v>
      </c>
      <c r="F350" s="451">
        <f>[2]B!J1914</f>
        <v>0</v>
      </c>
      <c r="G350" s="451">
        <f>[2]B!K1914</f>
        <v>0</v>
      </c>
      <c r="H350" s="451">
        <f>[2]B!L1914</f>
        <v>0</v>
      </c>
      <c r="I350" s="451">
        <f>[2]B!M1914</f>
        <v>0</v>
      </c>
      <c r="J350" s="451">
        <f>[2]B!N1914</f>
        <v>0</v>
      </c>
      <c r="K350" s="451">
        <v>0</v>
      </c>
      <c r="L350" s="451">
        <f>[2]B!AD1914</f>
        <v>0</v>
      </c>
      <c r="M350" s="451">
        <f>[2]B!AE1914</f>
        <v>0</v>
      </c>
      <c r="N350" s="451">
        <f>[2]B!AF1914</f>
        <v>0</v>
      </c>
      <c r="O350" s="451">
        <f>[2]B!AG1914</f>
        <v>0</v>
      </c>
      <c r="P350" s="451">
        <f>[2]B!AH1914</f>
        <v>0</v>
      </c>
      <c r="Q350" s="451">
        <f>[2]B!AI1914</f>
        <v>0</v>
      </c>
      <c r="R350" s="451">
        <f>[2]B!AJ1914</f>
        <v>0</v>
      </c>
    </row>
    <row r="351" spans="1:18" ht="15" customHeight="1" x14ac:dyDescent="0.15">
      <c r="A351" s="188" t="s">
        <v>468</v>
      </c>
      <c r="B351" s="189" t="s">
        <v>469</v>
      </c>
      <c r="C351" s="463">
        <f>[2]B!C1983</f>
        <v>11</v>
      </c>
      <c r="D351" s="463">
        <f>[2]B!H1983</f>
        <v>8</v>
      </c>
      <c r="E351" s="451">
        <f>[2]B!I1983</f>
        <v>7</v>
      </c>
      <c r="F351" s="451">
        <f>[2]B!J1983</f>
        <v>1</v>
      </c>
      <c r="G351" s="451">
        <f>[2]B!K1983</f>
        <v>0</v>
      </c>
      <c r="H351" s="451">
        <f>[2]B!L1983</f>
        <v>3</v>
      </c>
      <c r="I351" s="451">
        <f>[2]B!M1983</f>
        <v>0</v>
      </c>
      <c r="J351" s="451">
        <f>[2]B!N1983</f>
        <v>0</v>
      </c>
      <c r="K351" s="451">
        <v>2</v>
      </c>
      <c r="L351" s="451">
        <f>[2]B!AD1983</f>
        <v>0</v>
      </c>
      <c r="M351" s="451">
        <f>[2]B!AE1983</f>
        <v>0</v>
      </c>
      <c r="N351" s="451">
        <f>[2]B!AF1983</f>
        <v>0</v>
      </c>
      <c r="O351" s="451">
        <f>[2]B!AG1983</f>
        <v>0</v>
      </c>
      <c r="P351" s="451">
        <f>[2]B!AH1983</f>
        <v>0</v>
      </c>
      <c r="Q351" s="451">
        <f>[2]B!AI1983</f>
        <v>0</v>
      </c>
      <c r="R351" s="451">
        <f>[2]B!AJ1983</f>
        <v>0</v>
      </c>
    </row>
    <row r="352" spans="1:18" ht="15" customHeight="1" x14ac:dyDescent="0.15">
      <c r="A352" s="188" t="s">
        <v>470</v>
      </c>
      <c r="B352" s="189" t="s">
        <v>471</v>
      </c>
      <c r="C352" s="463">
        <f>[2]B!C2176</f>
        <v>212</v>
      </c>
      <c r="D352" s="463">
        <f>[2]B!H2176</f>
        <v>170</v>
      </c>
      <c r="E352" s="451">
        <f>[2]B!I2176</f>
        <v>135</v>
      </c>
      <c r="F352" s="451">
        <f>[2]B!J2176</f>
        <v>35</v>
      </c>
      <c r="G352" s="451">
        <f>[2]B!K2176</f>
        <v>8</v>
      </c>
      <c r="H352" s="451">
        <f>[2]B!L2176</f>
        <v>30</v>
      </c>
      <c r="I352" s="451">
        <f>[2]B!M2176</f>
        <v>4</v>
      </c>
      <c r="J352" s="451">
        <f>[2]B!N2176</f>
        <v>0</v>
      </c>
      <c r="K352" s="464"/>
      <c r="L352" s="451">
        <f>[2]B!AD2176</f>
        <v>0</v>
      </c>
      <c r="M352" s="451">
        <f>[2]B!AE2176</f>
        <v>0</v>
      </c>
      <c r="N352" s="451">
        <f>[2]B!AF2176</f>
        <v>0</v>
      </c>
      <c r="O352" s="451">
        <f>[2]B!AG2176</f>
        <v>0</v>
      </c>
      <c r="P352" s="451">
        <f>[2]B!AH2176</f>
        <v>0</v>
      </c>
      <c r="Q352" s="451">
        <f>[2]B!AI2176</f>
        <v>0</v>
      </c>
      <c r="R352" s="451">
        <f>[2]B!AJ2176</f>
        <v>0</v>
      </c>
    </row>
    <row r="353" spans="1:28" ht="15" customHeight="1" x14ac:dyDescent="0.15">
      <c r="A353" s="188" t="s">
        <v>472</v>
      </c>
      <c r="B353" s="189" t="s">
        <v>473</v>
      </c>
      <c r="C353" s="449">
        <f>[2]B!C2218</f>
        <v>10</v>
      </c>
      <c r="D353" s="449">
        <f>[2]B!H2218</f>
        <v>10</v>
      </c>
      <c r="E353" s="451">
        <f>[2]B!I2218</f>
        <v>6</v>
      </c>
      <c r="F353" s="451">
        <f>[2]B!J2218</f>
        <v>4</v>
      </c>
      <c r="G353" s="451">
        <f>[2]B!K2218</f>
        <v>0</v>
      </c>
      <c r="H353" s="451">
        <f>[2]B!L2218</f>
        <v>0</v>
      </c>
      <c r="I353" s="451">
        <f>[2]B!M2218</f>
        <v>0</v>
      </c>
      <c r="J353" s="451">
        <f>[2]B!N2218</f>
        <v>0</v>
      </c>
      <c r="K353" s="451">
        <v>2</v>
      </c>
      <c r="L353" s="451">
        <f>[2]B!AD2218</f>
        <v>0</v>
      </c>
      <c r="M353" s="451">
        <f>[2]B!AE2218</f>
        <v>0</v>
      </c>
      <c r="N353" s="451">
        <f>[2]B!AF2218</f>
        <v>0</v>
      </c>
      <c r="O353" s="451">
        <f>[2]B!AG2218</f>
        <v>0</v>
      </c>
      <c r="P353" s="451">
        <f>[2]B!AH2218</f>
        <v>0</v>
      </c>
      <c r="Q353" s="451">
        <f>[2]B!AI2218</f>
        <v>0</v>
      </c>
      <c r="R353" s="451">
        <f>[2]B!AJ2218</f>
        <v>0</v>
      </c>
    </row>
    <row r="354" spans="1:28" ht="15" customHeight="1" x14ac:dyDescent="0.15">
      <c r="A354" s="188" t="s">
        <v>474</v>
      </c>
      <c r="B354" s="189" t="s">
        <v>475</v>
      </c>
      <c r="C354" s="449">
        <f>[2]B!C2342</f>
        <v>54</v>
      </c>
      <c r="D354" s="449">
        <f>[2]B!H2342</f>
        <v>42</v>
      </c>
      <c r="E354" s="451">
        <f>[2]B!I2342</f>
        <v>28</v>
      </c>
      <c r="F354" s="451">
        <f>[2]B!J2342</f>
        <v>14</v>
      </c>
      <c r="G354" s="451">
        <f>[2]B!K2342</f>
        <v>3</v>
      </c>
      <c r="H354" s="451">
        <f>[2]B!L2342</f>
        <v>6</v>
      </c>
      <c r="I354" s="451">
        <f>[2]B!M2342</f>
        <v>1</v>
      </c>
      <c r="J354" s="451">
        <f>[2]B!N2342</f>
        <v>2</v>
      </c>
      <c r="K354" s="450">
        <v>0</v>
      </c>
      <c r="L354" s="451">
        <f>[2]B!AD2342</f>
        <v>0</v>
      </c>
      <c r="M354" s="451">
        <f>[2]B!AE2342</f>
        <v>0</v>
      </c>
      <c r="N354" s="451">
        <f>[2]B!AF2342</f>
        <v>0</v>
      </c>
      <c r="O354" s="451">
        <f>[2]B!AG2342</f>
        <v>0</v>
      </c>
      <c r="P354" s="451">
        <f>[2]B!AH2342</f>
        <v>0</v>
      </c>
      <c r="Q354" s="451">
        <f>[2]B!AI2342</f>
        <v>0</v>
      </c>
      <c r="R354" s="451">
        <f>[2]B!AJ2342</f>
        <v>0</v>
      </c>
    </row>
    <row r="355" spans="1:28" ht="15" customHeight="1" x14ac:dyDescent="0.15">
      <c r="A355" s="188" t="s">
        <v>476</v>
      </c>
      <c r="B355" s="189" t="s">
        <v>477</v>
      </c>
      <c r="C355" s="449">
        <f>[2]B!C2377</f>
        <v>14</v>
      </c>
      <c r="D355" s="449">
        <f>[2]B!H2377</f>
        <v>11</v>
      </c>
      <c r="E355" s="451">
        <f>[2]B!I2377</f>
        <v>11</v>
      </c>
      <c r="F355" s="451">
        <f>[2]B!J2377</f>
        <v>0</v>
      </c>
      <c r="G355" s="451">
        <f>[2]B!K2377</f>
        <v>0</v>
      </c>
      <c r="H355" s="451">
        <f>[2]B!L2377</f>
        <v>3</v>
      </c>
      <c r="I355" s="451">
        <f>[2]B!M2377</f>
        <v>0</v>
      </c>
      <c r="J355" s="451">
        <f>[2]B!N2377</f>
        <v>0</v>
      </c>
      <c r="K355" s="450">
        <v>2</v>
      </c>
      <c r="L355" s="451">
        <f>[2]B!AD2377</f>
        <v>0</v>
      </c>
      <c r="M355" s="451">
        <f>[2]B!AE2377</f>
        <v>0</v>
      </c>
      <c r="N355" s="451">
        <f>[2]B!AF2377</f>
        <v>0</v>
      </c>
      <c r="O355" s="451">
        <f>[2]B!AG2377</f>
        <v>0</v>
      </c>
      <c r="P355" s="451">
        <f>[2]B!AH2377</f>
        <v>0</v>
      </c>
      <c r="Q355" s="451">
        <f>[2]B!AI2377</f>
        <v>0</v>
      </c>
      <c r="R355" s="451">
        <f>[2]B!AJ2377</f>
        <v>0</v>
      </c>
    </row>
    <row r="356" spans="1:28" ht="15" customHeight="1" x14ac:dyDescent="0.15">
      <c r="A356" s="188" t="s">
        <v>478</v>
      </c>
      <c r="B356" s="189" t="s">
        <v>479</v>
      </c>
      <c r="C356" s="449">
        <f>[2]B!C2414</f>
        <v>37</v>
      </c>
      <c r="D356" s="449">
        <f>[2]B!H2414</f>
        <v>32</v>
      </c>
      <c r="E356" s="451">
        <f>[2]B!I2414</f>
        <v>17</v>
      </c>
      <c r="F356" s="451">
        <f>[2]B!J2414</f>
        <v>15</v>
      </c>
      <c r="G356" s="451">
        <f>[2]B!K2414</f>
        <v>0</v>
      </c>
      <c r="H356" s="451">
        <f>[2]B!L2414</f>
        <v>3</v>
      </c>
      <c r="I356" s="451">
        <f>[2]B!M2414</f>
        <v>2</v>
      </c>
      <c r="J356" s="451">
        <f>[2]B!N2414</f>
        <v>0</v>
      </c>
      <c r="K356" s="450">
        <v>1</v>
      </c>
      <c r="L356" s="451">
        <f>[2]B!AD2414</f>
        <v>0</v>
      </c>
      <c r="M356" s="451">
        <f>[2]B!AE2414</f>
        <v>0</v>
      </c>
      <c r="N356" s="451">
        <f>[2]B!AF2414</f>
        <v>0</v>
      </c>
      <c r="O356" s="451">
        <f>[2]B!AG2414</f>
        <v>0</v>
      </c>
      <c r="P356" s="451">
        <f>[2]B!AH2414</f>
        <v>0</v>
      </c>
      <c r="Q356" s="451">
        <f>[2]B!AI2414</f>
        <v>0</v>
      </c>
      <c r="R356" s="451">
        <f>[2]B!AJ2414</f>
        <v>0</v>
      </c>
    </row>
    <row r="357" spans="1:28" ht="15" customHeight="1" x14ac:dyDescent="0.15">
      <c r="A357" s="190" t="s">
        <v>480</v>
      </c>
      <c r="B357" s="189" t="s">
        <v>481</v>
      </c>
      <c r="C357" s="465">
        <f>SUM(C358:C360)</f>
        <v>88</v>
      </c>
      <c r="D357" s="465">
        <f t="shared" ref="D357:J357" si="10">SUM(D358:D360)</f>
        <v>81</v>
      </c>
      <c r="E357" s="466">
        <f t="shared" si="10"/>
        <v>35</v>
      </c>
      <c r="F357" s="466">
        <f t="shared" si="10"/>
        <v>46</v>
      </c>
      <c r="G357" s="466">
        <f t="shared" si="10"/>
        <v>7</v>
      </c>
      <c r="H357" s="466">
        <f t="shared" si="10"/>
        <v>0</v>
      </c>
      <c r="I357" s="466">
        <f t="shared" si="10"/>
        <v>0</v>
      </c>
      <c r="J357" s="466">
        <f t="shared" si="10"/>
        <v>0</v>
      </c>
      <c r="K357" s="464"/>
      <c r="L357" s="466">
        <f>SUM(L358:L360)</f>
        <v>0</v>
      </c>
      <c r="M357" s="466">
        <f t="shared" ref="M357:R357" si="11">SUM(M358:M360)</f>
        <v>0</v>
      </c>
      <c r="N357" s="466">
        <f t="shared" si="11"/>
        <v>0</v>
      </c>
      <c r="O357" s="466">
        <f t="shared" si="11"/>
        <v>0</v>
      </c>
      <c r="P357" s="466">
        <f t="shared" si="11"/>
        <v>0</v>
      </c>
      <c r="Q357" s="466">
        <f t="shared" si="11"/>
        <v>0</v>
      </c>
      <c r="R357" s="466">
        <f t="shared" si="11"/>
        <v>0</v>
      </c>
    </row>
    <row r="358" spans="1:28" ht="15" customHeight="1" x14ac:dyDescent="0.15">
      <c r="A358" s="191"/>
      <c r="B358" s="76" t="s">
        <v>184</v>
      </c>
      <c r="C358" s="465">
        <f>[2]B!C2420</f>
        <v>88</v>
      </c>
      <c r="D358" s="465">
        <f>[2]B!H2420</f>
        <v>81</v>
      </c>
      <c r="E358" s="451">
        <f>[2]B!I2420</f>
        <v>35</v>
      </c>
      <c r="F358" s="451">
        <f>[2]B!J2420</f>
        <v>46</v>
      </c>
      <c r="G358" s="451">
        <f>[2]B!K2420</f>
        <v>7</v>
      </c>
      <c r="H358" s="451">
        <f>[2]B!L2420</f>
        <v>0</v>
      </c>
      <c r="I358" s="451">
        <f>[2]B!M2420</f>
        <v>0</v>
      </c>
      <c r="J358" s="451">
        <f>[2]B!N2420</f>
        <v>0</v>
      </c>
      <c r="K358" s="464"/>
      <c r="L358" s="451">
        <f>[2]B!AD2420</f>
        <v>0</v>
      </c>
      <c r="M358" s="451">
        <f>[2]B!AE2420</f>
        <v>0</v>
      </c>
      <c r="N358" s="451">
        <f>[2]B!AF2420</f>
        <v>0</v>
      </c>
      <c r="O358" s="451">
        <f>[2]B!AG2420</f>
        <v>0</v>
      </c>
      <c r="P358" s="451">
        <f>[2]B!AH2420</f>
        <v>0</v>
      </c>
      <c r="Q358" s="451">
        <f>[2]B!AI2420</f>
        <v>0</v>
      </c>
      <c r="R358" s="451">
        <f>[2]B!AJ2420</f>
        <v>0</v>
      </c>
    </row>
    <row r="359" spans="1:28" ht="15" customHeight="1" x14ac:dyDescent="0.15">
      <c r="A359" s="191"/>
      <c r="B359" s="76" t="s">
        <v>185</v>
      </c>
      <c r="C359" s="465">
        <f>[2]B!C2421</f>
        <v>0</v>
      </c>
      <c r="D359" s="465">
        <f>[2]B!H2421</f>
        <v>0</v>
      </c>
      <c r="E359" s="451">
        <f>[2]B!I2421</f>
        <v>0</v>
      </c>
      <c r="F359" s="451">
        <f>[2]B!J2421</f>
        <v>0</v>
      </c>
      <c r="G359" s="451">
        <f>[2]B!K2421</f>
        <v>0</v>
      </c>
      <c r="H359" s="451">
        <f>[2]B!L2421</f>
        <v>0</v>
      </c>
      <c r="I359" s="451">
        <f>[2]B!M2421</f>
        <v>0</v>
      </c>
      <c r="J359" s="451">
        <f>[2]B!N2421</f>
        <v>0</v>
      </c>
      <c r="K359" s="464"/>
      <c r="L359" s="451">
        <f>[2]B!AD2421</f>
        <v>0</v>
      </c>
      <c r="M359" s="451">
        <f>[2]B!AE2421</f>
        <v>0</v>
      </c>
      <c r="N359" s="451">
        <f>[2]B!AF2421</f>
        <v>0</v>
      </c>
      <c r="O359" s="451">
        <f>[2]B!AG2421</f>
        <v>0</v>
      </c>
      <c r="P359" s="451">
        <f>[2]B!AH2421</f>
        <v>0</v>
      </c>
      <c r="Q359" s="451">
        <f>[2]B!AI2421</f>
        <v>0</v>
      </c>
      <c r="R359" s="451">
        <f>[2]B!AJ2421</f>
        <v>0</v>
      </c>
    </row>
    <row r="360" spans="1:28" ht="15" customHeight="1" x14ac:dyDescent="0.15">
      <c r="A360" s="191"/>
      <c r="B360" s="76" t="s">
        <v>186</v>
      </c>
      <c r="C360" s="318">
        <f>SUM([2]B!C2422:C2426)</f>
        <v>0</v>
      </c>
      <c r="D360" s="318">
        <f>SUM([2]B!H2422:H2426)</f>
        <v>0</v>
      </c>
      <c r="E360" s="467">
        <f>SUM([2]B!I2422:I2426)</f>
        <v>0</v>
      </c>
      <c r="F360" s="467">
        <f>SUM([2]B!J2422:J2426)</f>
        <v>0</v>
      </c>
      <c r="G360" s="467">
        <f>SUM([2]B!K2422:K2426)</f>
        <v>0</v>
      </c>
      <c r="H360" s="467">
        <f>SUM([2]B!L2422:L2426)</f>
        <v>0</v>
      </c>
      <c r="I360" s="467">
        <f>SUM([2]B!M2422:M2426)</f>
        <v>0</v>
      </c>
      <c r="J360" s="467">
        <f>SUM([2]B!N2422:N2426)</f>
        <v>0</v>
      </c>
      <c r="K360" s="464"/>
      <c r="L360" s="467">
        <f>SUM([2]B!AD2422:AD2426)</f>
        <v>0</v>
      </c>
      <c r="M360" s="467">
        <f>SUM([2]B!AE2422:AE2426)</f>
        <v>0</v>
      </c>
      <c r="N360" s="467">
        <f>SUM([2]B!AF2422:AF2426)</f>
        <v>0</v>
      </c>
      <c r="O360" s="467">
        <f>SUM([2]B!AG2422:AG2426)</f>
        <v>0</v>
      </c>
      <c r="P360" s="467">
        <f>SUM([2]B!AH2422:AH2426)</f>
        <v>0</v>
      </c>
      <c r="Q360" s="467">
        <f>SUM([2]B!AI2422:AI2426)</f>
        <v>0</v>
      </c>
      <c r="R360" s="467">
        <f>SUM([2]B!AJ2422:AJ2426)</f>
        <v>0</v>
      </c>
    </row>
    <row r="361" spans="1:28" ht="15" customHeight="1" x14ac:dyDescent="0.15">
      <c r="A361" s="188" t="s">
        <v>482</v>
      </c>
      <c r="B361" s="189" t="s">
        <v>483</v>
      </c>
      <c r="C361" s="449">
        <f>[2]B!C2660</f>
        <v>90</v>
      </c>
      <c r="D361" s="449">
        <f>[2]B!H2660</f>
        <v>81</v>
      </c>
      <c r="E361" s="451">
        <f>[2]B!I2660</f>
        <v>73</v>
      </c>
      <c r="F361" s="451">
        <f>[2]B!J2660</f>
        <v>8</v>
      </c>
      <c r="G361" s="451">
        <f>[2]B!K2660</f>
        <v>3</v>
      </c>
      <c r="H361" s="451">
        <f>[2]B!L2660</f>
        <v>6</v>
      </c>
      <c r="I361" s="451">
        <f>[2]B!M2660</f>
        <v>0</v>
      </c>
      <c r="J361" s="451">
        <f>[2]B!N2660</f>
        <v>0</v>
      </c>
      <c r="K361" s="450">
        <v>3</v>
      </c>
      <c r="L361" s="451">
        <f>[2]B!AD2660</f>
        <v>0</v>
      </c>
      <c r="M361" s="451">
        <f>[2]B!AE2660</f>
        <v>0</v>
      </c>
      <c r="N361" s="451">
        <f>[2]B!AF2660</f>
        <v>0</v>
      </c>
      <c r="O361" s="451">
        <f>[2]B!AG2660</f>
        <v>0</v>
      </c>
      <c r="P361" s="451">
        <f>[2]B!AH2660</f>
        <v>0</v>
      </c>
      <c r="Q361" s="451">
        <f>[2]B!AI2660</f>
        <v>0</v>
      </c>
      <c r="R361" s="451">
        <f>[2]B!AJ2660</f>
        <v>0</v>
      </c>
    </row>
    <row r="362" spans="1:28" ht="15" customHeight="1" x14ac:dyDescent="0.15">
      <c r="A362" s="188" t="s">
        <v>484</v>
      </c>
      <c r="B362" s="189" t="s">
        <v>485</v>
      </c>
      <c r="C362" s="468">
        <f>SUM([2]B!C2843+[2]B!C2816)</f>
        <v>57</v>
      </c>
      <c r="D362" s="468">
        <f>SUM([2]B!H2843+[2]B!H2816)</f>
        <v>29</v>
      </c>
      <c r="E362" s="467">
        <f>SUM([2]B!I2843+[2]B!I2816)</f>
        <v>29</v>
      </c>
      <c r="F362" s="467">
        <f>SUM([2]B!J2843+[2]B!J2816)</f>
        <v>0</v>
      </c>
      <c r="G362" s="467">
        <f>SUM([2]B!K2843+[2]B!K2816)</f>
        <v>0</v>
      </c>
      <c r="H362" s="467">
        <f>SUM([2]B!L2843+[2]B!L2816)</f>
        <v>28</v>
      </c>
      <c r="I362" s="467">
        <f>SUM([2]B!M2843+[2]B!M2816)</f>
        <v>0</v>
      </c>
      <c r="J362" s="467">
        <f>SUM([2]B!N2843+[2]B!N2816)</f>
        <v>0</v>
      </c>
      <c r="K362" s="450">
        <v>55</v>
      </c>
      <c r="L362" s="467">
        <f>SUM([2]B!AD2843+[2]B!AD2816)</f>
        <v>0</v>
      </c>
      <c r="M362" s="467">
        <f>SUM([2]B!AE2843+[2]B!AE2816)</f>
        <v>0</v>
      </c>
      <c r="N362" s="467">
        <f>SUM([2]B!AF2843+[2]B!AF2816)</f>
        <v>0</v>
      </c>
      <c r="O362" s="467">
        <f>SUM([2]B!AG2843+[2]B!AG2816)</f>
        <v>0</v>
      </c>
      <c r="P362" s="467">
        <f>SUM([2]B!AH2843+[2]B!AH2816)</f>
        <v>0</v>
      </c>
      <c r="Q362" s="467">
        <f>SUM([2]B!AI2843+[2]B!AI2816)</f>
        <v>0</v>
      </c>
      <c r="R362" s="467">
        <f>SUM([2]B!AJ2843+[2]B!AJ2816)</f>
        <v>0</v>
      </c>
    </row>
    <row r="363" spans="1:28" ht="15" customHeight="1" x14ac:dyDescent="0.15">
      <c r="A363" s="192" t="s">
        <v>484</v>
      </c>
      <c r="B363" s="193" t="s">
        <v>486</v>
      </c>
      <c r="C363" s="469">
        <f>[2]B!C2672</f>
        <v>10</v>
      </c>
      <c r="D363" s="449">
        <f>[2]B!H2672</f>
        <v>7</v>
      </c>
      <c r="E363" s="470">
        <f>[2]B!I2672</f>
        <v>7</v>
      </c>
      <c r="F363" s="470">
        <f>[2]B!J2672</f>
        <v>0</v>
      </c>
      <c r="G363" s="470">
        <f>[2]B!K2672</f>
        <v>0</v>
      </c>
      <c r="H363" s="470">
        <f>[2]B!L2672</f>
        <v>3</v>
      </c>
      <c r="I363" s="470">
        <f>[2]B!M2672</f>
        <v>0</v>
      </c>
      <c r="J363" s="470">
        <f>[2]B!N2672</f>
        <v>0</v>
      </c>
      <c r="K363" s="471"/>
      <c r="L363" s="470">
        <f>[2]B!AD2672</f>
        <v>0</v>
      </c>
      <c r="M363" s="470">
        <f>[2]B!AE2672</f>
        <v>0</v>
      </c>
      <c r="N363" s="470">
        <f>[2]B!AF2672</f>
        <v>0</v>
      </c>
      <c r="O363" s="470">
        <f>[2]B!AG2672</f>
        <v>0</v>
      </c>
      <c r="P363" s="470">
        <f>[2]B!AH2672</f>
        <v>0</v>
      </c>
      <c r="Q363" s="470">
        <f>[2]B!AI2672</f>
        <v>0</v>
      </c>
      <c r="R363" s="470">
        <f>[2]B!AJ2672</f>
        <v>0</v>
      </c>
    </row>
    <row r="364" spans="1:28" s="3" customFormat="1" ht="15" customHeight="1" x14ac:dyDescent="0.15">
      <c r="A364" s="639" t="s">
        <v>487</v>
      </c>
      <c r="B364" s="639"/>
      <c r="C364" s="456">
        <f>SUM(C344:C357)+C361+C362+C363</f>
        <v>947</v>
      </c>
      <c r="D364" s="456">
        <f t="shared" ref="D364:J364" si="12">SUM(D344:D357)+D361+D362+D363</f>
        <v>805</v>
      </c>
      <c r="E364" s="456">
        <f t="shared" si="12"/>
        <v>666</v>
      </c>
      <c r="F364" s="456">
        <f t="shared" si="12"/>
        <v>139</v>
      </c>
      <c r="G364" s="456">
        <f t="shared" si="12"/>
        <v>24</v>
      </c>
      <c r="H364" s="456">
        <f t="shared" si="12"/>
        <v>103</v>
      </c>
      <c r="I364" s="456">
        <f t="shared" si="12"/>
        <v>10</v>
      </c>
      <c r="J364" s="456">
        <f t="shared" si="12"/>
        <v>5</v>
      </c>
      <c r="K364" s="456">
        <f>SUM(K345:K351)+K361+K362+K353+K354+K355+K356</f>
        <v>208</v>
      </c>
      <c r="L364" s="456">
        <f t="shared" ref="L364:R364" si="13">SUM(L344:L357)+L361+L362+L363</f>
        <v>0</v>
      </c>
      <c r="M364" s="456">
        <f t="shared" si="13"/>
        <v>0</v>
      </c>
      <c r="N364" s="456">
        <f t="shared" si="13"/>
        <v>0</v>
      </c>
      <c r="O364" s="456">
        <f t="shared" si="13"/>
        <v>0</v>
      </c>
      <c r="P364" s="456">
        <f t="shared" si="13"/>
        <v>0</v>
      </c>
      <c r="Q364" s="456">
        <f t="shared" si="13"/>
        <v>0</v>
      </c>
      <c r="R364" s="456">
        <f t="shared" si="13"/>
        <v>0</v>
      </c>
    </row>
    <row r="365" spans="1:28" ht="24.95" customHeight="1" x14ac:dyDescent="0.15">
      <c r="A365" s="689" t="s">
        <v>488</v>
      </c>
      <c r="B365" s="689"/>
      <c r="C365" s="689"/>
      <c r="D365" s="689"/>
      <c r="E365" s="689"/>
      <c r="F365" s="689"/>
    </row>
    <row r="366" spans="1:28" ht="42" customHeight="1" x14ac:dyDescent="0.15">
      <c r="A366" s="690" t="s">
        <v>489</v>
      </c>
      <c r="B366" s="691"/>
      <c r="C366" s="595" t="s">
        <v>410</v>
      </c>
      <c r="D366" s="595" t="s">
        <v>490</v>
      </c>
      <c r="E366" s="656" t="s">
        <v>491</v>
      </c>
      <c r="F366" s="656" t="s">
        <v>492</v>
      </c>
      <c r="G366" s="460" t="s">
        <v>493</v>
      </c>
      <c r="H366" s="460" t="s">
        <v>494</v>
      </c>
      <c r="I366" s="460" t="s">
        <v>495</v>
      </c>
      <c r="J366" s="472" t="s">
        <v>495</v>
      </c>
    </row>
    <row r="367" spans="1:28" ht="32.25" customHeight="1" x14ac:dyDescent="0.15">
      <c r="A367" s="692"/>
      <c r="B367" s="693"/>
      <c r="C367" s="680"/>
      <c r="D367" s="680"/>
      <c r="E367" s="658"/>
      <c r="F367" s="658"/>
      <c r="G367" s="473" t="s">
        <v>491</v>
      </c>
      <c r="H367" s="473" t="s">
        <v>492</v>
      </c>
      <c r="I367" s="473" t="s">
        <v>491</v>
      </c>
      <c r="J367" s="474" t="s">
        <v>492</v>
      </c>
    </row>
    <row r="368" spans="1:28" ht="15" customHeight="1" x14ac:dyDescent="0.15">
      <c r="A368" s="683" t="s">
        <v>496</v>
      </c>
      <c r="B368" s="684"/>
      <c r="C368" s="475">
        <f>SUM(E368,F368)</f>
        <v>225</v>
      </c>
      <c r="D368" s="476">
        <v>131</v>
      </c>
      <c r="E368" s="477">
        <f>SUM([2]B!P1216,[2]B!P1352,[2]B!P1502,[2]B!P1566,[2]B!P1635,[2]B!P1680,[2]B!P1901,[2]B!P1913,[2]B!P1983,[2]B!P2176,[2]B!P2218,[2]B!P2342,[2]B!P2377,[2]B!P2414,[2]B!P2429,[2]B!P2660,[2]B!P2672,[2]B!P2843)</f>
        <v>13</v>
      </c>
      <c r="F368" s="477">
        <f>SUM([2]B!Q1216,[2]B!Q1352,[2]B!Q1502,[2]B!Q1566,[2]B!Q1635,[2]B!Q1680,[2]B!Q1901,[2]B!Q1913,[2]B!Q1983,[2]B!Q2176,[2]B!Q2218,[2]B!Q2342,[2]B!Q2377,[2]B!Q2414,[2]B!Q2429,[2]B!Q2660,[2]B!Q2672,[2]B!Q2843,[2]B!Q2676,[2]B!Q2702)</f>
        <v>212</v>
      </c>
      <c r="G368" s="476"/>
      <c r="H368" s="478"/>
      <c r="I368" s="478"/>
      <c r="J368" s="479"/>
      <c r="K368" s="165" t="str">
        <f>AA368</f>
        <v/>
      </c>
      <c r="AA368" s="194" t="str">
        <f>IF(C368&lt;D368,"Beneficiarios MAI no puede ser mayor al TOTAL","")</f>
        <v/>
      </c>
      <c r="AB368" s="194">
        <f>IF(C368&lt;D368,1,0)</f>
        <v>0</v>
      </c>
    </row>
    <row r="369" spans="1:28" ht="15" customHeight="1" x14ac:dyDescent="0.15">
      <c r="A369" s="685" t="s">
        <v>497</v>
      </c>
      <c r="B369" s="686"/>
      <c r="C369" s="480">
        <f>SUM(E369,F369)</f>
        <v>273</v>
      </c>
      <c r="D369" s="481">
        <v>215</v>
      </c>
      <c r="E369" s="482">
        <f>SUM([2]B!S1216,[2]B!S1352,[2]B!S1502,[2]B!S1566,[2]B!S1635,[2]B!S1680,[2]B!S1901,[2]B!S1913,[2]B!S1983,[2]B!S2176,[2]B!S2218,[2]B!S2342,[2]B!S2377,[2]B!S2414,[2]B!S2429,[2]B!S2660,[2]B!S2672,[2]B!S2843)</f>
        <v>16</v>
      </c>
      <c r="F369" s="482">
        <f>SUM([2]B!T1216,[2]B!T1352,[2]B!T1502,[2]B!T1566,[2]B!T1635,[2]B!T1680,[2]B!T1901,[2]B!T1913,[2]B!T1983,[2]B!T2176,[2]B!T2218,[2]B!T2342,[2]B!T2377,[2]B!T2414,[2]B!T2429,[2]B!T2660,[2]B!T2672,[2]B!T2843)</f>
        <v>257</v>
      </c>
      <c r="G369" s="481"/>
      <c r="H369" s="483"/>
      <c r="I369" s="483"/>
      <c r="J369" s="483"/>
      <c r="K369" s="165" t="str">
        <f>AA369</f>
        <v/>
      </c>
      <c r="AA369" s="194" t="str">
        <f>IF(C369&lt;D369,"Beneficiarios MAI no puede ser mayor al TOTAL","")</f>
        <v/>
      </c>
      <c r="AB369" s="194">
        <f>IF(C369&lt;D369,1,0)</f>
        <v>0</v>
      </c>
    </row>
    <row r="370" spans="1:28" ht="15" customHeight="1" x14ac:dyDescent="0.15">
      <c r="A370" s="687" t="s">
        <v>498</v>
      </c>
      <c r="B370" s="195" t="s">
        <v>499</v>
      </c>
      <c r="C370" s="475">
        <f>SUM(E370,F370)</f>
        <v>239</v>
      </c>
      <c r="D370" s="476">
        <v>226</v>
      </c>
      <c r="E370" s="477">
        <f>SUM([2]B!Y1216,[2]B!Y1352,[2]B!Y1502,[2]B!Y1566,[2]B!Y1635,[2]B!Y1680,[2]B!Y1901,[2]B!Y1913,[2]B!Y1983,[2]B!Y2176,[2]B!Y2218,[2]B!Y2342,[2]B!Y2377,[2]B!Y2414,[2]B!Y2429,[2]B!Y2660,[2]B!Y2672,[2]B!Y2843)</f>
        <v>25</v>
      </c>
      <c r="F370" s="477">
        <f>SUM([2]B!Z1216,[2]B!Z1352,[2]B!Z1502,[2]B!Z1566,[2]B!Z1635,[2]B!Z1680,[2]B!Z1901,[2]B!Z1913,[2]B!Z1983,[2]B!Z2176,[2]B!Z2218,[2]B!Z2342,[2]B!Z2377,[2]B!Z2414,[2]B!Z2429,[2]B!Z2660,[2]B!Z2672,[2]B!Z2843)</f>
        <v>214</v>
      </c>
      <c r="G370" s="476"/>
      <c r="H370" s="478"/>
      <c r="I370" s="478"/>
      <c r="J370" s="478"/>
      <c r="K370" s="165" t="str">
        <f>AA370</f>
        <v/>
      </c>
      <c r="AA370" s="194" t="str">
        <f>IF(C370&lt;D370,"Beneficiarios MAI no puede ser mayor al TOTAL","")</f>
        <v/>
      </c>
      <c r="AB370" s="194">
        <f>IF(C370&lt;D370,1,0)</f>
        <v>0</v>
      </c>
    </row>
    <row r="371" spans="1:28" ht="15" customHeight="1" x14ac:dyDescent="0.15">
      <c r="A371" s="688"/>
      <c r="B371" s="196" t="s">
        <v>500</v>
      </c>
      <c r="C371" s="484">
        <f>SUM(E371,F371)</f>
        <v>2</v>
      </c>
      <c r="D371" s="485">
        <v>2</v>
      </c>
      <c r="E371" s="486">
        <f>SUM([2]B!V1216,[2]B!V1352,[2]B!V1502,[2]B!V1566,[2]B!V1635,[2]B!V1680,[2]B!V1901,[2]B!V1913,[2]B!V1983,[2]B!V2176,[2]B!V2218,[2]B!V2342,[2]B!V2377,[2]B!V2414,[2]B!V2429,[2]B!V2660,[2]B!V2672,[2]B!V2843)</f>
        <v>0</v>
      </c>
      <c r="F371" s="486">
        <f>SUM([2]B!W1216,[2]B!W1352,[2]B!W1502,[2]B!W1566,[2]B!W1635,[2]B!W1680,[2]B!W1901,[2]B!W1913,[2]B!W1983,[2]B!W2176,[2]B!W2218,[2]B!W2342,[2]B!W2377,[2]B!W2414,[2]B!W2429,[2]B!W2660,[2]B!W2672,[2]B!W2843)</f>
        <v>2</v>
      </c>
      <c r="G371" s="485"/>
      <c r="H371" s="487"/>
      <c r="I371" s="487"/>
      <c r="J371" s="487"/>
      <c r="K371" s="165" t="str">
        <f>AA371</f>
        <v/>
      </c>
      <c r="AA371" s="194" t="str">
        <f>IF(C371&lt;D371,"Beneficiarios MAI no puede ser mayor al TOTAL","")</f>
        <v/>
      </c>
      <c r="AB371" s="194">
        <f>IF(C371&lt;D371,1,0)</f>
        <v>0</v>
      </c>
    </row>
    <row r="372" spans="1:28" ht="24.95" customHeight="1" x14ac:dyDescent="0.15">
      <c r="A372" s="689" t="s">
        <v>501</v>
      </c>
      <c r="B372" s="689"/>
      <c r="C372" s="197"/>
      <c r="D372" s="197"/>
      <c r="E372" s="2"/>
      <c r="F372" s="2"/>
      <c r="G372" s="371"/>
      <c r="H372" s="371"/>
      <c r="I372" s="371"/>
      <c r="J372" s="371"/>
      <c r="K372" s="371"/>
      <c r="L372" s="371"/>
      <c r="M372" s="371"/>
      <c r="N372" s="371"/>
      <c r="O372" s="371"/>
      <c r="P372" s="371"/>
      <c r="Q372" s="371"/>
      <c r="R372" s="371"/>
      <c r="S372" s="371"/>
      <c r="T372" s="371"/>
      <c r="U372" s="116"/>
    </row>
    <row r="373" spans="1:28" ht="29.25" customHeight="1" x14ac:dyDescent="0.15">
      <c r="A373" s="615" t="s">
        <v>502</v>
      </c>
      <c r="B373" s="616"/>
      <c r="C373" s="595" t="s">
        <v>6</v>
      </c>
      <c r="D373" s="673" t="s">
        <v>7</v>
      </c>
      <c r="E373" s="371"/>
      <c r="F373" s="371"/>
      <c r="G373" s="371"/>
      <c r="H373" s="371"/>
      <c r="I373" s="371"/>
      <c r="J373" s="371"/>
      <c r="K373" s="371"/>
      <c r="L373" s="371"/>
      <c r="M373" s="371"/>
      <c r="N373" s="371"/>
      <c r="O373" s="371"/>
      <c r="P373" s="116"/>
    </row>
    <row r="374" spans="1:28" ht="20.25" customHeight="1" x14ac:dyDescent="0.15">
      <c r="A374" s="617"/>
      <c r="B374" s="618"/>
      <c r="C374" s="680"/>
      <c r="D374" s="674"/>
      <c r="E374" s="371"/>
      <c r="F374" s="371"/>
      <c r="G374" s="371"/>
      <c r="H374" s="371"/>
      <c r="I374" s="371"/>
      <c r="J374" s="371"/>
      <c r="K374" s="371"/>
      <c r="L374" s="371"/>
      <c r="M374" s="371"/>
      <c r="N374" s="371"/>
      <c r="O374" s="371"/>
      <c r="P374" s="116"/>
    </row>
    <row r="375" spans="1:28" ht="15" customHeight="1" x14ac:dyDescent="0.15">
      <c r="A375" s="675" t="s">
        <v>503</v>
      </c>
      <c r="B375" s="676"/>
      <c r="C375" s="488">
        <f>[2]B!C2664</f>
        <v>10</v>
      </c>
      <c r="D375" s="489">
        <f>[2]B!H2664</f>
        <v>10</v>
      </c>
      <c r="E375" s="371"/>
      <c r="F375" s="371"/>
      <c r="G375" s="371"/>
      <c r="H375" s="371"/>
      <c r="I375" s="371"/>
      <c r="J375" s="371"/>
      <c r="K375" s="371"/>
      <c r="L375" s="371"/>
      <c r="M375" s="371"/>
      <c r="N375" s="371"/>
      <c r="O375" s="371"/>
      <c r="P375" s="116"/>
    </row>
    <row r="376" spans="1:28" ht="15" customHeight="1" x14ac:dyDescent="0.15">
      <c r="A376" s="677" t="s">
        <v>504</v>
      </c>
      <c r="B376" s="677"/>
      <c r="C376" s="490">
        <f>SUM([2]B!C2663+[2]B!C2665)</f>
        <v>5</v>
      </c>
      <c r="D376" s="491">
        <f>[2]B!H2663+[2]B!H2665</f>
        <v>5</v>
      </c>
      <c r="E376" s="371"/>
      <c r="F376" s="371"/>
      <c r="G376" s="371"/>
      <c r="H376" s="371"/>
      <c r="I376" s="371"/>
      <c r="J376" s="371"/>
      <c r="K376" s="371"/>
      <c r="L376" s="371"/>
      <c r="M376" s="371"/>
      <c r="N376" s="371"/>
      <c r="O376" s="371"/>
      <c r="P376" s="116"/>
    </row>
    <row r="377" spans="1:28" ht="24.95" customHeight="1" x14ac:dyDescent="0.15">
      <c r="A377" s="765" t="s">
        <v>505</v>
      </c>
      <c r="B377" s="765"/>
      <c r="C377" s="198"/>
      <c r="D377" s="492"/>
      <c r="E377" s="492"/>
      <c r="F377" s="371"/>
      <c r="G377" s="371"/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116"/>
    </row>
    <row r="378" spans="1:28" ht="15" customHeight="1" x14ac:dyDescent="0.15">
      <c r="A378" s="679" t="s">
        <v>433</v>
      </c>
      <c r="B378" s="679"/>
      <c r="C378" s="595" t="s">
        <v>410</v>
      </c>
      <c r="D378" s="681" t="s">
        <v>434</v>
      </c>
      <c r="E378" s="682"/>
      <c r="F378" s="682"/>
      <c r="G378" s="682"/>
      <c r="H378" s="651" t="s">
        <v>412</v>
      </c>
      <c r="I378" s="652"/>
      <c r="J378" s="653"/>
      <c r="K378" s="654" t="s">
        <v>413</v>
      </c>
      <c r="L378" s="655"/>
      <c r="M378" s="655"/>
      <c r="N378" s="656" t="s">
        <v>414</v>
      </c>
      <c r="O378" s="659" t="s">
        <v>415</v>
      </c>
      <c r="P378" s="660"/>
      <c r="Q378" s="661" t="s">
        <v>416</v>
      </c>
    </row>
    <row r="379" spans="1:28" s="63" customFormat="1" ht="32.25" customHeight="1" x14ac:dyDescent="0.15">
      <c r="A379" s="679"/>
      <c r="B379" s="679"/>
      <c r="C379" s="596"/>
      <c r="D379" s="664" t="s">
        <v>418</v>
      </c>
      <c r="E379" s="666" t="s">
        <v>419</v>
      </c>
      <c r="F379" s="666"/>
      <c r="G379" s="667" t="s">
        <v>449</v>
      </c>
      <c r="H379" s="669" t="s">
        <v>421</v>
      </c>
      <c r="I379" s="671" t="s">
        <v>422</v>
      </c>
      <c r="J379" s="644" t="s">
        <v>423</v>
      </c>
      <c r="K379" s="646" t="s">
        <v>506</v>
      </c>
      <c r="L379" s="647" t="s">
        <v>425</v>
      </c>
      <c r="M379" s="648" t="s">
        <v>426</v>
      </c>
      <c r="N379" s="657"/>
      <c r="O379" s="649" t="s">
        <v>427</v>
      </c>
      <c r="P379" s="650" t="s">
        <v>428</v>
      </c>
      <c r="Q379" s="662"/>
    </row>
    <row r="380" spans="1:28" s="63" customFormat="1" ht="20.25" customHeight="1" x14ac:dyDescent="0.15">
      <c r="A380" s="679"/>
      <c r="B380" s="679"/>
      <c r="C380" s="680"/>
      <c r="D380" s="665"/>
      <c r="E380" s="152" t="s">
        <v>429</v>
      </c>
      <c r="F380" s="134" t="s">
        <v>430</v>
      </c>
      <c r="G380" s="668"/>
      <c r="H380" s="670"/>
      <c r="I380" s="672"/>
      <c r="J380" s="645"/>
      <c r="K380" s="646"/>
      <c r="L380" s="647"/>
      <c r="M380" s="648"/>
      <c r="N380" s="658"/>
      <c r="O380" s="649"/>
      <c r="P380" s="650"/>
      <c r="Q380" s="663"/>
    </row>
    <row r="381" spans="1:28" ht="15" customHeight="1" x14ac:dyDescent="0.15">
      <c r="A381" s="624" t="s">
        <v>507</v>
      </c>
      <c r="B381" s="199" t="s">
        <v>508</v>
      </c>
      <c r="C381" s="536">
        <f>[2]B!C1091+SUM([2]B!C1093:C1127)</f>
        <v>26</v>
      </c>
      <c r="D381" s="536">
        <f>[2]B!D1091+SUM([2]B!D1093:D1127)</f>
        <v>26</v>
      </c>
      <c r="E381" s="203">
        <f>[2]B!E1091+SUM([2]B!E1093:E1127)</f>
        <v>26</v>
      </c>
      <c r="F381" s="203">
        <f>[2]B!F1091+SUM([2]B!F1093:F1127)</f>
        <v>0</v>
      </c>
      <c r="G381" s="203">
        <f>[2]B!G1091+SUM([2]B!G1093:G1127)</f>
        <v>0</v>
      </c>
      <c r="H381" s="203">
        <f>[2]B!AA1091+SUM([2]B!AA1093:AA1127)</f>
        <v>5</v>
      </c>
      <c r="I381" s="203">
        <f>[2]B!AB1091+SUM([2]B!AB1093:AB1127)</f>
        <v>21</v>
      </c>
      <c r="J381" s="203">
        <f>[2]B!AC1091+SUM([2]B!AC1093:AC1127)</f>
        <v>0</v>
      </c>
      <c r="K381" s="203">
        <f>[2]B!AD1091+SUM([2]B!AD1093:AD1127)</f>
        <v>0</v>
      </c>
      <c r="L381" s="203">
        <f>[2]B!AE1091+SUM([2]B!AE1093:AE1127)</f>
        <v>0</v>
      </c>
      <c r="M381" s="203">
        <f>[2]B!AF1091+SUM([2]B!AF1093:AF1127)</f>
        <v>0</v>
      </c>
      <c r="N381" s="203">
        <f>[2]B!AG1091+SUM([2]B!AG1093:AG1127)</f>
        <v>0</v>
      </c>
      <c r="O381" s="203">
        <f>[2]B!AH1091+SUM([2]B!AH1093:AH1127)</f>
        <v>0</v>
      </c>
      <c r="P381" s="203">
        <f>[2]B!AI1091+SUM([2]B!AI1093:AI1127)</f>
        <v>0</v>
      </c>
      <c r="Q381" s="537">
        <f>[2]B!AJ1091+SUM([2]B!AJ1093:AJ1127)</f>
        <v>0</v>
      </c>
    </row>
    <row r="382" spans="1:28" ht="15" customHeight="1" x14ac:dyDescent="0.15">
      <c r="A382" s="638"/>
      <c r="B382" s="200" t="s">
        <v>509</v>
      </c>
      <c r="C382" s="493">
        <f>SUM([2]B!C1128:C1144)</f>
        <v>0</v>
      </c>
      <c r="D382" s="493">
        <f>SUM([2]B!D1128:D1144)</f>
        <v>0</v>
      </c>
      <c r="E382" s="494">
        <f>SUM([2]B!E1128:E1144)</f>
        <v>0</v>
      </c>
      <c r="F382" s="494">
        <f>SUM([2]B!F1128:F1144)</f>
        <v>0</v>
      </c>
      <c r="G382" s="494">
        <f>SUM([2]B!G1128:G1144)</f>
        <v>0</v>
      </c>
      <c r="H382" s="494">
        <f>SUM([2]B!AA1128:AA1144)</f>
        <v>0</v>
      </c>
      <c r="I382" s="494">
        <f>SUM([2]B!AB1128:AB1144)</f>
        <v>0</v>
      </c>
      <c r="J382" s="494">
        <f>SUM([2]B!AC1128:AC1144)</f>
        <v>0</v>
      </c>
      <c r="K382" s="494">
        <f>SUM([2]B!AD1128:AD1144)</f>
        <v>0</v>
      </c>
      <c r="L382" s="494">
        <f>SUM([2]B!AE1128:AE1144)</f>
        <v>0</v>
      </c>
      <c r="M382" s="494">
        <f>SUM([2]B!AF1128:AF1144)</f>
        <v>0</v>
      </c>
      <c r="N382" s="494">
        <f>SUM([2]B!AG1128:AG1144)</f>
        <v>0</v>
      </c>
      <c r="O382" s="494">
        <f>SUM([2]B!AH1128:AH1144)</f>
        <v>0</v>
      </c>
      <c r="P382" s="494">
        <f>SUM([2]B!AI1128:AI1144)</f>
        <v>0</v>
      </c>
      <c r="Q382" s="494">
        <f>SUM([2]B!AJ1128:AJ1144)</f>
        <v>0</v>
      </c>
    </row>
    <row r="383" spans="1:28" ht="15" customHeight="1" x14ac:dyDescent="0.15">
      <c r="A383" s="625"/>
      <c r="B383" s="550" t="s">
        <v>410</v>
      </c>
      <c r="C383" s="538">
        <f>SUM(C381:C382)</f>
        <v>26</v>
      </c>
      <c r="D383" s="495">
        <f>SUM(D381:D382)</f>
        <v>26</v>
      </c>
      <c r="E383" s="496">
        <f t="shared" ref="E383:Q383" si="14">SUM(E381:E382)</f>
        <v>26</v>
      </c>
      <c r="F383" s="497">
        <f t="shared" si="14"/>
        <v>0</v>
      </c>
      <c r="G383" s="498">
        <f t="shared" si="14"/>
        <v>0</v>
      </c>
      <c r="H383" s="496">
        <f t="shared" si="14"/>
        <v>5</v>
      </c>
      <c r="I383" s="499">
        <f t="shared" si="14"/>
        <v>21</v>
      </c>
      <c r="J383" s="497">
        <f t="shared" si="14"/>
        <v>0</v>
      </c>
      <c r="K383" s="496">
        <f t="shared" si="14"/>
        <v>0</v>
      </c>
      <c r="L383" s="499">
        <f t="shared" si="14"/>
        <v>0</v>
      </c>
      <c r="M383" s="497">
        <f t="shared" si="14"/>
        <v>0</v>
      </c>
      <c r="N383" s="497">
        <f t="shared" si="14"/>
        <v>0</v>
      </c>
      <c r="O383" s="496">
        <f t="shared" si="14"/>
        <v>0</v>
      </c>
      <c r="P383" s="497">
        <f t="shared" si="14"/>
        <v>0</v>
      </c>
      <c r="Q383" s="495">
        <f t="shared" si="14"/>
        <v>0</v>
      </c>
    </row>
    <row r="384" spans="1:28" ht="15" customHeight="1" x14ac:dyDescent="0.15">
      <c r="A384" s="624" t="s">
        <v>510</v>
      </c>
      <c r="B384" s="203" t="s">
        <v>508</v>
      </c>
      <c r="C384" s="539">
        <f>[2]B!C1218+SUM([2]B!C1221:C1258)</f>
        <v>1144</v>
      </c>
      <c r="D384" s="539">
        <f>[2]B!D1218+SUM([2]B!D1221:D1258)</f>
        <v>1143</v>
      </c>
      <c r="E384" s="548">
        <f>[2]B!E1218+SUM([2]B!E1221:E1258)</f>
        <v>1143</v>
      </c>
      <c r="F384" s="548">
        <f>[2]B!F1218+SUM([2]B!F1221:F1258)</f>
        <v>0</v>
      </c>
      <c r="G384" s="548">
        <f>[2]B!G1218+SUM([2]B!G1221:G1258)</f>
        <v>1</v>
      </c>
      <c r="H384" s="548">
        <f>[2]B!AA1218+SUM([2]B!AA1221:AA1258)</f>
        <v>32</v>
      </c>
      <c r="I384" s="548">
        <f>[2]B!AB1218+SUM([2]B!AB1221:AB1258)</f>
        <v>1112</v>
      </c>
      <c r="J384" s="548">
        <f>[2]B!AC1218+SUM([2]B!AC1221:AC1258)</f>
        <v>0</v>
      </c>
      <c r="K384" s="548">
        <f>[2]B!AD1218+SUM([2]B!AD1221:AD1258)</f>
        <v>0</v>
      </c>
      <c r="L384" s="548">
        <f>[2]B!AE1218+SUM([2]B!AE1221:AE1258)</f>
        <v>0</v>
      </c>
      <c r="M384" s="548">
        <f>[2]B!AF1218+SUM([2]B!AF1221:AF1258)</f>
        <v>0</v>
      </c>
      <c r="N384" s="548">
        <f>[2]B!AG1218+SUM([2]B!AG1221:AG1258)</f>
        <v>0</v>
      </c>
      <c r="O384" s="548">
        <f>[2]B!AH1218+SUM([2]B!AH1221:AH1258)</f>
        <v>0</v>
      </c>
      <c r="P384" s="548">
        <f>[2]B!AI1218+SUM([2]B!AI1221:AI1258)</f>
        <v>0</v>
      </c>
      <c r="Q384" s="205">
        <f>[2]B!AJ1218+SUM([2]B!AJ1221:AJ1258)</f>
        <v>0</v>
      </c>
    </row>
    <row r="385" spans="1:17" ht="15" customHeight="1" x14ac:dyDescent="0.15">
      <c r="A385" s="638"/>
      <c r="B385" s="204" t="s">
        <v>509</v>
      </c>
      <c r="C385" s="498">
        <f>SUM([2]B!C1259:C1270)</f>
        <v>319</v>
      </c>
      <c r="D385" s="498">
        <f>SUM([2]B!D1259:D1270)</f>
        <v>319</v>
      </c>
      <c r="E385" s="500">
        <f>SUM([2]B!E1259:E1270)</f>
        <v>319</v>
      </c>
      <c r="F385" s="500">
        <f>SUM([2]B!F1259:F1270)</f>
        <v>0</v>
      </c>
      <c r="G385" s="500">
        <f>SUM([2]B!G1259:G1270)</f>
        <v>0</v>
      </c>
      <c r="H385" s="500">
        <f>SUM([2]B!AA1259:AA1270)</f>
        <v>0</v>
      </c>
      <c r="I385" s="500">
        <f>SUM([2]B!AB1259:AB1270)</f>
        <v>319</v>
      </c>
      <c r="J385" s="500">
        <f>SUM([2]B!AC1259:AC1270)</f>
        <v>0</v>
      </c>
      <c r="K385" s="500">
        <f>SUM([2]B!AD1259:AD1270)</f>
        <v>0</v>
      </c>
      <c r="L385" s="500">
        <f>SUM([2]B!AE1259:AE1270)</f>
        <v>0</v>
      </c>
      <c r="M385" s="500">
        <f>SUM([2]B!AF1259:AF1270)</f>
        <v>0</v>
      </c>
      <c r="N385" s="500">
        <f>SUM([2]B!AG1259:AG1270)</f>
        <v>0</v>
      </c>
      <c r="O385" s="500">
        <f>SUM([2]B!AH1259:AH1270)</f>
        <v>0</v>
      </c>
      <c r="P385" s="500">
        <f>SUM([2]B!AI1259:AI1270)</f>
        <v>0</v>
      </c>
      <c r="Q385" s="501">
        <f>SUM([2]B!AJ1259:AJ1270)</f>
        <v>0</v>
      </c>
    </row>
    <row r="386" spans="1:17" ht="15" customHeight="1" x14ac:dyDescent="0.15">
      <c r="A386" s="625"/>
      <c r="B386" s="550" t="s">
        <v>410</v>
      </c>
      <c r="C386" s="498">
        <f>SUM(C384:C385)</f>
        <v>1463</v>
      </c>
      <c r="D386" s="498">
        <f t="shared" ref="D386:Q386" si="15">SUM(D384:D385)</f>
        <v>1462</v>
      </c>
      <c r="E386" s="498">
        <f t="shared" si="15"/>
        <v>1462</v>
      </c>
      <c r="F386" s="498">
        <f t="shared" si="15"/>
        <v>0</v>
      </c>
      <c r="G386" s="498">
        <f t="shared" si="15"/>
        <v>1</v>
      </c>
      <c r="H386" s="498">
        <f t="shared" si="15"/>
        <v>32</v>
      </c>
      <c r="I386" s="498">
        <f t="shared" si="15"/>
        <v>1431</v>
      </c>
      <c r="J386" s="498">
        <f t="shared" si="15"/>
        <v>0</v>
      </c>
      <c r="K386" s="498">
        <f t="shared" si="15"/>
        <v>0</v>
      </c>
      <c r="L386" s="498">
        <f t="shared" si="15"/>
        <v>0</v>
      </c>
      <c r="M386" s="498">
        <f t="shared" si="15"/>
        <v>0</v>
      </c>
      <c r="N386" s="498">
        <f t="shared" si="15"/>
        <v>0</v>
      </c>
      <c r="O386" s="498">
        <f t="shared" si="15"/>
        <v>0</v>
      </c>
      <c r="P386" s="498">
        <f t="shared" si="15"/>
        <v>0</v>
      </c>
      <c r="Q386" s="495">
        <f t="shared" si="15"/>
        <v>0</v>
      </c>
    </row>
    <row r="387" spans="1:17" ht="15" customHeight="1" x14ac:dyDescent="0.15">
      <c r="A387" s="624" t="s">
        <v>511</v>
      </c>
      <c r="B387" s="203" t="s">
        <v>508</v>
      </c>
      <c r="C387" s="498">
        <f>SUM([2]B!C1354:C1401)</f>
        <v>259</v>
      </c>
      <c r="D387" s="498">
        <f>SUM([2]B!D1354:D1401)</f>
        <v>250</v>
      </c>
      <c r="E387" s="500">
        <f>SUM([2]B!E1354:E1401)</f>
        <v>250</v>
      </c>
      <c r="F387" s="500">
        <f>SUM([2]B!F1354:F1401)</f>
        <v>0</v>
      </c>
      <c r="G387" s="500">
        <f>SUM([2]B!G1354:G1401)</f>
        <v>9</v>
      </c>
      <c r="H387" s="500">
        <f>SUM([2]B!AA1354:AA1401)</f>
        <v>2</v>
      </c>
      <c r="I387" s="500">
        <f>SUM([2]B!AB1354:AB1401)</f>
        <v>256</v>
      </c>
      <c r="J387" s="500">
        <f>SUM([2]B!AC1354:AC1401)</f>
        <v>1</v>
      </c>
      <c r="K387" s="500">
        <f>SUM([2]B!AD1354:AD1401)</f>
        <v>0</v>
      </c>
      <c r="L387" s="500">
        <f>SUM([2]B!AE1354:AE1401)</f>
        <v>0</v>
      </c>
      <c r="M387" s="500">
        <f>SUM([2]B!AF1354:AF1401)</f>
        <v>0</v>
      </c>
      <c r="N387" s="500">
        <f>SUM([2]B!AG1354:AG1401)</f>
        <v>0</v>
      </c>
      <c r="O387" s="500">
        <f>SUM([2]B!AH1354:AH1401)</f>
        <v>0</v>
      </c>
      <c r="P387" s="500">
        <f>SUM([2]B!AI1354:AI1401)</f>
        <v>0</v>
      </c>
      <c r="Q387" s="501">
        <f>SUM([2]B!AJ1354:AJ1401)</f>
        <v>0</v>
      </c>
    </row>
    <row r="388" spans="1:17" ht="15" customHeight="1" x14ac:dyDescent="0.15">
      <c r="A388" s="638"/>
      <c r="B388" s="200" t="s">
        <v>509</v>
      </c>
      <c r="C388" s="498">
        <f>SUM([2]B!C1402:C1423)</f>
        <v>0</v>
      </c>
      <c r="D388" s="498">
        <f>SUM([2]B!D1402:D1423)</f>
        <v>0</v>
      </c>
      <c r="E388" s="500">
        <f>SUM([2]B!E1402:E1423)</f>
        <v>0</v>
      </c>
      <c r="F388" s="500">
        <f>SUM([2]B!F1402:F1423)</f>
        <v>0</v>
      </c>
      <c r="G388" s="500">
        <f>SUM([2]B!G1402:G1423)</f>
        <v>0</v>
      </c>
      <c r="H388" s="500">
        <f>SUM([2]B!AA1402:AA1423)</f>
        <v>0</v>
      </c>
      <c r="I388" s="500">
        <f>SUM([2]B!AB1402:AB1423)</f>
        <v>0</v>
      </c>
      <c r="J388" s="500">
        <f>SUM([2]B!AC1402:AC1423)</f>
        <v>0</v>
      </c>
      <c r="K388" s="500">
        <f>SUM([2]B!AD1402:AD1423)</f>
        <v>0</v>
      </c>
      <c r="L388" s="500">
        <f>SUM([2]B!AE1402:AE1423)</f>
        <v>0</v>
      </c>
      <c r="M388" s="500">
        <f>SUM([2]B!AF1402:AF1423)</f>
        <v>0</v>
      </c>
      <c r="N388" s="500">
        <f>SUM([2]B!AG1402:AG1423)</f>
        <v>0</v>
      </c>
      <c r="O388" s="500">
        <f>SUM([2]B!AH1402:AH1423)</f>
        <v>0</v>
      </c>
      <c r="P388" s="500">
        <f>SUM([2]B!AI1402:AI1423)</f>
        <v>0</v>
      </c>
      <c r="Q388" s="501">
        <f>SUM([2]B!AJ1402:AJ1423)</f>
        <v>0</v>
      </c>
    </row>
    <row r="389" spans="1:17" ht="15" customHeight="1" x14ac:dyDescent="0.15">
      <c r="A389" s="625"/>
      <c r="B389" s="550" t="s">
        <v>410</v>
      </c>
      <c r="C389" s="498">
        <f>SUM(C387:C388)</f>
        <v>259</v>
      </c>
      <c r="D389" s="498">
        <f t="shared" ref="D389:Q389" si="16">SUM(D387:D388)</f>
        <v>250</v>
      </c>
      <c r="E389" s="498">
        <f t="shared" si="16"/>
        <v>250</v>
      </c>
      <c r="F389" s="498">
        <f t="shared" si="16"/>
        <v>0</v>
      </c>
      <c r="G389" s="498">
        <f t="shared" si="16"/>
        <v>9</v>
      </c>
      <c r="H389" s="498">
        <f t="shared" si="16"/>
        <v>2</v>
      </c>
      <c r="I389" s="498">
        <f t="shared" si="16"/>
        <v>256</v>
      </c>
      <c r="J389" s="498">
        <f t="shared" si="16"/>
        <v>1</v>
      </c>
      <c r="K389" s="498">
        <f t="shared" si="16"/>
        <v>0</v>
      </c>
      <c r="L389" s="498">
        <f t="shared" si="16"/>
        <v>0</v>
      </c>
      <c r="M389" s="498">
        <f t="shared" si="16"/>
        <v>0</v>
      </c>
      <c r="N389" s="498">
        <f t="shared" si="16"/>
        <v>0</v>
      </c>
      <c r="O389" s="498">
        <f t="shared" si="16"/>
        <v>0</v>
      </c>
      <c r="P389" s="498">
        <f t="shared" si="16"/>
        <v>0</v>
      </c>
      <c r="Q389" s="495">
        <f t="shared" si="16"/>
        <v>0</v>
      </c>
    </row>
    <row r="390" spans="1:17" ht="24.75" customHeight="1" x14ac:dyDescent="0.15">
      <c r="A390" s="549" t="s">
        <v>512</v>
      </c>
      <c r="B390" s="205" t="s">
        <v>508</v>
      </c>
      <c r="C390" s="498">
        <f>[2]B!C1504</f>
        <v>0</v>
      </c>
      <c r="D390" s="498">
        <f>[2]B!D1504</f>
        <v>0</v>
      </c>
      <c r="E390" s="500">
        <f>[2]B!E1504</f>
        <v>0</v>
      </c>
      <c r="F390" s="500">
        <f>[2]B!F1504</f>
        <v>0</v>
      </c>
      <c r="G390" s="500">
        <f>[2]B!G1504</f>
        <v>0</v>
      </c>
      <c r="H390" s="500">
        <f>[2]B!AA1504</f>
        <v>0</v>
      </c>
      <c r="I390" s="500">
        <f>[2]B!AB1504</f>
        <v>0</v>
      </c>
      <c r="J390" s="500">
        <f>[2]B!AC1504</f>
        <v>0</v>
      </c>
      <c r="K390" s="500">
        <f>[2]B!AD1504</f>
        <v>0</v>
      </c>
      <c r="L390" s="500">
        <f>[2]B!AE1504</f>
        <v>0</v>
      </c>
      <c r="M390" s="500">
        <f>[2]B!AF1504</f>
        <v>0</v>
      </c>
      <c r="N390" s="500">
        <f>[2]B!AG1504</f>
        <v>0</v>
      </c>
      <c r="O390" s="500">
        <f>[2]B!AH1504</f>
        <v>0</v>
      </c>
      <c r="P390" s="500">
        <f>[2]B!AI1504</f>
        <v>0</v>
      </c>
      <c r="Q390" s="501">
        <f>[2]B!AJ1504</f>
        <v>0</v>
      </c>
    </row>
    <row r="391" spans="1:17" ht="24.75" customHeight="1" x14ac:dyDescent="0.15">
      <c r="A391" s="206" t="s">
        <v>513</v>
      </c>
      <c r="B391" s="204" t="s">
        <v>508</v>
      </c>
      <c r="C391" s="498">
        <f>[2]B!C1653</f>
        <v>1</v>
      </c>
      <c r="D391" s="498">
        <f>[2]B!D1653</f>
        <v>1</v>
      </c>
      <c r="E391" s="500">
        <f>[2]B!E1653</f>
        <v>1</v>
      </c>
      <c r="F391" s="500">
        <f>[2]B!F1653</f>
        <v>0</v>
      </c>
      <c r="G391" s="500">
        <f>[2]B!G1653</f>
        <v>0</v>
      </c>
      <c r="H391" s="500">
        <f>[2]B!AA1653</f>
        <v>0</v>
      </c>
      <c r="I391" s="500">
        <f>[2]B!AB1653</f>
        <v>1</v>
      </c>
      <c r="J391" s="500">
        <f>[2]B!AC1653</f>
        <v>0</v>
      </c>
      <c r="K391" s="500">
        <f>[2]B!AD1653</f>
        <v>0</v>
      </c>
      <c r="L391" s="500">
        <f>[2]B!AE1653</f>
        <v>0</v>
      </c>
      <c r="M391" s="500">
        <f>[2]B!AF1653</f>
        <v>0</v>
      </c>
      <c r="N391" s="500">
        <f>[2]B!AG1653</f>
        <v>0</v>
      </c>
      <c r="O391" s="500">
        <f>[2]B!AH1653</f>
        <v>0</v>
      </c>
      <c r="P391" s="500">
        <f>[2]B!AI1653</f>
        <v>0</v>
      </c>
      <c r="Q391" s="501">
        <f>[2]B!AJ1653</f>
        <v>0</v>
      </c>
    </row>
    <row r="392" spans="1:17" ht="15" customHeight="1" x14ac:dyDescent="0.15">
      <c r="A392" s="624" t="s">
        <v>514</v>
      </c>
      <c r="B392" s="207" t="s">
        <v>508</v>
      </c>
      <c r="C392" s="502">
        <f>SUM([2]B!C1682:C1690,[2]B!C1694:C1697,[2]B!C1701,[2]B!C1704:C1742,[2]B!C1753:C1758)+[2]B!C1812</f>
        <v>26809</v>
      </c>
      <c r="D392" s="502">
        <f>SUM([2]B!D1682:D1690,[2]B!D1694:D1697,[2]B!D1701,[2]B!D1704:D1742,[2]B!D1753:D1758)+[2]B!D1812</f>
        <v>26468</v>
      </c>
      <c r="E392" s="503">
        <f>SUM([2]B!E1682:E1690,[2]B!E1694:E1697,[2]B!E1701,[2]B!E1704:E1742,[2]B!E1753:E1758)+[2]B!E1812</f>
        <v>26468</v>
      </c>
      <c r="F392" s="503">
        <f>SUM([2]B!F1682:F1690,[2]B!F1694:F1697,[2]B!F1701,[2]B!F1704:F1742,[2]B!F1753:F1758)+[2]B!F1812</f>
        <v>0</v>
      </c>
      <c r="G392" s="503">
        <f>SUM([2]B!G1682:G1690,[2]B!G1694:G1697,[2]B!G1701,[2]B!G1704:G1742,[2]B!G1753:G1758)+[2]B!G1812</f>
        <v>341</v>
      </c>
      <c r="H392" s="503">
        <f>SUM([2]B!AA1682:AA1690,[2]B!AA1694:AA1697,[2]B!AA1701,[2]B!AA1704:AA1742,[2]B!AA1753:AA1758)+[2]B!AA1812</f>
        <v>24766</v>
      </c>
      <c r="I392" s="503">
        <f>SUM([2]B!AB1682:AB1690,[2]B!AB1694:AB1697,[2]B!AB1701,[2]B!AB1704:AB1742,[2]B!AB1753:AB1758)+[2]B!AB1812</f>
        <v>1219</v>
      </c>
      <c r="J392" s="503">
        <f>SUM([2]B!AC1682:AC1690,[2]B!AC1694:AC1697,[2]B!AC1701,[2]B!AC1704:AC1742,[2]B!AC1753:AC1758)+[2]B!AC1812</f>
        <v>824</v>
      </c>
      <c r="K392" s="503">
        <f>SUM([2]B!AD1682:AD1690,[2]B!AD1694:AD1697,[2]B!AD1701,[2]B!AD1704:AD1742,[2]B!AD1753:AD1758)+[2]B!AD1812</f>
        <v>0</v>
      </c>
      <c r="L392" s="503">
        <f>SUM([2]B!AE1682:AE1690,[2]B!AE1694:AE1697,[2]B!AE1701,[2]B!AE1704:AE1742,[2]B!AE1753:AE1758)+[2]B!AE1812</f>
        <v>0</v>
      </c>
      <c r="M392" s="503">
        <f>SUM([2]B!AF1682:AF1690,[2]B!AF1694:AF1697,[2]B!AF1701,[2]B!AF1704:AF1742,[2]B!AF1753:AF1758)+[2]B!AF1812</f>
        <v>0</v>
      </c>
      <c r="N392" s="503">
        <f>SUM([2]B!AG1682:AG1690,[2]B!AG1694:AG1697,[2]B!AG1701,[2]B!AG1704:AG1742,[2]B!AG1753:AG1758)+[2]B!AG1812</f>
        <v>0</v>
      </c>
      <c r="O392" s="503">
        <f>SUM([2]B!AH1682:AH1690,[2]B!AH1694:AH1697,[2]B!AH1701,[2]B!AH1704:AH1742,[2]B!AH1753:AH1758)+[2]B!AH1812</f>
        <v>0</v>
      </c>
      <c r="P392" s="503">
        <f>SUM([2]B!AI1682:AI1690,[2]B!AI1694:AI1697,[2]B!AI1701,[2]B!AI1704:AI1742,[2]B!AI1753:AI1758)+[2]B!AI1812</f>
        <v>0</v>
      </c>
      <c r="Q392" s="504">
        <f>SUM([2]B!AJ1682:AJ1690,[2]B!AJ1694:AJ1697,[2]B!AJ1701,[2]B!AJ1704:AJ1742,[2]B!AJ1753:AJ1758)+[2]B!AJ1812</f>
        <v>0</v>
      </c>
    </row>
    <row r="393" spans="1:17" ht="15" customHeight="1" x14ac:dyDescent="0.15">
      <c r="A393" s="638"/>
      <c r="B393" s="200" t="s">
        <v>509</v>
      </c>
      <c r="C393" s="505">
        <f>SUM([2]B!C1691:C1693,[2]B!C1695:C1696,[2]B!C1701:C1703,[2]B!C1743:C1752,[2]B!C1759:C1785,[2]B!C1815)</f>
        <v>2769</v>
      </c>
      <c r="D393" s="505">
        <f>SUM([2]B!D1691:D1693,[2]B!D1695:D1696,[2]B!D1701:D1703,[2]B!D1743:D1752,[2]B!D1759:D1785,[2]B!D1815)</f>
        <v>2759</v>
      </c>
      <c r="E393" s="506">
        <f>SUM([2]B!E1691:E1693,[2]B!E1695:E1696,[2]B!E1701:E1703,[2]B!E1743:E1752,[2]B!E1759:E1785,[2]B!E1815)</f>
        <v>2759</v>
      </c>
      <c r="F393" s="506">
        <f>SUM([2]B!F1691:F1693,[2]B!F1695:F1696,[2]B!F1701:F1703,[2]B!F1743:F1752,[2]B!F1759:F1785,[2]B!F1815)</f>
        <v>0</v>
      </c>
      <c r="G393" s="506">
        <f>SUM([2]B!G1691:G1693,[2]B!G1695:G1696,[2]B!G1701:G1703,[2]B!G1743:G1752,[2]B!G1759:G1785,[2]B!G1815)</f>
        <v>10</v>
      </c>
      <c r="H393" s="506">
        <f>SUM([2]B!AA1691:AA1693,[2]B!AA1695:AA1696,[2]B!AA1701:AA1703,[2]B!AA1743:AA1752,[2]B!AA1759:AA1785,[2]B!AA1815)</f>
        <v>2186</v>
      </c>
      <c r="I393" s="506">
        <f>SUM([2]B!AB1691:AB1693,[2]B!AB1695:AB1696,[2]B!AB1701:AB1703,[2]B!AB1743:AB1752,[2]B!AB1759:AB1785,[2]B!AB1815)</f>
        <v>10</v>
      </c>
      <c r="J393" s="506">
        <f>SUM([2]B!AC1691:AC1693,[2]B!AC1695:AC1696,[2]B!AC1701:AC1703,[2]B!AC1743:AC1752,[2]B!AC1759:AC1785,[2]B!AC1815)</f>
        <v>573</v>
      </c>
      <c r="K393" s="506">
        <f>SUM([2]B!AD1691:AD1693,[2]B!AD1695:AD1696,[2]B!AD1701:AD1703,[2]B!AD1743:AD1752,[2]B!AD1759:AD1785,[2]B!AD1815)</f>
        <v>0</v>
      </c>
      <c r="L393" s="506">
        <f>SUM([2]B!AE1691:AE1693,[2]B!AE1695:AE1696,[2]B!AE1701:AE1703,[2]B!AE1743:AE1752,[2]B!AE1759:AE1785,[2]B!AE1815)</f>
        <v>0</v>
      </c>
      <c r="M393" s="506">
        <f>SUM([2]B!AF1691:AF1693,[2]B!AF1695:AF1696,[2]B!AF1701:AF1703,[2]B!AF1743:AF1752,[2]B!AF1759:AF1785,[2]B!AF1815)</f>
        <v>0</v>
      </c>
      <c r="N393" s="506">
        <f>SUM([2]B!AG1691:AG1693,[2]B!AG1695:AG1696,[2]B!AG1701:AG1703,[2]B!AG1743:AG1752,[2]B!AG1759:AG1785,[2]B!AG1815)</f>
        <v>0</v>
      </c>
      <c r="O393" s="506">
        <f>SUM([2]B!AH1691:AH1693,[2]B!AH1695:AH1696,[2]B!AH1701:AH1703,[2]B!AH1743:AH1752,[2]B!AH1759:AH1785,[2]B!AH1815)</f>
        <v>0</v>
      </c>
      <c r="P393" s="506">
        <f>SUM([2]B!AI1691:AI1693,[2]B!AI1695:AI1696,[2]B!AI1701:AI1703,[2]B!AI1743:AI1752,[2]B!AI1759:AI1785,[2]B!AI1815)</f>
        <v>0</v>
      </c>
      <c r="Q393" s="494">
        <f>SUM([2]B!AJ1691:AJ1693,[2]B!AJ1695:AJ1696,[2]B!AJ1701:AJ1703,[2]B!AJ1743:AJ1752,[2]B!AJ1759:AJ1785,[2]B!AJ1815)</f>
        <v>0</v>
      </c>
    </row>
    <row r="394" spans="1:17" ht="15" customHeight="1" x14ac:dyDescent="0.15">
      <c r="A394" s="625"/>
      <c r="B394" s="550" t="s">
        <v>410</v>
      </c>
      <c r="C394" s="538">
        <f t="shared" ref="C394:Q394" si="17">SUM(C392:C393)</f>
        <v>29578</v>
      </c>
      <c r="D394" s="495">
        <f t="shared" si="17"/>
        <v>29227</v>
      </c>
      <c r="E394" s="496">
        <f t="shared" si="17"/>
        <v>29227</v>
      </c>
      <c r="F394" s="497">
        <f t="shared" si="17"/>
        <v>0</v>
      </c>
      <c r="G394" s="498">
        <f t="shared" si="17"/>
        <v>351</v>
      </c>
      <c r="H394" s="496">
        <f t="shared" si="17"/>
        <v>26952</v>
      </c>
      <c r="I394" s="499">
        <f t="shared" si="17"/>
        <v>1229</v>
      </c>
      <c r="J394" s="497">
        <f t="shared" si="17"/>
        <v>1397</v>
      </c>
      <c r="K394" s="496">
        <f t="shared" si="17"/>
        <v>0</v>
      </c>
      <c r="L394" s="499">
        <f t="shared" si="17"/>
        <v>0</v>
      </c>
      <c r="M394" s="497">
        <f t="shared" si="17"/>
        <v>0</v>
      </c>
      <c r="N394" s="497">
        <f>SUM(N392:N393)</f>
        <v>0</v>
      </c>
      <c r="O394" s="496">
        <f t="shared" si="17"/>
        <v>0</v>
      </c>
      <c r="P394" s="497">
        <f t="shared" si="17"/>
        <v>0</v>
      </c>
      <c r="Q394" s="495">
        <f t="shared" si="17"/>
        <v>0</v>
      </c>
    </row>
    <row r="395" spans="1:17" ht="15" customHeight="1" x14ac:dyDescent="0.15">
      <c r="A395" s="638" t="s">
        <v>515</v>
      </c>
      <c r="B395" s="207" t="s">
        <v>508</v>
      </c>
      <c r="C395" s="507">
        <f>SUM([2]B!C1985:C1998,[2]B!C2000:C2033,[2]B!C2059:C2061)</f>
        <v>409</v>
      </c>
      <c r="D395" s="507">
        <f>SUM([2]B!D1985:D1998,[2]B!D2000:D2033,[2]B!D2059:D2061)</f>
        <v>402</v>
      </c>
      <c r="E395" s="508">
        <f>SUM([2]B!E1985:E1998,[2]B!E2000:E2033,[2]B!E2059:E2061)</f>
        <v>402</v>
      </c>
      <c r="F395" s="508">
        <f>SUM([2]B!F1985:F1998,[2]B!F2000:F2033,[2]B!F2059:F2061)</f>
        <v>0</v>
      </c>
      <c r="G395" s="508">
        <f>SUM([2]B!G1985:G1998,[2]B!G2000:G2033,[2]B!G2059:G2061)</f>
        <v>7</v>
      </c>
      <c r="H395" s="508">
        <f>SUM([2]B!AA1985:AA1998,[2]B!AA2000:AA2033,[2]B!AA2059:AA2061)</f>
        <v>157</v>
      </c>
      <c r="I395" s="508">
        <f>SUM([2]B!AB1985:AB1998,[2]B!AB2000:AB2033,[2]B!AB2059:AB2061)</f>
        <v>249</v>
      </c>
      <c r="J395" s="508">
        <f>SUM([2]B!AC1985:AC1998,[2]B!AC2000:AC2033,[2]B!AC2059:AC2061)</f>
        <v>3</v>
      </c>
      <c r="K395" s="508">
        <f>SUM([2]B!AD1985:AD1998,[2]B!AD2000:AD2033,[2]B!AD2059:AD2061)</f>
        <v>0</v>
      </c>
      <c r="L395" s="508">
        <f>SUM([2]B!AE1985:AE1998,[2]B!AE2000:AE2033,[2]B!AE2059:AE2061)</f>
        <v>0</v>
      </c>
      <c r="M395" s="508">
        <f>SUM([2]B!AF1985:AF1998,[2]B!AF2000:AF2033,[2]B!AF2059:AF2061)</f>
        <v>0</v>
      </c>
      <c r="N395" s="508">
        <f>SUM([2]B!AG1985:AG1998,[2]B!AG2000:AG2033,[2]B!AG2059:AG2061)</f>
        <v>0</v>
      </c>
      <c r="O395" s="508">
        <f>SUM([2]B!AH1985:AH1998,[2]B!AH2000:AH2033,[2]B!AH2059:AH2061)</f>
        <v>0</v>
      </c>
      <c r="P395" s="508">
        <f>SUM([2]B!AI1985:AI1998,[2]B!AI2000:AI2033,[2]B!AI2059:AI2061)</f>
        <v>0</v>
      </c>
      <c r="Q395" s="509">
        <f>SUM([2]B!AJ1985:AJ1998,[2]B!AJ2000:AJ2033,[2]B!AJ2059:AJ2061)</f>
        <v>0</v>
      </c>
    </row>
    <row r="396" spans="1:17" ht="15" customHeight="1" x14ac:dyDescent="0.15">
      <c r="A396" s="638"/>
      <c r="B396" s="200" t="s">
        <v>509</v>
      </c>
      <c r="C396" s="505">
        <f>SUM([2]B!C1999,[2]B!C2034:C2055)</f>
        <v>15</v>
      </c>
      <c r="D396" s="505">
        <f>SUM([2]B!D1999,[2]B!D2034:D2055)</f>
        <v>15</v>
      </c>
      <c r="E396" s="506">
        <f>SUM([2]B!E1999,[2]B!E2034:E2055)</f>
        <v>15</v>
      </c>
      <c r="F396" s="506">
        <f>SUM([2]B!F1999,[2]B!F2034:F2055)</f>
        <v>0</v>
      </c>
      <c r="G396" s="506">
        <f>SUM([2]B!G1999,[2]B!G2034:G2055)</f>
        <v>0</v>
      </c>
      <c r="H396" s="506">
        <f>SUM([2]B!AA1999,[2]B!AA2034:AA2055)</f>
        <v>0</v>
      </c>
      <c r="I396" s="506">
        <f>SUM([2]B!AB1999,[2]B!AB2034:AB2055)</f>
        <v>4</v>
      </c>
      <c r="J396" s="506">
        <f>SUM([2]B!AC1999,[2]B!AC2034:AC2055)</f>
        <v>11</v>
      </c>
      <c r="K396" s="506">
        <f>SUM([2]B!AD1999,[2]B!AD2034:AD2055)</f>
        <v>0</v>
      </c>
      <c r="L396" s="506">
        <f>SUM([2]B!AE1999,[2]B!AE2034:AE2055)</f>
        <v>0</v>
      </c>
      <c r="M396" s="506">
        <f>SUM([2]B!AF1999,[2]B!AF2034:AF2055)</f>
        <v>0</v>
      </c>
      <c r="N396" s="506">
        <f>SUM([2]B!AG1999,[2]B!AG2034:AG2055)</f>
        <v>0</v>
      </c>
      <c r="O396" s="506">
        <f>SUM([2]B!AH1999,[2]B!AH2034:AH2055)</f>
        <v>0</v>
      </c>
      <c r="P396" s="506">
        <f>SUM([2]B!AI1999,[2]B!AI2034:AI2055)</f>
        <v>0</v>
      </c>
      <c r="Q396" s="494">
        <f>SUM([2]B!AJ1999,[2]B!AJ2034:AJ2055)</f>
        <v>0</v>
      </c>
    </row>
    <row r="397" spans="1:17" ht="15" customHeight="1" x14ac:dyDescent="0.15">
      <c r="A397" s="638"/>
      <c r="B397" s="550" t="s">
        <v>410</v>
      </c>
      <c r="C397" s="538">
        <f>SUM(C395:C396)</f>
        <v>424</v>
      </c>
      <c r="D397" s="495">
        <f t="shared" ref="D397:Q397" si="18">SUM(D395:D396)</f>
        <v>417</v>
      </c>
      <c r="E397" s="496">
        <f t="shared" si="18"/>
        <v>417</v>
      </c>
      <c r="F397" s="497">
        <f t="shared" si="18"/>
        <v>0</v>
      </c>
      <c r="G397" s="498">
        <f t="shared" si="18"/>
        <v>7</v>
      </c>
      <c r="H397" s="496">
        <f t="shared" si="18"/>
        <v>157</v>
      </c>
      <c r="I397" s="499">
        <f t="shared" si="18"/>
        <v>253</v>
      </c>
      <c r="J397" s="497">
        <f t="shared" si="18"/>
        <v>14</v>
      </c>
      <c r="K397" s="496">
        <f t="shared" si="18"/>
        <v>0</v>
      </c>
      <c r="L397" s="499">
        <f t="shared" si="18"/>
        <v>0</v>
      </c>
      <c r="M397" s="497">
        <f t="shared" si="18"/>
        <v>0</v>
      </c>
      <c r="N397" s="497">
        <f t="shared" si="18"/>
        <v>0</v>
      </c>
      <c r="O397" s="496">
        <f t="shared" si="18"/>
        <v>0</v>
      </c>
      <c r="P397" s="497">
        <f t="shared" si="18"/>
        <v>0</v>
      </c>
      <c r="Q397" s="495">
        <f t="shared" si="18"/>
        <v>0</v>
      </c>
    </row>
    <row r="398" spans="1:17" ht="15" customHeight="1" x14ac:dyDescent="0.15">
      <c r="A398" s="624" t="s">
        <v>516</v>
      </c>
      <c r="B398" s="203" t="s">
        <v>508</v>
      </c>
      <c r="C398" s="540">
        <f>SUM([2]B!C2220:C2241,[2]B!C2257:C2259)</f>
        <v>215</v>
      </c>
      <c r="D398" s="540">
        <f>SUM([2]B!D2220:D2241,[2]B!D2257:D2259)</f>
        <v>188</v>
      </c>
      <c r="E398" s="540">
        <f>SUM([2]B!E2220:E2241,[2]B!E2257:E2259)</f>
        <v>187</v>
      </c>
      <c r="F398" s="540">
        <f>SUM([2]B!F2220:F2241,[2]B!F2257:F2259)</f>
        <v>1</v>
      </c>
      <c r="G398" s="540">
        <f>SUM([2]B!G2220:G2241,[2]B!G2257:G2259)</f>
        <v>27</v>
      </c>
      <c r="H398" s="541">
        <f>SUM([2]B!AA2220:AA2241,[2]B!AA2257:AA2259)</f>
        <v>153</v>
      </c>
      <c r="I398" s="541">
        <f>SUM([2]B!AB2220:AB2241,[2]B!AB2257:AB2259)</f>
        <v>34</v>
      </c>
      <c r="J398" s="541">
        <f>SUM([2]B!AC2220:AC2241,[2]B!AC2257:AC2259)</f>
        <v>28</v>
      </c>
      <c r="K398" s="541">
        <f>SUM([2]B!AD2220:AD2241,[2]B!AD2257:AD2259)</f>
        <v>0</v>
      </c>
      <c r="L398" s="541">
        <f>SUM([2]B!AE2220:AE2241,[2]B!AE2257:AE2259)</f>
        <v>0</v>
      </c>
      <c r="M398" s="541">
        <f>SUM([2]B!AF2220:AF2241,[2]B!AF2257:AF2259)</f>
        <v>0</v>
      </c>
      <c r="N398" s="541">
        <f>SUM([2]B!AG2220:AG2241,[2]B!AG2257:AG2259)</f>
        <v>0</v>
      </c>
      <c r="O398" s="541">
        <f>SUM([2]B!AH2220:AH2241,[2]B!AH2257:AH2259)</f>
        <v>0</v>
      </c>
      <c r="P398" s="541">
        <f>SUM([2]B!AI2220:AI2241,[2]B!AI2257:AI2259)</f>
        <v>0</v>
      </c>
      <c r="Q398" s="207">
        <f>SUM([2]B!AJ2220:AJ2241,[2]B!AJ2257:AJ2259)</f>
        <v>0</v>
      </c>
    </row>
    <row r="399" spans="1:17" ht="15" customHeight="1" x14ac:dyDescent="0.15">
      <c r="A399" s="638"/>
      <c r="B399" s="200" t="s">
        <v>509</v>
      </c>
      <c r="C399" s="505">
        <f>SUM([2]B!C2242:C2245)</f>
        <v>211</v>
      </c>
      <c r="D399" s="505">
        <f>SUM([2]B!D2242:D2245)</f>
        <v>144</v>
      </c>
      <c r="E399" s="506">
        <f>SUM([2]B!E2242:E2245)</f>
        <v>144</v>
      </c>
      <c r="F399" s="506">
        <f>SUM([2]B!F2242:F2245)</f>
        <v>0</v>
      </c>
      <c r="G399" s="506">
        <f>SUM([2]B!G2242:G2245)</f>
        <v>67</v>
      </c>
      <c r="H399" s="506">
        <f>SUM([2]B!AA2242:AA2245)</f>
        <v>112</v>
      </c>
      <c r="I399" s="506">
        <f>SUM([2]B!AB2242:AB2245)</f>
        <v>8</v>
      </c>
      <c r="J399" s="506">
        <f>SUM([2]B!AC2242:AC2245)</f>
        <v>91</v>
      </c>
      <c r="K399" s="506">
        <f>SUM([2]B!AD2242:AD2245)</f>
        <v>0</v>
      </c>
      <c r="L399" s="506">
        <f>SUM([2]B!AE2242:AE2245)</f>
        <v>0</v>
      </c>
      <c r="M399" s="506">
        <f>SUM([2]B!AF2242:AF2245)</f>
        <v>0</v>
      </c>
      <c r="N399" s="506">
        <f>SUM([2]B!AG2242:AG2245)</f>
        <v>0</v>
      </c>
      <c r="O399" s="506">
        <f>SUM([2]B!AH2242:AH2245)</f>
        <v>0</v>
      </c>
      <c r="P399" s="506">
        <f>SUM([2]B!AI2242:AI2245)</f>
        <v>0</v>
      </c>
      <c r="Q399" s="494">
        <f>SUM([2]B!AJ2242:AJ2245)</f>
        <v>0</v>
      </c>
    </row>
    <row r="400" spans="1:17" ht="15" customHeight="1" x14ac:dyDescent="0.15">
      <c r="A400" s="625"/>
      <c r="B400" s="550" t="s">
        <v>410</v>
      </c>
      <c r="C400" s="498">
        <f>SUM(C398:C399)</f>
        <v>426</v>
      </c>
      <c r="D400" s="498">
        <f t="shared" ref="D400:Q400" si="19">SUM(D398:D399)</f>
        <v>332</v>
      </c>
      <c r="E400" s="498">
        <f t="shared" si="19"/>
        <v>331</v>
      </c>
      <c r="F400" s="498">
        <f t="shared" si="19"/>
        <v>1</v>
      </c>
      <c r="G400" s="498">
        <f t="shared" si="19"/>
        <v>94</v>
      </c>
      <c r="H400" s="498">
        <f>SUM(H398:H399)</f>
        <v>265</v>
      </c>
      <c r="I400" s="498">
        <f t="shared" si="19"/>
        <v>42</v>
      </c>
      <c r="J400" s="498">
        <f t="shared" si="19"/>
        <v>119</v>
      </c>
      <c r="K400" s="498">
        <f t="shared" si="19"/>
        <v>0</v>
      </c>
      <c r="L400" s="498">
        <f t="shared" si="19"/>
        <v>0</v>
      </c>
      <c r="M400" s="498">
        <f t="shared" si="19"/>
        <v>0</v>
      </c>
      <c r="N400" s="498">
        <f t="shared" si="19"/>
        <v>0</v>
      </c>
      <c r="O400" s="498">
        <f t="shared" si="19"/>
        <v>0</v>
      </c>
      <c r="P400" s="498">
        <f t="shared" si="19"/>
        <v>0</v>
      </c>
      <c r="Q400" s="495">
        <f t="shared" si="19"/>
        <v>0</v>
      </c>
    </row>
    <row r="401" spans="1:19" ht="15" customHeight="1" x14ac:dyDescent="0.15">
      <c r="A401" s="615" t="s">
        <v>517</v>
      </c>
      <c r="B401" s="205" t="s">
        <v>518</v>
      </c>
      <c r="C401" s="502">
        <f>SUM([2]B!C2416:C2418)+[2]B!C2363</f>
        <v>1204</v>
      </c>
      <c r="D401" s="502">
        <f>SUM([2]B!D2416:D2418)+[2]B!D2363</f>
        <v>968</v>
      </c>
      <c r="E401" s="503">
        <f>SUM([2]B!E2416:E2418)+[2]B!E2363</f>
        <v>964</v>
      </c>
      <c r="F401" s="503">
        <f>SUM([2]B!F2416:F2418)+[2]B!F2363</f>
        <v>4</v>
      </c>
      <c r="G401" s="503">
        <f>SUM([2]B!G2416:G2418)+[2]B!G2363</f>
        <v>236</v>
      </c>
      <c r="H401" s="503">
        <f>SUM([2]B!AA2416:AA2418)+[2]B!AA2363</f>
        <v>1112</v>
      </c>
      <c r="I401" s="504">
        <f>SUM([2]B!AB2416:AB2418)+[2]B!AB2363</f>
        <v>59</v>
      </c>
      <c r="J401" s="504">
        <f>SUM([2]B!AC2416:AC2418)+[2]B!AC2363</f>
        <v>33</v>
      </c>
      <c r="K401" s="504">
        <f>SUM([2]B!AD2416:AD2418)+[2]B!AD2363</f>
        <v>0</v>
      </c>
      <c r="L401" s="504">
        <f>SUM([2]B!AE2416:AE2418)+[2]B!AE2363</f>
        <v>0</v>
      </c>
      <c r="M401" s="504">
        <f>SUM([2]B!AF2416:AF2418)+[2]B!AF2363</f>
        <v>0</v>
      </c>
      <c r="N401" s="504">
        <f>SUM([2]B!AG2416:AG2418)+[2]B!AG2363</f>
        <v>0</v>
      </c>
      <c r="O401" s="504">
        <f>SUM([2]B!AH2416:AH2418)+[2]B!AH2363</f>
        <v>0</v>
      </c>
      <c r="P401" s="504">
        <f>SUM([2]B!AI2416:AI2418)+[2]B!AI2363</f>
        <v>0</v>
      </c>
      <c r="Q401" s="504">
        <f>SUM([2]B!AJ2416:AJ2418)+[2]B!AJ2363</f>
        <v>0</v>
      </c>
    </row>
    <row r="402" spans="1:19" ht="15" customHeight="1" x14ac:dyDescent="0.15">
      <c r="A402" s="637"/>
      <c r="B402" s="208" t="s">
        <v>509</v>
      </c>
      <c r="C402" s="510">
        <f>[2]B!C2369</f>
        <v>0</v>
      </c>
      <c r="D402" s="510">
        <f>[2]B!D2369</f>
        <v>0</v>
      </c>
      <c r="E402" s="511">
        <f>[2]B!E2369</f>
        <v>0</v>
      </c>
      <c r="F402" s="511">
        <f>[2]B!F2369</f>
        <v>0</v>
      </c>
      <c r="G402" s="511">
        <f>[2]B!G2369</f>
        <v>0</v>
      </c>
      <c r="H402" s="511">
        <f>[2]B!AA2369</f>
        <v>0</v>
      </c>
      <c r="I402" s="494">
        <f>[2]B!AB2369</f>
        <v>0</v>
      </c>
      <c r="J402" s="494">
        <f>[2]B!AC2369</f>
        <v>0</v>
      </c>
      <c r="K402" s="494">
        <f>[2]B!AD2369</f>
        <v>0</v>
      </c>
      <c r="L402" s="494">
        <f>[2]B!AE2369</f>
        <v>0</v>
      </c>
      <c r="M402" s="494">
        <f>[2]B!AF2369</f>
        <v>0</v>
      </c>
      <c r="N402" s="494">
        <f>[2]B!AG2369</f>
        <v>0</v>
      </c>
      <c r="O402" s="494">
        <f>[2]B!AH2369</f>
        <v>0</v>
      </c>
      <c r="P402" s="494">
        <f>[2]B!AI2369</f>
        <v>0</v>
      </c>
      <c r="Q402" s="494">
        <f>[2]B!AJ2369</f>
        <v>0</v>
      </c>
    </row>
    <row r="403" spans="1:19" ht="15" customHeight="1" x14ac:dyDescent="0.15">
      <c r="A403" s="617"/>
      <c r="B403" s="550" t="s">
        <v>410</v>
      </c>
      <c r="C403" s="498">
        <f>SUM(C401:C402)</f>
        <v>1204</v>
      </c>
      <c r="D403" s="498">
        <f t="shared" ref="D403:Q403" si="20">SUM(D401:D402)</f>
        <v>968</v>
      </c>
      <c r="E403" s="498">
        <f t="shared" si="20"/>
        <v>964</v>
      </c>
      <c r="F403" s="498">
        <f t="shared" si="20"/>
        <v>4</v>
      </c>
      <c r="G403" s="498">
        <f t="shared" si="20"/>
        <v>236</v>
      </c>
      <c r="H403" s="498">
        <f t="shared" si="20"/>
        <v>1112</v>
      </c>
      <c r="I403" s="498">
        <f t="shared" si="20"/>
        <v>59</v>
      </c>
      <c r="J403" s="498">
        <f t="shared" si="20"/>
        <v>33</v>
      </c>
      <c r="K403" s="498">
        <f t="shared" si="20"/>
        <v>0</v>
      </c>
      <c r="L403" s="498">
        <f t="shared" si="20"/>
        <v>0</v>
      </c>
      <c r="M403" s="498">
        <f t="shared" si="20"/>
        <v>0</v>
      </c>
      <c r="N403" s="498">
        <f t="shared" si="20"/>
        <v>0</v>
      </c>
      <c r="O403" s="498">
        <f t="shared" si="20"/>
        <v>0</v>
      </c>
      <c r="P403" s="498">
        <f t="shared" si="20"/>
        <v>0</v>
      </c>
      <c r="Q403" s="495">
        <f t="shared" si="20"/>
        <v>0</v>
      </c>
    </row>
    <row r="404" spans="1:19" ht="15" customHeight="1" x14ac:dyDescent="0.15">
      <c r="A404" s="624" t="s">
        <v>519</v>
      </c>
      <c r="B404" s="207" t="s">
        <v>508</v>
      </c>
      <c r="C404" s="502">
        <f>SUM([2]B!C2438:C2450,[2]B!C2684)</f>
        <v>156</v>
      </c>
      <c r="D404" s="502">
        <f>SUM([2]B!D2438:D2450,[2]B!D2684)</f>
        <v>156</v>
      </c>
      <c r="E404" s="503">
        <f>SUM([2]B!E2438:E2450,[2]B!E2684)</f>
        <v>156</v>
      </c>
      <c r="F404" s="503">
        <f>SUM([2]B!F2438:F2450,[2]B!F2684)</f>
        <v>0</v>
      </c>
      <c r="G404" s="503">
        <f>SUM([2]B!G2438:G2450,[2]B!G2684)</f>
        <v>0</v>
      </c>
      <c r="H404" s="503">
        <f>SUM([2]B!AA2438:AA2450,[2]B!AA2684)</f>
        <v>4</v>
      </c>
      <c r="I404" s="503">
        <f>SUM([2]B!AB2438:AB2450,[2]B!AB2684)</f>
        <v>136</v>
      </c>
      <c r="J404" s="503">
        <f>SUM([2]B!AC2438:AC2450,[2]B!AC2684)</f>
        <v>16</v>
      </c>
      <c r="K404" s="503">
        <f>SUM([2]B!AD2438:AD2450,[2]B!AD2684)</f>
        <v>0</v>
      </c>
      <c r="L404" s="503">
        <f>SUM([2]B!AE2438:AE2450,[2]B!AE2684)</f>
        <v>0</v>
      </c>
      <c r="M404" s="503">
        <f>SUM([2]B!AF2438:AF2450,[2]B!AF2684)</f>
        <v>0</v>
      </c>
      <c r="N404" s="503">
        <f>SUM([2]B!AG2438:AG2450,[2]B!AG2684)</f>
        <v>0</v>
      </c>
      <c r="O404" s="503">
        <f>SUM([2]B!AH2438:AH2450,[2]B!AH2684)</f>
        <v>0</v>
      </c>
      <c r="P404" s="503">
        <f>SUM([2]B!AI2438:AI2450,[2]B!AI2684)</f>
        <v>0</v>
      </c>
      <c r="Q404" s="504">
        <f>SUM([2]B!AJ2438:AJ2450,[2]B!AJ2684)</f>
        <v>0</v>
      </c>
    </row>
    <row r="405" spans="1:19" ht="15" customHeight="1" x14ac:dyDescent="0.15">
      <c r="A405" s="638"/>
      <c r="B405" s="200" t="s">
        <v>509</v>
      </c>
      <c r="C405" s="505">
        <f>SUM([2]B!C2435:C2437,[2]B!C2451:C2452)</f>
        <v>139</v>
      </c>
      <c r="D405" s="505">
        <f>SUM([2]B!D2435:D2437,[2]B!D2451:D2452)</f>
        <v>139</v>
      </c>
      <c r="E405" s="506">
        <f>SUM([2]B!E2435:E2437,[2]B!E2451:E2452)</f>
        <v>139</v>
      </c>
      <c r="F405" s="506">
        <f>SUM([2]B!F2435:F2437,[2]B!F2451:F2452)</f>
        <v>0</v>
      </c>
      <c r="G405" s="506">
        <f>SUM([2]B!G2435:G2437,[2]B!G2451:G2452)</f>
        <v>0</v>
      </c>
      <c r="H405" s="506">
        <f>SUM([2]B!AA2435:AA2437,[2]B!AA2451:AA2452)</f>
        <v>0</v>
      </c>
      <c r="I405" s="506">
        <f>SUM([2]B!AB2435:AB2437,[2]B!AB2451:AB2452)</f>
        <v>139</v>
      </c>
      <c r="J405" s="506">
        <f>SUM([2]B!AC2435:AC2437,[2]B!AC2451:AC2452)</f>
        <v>0</v>
      </c>
      <c r="K405" s="506">
        <f>SUM([2]B!AD2435:AD2437,[2]B!AD2451:AD2452)</f>
        <v>0</v>
      </c>
      <c r="L405" s="506">
        <f>SUM([2]B!AE2435:AE2437,[2]B!AE2451:AE2452)</f>
        <v>0</v>
      </c>
      <c r="M405" s="506">
        <f>SUM([2]B!AF2435:AF2437,[2]B!AF2451:AF2452)</f>
        <v>0</v>
      </c>
      <c r="N405" s="506">
        <f>SUM([2]B!AG2435:AG2437,[2]B!AG2451:AG2452)</f>
        <v>0</v>
      </c>
      <c r="O405" s="506">
        <f>SUM([2]B!AH2435:AH2437,[2]B!AH2451:AH2452)</f>
        <v>0</v>
      </c>
      <c r="P405" s="506">
        <f>SUM([2]B!AI2435:AI2437,[2]B!AI2451:AI2452)</f>
        <v>0</v>
      </c>
      <c r="Q405" s="494">
        <f>SUM([2]B!AJ2435:AJ2437,[2]B!AJ2451:AJ2452)</f>
        <v>0</v>
      </c>
    </row>
    <row r="406" spans="1:19" ht="15" customHeight="1" x14ac:dyDescent="0.15">
      <c r="A406" s="625"/>
      <c r="B406" s="550" t="s">
        <v>410</v>
      </c>
      <c r="C406" s="538">
        <f t="shared" ref="C406:Q406" si="21">SUM(C404:C405)</f>
        <v>295</v>
      </c>
      <c r="D406" s="495">
        <f t="shared" si="21"/>
        <v>295</v>
      </c>
      <c r="E406" s="496">
        <f t="shared" si="21"/>
        <v>295</v>
      </c>
      <c r="F406" s="497">
        <f t="shared" si="21"/>
        <v>0</v>
      </c>
      <c r="G406" s="498">
        <f t="shared" si="21"/>
        <v>0</v>
      </c>
      <c r="H406" s="496">
        <f t="shared" si="21"/>
        <v>4</v>
      </c>
      <c r="I406" s="499">
        <f t="shared" si="21"/>
        <v>275</v>
      </c>
      <c r="J406" s="497">
        <f t="shared" si="21"/>
        <v>16</v>
      </c>
      <c r="K406" s="496">
        <f t="shared" si="21"/>
        <v>0</v>
      </c>
      <c r="L406" s="499">
        <f t="shared" si="21"/>
        <v>0</v>
      </c>
      <c r="M406" s="497">
        <f t="shared" si="21"/>
        <v>0</v>
      </c>
      <c r="N406" s="497">
        <f t="shared" si="21"/>
        <v>0</v>
      </c>
      <c r="O406" s="496">
        <f t="shared" si="21"/>
        <v>0</v>
      </c>
      <c r="P406" s="497">
        <f t="shared" si="21"/>
        <v>0</v>
      </c>
      <c r="Q406" s="495">
        <f t="shared" si="21"/>
        <v>0</v>
      </c>
    </row>
    <row r="407" spans="1:19" ht="32.25" customHeight="1" x14ac:dyDescent="0.15">
      <c r="A407" s="209" t="s">
        <v>520</v>
      </c>
      <c r="B407" s="200" t="s">
        <v>509</v>
      </c>
      <c r="C407" s="498">
        <f>[2]B!C1011</f>
        <v>6339</v>
      </c>
      <c r="D407" s="498">
        <f>[2]B!D1011</f>
        <v>6339</v>
      </c>
      <c r="E407" s="500">
        <f>[2]B!E1011</f>
        <v>6339</v>
      </c>
      <c r="F407" s="500">
        <f>[2]B!F1011</f>
        <v>0</v>
      </c>
      <c r="G407" s="500">
        <f>[2]B!G1011</f>
        <v>0</v>
      </c>
      <c r="H407" s="500">
        <f>[2]B!AA1011</f>
        <v>5030</v>
      </c>
      <c r="I407" s="500">
        <f>[2]B!AB1011</f>
        <v>1309</v>
      </c>
      <c r="J407" s="500">
        <f>[2]B!AC1011</f>
        <v>0</v>
      </c>
      <c r="K407" s="500">
        <f>[2]B!AD1011</f>
        <v>0</v>
      </c>
      <c r="L407" s="500">
        <f>[2]B!AE1011</f>
        <v>0</v>
      </c>
      <c r="M407" s="500">
        <f>[2]B!AF1011</f>
        <v>0</v>
      </c>
      <c r="N407" s="500">
        <f>[2]B!AG1011</f>
        <v>0</v>
      </c>
      <c r="O407" s="500">
        <f>[2]B!AH1011</f>
        <v>0</v>
      </c>
      <c r="P407" s="500">
        <f>[2]B!AI1011</f>
        <v>0</v>
      </c>
      <c r="Q407" s="501">
        <f>[2]B!AJ1011</f>
        <v>0</v>
      </c>
    </row>
    <row r="408" spans="1:19" ht="15" customHeight="1" x14ac:dyDescent="0.15">
      <c r="A408" s="639" t="s">
        <v>521</v>
      </c>
      <c r="B408" s="210" t="s">
        <v>508</v>
      </c>
      <c r="C408" s="542">
        <f>D408+G408</f>
        <v>30223</v>
      </c>
      <c r="D408" s="507">
        <f>+D381+D384+D387+D390+D391+D392+D395+D398+D401+D404</f>
        <v>29602</v>
      </c>
      <c r="E408" s="507">
        <f t="shared" ref="E408:Q408" si="22">+E381+E384+E387+E390+E391+E392+E395+E398+E401+E404</f>
        <v>29597</v>
      </c>
      <c r="F408" s="507">
        <f t="shared" si="22"/>
        <v>5</v>
      </c>
      <c r="G408" s="507">
        <f t="shared" si="22"/>
        <v>621</v>
      </c>
      <c r="H408" s="507">
        <f t="shared" si="22"/>
        <v>26231</v>
      </c>
      <c r="I408" s="507">
        <f t="shared" si="22"/>
        <v>3087</v>
      </c>
      <c r="J408" s="507">
        <f t="shared" si="22"/>
        <v>905</v>
      </c>
      <c r="K408" s="507">
        <f t="shared" si="22"/>
        <v>0</v>
      </c>
      <c r="L408" s="507">
        <f t="shared" si="22"/>
        <v>0</v>
      </c>
      <c r="M408" s="507">
        <f t="shared" si="22"/>
        <v>0</v>
      </c>
      <c r="N408" s="507">
        <f t="shared" si="22"/>
        <v>0</v>
      </c>
      <c r="O408" s="507">
        <f t="shared" si="22"/>
        <v>0</v>
      </c>
      <c r="P408" s="507">
        <f t="shared" si="22"/>
        <v>0</v>
      </c>
      <c r="Q408" s="512">
        <f t="shared" si="22"/>
        <v>0</v>
      </c>
    </row>
    <row r="409" spans="1:19" ht="15" customHeight="1" x14ac:dyDescent="0.15">
      <c r="A409" s="639"/>
      <c r="B409" s="212" t="s">
        <v>509</v>
      </c>
      <c r="C409" s="543">
        <f>D409+G409</f>
        <v>9792</v>
      </c>
      <c r="D409" s="505">
        <f>+D382+D385+D388+D393+D396+D399+D402+D405+D407</f>
        <v>9715</v>
      </c>
      <c r="E409" s="505">
        <f t="shared" ref="E409:Q409" si="23">+E382+E385+E388+E393+E396+E399+E402+E405+E407</f>
        <v>9715</v>
      </c>
      <c r="F409" s="505">
        <f t="shared" si="23"/>
        <v>0</v>
      </c>
      <c r="G409" s="505">
        <f t="shared" si="23"/>
        <v>77</v>
      </c>
      <c r="H409" s="505">
        <f t="shared" si="23"/>
        <v>7328</v>
      </c>
      <c r="I409" s="505">
        <f t="shared" si="23"/>
        <v>1789</v>
      </c>
      <c r="J409" s="505">
        <f t="shared" si="23"/>
        <v>675</v>
      </c>
      <c r="K409" s="505">
        <f t="shared" si="23"/>
        <v>0</v>
      </c>
      <c r="L409" s="505">
        <f t="shared" si="23"/>
        <v>0</v>
      </c>
      <c r="M409" s="505">
        <f t="shared" si="23"/>
        <v>0</v>
      </c>
      <c r="N409" s="505">
        <f t="shared" si="23"/>
        <v>0</v>
      </c>
      <c r="O409" s="505">
        <f t="shared" si="23"/>
        <v>0</v>
      </c>
      <c r="P409" s="505">
        <f t="shared" si="23"/>
        <v>0</v>
      </c>
      <c r="Q409" s="493">
        <f t="shared" si="23"/>
        <v>0</v>
      </c>
    </row>
    <row r="410" spans="1:19" ht="15" customHeight="1" x14ac:dyDescent="0.15">
      <c r="A410" s="639"/>
      <c r="B410" s="214" t="s">
        <v>522</v>
      </c>
      <c r="C410" s="538">
        <f>SUM(C408:C409)</f>
        <v>40015</v>
      </c>
      <c r="D410" s="495">
        <f>SUM(D408:D409)</f>
        <v>39317</v>
      </c>
      <c r="E410" s="496">
        <f>SUM(E408:E409)</f>
        <v>39312</v>
      </c>
      <c r="F410" s="497">
        <f>SUM(F408:F409)</f>
        <v>5</v>
      </c>
      <c r="G410" s="498">
        <f>SUM(G408:G409)</f>
        <v>698</v>
      </c>
      <c r="H410" s="498">
        <f t="shared" ref="H410:Q410" si="24">SUM(H408:H409)</f>
        <v>33559</v>
      </c>
      <c r="I410" s="498">
        <f t="shared" si="24"/>
        <v>4876</v>
      </c>
      <c r="J410" s="498">
        <f t="shared" si="24"/>
        <v>1580</v>
      </c>
      <c r="K410" s="498">
        <f t="shared" si="24"/>
        <v>0</v>
      </c>
      <c r="L410" s="498">
        <f t="shared" si="24"/>
        <v>0</v>
      </c>
      <c r="M410" s="498">
        <f t="shared" si="24"/>
        <v>0</v>
      </c>
      <c r="N410" s="498">
        <f>SUM(N408:N409)</f>
        <v>0</v>
      </c>
      <c r="O410" s="498">
        <f t="shared" si="24"/>
        <v>0</v>
      </c>
      <c r="P410" s="498">
        <f t="shared" si="24"/>
        <v>0</v>
      </c>
      <c r="Q410" s="495">
        <f t="shared" si="24"/>
        <v>0</v>
      </c>
    </row>
    <row r="411" spans="1:19" ht="27.75" customHeight="1" x14ac:dyDescent="0.15">
      <c r="A411" s="215" t="s">
        <v>523</v>
      </c>
      <c r="B411" s="553"/>
      <c r="E411" s="179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P411" s="513"/>
      <c r="Q411" s="513"/>
      <c r="R411" s="513"/>
      <c r="S411" s="217"/>
    </row>
    <row r="412" spans="1:19" ht="39.75" customHeight="1" x14ac:dyDescent="0.15">
      <c r="A412" s="640" t="s">
        <v>524</v>
      </c>
      <c r="B412" s="641"/>
      <c r="C412" s="547" t="s">
        <v>410</v>
      </c>
      <c r="D412" s="551" t="s">
        <v>7</v>
      </c>
      <c r="E412" s="39" t="s">
        <v>8</v>
      </c>
      <c r="F412" s="217"/>
      <c r="G412" s="217"/>
      <c r="H412" s="217"/>
      <c r="I412" s="217"/>
      <c r="J412" s="217"/>
      <c r="K412" s="217"/>
      <c r="L412" s="217"/>
      <c r="M412" s="513"/>
      <c r="N412" s="513"/>
      <c r="O412" s="513"/>
    </row>
    <row r="413" spans="1:19" ht="15" customHeight="1" x14ac:dyDescent="0.2">
      <c r="A413" s="642" t="s">
        <v>525</v>
      </c>
      <c r="B413" s="643"/>
      <c r="C413" s="514">
        <f>[2]B!C1073</f>
        <v>31</v>
      </c>
      <c r="D413" s="245">
        <f>[2]B!E1073</f>
        <v>31</v>
      </c>
      <c r="E413" s="220"/>
      <c r="F413" s="217"/>
      <c r="G413" s="217"/>
      <c r="H413" s="217"/>
      <c r="I413" s="217"/>
      <c r="J413" s="217"/>
      <c r="K413" s="217"/>
      <c r="L413" s="217"/>
      <c r="M413" s="513"/>
      <c r="N413" s="513"/>
      <c r="O413" s="513"/>
    </row>
    <row r="414" spans="1:19" ht="15" customHeight="1" x14ac:dyDescent="0.15">
      <c r="A414" s="628" t="s">
        <v>526</v>
      </c>
      <c r="B414" s="629"/>
      <c r="C414" s="514">
        <f>[2]B!C2741</f>
        <v>25</v>
      </c>
      <c r="D414" s="245">
        <f>[2]B!E2741</f>
        <v>20</v>
      </c>
      <c r="E414" s="18">
        <f>[2]B!AL2741</f>
        <v>668000</v>
      </c>
      <c r="F414" s="217"/>
      <c r="G414" s="217"/>
      <c r="H414" s="217"/>
      <c r="I414" s="217"/>
      <c r="J414" s="217"/>
      <c r="K414" s="217"/>
      <c r="L414" s="217"/>
      <c r="M414" s="513"/>
      <c r="N414" s="513"/>
      <c r="O414" s="513"/>
    </row>
    <row r="415" spans="1:19" ht="15" customHeight="1" x14ac:dyDescent="0.15">
      <c r="A415" s="628" t="s">
        <v>527</v>
      </c>
      <c r="B415" s="629"/>
      <c r="C415" s="514">
        <f>[2]B!C2751</f>
        <v>98</v>
      </c>
      <c r="D415" s="515">
        <f>[2]B!E2751</f>
        <v>40</v>
      </c>
      <c r="E415" s="20"/>
      <c r="F415" s="217"/>
      <c r="G415" s="217"/>
      <c r="H415" s="217"/>
      <c r="I415" s="217"/>
      <c r="J415" s="217"/>
      <c r="K415" s="217"/>
      <c r="L415" s="217"/>
      <c r="M415" s="513"/>
      <c r="N415" s="513"/>
      <c r="O415" s="513"/>
    </row>
    <row r="416" spans="1:19" ht="15" customHeight="1" x14ac:dyDescent="0.15">
      <c r="A416" s="628" t="s">
        <v>528</v>
      </c>
      <c r="B416" s="629"/>
      <c r="C416" s="514">
        <f>[2]B!C67</f>
        <v>321</v>
      </c>
      <c r="D416" s="245">
        <f>[2]B!E67</f>
        <v>311</v>
      </c>
      <c r="E416" s="18">
        <f>[2]B!AL67</f>
        <v>245690</v>
      </c>
      <c r="F416" s="217"/>
      <c r="G416" s="217"/>
      <c r="H416" s="217"/>
      <c r="I416" s="217"/>
      <c r="J416" s="217"/>
      <c r="K416" s="217"/>
      <c r="L416" s="217"/>
      <c r="M416" s="513"/>
      <c r="N416" s="513"/>
      <c r="O416" s="513"/>
    </row>
    <row r="417" spans="1:23" ht="15" customHeight="1" x14ac:dyDescent="0.15">
      <c r="A417" s="628" t="s">
        <v>529</v>
      </c>
      <c r="B417" s="629"/>
      <c r="C417" s="514">
        <f>[2]B!C73</f>
        <v>0</v>
      </c>
      <c r="D417" s="245">
        <f>[2]B!E73</f>
        <v>0</v>
      </c>
      <c r="E417" s="20"/>
      <c r="F417" s="217"/>
      <c r="G417" s="217"/>
      <c r="H417" s="217"/>
      <c r="I417" s="217"/>
      <c r="J417" s="217"/>
      <c r="K417" s="217"/>
      <c r="L417" s="217"/>
      <c r="M417" s="513"/>
      <c r="N417" s="513"/>
      <c r="O417" s="513"/>
    </row>
    <row r="418" spans="1:23" ht="15" customHeight="1" x14ac:dyDescent="0.15">
      <c r="A418" s="628" t="s">
        <v>530</v>
      </c>
      <c r="B418" s="629"/>
      <c r="C418" s="516">
        <f>[2]B!C68</f>
        <v>515</v>
      </c>
      <c r="D418" s="245">
        <f>[2]B!E68</f>
        <v>515</v>
      </c>
      <c r="E418" s="18">
        <f>[2]B!AL68</f>
        <v>9239100</v>
      </c>
      <c r="F418" s="217"/>
      <c r="G418" s="217"/>
      <c r="H418" s="217"/>
      <c r="I418" s="217"/>
      <c r="J418" s="217"/>
      <c r="K418" s="217"/>
      <c r="L418" s="217"/>
      <c r="M418" s="513"/>
      <c r="N418" s="513"/>
      <c r="O418" s="513"/>
    </row>
    <row r="419" spans="1:23" ht="15" customHeight="1" x14ac:dyDescent="0.15">
      <c r="A419" s="628" t="s">
        <v>531</v>
      </c>
      <c r="B419" s="629"/>
      <c r="C419" s="514">
        <f>[2]B!C69</f>
        <v>65</v>
      </c>
      <c r="D419" s="245">
        <f>[2]B!E69</f>
        <v>61</v>
      </c>
      <c r="E419" s="18">
        <f>[2]B!AL69</f>
        <v>2513810</v>
      </c>
      <c r="F419" s="217"/>
      <c r="G419" s="217"/>
      <c r="H419" s="217"/>
      <c r="I419" s="217"/>
      <c r="J419" s="217"/>
      <c r="K419" s="217"/>
      <c r="L419" s="217"/>
      <c r="M419" s="513"/>
      <c r="N419" s="513"/>
      <c r="O419" s="513"/>
    </row>
    <row r="420" spans="1:23" ht="15" customHeight="1" x14ac:dyDescent="0.15">
      <c r="A420" s="628" t="s">
        <v>532</v>
      </c>
      <c r="B420" s="629"/>
      <c r="C420" s="514">
        <f>[2]B!C71</f>
        <v>0</v>
      </c>
      <c r="D420" s="245">
        <f>[2]B!E71</f>
        <v>0</v>
      </c>
      <c r="E420" s="18">
        <f>[2]B!AL71</f>
        <v>0</v>
      </c>
      <c r="F420" s="221"/>
      <c r="G420" s="221"/>
      <c r="H420" s="221"/>
      <c r="I420" s="221"/>
      <c r="J420" s="221"/>
      <c r="K420" s="221"/>
      <c r="L420" s="221"/>
      <c r="M420" s="221"/>
      <c r="N420" s="221"/>
      <c r="O420" s="221"/>
    </row>
    <row r="421" spans="1:23" ht="15" customHeight="1" x14ac:dyDescent="0.15">
      <c r="A421" s="628" t="s">
        <v>533</v>
      </c>
      <c r="B421" s="629"/>
      <c r="C421" s="516">
        <f>[2]B!C70</f>
        <v>9845</v>
      </c>
      <c r="D421" s="245">
        <f>[2]B!E70</f>
        <v>9845</v>
      </c>
      <c r="E421" s="18">
        <f>[2]B!AL70</f>
        <v>23529550</v>
      </c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</row>
    <row r="422" spans="1:23" ht="15" customHeight="1" x14ac:dyDescent="0.2">
      <c r="A422" s="628" t="s">
        <v>534</v>
      </c>
      <c r="B422" s="629"/>
      <c r="C422" s="514">
        <f>[2]B!C2739</f>
        <v>19</v>
      </c>
      <c r="D422" s="245">
        <f>[2]B!E2739</f>
        <v>19</v>
      </c>
      <c r="E422" s="223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</row>
    <row r="423" spans="1:23" ht="15" customHeight="1" x14ac:dyDescent="0.15">
      <c r="A423" s="630" t="s">
        <v>535</v>
      </c>
      <c r="B423" s="631"/>
      <c r="C423" s="517">
        <f>SUM(C413:C422)</f>
        <v>10919</v>
      </c>
      <c r="D423" s="518">
        <f>SUM(D413:D422)</f>
        <v>10842</v>
      </c>
      <c r="E423" s="519">
        <f>SUM(E413:E422)</f>
        <v>36196150</v>
      </c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</row>
    <row r="424" spans="1:23" s="225" customFormat="1" ht="24.95" customHeight="1" x14ac:dyDescent="0.15">
      <c r="A424" s="215" t="s">
        <v>536</v>
      </c>
      <c r="B424" s="224"/>
      <c r="F424" s="5"/>
      <c r="N424" s="226"/>
      <c r="O424" s="226"/>
      <c r="P424" s="226"/>
      <c r="Q424" s="226"/>
      <c r="R424" s="226"/>
      <c r="S424" s="226"/>
      <c r="T424" s="227"/>
      <c r="U424" s="226"/>
      <c r="V424" s="226"/>
      <c r="W424" s="226"/>
    </row>
    <row r="425" spans="1:23" ht="24.75" customHeight="1" x14ac:dyDescent="0.15">
      <c r="A425" s="632" t="s">
        <v>537</v>
      </c>
      <c r="B425" s="633"/>
      <c r="C425" s="547" t="s">
        <v>410</v>
      </c>
      <c r="N425" s="227"/>
      <c r="O425" s="227"/>
      <c r="P425" s="227"/>
      <c r="Q425" s="227"/>
      <c r="R425" s="227"/>
      <c r="S425" s="227"/>
      <c r="T425" s="227"/>
      <c r="U425" s="227"/>
      <c r="V425" s="227"/>
      <c r="W425" s="227"/>
    </row>
    <row r="426" spans="1:23" ht="14.1" customHeight="1" x14ac:dyDescent="0.15">
      <c r="A426" s="634" t="s">
        <v>538</v>
      </c>
      <c r="B426" s="635"/>
      <c r="C426" s="228">
        <v>29934</v>
      </c>
      <c r="D426" s="179"/>
      <c r="E426" s="151"/>
      <c r="H426" s="224"/>
      <c r="I426" s="224"/>
      <c r="J426" s="224"/>
      <c r="K426" s="224"/>
      <c r="L426" s="224"/>
      <c r="M426" s="224"/>
      <c r="N426" s="229"/>
      <c r="O426" s="229"/>
      <c r="P426" s="226"/>
      <c r="Q426" s="227"/>
      <c r="R426" s="227"/>
      <c r="S426" s="227"/>
      <c r="T426" s="227"/>
      <c r="U426" s="227"/>
      <c r="V426" s="227"/>
      <c r="W426" s="227"/>
    </row>
    <row r="427" spans="1:23" ht="24.95" customHeight="1" x14ac:dyDescent="0.15">
      <c r="A427" s="230" t="s">
        <v>539</v>
      </c>
      <c r="B427" s="231"/>
      <c r="C427" s="232"/>
      <c r="D427" s="492"/>
      <c r="E427" s="492"/>
      <c r="F427" s="492"/>
      <c r="G427" s="217"/>
      <c r="H427" s="217"/>
      <c r="I427" s="217"/>
      <c r="J427" s="217"/>
      <c r="K427" s="217"/>
      <c r="L427" s="217"/>
      <c r="M427" s="217"/>
      <c r="N427" s="222"/>
      <c r="O427" s="222"/>
      <c r="P427" s="227"/>
      <c r="Q427" s="227"/>
      <c r="R427" s="227"/>
      <c r="S427" s="227"/>
      <c r="T427" s="227"/>
      <c r="U427" s="227"/>
      <c r="V427" s="227"/>
      <c r="W427" s="227"/>
    </row>
    <row r="428" spans="1:23" ht="21.75" customHeight="1" x14ac:dyDescent="0.15">
      <c r="A428" s="233"/>
      <c r="B428" s="234"/>
      <c r="C428" s="520" t="s">
        <v>410</v>
      </c>
      <c r="D428" s="492"/>
      <c r="E428" s="492"/>
      <c r="F428" s="492"/>
      <c r="G428" s="217"/>
      <c r="H428" s="217"/>
      <c r="I428" s="217"/>
      <c r="J428" s="217"/>
      <c r="K428" s="217"/>
      <c r="L428" s="217"/>
      <c r="M428" s="217"/>
      <c r="N428" s="217"/>
      <c r="O428" s="217"/>
    </row>
    <row r="429" spans="1:23" ht="15" customHeight="1" x14ac:dyDescent="0.15">
      <c r="A429" s="636" t="s">
        <v>540</v>
      </c>
      <c r="B429" s="207" t="s">
        <v>541</v>
      </c>
      <c r="C429" s="521"/>
      <c r="D429" s="522"/>
      <c r="E429" s="492"/>
      <c r="F429" s="492"/>
      <c r="G429" s="217"/>
      <c r="H429" s="217"/>
      <c r="I429" s="217"/>
      <c r="J429" s="217"/>
      <c r="K429" s="217"/>
      <c r="L429" s="217"/>
      <c r="M429" s="217"/>
      <c r="N429" s="217"/>
      <c r="O429" s="217"/>
    </row>
    <row r="430" spans="1:23" ht="15" customHeight="1" x14ac:dyDescent="0.15">
      <c r="A430" s="636"/>
      <c r="B430" s="208" t="s">
        <v>542</v>
      </c>
      <c r="C430" s="523">
        <v>1682</v>
      </c>
      <c r="D430" s="522"/>
      <c r="E430" s="492"/>
      <c r="F430" s="492"/>
      <c r="G430" s="217"/>
      <c r="H430" s="217"/>
      <c r="I430" s="217"/>
      <c r="J430" s="217"/>
      <c r="K430" s="217"/>
      <c r="L430" s="217"/>
      <c r="M430" s="217"/>
      <c r="N430" s="217"/>
      <c r="O430" s="217"/>
    </row>
    <row r="431" spans="1:23" ht="15" customHeight="1" x14ac:dyDescent="0.15">
      <c r="A431" s="613" t="s">
        <v>543</v>
      </c>
      <c r="B431" s="614"/>
      <c r="C431" s="524">
        <v>21012</v>
      </c>
      <c r="D431" s="522"/>
      <c r="E431" s="492"/>
      <c r="F431" s="492"/>
      <c r="G431" s="217"/>
      <c r="H431" s="217"/>
      <c r="I431" s="217"/>
      <c r="J431" s="217"/>
      <c r="K431" s="217"/>
      <c r="L431" s="217"/>
      <c r="M431" s="217"/>
      <c r="N431" s="217"/>
      <c r="O431" s="217"/>
    </row>
    <row r="432" spans="1:23" s="149" customFormat="1" ht="24.95" customHeight="1" x14ac:dyDescent="0.15">
      <c r="A432" s="174" t="s">
        <v>544</v>
      </c>
      <c r="B432" s="148"/>
    </row>
    <row r="433" spans="1:28" ht="12.75" customHeight="1" x14ac:dyDescent="0.15">
      <c r="A433" s="615" t="s">
        <v>545</v>
      </c>
      <c r="B433" s="616"/>
      <c r="C433" s="619" t="s">
        <v>105</v>
      </c>
      <c r="D433" s="621" t="s">
        <v>546</v>
      </c>
      <c r="E433" s="622"/>
      <c r="F433" s="622"/>
      <c r="G433" s="622"/>
      <c r="H433" s="622"/>
      <c r="I433" s="623"/>
      <c r="J433" s="624" t="s">
        <v>419</v>
      </c>
    </row>
    <row r="434" spans="1:28" ht="22.5" customHeight="1" x14ac:dyDescent="0.15">
      <c r="A434" s="617"/>
      <c r="B434" s="618"/>
      <c r="C434" s="620"/>
      <c r="D434" s="236" t="s">
        <v>547</v>
      </c>
      <c r="E434" s="237" t="s">
        <v>548</v>
      </c>
      <c r="F434" s="238" t="s">
        <v>549</v>
      </c>
      <c r="G434" s="238" t="s">
        <v>550</v>
      </c>
      <c r="H434" s="238" t="s">
        <v>551</v>
      </c>
      <c r="I434" s="239" t="s">
        <v>552</v>
      </c>
      <c r="J434" s="625"/>
    </row>
    <row r="435" spans="1:28" ht="15" customHeight="1" x14ac:dyDescent="0.15">
      <c r="A435" s="626" t="s">
        <v>553</v>
      </c>
      <c r="B435" s="627"/>
      <c r="C435" s="240">
        <f>SUM(D435:I435)</f>
        <v>0</v>
      </c>
      <c r="D435" s="241"/>
      <c r="E435" s="242"/>
      <c r="F435" s="242"/>
      <c r="G435" s="242"/>
      <c r="H435" s="242"/>
      <c r="I435" s="243"/>
      <c r="J435" s="244"/>
      <c r="K435" s="168" t="str">
        <f>AA435</f>
        <v/>
      </c>
      <c r="L435" s="217"/>
      <c r="M435" s="217"/>
      <c r="N435" s="217"/>
      <c r="O435" s="217"/>
      <c r="P435" s="513"/>
      <c r="Q435" s="513"/>
      <c r="R435" s="513"/>
      <c r="AA435" s="194" t="str">
        <f>IF(J435&gt;C435,"Error: Las actividades totales son menores que las realizadas en beneficiarios","")</f>
        <v/>
      </c>
      <c r="AB435" s="194">
        <f>IF(J435&gt;C435,1,0)</f>
        <v>0</v>
      </c>
    </row>
    <row r="436" spans="1:28" ht="15" customHeight="1" x14ac:dyDescent="0.15">
      <c r="A436" s="600" t="s">
        <v>554</v>
      </c>
      <c r="B436" s="601"/>
      <c r="C436" s="245">
        <f>SUM(D436:I436)</f>
        <v>0</v>
      </c>
      <c r="D436" s="246"/>
      <c r="E436" s="247"/>
      <c r="F436" s="247"/>
      <c r="G436" s="247"/>
      <c r="H436" s="247"/>
      <c r="I436" s="248"/>
      <c r="J436" s="249"/>
      <c r="K436" s="168" t="str">
        <f>AA436</f>
        <v/>
      </c>
      <c r="AA436" s="194" t="str">
        <f>IF(J436&gt;C436,"Error: Las actividades totales son menores que las realizadas en beneficiarios","")</f>
        <v/>
      </c>
      <c r="AB436" s="194">
        <f>IF(J436&gt;C436,1,0)</f>
        <v>0</v>
      </c>
    </row>
    <row r="437" spans="1:28" ht="15" customHeight="1" x14ac:dyDescent="0.15">
      <c r="A437" s="602" t="s">
        <v>555</v>
      </c>
      <c r="B437" s="603"/>
      <c r="C437" s="250">
        <f>SUM(D437:E437)</f>
        <v>0</v>
      </c>
      <c r="D437" s="251"/>
      <c r="E437" s="252"/>
      <c r="F437" s="253"/>
      <c r="G437" s="253"/>
      <c r="H437" s="253"/>
      <c r="I437" s="254"/>
      <c r="J437" s="255"/>
      <c r="K437" s="168" t="str">
        <f>AA437</f>
        <v/>
      </c>
      <c r="AA437" s="194" t="str">
        <f>IF(J437&gt;C437,"Error: Las actividades totales son menores que las realizadas en beneficiarios","")</f>
        <v/>
      </c>
      <c r="AB437" s="194">
        <f>IF(J437&gt;C437,1,0)</f>
        <v>0</v>
      </c>
    </row>
    <row r="438" spans="1:28" ht="24.95" customHeight="1" x14ac:dyDescent="0.15">
      <c r="A438" s="174" t="s">
        <v>556</v>
      </c>
      <c r="B438" s="256"/>
      <c r="C438" s="525"/>
      <c r="D438" s="525"/>
      <c r="E438" s="525"/>
      <c r="F438" s="525"/>
      <c r="G438" s="525"/>
      <c r="H438" s="525"/>
      <c r="I438" s="525"/>
      <c r="J438" s="525"/>
      <c r="K438" s="525"/>
    </row>
    <row r="439" spans="1:28" ht="39.950000000000003" customHeight="1" x14ac:dyDescent="0.15">
      <c r="A439" s="604" t="s">
        <v>557</v>
      </c>
      <c r="B439" s="605"/>
      <c r="C439" s="257" t="s">
        <v>410</v>
      </c>
      <c r="D439" s="549" t="s">
        <v>558</v>
      </c>
      <c r="E439" s="258" t="s">
        <v>559</v>
      </c>
      <c r="L439" s="5" t="s">
        <v>560</v>
      </c>
    </row>
    <row r="440" spans="1:28" ht="15" customHeight="1" x14ac:dyDescent="0.15">
      <c r="A440" s="606" t="s">
        <v>561</v>
      </c>
      <c r="B440" s="259" t="s">
        <v>562</v>
      </c>
      <c r="C440" s="260">
        <v>317</v>
      </c>
      <c r="D440" s="261">
        <v>311</v>
      </c>
      <c r="E440" s="261"/>
      <c r="F440" s="151" t="str">
        <f>AA440</f>
        <v/>
      </c>
      <c r="AA440" s="194" t="str">
        <f>IF(D440&gt;C440,"Error: Las actividades totales son menores que las realizadas en beneficiarios","")</f>
        <v/>
      </c>
      <c r="AB440" s="194">
        <f>IF(D440&gt;C440,1,0)</f>
        <v>0</v>
      </c>
    </row>
    <row r="441" spans="1:28" ht="15" customHeight="1" x14ac:dyDescent="0.15">
      <c r="A441" s="607"/>
      <c r="B441" s="262" t="s">
        <v>563</v>
      </c>
      <c r="C441" s="263"/>
      <c r="D441" s="264"/>
      <c r="E441" s="264"/>
      <c r="F441" s="151" t="str">
        <f>AA441</f>
        <v/>
      </c>
      <c r="AA441" s="194" t="str">
        <f>IF(D441&gt;C441,"Error: Las actividades totales son menores que las realizadas en beneficiarios","")</f>
        <v/>
      </c>
      <c r="AB441" s="194">
        <f>IF(D441&gt;C441,1,0)</f>
        <v>0</v>
      </c>
    </row>
    <row r="442" spans="1:28" ht="15" customHeight="1" x14ac:dyDescent="0.15">
      <c r="A442" s="608"/>
      <c r="B442" s="265" t="s">
        <v>564</v>
      </c>
      <c r="C442" s="266"/>
      <c r="D442" s="267"/>
      <c r="E442" s="267"/>
      <c r="F442" s="151" t="str">
        <f>AA442</f>
        <v/>
      </c>
      <c r="AA442" s="194" t="str">
        <f>IF(D442&gt;C442,"Error: Las actividades totales son menores que las realizadas en beneficiarios","")</f>
        <v/>
      </c>
      <c r="AB442" s="194">
        <f>IF(D442&gt;C442,1,0)</f>
        <v>0</v>
      </c>
    </row>
    <row r="443" spans="1:28" ht="24.95" customHeight="1" x14ac:dyDescent="0.15">
      <c r="A443" s="268" t="s">
        <v>565</v>
      </c>
      <c r="B443" s="269"/>
      <c r="C443" s="270"/>
      <c r="D443" s="271"/>
      <c r="E443" s="271"/>
    </row>
    <row r="444" spans="1:28" ht="18.75" customHeight="1" x14ac:dyDescent="0.15">
      <c r="A444" s="609" t="s">
        <v>566</v>
      </c>
      <c r="B444" s="610"/>
      <c r="C444" s="272" t="s">
        <v>105</v>
      </c>
    </row>
    <row r="445" spans="1:28" ht="15" customHeight="1" x14ac:dyDescent="0.15">
      <c r="A445" s="611" t="s">
        <v>567</v>
      </c>
      <c r="B445" s="612"/>
      <c r="C445" s="526">
        <f>[2]B!C2916</f>
        <v>0</v>
      </c>
    </row>
    <row r="446" spans="1:28" ht="15" customHeight="1" x14ac:dyDescent="0.15">
      <c r="A446" s="589" t="s">
        <v>568</v>
      </c>
      <c r="B446" s="590"/>
      <c r="C446" s="527">
        <f>[2]B!C2917</f>
        <v>0</v>
      </c>
    </row>
    <row r="449" spans="1:13" ht="12.75" x14ac:dyDescent="0.2">
      <c r="A449" s="273" t="s">
        <v>569</v>
      </c>
      <c r="B449" s="274"/>
    </row>
    <row r="450" spans="1:13" ht="50.25" customHeight="1" x14ac:dyDescent="0.15">
      <c r="A450" s="591" t="s">
        <v>489</v>
      </c>
      <c r="B450" s="592"/>
      <c r="C450" s="595" t="s">
        <v>410</v>
      </c>
      <c r="D450" s="595" t="s">
        <v>490</v>
      </c>
      <c r="E450" s="597" t="s">
        <v>570</v>
      </c>
      <c r="F450" s="598"/>
      <c r="G450" s="597" t="s">
        <v>571</v>
      </c>
      <c r="H450" s="599"/>
      <c r="I450" s="598"/>
      <c r="J450" s="460" t="s">
        <v>493</v>
      </c>
      <c r="K450" s="460" t="s">
        <v>494</v>
      </c>
      <c r="L450" s="460" t="s">
        <v>495</v>
      </c>
      <c r="M450" s="472" t="s">
        <v>495</v>
      </c>
    </row>
    <row r="451" spans="1:13" ht="54.75" customHeight="1" x14ac:dyDescent="0.15">
      <c r="A451" s="593"/>
      <c r="B451" s="594"/>
      <c r="C451" s="596"/>
      <c r="D451" s="596"/>
      <c r="E451" s="275" t="s">
        <v>572</v>
      </c>
      <c r="F451" s="275" t="s">
        <v>573</v>
      </c>
      <c r="G451" s="528" t="s">
        <v>574</v>
      </c>
      <c r="H451" s="528" t="s">
        <v>575</v>
      </c>
      <c r="I451" s="529" t="s">
        <v>576</v>
      </c>
      <c r="J451" s="275" t="s">
        <v>572</v>
      </c>
      <c r="K451" s="275" t="s">
        <v>573</v>
      </c>
      <c r="L451" s="275" t="s">
        <v>572</v>
      </c>
      <c r="M451" s="275" t="s">
        <v>573</v>
      </c>
    </row>
    <row r="452" spans="1:13" ht="15" customHeight="1" x14ac:dyDescent="0.15">
      <c r="A452" s="587" t="s">
        <v>194</v>
      </c>
      <c r="B452" s="588" t="s">
        <v>194</v>
      </c>
      <c r="C452" s="530">
        <f>SUM(E452:F452)</f>
        <v>6</v>
      </c>
      <c r="D452" s="531">
        <v>6</v>
      </c>
      <c r="E452" s="531"/>
      <c r="F452" s="531">
        <v>6</v>
      </c>
      <c r="G452" s="531">
        <v>3</v>
      </c>
      <c r="H452" s="531">
        <v>3</v>
      </c>
      <c r="I452" s="531"/>
      <c r="J452" s="531"/>
      <c r="K452" s="531"/>
      <c r="L452" s="531"/>
      <c r="M452" s="531"/>
    </row>
    <row r="453" spans="1:13" ht="15" customHeight="1" x14ac:dyDescent="0.15">
      <c r="A453" s="587" t="s">
        <v>196</v>
      </c>
      <c r="B453" s="588" t="s">
        <v>196</v>
      </c>
      <c r="C453" s="530">
        <f>SUM(E453:F453)</f>
        <v>0</v>
      </c>
      <c r="D453" s="531"/>
      <c r="E453" s="531"/>
      <c r="F453" s="531"/>
      <c r="G453" s="531"/>
      <c r="H453" s="531"/>
      <c r="I453" s="531"/>
      <c r="J453" s="531"/>
      <c r="K453" s="531"/>
      <c r="L453" s="531"/>
      <c r="M453" s="531"/>
    </row>
    <row r="454" spans="1:13" ht="15" customHeight="1" x14ac:dyDescent="0.15">
      <c r="A454" s="587" t="s">
        <v>200</v>
      </c>
      <c r="B454" s="588"/>
      <c r="C454" s="530">
        <f>SUM(E454:F454)</f>
        <v>0</v>
      </c>
      <c r="D454" s="531"/>
      <c r="E454" s="531"/>
      <c r="F454" s="531"/>
      <c r="G454" s="531"/>
      <c r="H454" s="531"/>
      <c r="I454" s="531"/>
      <c r="J454" s="531"/>
      <c r="K454" s="531"/>
      <c r="L454" s="531"/>
      <c r="M454" s="531"/>
    </row>
    <row r="455" spans="1:13" ht="15" customHeight="1" x14ac:dyDescent="0.15">
      <c r="A455" s="587" t="s">
        <v>206</v>
      </c>
      <c r="B455" s="588"/>
      <c r="C455" s="530">
        <f>SUM(E455:F455)</f>
        <v>0</v>
      </c>
      <c r="D455" s="531"/>
      <c r="E455" s="531"/>
      <c r="F455" s="531"/>
      <c r="G455" s="531"/>
      <c r="H455" s="531"/>
      <c r="I455" s="531"/>
      <c r="J455" s="531"/>
      <c r="K455" s="531"/>
      <c r="L455" s="531"/>
      <c r="M455" s="531"/>
    </row>
    <row r="456" spans="1:13" ht="15" customHeight="1" x14ac:dyDescent="0.15">
      <c r="A456" s="587" t="s">
        <v>226</v>
      </c>
      <c r="B456" s="588"/>
      <c r="C456" s="530">
        <f>SUM(E456:F456)</f>
        <v>0</v>
      </c>
      <c r="D456" s="531"/>
      <c r="E456" s="531"/>
      <c r="F456" s="531"/>
      <c r="G456" s="531"/>
      <c r="H456" s="531"/>
      <c r="I456" s="531"/>
      <c r="J456" s="531"/>
      <c r="K456" s="531"/>
      <c r="L456" s="531"/>
      <c r="M456" s="531"/>
    </row>
    <row r="457" spans="1:13" ht="15" customHeight="1" x14ac:dyDescent="0.15">
      <c r="A457" s="546"/>
      <c r="B457" s="545" t="s">
        <v>577</v>
      </c>
      <c r="C457" s="530">
        <f t="shared" ref="C457:I457" si="25">SUM(C452:C456)</f>
        <v>6</v>
      </c>
      <c r="D457" s="530">
        <f t="shared" si="25"/>
        <v>6</v>
      </c>
      <c r="E457" s="530">
        <f t="shared" si="25"/>
        <v>0</v>
      </c>
      <c r="F457" s="530">
        <f t="shared" si="25"/>
        <v>6</v>
      </c>
      <c r="G457" s="530">
        <f t="shared" si="25"/>
        <v>3</v>
      </c>
      <c r="H457" s="530">
        <f t="shared" si="25"/>
        <v>3</v>
      </c>
      <c r="I457" s="530">
        <f t="shared" si="25"/>
        <v>0</v>
      </c>
      <c r="J457" s="530">
        <f>SUM(J452:J456)</f>
        <v>0</v>
      </c>
      <c r="K457" s="530">
        <f t="shared" ref="K457" si="26">SUM(K452:K456)</f>
        <v>0</v>
      </c>
      <c r="L457" s="530">
        <f>SUM(L452:L456)</f>
        <v>0</v>
      </c>
      <c r="M457" s="530">
        <f t="shared" ref="M457" si="27">SUM(M452:M456)</f>
        <v>0</v>
      </c>
    </row>
    <row r="458" spans="1:13" ht="24" customHeight="1" x14ac:dyDescent="0.15">
      <c r="A458" s="577" t="s">
        <v>578</v>
      </c>
      <c r="B458" s="578"/>
      <c r="C458" s="530">
        <f>SUM(E458:F458)</f>
        <v>0</v>
      </c>
      <c r="D458" s="531"/>
      <c r="E458" s="531"/>
      <c r="F458" s="531"/>
      <c r="G458" s="531"/>
      <c r="H458" s="531"/>
      <c r="I458" s="531"/>
      <c r="J458" s="531"/>
      <c r="K458" s="531"/>
      <c r="L458" s="531"/>
      <c r="M458" s="531"/>
    </row>
    <row r="459" spans="1:13" ht="15" customHeight="1" x14ac:dyDescent="0.15">
      <c r="A459" s="577" t="s">
        <v>579</v>
      </c>
      <c r="B459" s="578"/>
      <c r="C459" s="530">
        <f>SUM(E459:F459)</f>
        <v>0</v>
      </c>
      <c r="D459" s="531"/>
      <c r="E459" s="531"/>
      <c r="F459" s="531"/>
      <c r="G459" s="531"/>
      <c r="H459" s="531"/>
      <c r="I459" s="531"/>
      <c r="J459" s="531"/>
      <c r="K459" s="531"/>
      <c r="L459" s="531"/>
      <c r="M459" s="531"/>
    </row>
    <row r="460" spans="1:13" ht="15" customHeight="1" x14ac:dyDescent="0.15">
      <c r="A460" s="577" t="s">
        <v>580</v>
      </c>
      <c r="B460" s="578"/>
      <c r="C460" s="530">
        <f>SUM(E460:F460)</f>
        <v>0</v>
      </c>
      <c r="D460" s="531"/>
      <c r="E460" s="531"/>
      <c r="F460" s="531"/>
      <c r="G460" s="531"/>
      <c r="H460" s="531"/>
      <c r="I460" s="531"/>
      <c r="J460" s="531"/>
      <c r="K460" s="531"/>
      <c r="L460" s="531"/>
      <c r="M460" s="531"/>
    </row>
    <row r="461" spans="1:13" ht="15" customHeight="1" x14ac:dyDescent="0.15">
      <c r="A461" s="585" t="s">
        <v>581</v>
      </c>
      <c r="B461" s="586"/>
      <c r="C461" s="530">
        <f t="shared" ref="C461:M461" si="28">SUM(C458:C460)</f>
        <v>0</v>
      </c>
      <c r="D461" s="530">
        <f t="shared" si="28"/>
        <v>0</v>
      </c>
      <c r="E461" s="530">
        <f t="shared" si="28"/>
        <v>0</v>
      </c>
      <c r="F461" s="530">
        <f t="shared" si="28"/>
        <v>0</v>
      </c>
      <c r="G461" s="530">
        <f t="shared" si="28"/>
        <v>0</v>
      </c>
      <c r="H461" s="530">
        <f t="shared" si="28"/>
        <v>0</v>
      </c>
      <c r="I461" s="530">
        <f t="shared" si="28"/>
        <v>0</v>
      </c>
      <c r="J461" s="530">
        <f t="shared" si="28"/>
        <v>0</v>
      </c>
      <c r="K461" s="530">
        <f t="shared" si="28"/>
        <v>0</v>
      </c>
      <c r="L461" s="530">
        <f t="shared" si="28"/>
        <v>0</v>
      </c>
      <c r="M461" s="530">
        <f t="shared" si="28"/>
        <v>0</v>
      </c>
    </row>
    <row r="462" spans="1:13" ht="15" customHeight="1" x14ac:dyDescent="0.15">
      <c r="A462" s="577" t="s">
        <v>582</v>
      </c>
      <c r="B462" s="578"/>
      <c r="C462" s="530">
        <f t="shared" ref="C462" si="29">SUM(E462:F462)</f>
        <v>0</v>
      </c>
      <c r="D462" s="531"/>
      <c r="E462" s="531"/>
      <c r="F462" s="531"/>
      <c r="G462" s="531"/>
      <c r="H462" s="531"/>
      <c r="I462" s="531"/>
      <c r="J462" s="531"/>
      <c r="K462" s="531"/>
      <c r="L462" s="531"/>
      <c r="M462" s="531"/>
    </row>
    <row r="463" spans="1:13" ht="15" customHeight="1" x14ac:dyDescent="0.15">
      <c r="A463" s="577" t="s">
        <v>583</v>
      </c>
      <c r="B463" s="578"/>
      <c r="C463" s="530">
        <f>SUM(E463:F463)</f>
        <v>0</v>
      </c>
      <c r="D463" s="531"/>
      <c r="E463" s="531"/>
      <c r="F463" s="531"/>
      <c r="G463" s="531"/>
      <c r="H463" s="531"/>
      <c r="I463" s="531"/>
      <c r="J463" s="531"/>
      <c r="K463" s="531"/>
      <c r="L463" s="531"/>
      <c r="M463" s="531"/>
    </row>
    <row r="464" spans="1:13" ht="15" customHeight="1" x14ac:dyDescent="0.15">
      <c r="A464" s="577" t="s">
        <v>584</v>
      </c>
      <c r="B464" s="578"/>
      <c r="C464" s="530">
        <f>SUM(E464:F464)</f>
        <v>0</v>
      </c>
      <c r="D464" s="531"/>
      <c r="E464" s="531"/>
      <c r="F464" s="531"/>
      <c r="G464" s="531"/>
      <c r="H464" s="531"/>
      <c r="I464" s="531"/>
      <c r="J464" s="531"/>
      <c r="K464" s="531"/>
      <c r="L464" s="531"/>
      <c r="M464" s="531"/>
    </row>
    <row r="465" spans="1:13" ht="15" customHeight="1" x14ac:dyDescent="0.15">
      <c r="A465" s="546"/>
      <c r="B465" s="278" t="s">
        <v>585</v>
      </c>
      <c r="C465" s="530">
        <f t="shared" ref="C465:M465" si="30">SUM(C462:C464)</f>
        <v>0</v>
      </c>
      <c r="D465" s="530">
        <f t="shared" si="30"/>
        <v>0</v>
      </c>
      <c r="E465" s="530">
        <f t="shared" si="30"/>
        <v>0</v>
      </c>
      <c r="F465" s="530">
        <f t="shared" si="30"/>
        <v>0</v>
      </c>
      <c r="G465" s="530">
        <f t="shared" si="30"/>
        <v>0</v>
      </c>
      <c r="H465" s="530">
        <f t="shared" si="30"/>
        <v>0</v>
      </c>
      <c r="I465" s="530">
        <f t="shared" si="30"/>
        <v>0</v>
      </c>
      <c r="J465" s="530">
        <f t="shared" si="30"/>
        <v>0</v>
      </c>
      <c r="K465" s="530">
        <f t="shared" si="30"/>
        <v>0</v>
      </c>
      <c r="L465" s="530">
        <f t="shared" si="30"/>
        <v>0</v>
      </c>
      <c r="M465" s="530">
        <f t="shared" si="30"/>
        <v>0</v>
      </c>
    </row>
    <row r="466" spans="1:13" ht="15" customHeight="1" x14ac:dyDescent="0.15">
      <c r="A466" s="577" t="s">
        <v>586</v>
      </c>
      <c r="B466" s="578"/>
      <c r="C466" s="530">
        <f>SUM(E466:F466)</f>
        <v>0</v>
      </c>
      <c r="D466" s="531"/>
      <c r="E466" s="531"/>
      <c r="F466" s="531"/>
      <c r="G466" s="531"/>
      <c r="H466" s="531"/>
      <c r="I466" s="531"/>
      <c r="J466" s="531"/>
      <c r="K466" s="531"/>
      <c r="L466" s="531"/>
      <c r="M466" s="531"/>
    </row>
    <row r="467" spans="1:13" ht="15" customHeight="1" x14ac:dyDescent="0.15">
      <c r="A467" s="579" t="s">
        <v>587</v>
      </c>
      <c r="B467" s="580"/>
      <c r="C467" s="530">
        <f>SUM(E467:F467)</f>
        <v>2</v>
      </c>
      <c r="D467" s="531">
        <v>2</v>
      </c>
      <c r="E467" s="531"/>
      <c r="F467" s="531">
        <v>2</v>
      </c>
      <c r="G467" s="531">
        <v>2</v>
      </c>
      <c r="H467" s="531"/>
      <c r="I467" s="531"/>
      <c r="J467" s="531"/>
      <c r="K467" s="531"/>
      <c r="L467" s="531"/>
      <c r="M467" s="531"/>
    </row>
    <row r="468" spans="1:13" ht="15" customHeight="1" x14ac:dyDescent="0.15">
      <c r="A468" s="577" t="s">
        <v>588</v>
      </c>
      <c r="B468" s="578"/>
      <c r="C468" s="530">
        <f>SUM(E468:F468)</f>
        <v>0</v>
      </c>
      <c r="D468" s="531"/>
      <c r="E468" s="531"/>
      <c r="F468" s="531"/>
      <c r="G468" s="531"/>
      <c r="H468" s="531"/>
      <c r="I468" s="531"/>
      <c r="J468" s="531"/>
      <c r="K468" s="531"/>
      <c r="L468" s="531"/>
      <c r="M468" s="531"/>
    </row>
    <row r="469" spans="1:13" ht="15" customHeight="1" x14ac:dyDescent="0.15">
      <c r="A469" s="546"/>
      <c r="B469" s="278" t="s">
        <v>589</v>
      </c>
      <c r="C469" s="530">
        <f>SUM(C466:C468)</f>
        <v>2</v>
      </c>
      <c r="D469" s="530">
        <f t="shared" ref="D469:F469" si="31">SUM(D466:D468)</f>
        <v>2</v>
      </c>
      <c r="E469" s="530">
        <f t="shared" si="31"/>
        <v>0</v>
      </c>
      <c r="F469" s="530">
        <f t="shared" si="31"/>
        <v>2</v>
      </c>
      <c r="G469" s="530">
        <f>SUM(G466:G468)</f>
        <v>2</v>
      </c>
      <c r="H469" s="530">
        <f>SUM(H466:H468)</f>
        <v>0</v>
      </c>
      <c r="I469" s="530">
        <f>SUM(I466:I468)</f>
        <v>0</v>
      </c>
      <c r="J469" s="530">
        <f t="shared" ref="J469:M469" si="32">SUM(J466:J468)</f>
        <v>0</v>
      </c>
      <c r="K469" s="530">
        <f t="shared" si="32"/>
        <v>0</v>
      </c>
      <c r="L469" s="530">
        <f t="shared" si="32"/>
        <v>0</v>
      </c>
      <c r="M469" s="530">
        <f t="shared" si="32"/>
        <v>0</v>
      </c>
    </row>
    <row r="470" spans="1:13" ht="15" customHeight="1" x14ac:dyDescent="0.15">
      <c r="A470" s="583" t="s">
        <v>590</v>
      </c>
      <c r="B470" s="584" t="s">
        <v>47</v>
      </c>
      <c r="C470" s="530">
        <f t="shared" ref="C470:C477" si="33">SUM(E470:F470)</f>
        <v>6</v>
      </c>
      <c r="D470" s="531">
        <v>6</v>
      </c>
      <c r="E470" s="531"/>
      <c r="F470" s="531">
        <v>6</v>
      </c>
      <c r="G470" s="531">
        <v>3</v>
      </c>
      <c r="H470" s="531">
        <v>3</v>
      </c>
      <c r="I470" s="531"/>
      <c r="J470" s="531"/>
      <c r="K470" s="531"/>
      <c r="L470" s="531"/>
      <c r="M470" s="531"/>
    </row>
    <row r="471" spans="1:13" ht="15" customHeight="1" x14ac:dyDescent="0.15">
      <c r="A471" s="583" t="s">
        <v>591</v>
      </c>
      <c r="B471" s="584" t="s">
        <v>591</v>
      </c>
      <c r="C471" s="530">
        <f t="shared" si="33"/>
        <v>0</v>
      </c>
      <c r="D471" s="531"/>
      <c r="E471" s="531"/>
      <c r="F471" s="531"/>
      <c r="G471" s="531"/>
      <c r="H471" s="531"/>
      <c r="I471" s="531"/>
      <c r="J471" s="531"/>
      <c r="K471" s="531"/>
      <c r="L471" s="531"/>
      <c r="M471" s="531"/>
    </row>
    <row r="472" spans="1:13" ht="15" customHeight="1" x14ac:dyDescent="0.15">
      <c r="A472" s="583" t="s">
        <v>592</v>
      </c>
      <c r="B472" s="584" t="s">
        <v>592</v>
      </c>
      <c r="C472" s="530">
        <f t="shared" si="33"/>
        <v>6</v>
      </c>
      <c r="D472" s="531">
        <v>6</v>
      </c>
      <c r="E472" s="531"/>
      <c r="F472" s="531">
        <v>6</v>
      </c>
      <c r="G472" s="531">
        <v>3</v>
      </c>
      <c r="H472" s="531">
        <v>3</v>
      </c>
      <c r="I472" s="531"/>
      <c r="J472" s="531"/>
      <c r="K472" s="531"/>
      <c r="L472" s="531"/>
      <c r="M472" s="531"/>
    </row>
    <row r="473" spans="1:13" ht="15" customHeight="1" x14ac:dyDescent="0.15">
      <c r="A473" s="581" t="s">
        <v>50</v>
      </c>
      <c r="B473" s="582"/>
      <c r="C473" s="530">
        <f t="shared" si="33"/>
        <v>59</v>
      </c>
      <c r="D473" s="531">
        <v>59</v>
      </c>
      <c r="E473" s="531"/>
      <c r="F473" s="531">
        <v>59</v>
      </c>
      <c r="G473" s="531">
        <v>27</v>
      </c>
      <c r="H473" s="531">
        <v>32</v>
      </c>
      <c r="I473" s="531"/>
      <c r="J473" s="531"/>
      <c r="K473" s="531"/>
      <c r="L473" s="531"/>
      <c r="M473" s="531"/>
    </row>
    <row r="474" spans="1:13" ht="15" customHeight="1" x14ac:dyDescent="0.15">
      <c r="A474" s="581" t="s">
        <v>90</v>
      </c>
      <c r="B474" s="582" t="s">
        <v>90</v>
      </c>
      <c r="C474" s="530">
        <f t="shared" si="33"/>
        <v>0</v>
      </c>
      <c r="D474" s="531"/>
      <c r="E474" s="531"/>
      <c r="F474" s="531"/>
      <c r="G474" s="531"/>
      <c r="H474" s="531"/>
      <c r="I474" s="531"/>
      <c r="J474" s="531"/>
      <c r="K474" s="531"/>
      <c r="L474" s="531"/>
      <c r="M474" s="531"/>
    </row>
    <row r="475" spans="1:13" ht="15" customHeight="1" x14ac:dyDescent="0.15">
      <c r="A475" s="577" t="s">
        <v>72</v>
      </c>
      <c r="B475" s="578"/>
      <c r="C475" s="530">
        <f t="shared" si="33"/>
        <v>6</v>
      </c>
      <c r="D475" s="531">
        <v>6</v>
      </c>
      <c r="E475" s="531"/>
      <c r="F475" s="531">
        <v>6</v>
      </c>
      <c r="G475" s="531">
        <v>3</v>
      </c>
      <c r="H475" s="531">
        <v>3</v>
      </c>
      <c r="I475" s="531"/>
      <c r="J475" s="531"/>
      <c r="K475" s="531"/>
      <c r="L475" s="531"/>
      <c r="M475" s="531"/>
    </row>
    <row r="476" spans="1:13" ht="24" customHeight="1" x14ac:dyDescent="0.15">
      <c r="A476" s="581" t="s">
        <v>593</v>
      </c>
      <c r="B476" s="582" t="s">
        <v>593</v>
      </c>
      <c r="C476" s="530">
        <f t="shared" si="33"/>
        <v>0</v>
      </c>
      <c r="D476" s="531"/>
      <c r="E476" s="531"/>
      <c r="F476" s="531"/>
      <c r="G476" s="531"/>
      <c r="H476" s="531"/>
      <c r="I476" s="531"/>
      <c r="J476" s="531"/>
      <c r="K476" s="531"/>
      <c r="L476" s="531"/>
      <c r="M476" s="531"/>
    </row>
    <row r="477" spans="1:13" ht="15" customHeight="1" x14ac:dyDescent="0.15">
      <c r="A477" s="581" t="s">
        <v>68</v>
      </c>
      <c r="B477" s="582" t="s">
        <v>68</v>
      </c>
      <c r="C477" s="530">
        <f t="shared" si="33"/>
        <v>0</v>
      </c>
      <c r="D477" s="531"/>
      <c r="E477" s="531"/>
      <c r="F477" s="531"/>
      <c r="G477" s="531"/>
      <c r="H477" s="531"/>
      <c r="I477" s="531"/>
      <c r="J477" s="531"/>
      <c r="K477" s="531"/>
      <c r="L477" s="531"/>
      <c r="M477" s="531"/>
    </row>
    <row r="478" spans="1:13" ht="15" customHeight="1" x14ac:dyDescent="0.15">
      <c r="A478" s="544"/>
      <c r="B478" s="278" t="s">
        <v>594</v>
      </c>
      <c r="C478" s="530">
        <f>SUM(C470:C477)</f>
        <v>77</v>
      </c>
      <c r="D478" s="530">
        <f>SUM(D470:D477)</f>
        <v>77</v>
      </c>
      <c r="E478" s="530">
        <f t="shared" ref="E478:M478" si="34">SUM(E470:E477)</f>
        <v>0</v>
      </c>
      <c r="F478" s="530">
        <f t="shared" si="34"/>
        <v>77</v>
      </c>
      <c r="G478" s="530">
        <f t="shared" si="34"/>
        <v>36</v>
      </c>
      <c r="H478" s="530">
        <f t="shared" si="34"/>
        <v>41</v>
      </c>
      <c r="I478" s="530">
        <f t="shared" si="34"/>
        <v>0</v>
      </c>
      <c r="J478" s="530">
        <f t="shared" si="34"/>
        <v>0</v>
      </c>
      <c r="K478" s="530">
        <f t="shared" si="34"/>
        <v>0</v>
      </c>
      <c r="L478" s="530">
        <f t="shared" si="34"/>
        <v>0</v>
      </c>
      <c r="M478" s="530">
        <f t="shared" si="34"/>
        <v>0</v>
      </c>
    </row>
    <row r="479" spans="1:13" ht="15" customHeight="1" x14ac:dyDescent="0.15">
      <c r="A479" s="579" t="s">
        <v>595</v>
      </c>
      <c r="B479" s="580"/>
      <c r="C479" s="530">
        <f t="shared" ref="C479:C484" si="35">SUM(E479:F479)</f>
        <v>0</v>
      </c>
      <c r="D479" s="531"/>
      <c r="E479" s="531"/>
      <c r="F479" s="531"/>
      <c r="G479" s="531"/>
      <c r="H479" s="531"/>
      <c r="I479" s="531"/>
      <c r="J479" s="531"/>
      <c r="K479" s="531"/>
      <c r="L479" s="531"/>
      <c r="M479" s="531"/>
    </row>
    <row r="480" spans="1:13" ht="15" customHeight="1" x14ac:dyDescent="0.15">
      <c r="A480" s="579" t="s">
        <v>596</v>
      </c>
      <c r="B480" s="580"/>
      <c r="C480" s="530">
        <f t="shared" si="35"/>
        <v>0</v>
      </c>
      <c r="D480" s="531"/>
      <c r="E480" s="531"/>
      <c r="F480" s="531"/>
      <c r="G480" s="531"/>
      <c r="H480" s="531"/>
      <c r="I480" s="531"/>
      <c r="J480" s="531"/>
      <c r="K480" s="531"/>
      <c r="L480" s="531"/>
      <c r="M480" s="531"/>
    </row>
    <row r="481" spans="1:13" ht="15" customHeight="1" x14ac:dyDescent="0.15">
      <c r="A481" s="579" t="s">
        <v>597</v>
      </c>
      <c r="B481" s="580"/>
      <c r="C481" s="530">
        <f t="shared" si="35"/>
        <v>0</v>
      </c>
      <c r="D481" s="531"/>
      <c r="E481" s="531"/>
      <c r="F481" s="531"/>
      <c r="G481" s="531"/>
      <c r="H481" s="531"/>
      <c r="I481" s="531"/>
      <c r="J481" s="531"/>
      <c r="K481" s="531"/>
      <c r="L481" s="531"/>
      <c r="M481" s="531"/>
    </row>
    <row r="482" spans="1:13" ht="15" customHeight="1" x14ac:dyDescent="0.15">
      <c r="A482" s="577" t="s">
        <v>598</v>
      </c>
      <c r="B482" s="578"/>
      <c r="C482" s="530">
        <f t="shared" si="35"/>
        <v>1</v>
      </c>
      <c r="D482" s="531">
        <v>1</v>
      </c>
      <c r="E482" s="531"/>
      <c r="F482" s="531">
        <v>1</v>
      </c>
      <c r="G482" s="531"/>
      <c r="H482" s="531">
        <v>1</v>
      </c>
      <c r="I482" s="531"/>
      <c r="J482" s="531"/>
      <c r="K482" s="531"/>
      <c r="L482" s="531"/>
      <c r="M482" s="531"/>
    </row>
    <row r="483" spans="1:13" ht="15" customHeight="1" x14ac:dyDescent="0.15">
      <c r="A483" s="577" t="s">
        <v>599</v>
      </c>
      <c r="B483" s="578"/>
      <c r="C483" s="530">
        <f t="shared" si="35"/>
        <v>1</v>
      </c>
      <c r="D483" s="531">
        <v>1</v>
      </c>
      <c r="E483" s="531"/>
      <c r="F483" s="531">
        <v>1</v>
      </c>
      <c r="G483" s="531"/>
      <c r="H483" s="531">
        <v>1</v>
      </c>
      <c r="I483" s="531"/>
      <c r="J483" s="531"/>
      <c r="K483" s="531"/>
      <c r="L483" s="531"/>
      <c r="M483" s="531"/>
    </row>
    <row r="484" spans="1:13" ht="15" customHeight="1" x14ac:dyDescent="0.15">
      <c r="A484" s="577" t="s">
        <v>600</v>
      </c>
      <c r="B484" s="578"/>
      <c r="C484" s="530">
        <f t="shared" si="35"/>
        <v>0</v>
      </c>
      <c r="D484" s="531"/>
      <c r="E484" s="531"/>
      <c r="F484" s="531"/>
      <c r="G484" s="531"/>
      <c r="H484" s="531"/>
      <c r="I484" s="531"/>
      <c r="J484" s="531"/>
      <c r="K484" s="531"/>
      <c r="L484" s="531"/>
      <c r="M484" s="531"/>
    </row>
    <row r="485" spans="1:13" ht="15" customHeight="1" x14ac:dyDescent="0.15">
      <c r="A485" s="544"/>
      <c r="B485" s="278" t="s">
        <v>445</v>
      </c>
      <c r="C485" s="530">
        <f>SUM(C479:C484)</f>
        <v>2</v>
      </c>
      <c r="D485" s="530">
        <f>SUM(D479:D484)</f>
        <v>2</v>
      </c>
      <c r="E485" s="530">
        <f t="shared" ref="E485:M485" si="36">SUM(E479:E484)</f>
        <v>0</v>
      </c>
      <c r="F485" s="530">
        <f t="shared" si="36"/>
        <v>2</v>
      </c>
      <c r="G485" s="530">
        <f t="shared" si="36"/>
        <v>0</v>
      </c>
      <c r="H485" s="530">
        <f t="shared" si="36"/>
        <v>2</v>
      </c>
      <c r="I485" s="530">
        <f t="shared" si="36"/>
        <v>0</v>
      </c>
      <c r="J485" s="530">
        <f t="shared" si="36"/>
        <v>0</v>
      </c>
      <c r="K485" s="530">
        <f t="shared" si="36"/>
        <v>0</v>
      </c>
      <c r="L485" s="530">
        <f t="shared" si="36"/>
        <v>0</v>
      </c>
      <c r="M485" s="530">
        <f t="shared" si="36"/>
        <v>0</v>
      </c>
    </row>
    <row r="486" spans="1:13" ht="15" customHeight="1" x14ac:dyDescent="0.15">
      <c r="A486" s="577" t="s">
        <v>353</v>
      </c>
      <c r="B486" s="578" t="s">
        <v>353</v>
      </c>
      <c r="C486" s="530">
        <f>SUM(E486:F486)</f>
        <v>1</v>
      </c>
      <c r="D486" s="532">
        <v>1</v>
      </c>
      <c r="E486" s="531"/>
      <c r="F486" s="531">
        <v>1</v>
      </c>
      <c r="G486" s="531">
        <v>1</v>
      </c>
      <c r="H486" s="531"/>
      <c r="I486" s="531"/>
      <c r="J486" s="531"/>
      <c r="K486" s="531"/>
      <c r="L486" s="531"/>
      <c r="M486" s="531"/>
    </row>
    <row r="487" spans="1:13" ht="15" customHeight="1" x14ac:dyDescent="0.15">
      <c r="A487" s="577" t="s">
        <v>355</v>
      </c>
      <c r="B487" s="578" t="s">
        <v>355</v>
      </c>
      <c r="C487" s="530">
        <f>SUM(E487:F487)</f>
        <v>0</v>
      </c>
      <c r="D487" s="532"/>
      <c r="E487" s="531"/>
      <c r="F487" s="531"/>
      <c r="G487" s="531"/>
      <c r="H487" s="531"/>
      <c r="I487" s="531"/>
      <c r="J487" s="531"/>
      <c r="K487" s="531"/>
      <c r="L487" s="531"/>
      <c r="M487" s="531"/>
    </row>
    <row r="488" spans="1:13" ht="24" customHeight="1" x14ac:dyDescent="0.15">
      <c r="A488" s="577" t="s">
        <v>601</v>
      </c>
      <c r="B488" s="578"/>
      <c r="C488" s="530">
        <f>SUM(E488:F488)</f>
        <v>0</v>
      </c>
      <c r="D488" s="532"/>
      <c r="E488" s="532"/>
      <c r="F488" s="532"/>
      <c r="G488" s="532"/>
      <c r="H488" s="532"/>
      <c r="I488" s="532"/>
      <c r="J488" s="532"/>
      <c r="K488" s="532"/>
      <c r="L488" s="532"/>
      <c r="M488" s="532"/>
    </row>
    <row r="489" spans="1:13" ht="15" customHeight="1" x14ac:dyDescent="0.15">
      <c r="A489" s="577" t="s">
        <v>184</v>
      </c>
      <c r="B489" s="578"/>
      <c r="C489" s="530">
        <f t="shared" ref="C489:C490" si="37">SUM(E489:F489)</f>
        <v>0</v>
      </c>
      <c r="D489" s="532"/>
      <c r="E489" s="532"/>
      <c r="F489" s="532"/>
      <c r="G489" s="532"/>
      <c r="H489" s="532"/>
      <c r="I489" s="532"/>
      <c r="J489" s="532"/>
      <c r="K489" s="532"/>
      <c r="L489" s="532"/>
      <c r="M489" s="532"/>
    </row>
    <row r="490" spans="1:13" ht="15" customHeight="1" x14ac:dyDescent="0.15">
      <c r="A490" s="577" t="s">
        <v>185</v>
      </c>
      <c r="B490" s="578"/>
      <c r="C490" s="530">
        <f t="shared" si="37"/>
        <v>0</v>
      </c>
      <c r="D490" s="532"/>
      <c r="E490" s="532"/>
      <c r="F490" s="532"/>
      <c r="G490" s="532"/>
      <c r="H490" s="532"/>
      <c r="I490" s="532"/>
      <c r="J490" s="532"/>
      <c r="K490" s="532"/>
      <c r="L490" s="532"/>
      <c r="M490" s="532"/>
    </row>
    <row r="491" spans="1:13" ht="15" customHeight="1" x14ac:dyDescent="0.15">
      <c r="A491" s="280"/>
      <c r="B491" s="281" t="s">
        <v>602</v>
      </c>
      <c r="C491" s="530">
        <f>SUM(C486:C490)</f>
        <v>1</v>
      </c>
      <c r="D491" s="530">
        <f>SUM(D486:D490)</f>
        <v>1</v>
      </c>
      <c r="E491" s="530">
        <f t="shared" ref="E491:M491" si="38">SUM(E486:E490)</f>
        <v>0</v>
      </c>
      <c r="F491" s="530">
        <f t="shared" si="38"/>
        <v>1</v>
      </c>
      <c r="G491" s="530">
        <f t="shared" si="38"/>
        <v>1</v>
      </c>
      <c r="H491" s="530">
        <f t="shared" si="38"/>
        <v>0</v>
      </c>
      <c r="I491" s="530">
        <f t="shared" si="38"/>
        <v>0</v>
      </c>
      <c r="J491" s="530">
        <f t="shared" si="38"/>
        <v>0</v>
      </c>
      <c r="K491" s="530">
        <f t="shared" si="38"/>
        <v>0</v>
      </c>
      <c r="L491" s="530">
        <f t="shared" si="38"/>
        <v>0</v>
      </c>
      <c r="M491" s="530">
        <f t="shared" si="38"/>
        <v>0</v>
      </c>
    </row>
    <row r="492" spans="1:13" ht="15" customHeight="1" x14ac:dyDescent="0.15">
      <c r="A492" s="282"/>
      <c r="B492" s="281" t="s">
        <v>410</v>
      </c>
      <c r="C492" s="283">
        <f t="shared" ref="C492:M492" si="39">SUM(C457+C461+C465+C469+C478+C485+C491)</f>
        <v>88</v>
      </c>
      <c r="D492" s="283">
        <f t="shared" si="39"/>
        <v>88</v>
      </c>
      <c r="E492" s="283">
        <f t="shared" si="39"/>
        <v>0</v>
      </c>
      <c r="F492" s="283">
        <f t="shared" si="39"/>
        <v>88</v>
      </c>
      <c r="G492" s="283">
        <f t="shared" si="39"/>
        <v>42</v>
      </c>
      <c r="H492" s="283">
        <f t="shared" si="39"/>
        <v>46</v>
      </c>
      <c r="I492" s="283">
        <f t="shared" si="39"/>
        <v>0</v>
      </c>
      <c r="J492" s="283">
        <f t="shared" si="39"/>
        <v>0</v>
      </c>
      <c r="K492" s="283">
        <f t="shared" si="39"/>
        <v>0</v>
      </c>
      <c r="L492" s="283">
        <f t="shared" si="39"/>
        <v>0</v>
      </c>
      <c r="M492" s="283">
        <f t="shared" si="39"/>
        <v>0</v>
      </c>
    </row>
  </sheetData>
  <mergeCells count="209">
    <mergeCell ref="A487:B487"/>
    <mergeCell ref="A488:B488"/>
    <mergeCell ref="A489:B489"/>
    <mergeCell ref="A490:B490"/>
    <mergeCell ref="A480:B480"/>
    <mergeCell ref="A481:B481"/>
    <mergeCell ref="A482:B482"/>
    <mergeCell ref="A483:B483"/>
    <mergeCell ref="A484:B484"/>
    <mergeCell ref="A486:B486"/>
    <mergeCell ref="A473:B473"/>
    <mergeCell ref="A474:B474"/>
    <mergeCell ref="A475:B475"/>
    <mergeCell ref="A476:B476"/>
    <mergeCell ref="A477:B477"/>
    <mergeCell ref="A479:B479"/>
    <mergeCell ref="A466:B466"/>
    <mergeCell ref="A467:B467"/>
    <mergeCell ref="A468:B468"/>
    <mergeCell ref="A470:B470"/>
    <mergeCell ref="A471:B471"/>
    <mergeCell ref="A472:B472"/>
    <mergeCell ref="A459:B459"/>
    <mergeCell ref="A460:B460"/>
    <mergeCell ref="A461:B461"/>
    <mergeCell ref="A462:B462"/>
    <mergeCell ref="A463:B463"/>
    <mergeCell ref="A464:B464"/>
    <mergeCell ref="A452:B452"/>
    <mergeCell ref="A453:B453"/>
    <mergeCell ref="A454:B454"/>
    <mergeCell ref="A455:B455"/>
    <mergeCell ref="A456:B456"/>
    <mergeCell ref="A458:B458"/>
    <mergeCell ref="A446:B446"/>
    <mergeCell ref="A450:B451"/>
    <mergeCell ref="C450:C451"/>
    <mergeCell ref="D450:D451"/>
    <mergeCell ref="E450:F450"/>
    <mergeCell ref="G450:I450"/>
    <mergeCell ref="A436:B436"/>
    <mergeCell ref="A437:B437"/>
    <mergeCell ref="A439:B439"/>
    <mergeCell ref="A440:A442"/>
    <mergeCell ref="A444:B444"/>
    <mergeCell ref="A445:B445"/>
    <mergeCell ref="A431:B431"/>
    <mergeCell ref="A433:B434"/>
    <mergeCell ref="C433:C434"/>
    <mergeCell ref="D433:I433"/>
    <mergeCell ref="J433:J434"/>
    <mergeCell ref="A435:B435"/>
    <mergeCell ref="A421:B421"/>
    <mergeCell ref="A422:B422"/>
    <mergeCell ref="A423:B423"/>
    <mergeCell ref="A425:B425"/>
    <mergeCell ref="A426:B426"/>
    <mergeCell ref="A429:A430"/>
    <mergeCell ref="A415:B415"/>
    <mergeCell ref="A416:B416"/>
    <mergeCell ref="A417:B417"/>
    <mergeCell ref="A418:B418"/>
    <mergeCell ref="A419:B419"/>
    <mergeCell ref="A420:B420"/>
    <mergeCell ref="A401:A403"/>
    <mergeCell ref="A404:A406"/>
    <mergeCell ref="A408:A410"/>
    <mergeCell ref="A412:B412"/>
    <mergeCell ref="A413:B413"/>
    <mergeCell ref="A414:B414"/>
    <mergeCell ref="A381:A383"/>
    <mergeCell ref="A384:A386"/>
    <mergeCell ref="A387:A389"/>
    <mergeCell ref="A392:A394"/>
    <mergeCell ref="A395:A397"/>
    <mergeCell ref="A398:A400"/>
    <mergeCell ref="J379:J380"/>
    <mergeCell ref="K379:K380"/>
    <mergeCell ref="L379:L380"/>
    <mergeCell ref="M379:M380"/>
    <mergeCell ref="O379:O380"/>
    <mergeCell ref="P379:P380"/>
    <mergeCell ref="H378:J378"/>
    <mergeCell ref="K378:M378"/>
    <mergeCell ref="N378:N380"/>
    <mergeCell ref="O378:P378"/>
    <mergeCell ref="Q378:Q380"/>
    <mergeCell ref="D379:D380"/>
    <mergeCell ref="E379:F379"/>
    <mergeCell ref="G379:G380"/>
    <mergeCell ref="H379:H380"/>
    <mergeCell ref="I379:I380"/>
    <mergeCell ref="D373:D374"/>
    <mergeCell ref="A375:B375"/>
    <mergeCell ref="A376:B376"/>
    <mergeCell ref="A377:B377"/>
    <mergeCell ref="A378:B380"/>
    <mergeCell ref="C378:C380"/>
    <mergeCell ref="D378:G378"/>
    <mergeCell ref="A368:B368"/>
    <mergeCell ref="A369:B369"/>
    <mergeCell ref="A370:A371"/>
    <mergeCell ref="A372:B372"/>
    <mergeCell ref="A373:B374"/>
    <mergeCell ref="C373:C374"/>
    <mergeCell ref="A365:F365"/>
    <mergeCell ref="A366:B367"/>
    <mergeCell ref="C366:C367"/>
    <mergeCell ref="D366:D367"/>
    <mergeCell ref="E366:E367"/>
    <mergeCell ref="F366:F367"/>
    <mergeCell ref="O341:O343"/>
    <mergeCell ref="P341:Q342"/>
    <mergeCell ref="R341:R343"/>
    <mergeCell ref="E342:G342"/>
    <mergeCell ref="H342:J342"/>
    <mergeCell ref="A364:B364"/>
    <mergeCell ref="A339:B339"/>
    <mergeCell ref="A340:B340"/>
    <mergeCell ref="A341:B343"/>
    <mergeCell ref="C341:C343"/>
    <mergeCell ref="D341:D343"/>
    <mergeCell ref="E341:J341"/>
    <mergeCell ref="K341:K343"/>
    <mergeCell ref="L341:N342"/>
    <mergeCell ref="A328:B330"/>
    <mergeCell ref="C328:C330"/>
    <mergeCell ref="Q328:Q330"/>
    <mergeCell ref="D329:D330"/>
    <mergeCell ref="E329:F329"/>
    <mergeCell ref="G329:G330"/>
    <mergeCell ref="H329:H330"/>
    <mergeCell ref="I329:I330"/>
    <mergeCell ref="J329:J330"/>
    <mergeCell ref="K329:K330"/>
    <mergeCell ref="L329:L330"/>
    <mergeCell ref="D328:G328"/>
    <mergeCell ref="H328:J328"/>
    <mergeCell ref="K328:M328"/>
    <mergeCell ref="N328:N330"/>
    <mergeCell ref="M329:M330"/>
    <mergeCell ref="O329:O330"/>
    <mergeCell ref="P329:P330"/>
    <mergeCell ref="A323:B323"/>
    <mergeCell ref="A324:B324"/>
    <mergeCell ref="A325:B325"/>
    <mergeCell ref="A326:B326"/>
    <mergeCell ref="K314:K315"/>
    <mergeCell ref="L314:L315"/>
    <mergeCell ref="M314:M315"/>
    <mergeCell ref="A318:B318"/>
    <mergeCell ref="O328:P328"/>
    <mergeCell ref="Q313:Q315"/>
    <mergeCell ref="D314:D315"/>
    <mergeCell ref="E314:F314"/>
    <mergeCell ref="G314:G315"/>
    <mergeCell ref="H314:H315"/>
    <mergeCell ref="I314:I315"/>
    <mergeCell ref="J314:J315"/>
    <mergeCell ref="A319:B319"/>
    <mergeCell ref="A321:B321"/>
    <mergeCell ref="A310:B310"/>
    <mergeCell ref="A311:B311"/>
    <mergeCell ref="A313:B315"/>
    <mergeCell ref="C313:C315"/>
    <mergeCell ref="D313:G313"/>
    <mergeCell ref="H313:J313"/>
    <mergeCell ref="O285:O286"/>
    <mergeCell ref="P285:P286"/>
    <mergeCell ref="A287:B287"/>
    <mergeCell ref="A293:A296"/>
    <mergeCell ref="A300:B300"/>
    <mergeCell ref="A304:A307"/>
    <mergeCell ref="N284:N286"/>
    <mergeCell ref="O284:P284"/>
    <mergeCell ref="O314:O315"/>
    <mergeCell ref="P314:P315"/>
    <mergeCell ref="K313:M313"/>
    <mergeCell ref="N313:N315"/>
    <mergeCell ref="O313:P313"/>
    <mergeCell ref="Q284:Q286"/>
    <mergeCell ref="R284:R286"/>
    <mergeCell ref="D285:D286"/>
    <mergeCell ref="E285:F285"/>
    <mergeCell ref="G285:G286"/>
    <mergeCell ref="H285:H286"/>
    <mergeCell ref="I285:I286"/>
    <mergeCell ref="J285:J286"/>
    <mergeCell ref="A256:B256"/>
    <mergeCell ref="A284:B286"/>
    <mergeCell ref="C284:C286"/>
    <mergeCell ref="D284:G284"/>
    <mergeCell ref="H284:J284"/>
    <mergeCell ref="K284:M284"/>
    <mergeCell ref="K285:K286"/>
    <mergeCell ref="L285:L286"/>
    <mergeCell ref="M285:M286"/>
    <mergeCell ref="A97:E97"/>
    <mergeCell ref="A125:B125"/>
    <mergeCell ref="A221:B221"/>
    <mergeCell ref="A231:B231"/>
    <mergeCell ref="A237:B237"/>
    <mergeCell ref="A244:B244"/>
    <mergeCell ref="A8:C8"/>
    <mergeCell ref="A72:B72"/>
    <mergeCell ref="A73:B73"/>
    <mergeCell ref="A79:A82"/>
    <mergeCell ref="A86:B86"/>
    <mergeCell ref="A90:A93"/>
  </mergeCells>
  <dataValidations count="1">
    <dataValidation allowBlank="1" showInputMessage="1" showErrorMessage="1" errorTitle="ERROR" error="Por favor ingrese solo Números." sqref="A1:XFD1048576" xr:uid="{19A5F810-DA83-46A8-9DB3-8965CF765E26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492"/>
  <sheetViews>
    <sheetView topLeftCell="E331" workbookViewId="0">
      <selection activeCell="K341" sqref="K341:K343"/>
    </sheetView>
  </sheetViews>
  <sheetFormatPr baseColWidth="10" defaultColWidth="11.42578125" defaultRowHeight="10.5" x14ac:dyDescent="0.15"/>
  <cols>
    <col min="1" max="1" width="18" style="5" customWidth="1"/>
    <col min="2" max="2" width="86.42578125" style="4" customWidth="1"/>
    <col min="3" max="3" width="21.85546875" style="5" customWidth="1"/>
    <col min="4" max="4" width="19" style="5" customWidth="1"/>
    <col min="5" max="5" width="18.5703125" style="5" customWidth="1"/>
    <col min="6" max="6" width="18.42578125" style="5" customWidth="1"/>
    <col min="7" max="7" width="16.85546875" style="5" customWidth="1"/>
    <col min="8" max="13" width="15.7109375" style="5" customWidth="1"/>
    <col min="14" max="16" width="12.7109375" style="5" customWidth="1"/>
    <col min="17" max="17" width="13.7109375" style="5" customWidth="1"/>
    <col min="18" max="18" width="18.5703125" style="5" customWidth="1"/>
    <col min="19" max="24" width="11.42578125" style="5"/>
    <col min="25" max="25" width="11.42578125" style="5" customWidth="1"/>
    <col min="26" max="26" width="5.28515625" style="5" customWidth="1"/>
    <col min="27" max="27" width="13.5703125" style="5" hidden="1" customWidth="1"/>
    <col min="28" max="28" width="11.42578125" style="5" hidden="1" customWidth="1"/>
    <col min="29" max="35" width="11.42578125" style="5" customWidth="1"/>
    <col min="36" max="16384" width="11.42578125" style="5"/>
  </cols>
  <sheetData>
    <row r="1" spans="1:14" s="3" customFormat="1" ht="15" customHeight="1" x14ac:dyDescent="0.15">
      <c r="A1" s="1" t="s">
        <v>0</v>
      </c>
      <c r="B1" s="2"/>
    </row>
    <row r="2" spans="1:14" s="3" customFormat="1" ht="15" customHeight="1" x14ac:dyDescent="0.15">
      <c r="A2" s="1" t="str">
        <f>CONCATENATE("COMUNA: ",[3]NOMBRE!B2," - ","( ",[3]NOMBRE!C2,[3]NOMBRE!D2,[3]NOMBRE!E2,[3]NOMBRE!F2,[3]NOMBRE!G2," )")</f>
        <v>COMUNA: LINARES - ( 07401 )</v>
      </c>
      <c r="B2" s="2"/>
    </row>
    <row r="3" spans="1:14" ht="15" customHeight="1" x14ac:dyDescent="0.15">
      <c r="A3" s="1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</row>
    <row r="4" spans="1:14" ht="15" customHeight="1" x14ac:dyDescent="0.15">
      <c r="A4" s="1" t="str">
        <f>CONCATENATE("MES: ",[3]NOMBRE!B6," - ","( ",[3]NOMBRE!C6,[3]NOMBRE!D6," )")</f>
        <v>MES: FEBRERO - ( 02 )</v>
      </c>
    </row>
    <row r="5" spans="1:14" s="3" customFormat="1" ht="15" customHeight="1" x14ac:dyDescent="0.15">
      <c r="A5" s="1" t="str">
        <f>CONCATENATE("AÑO: ",[3]NOMBRE!B7)</f>
        <v>AÑO: 2021</v>
      </c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</row>
    <row r="6" spans="1:14" s="3" customFormat="1" ht="14.25" customHeight="1" x14ac:dyDescent="0.2">
      <c r="A6" s="1"/>
      <c r="B6" s="6"/>
      <c r="C6" s="8"/>
      <c r="D6" s="8" t="s">
        <v>1</v>
      </c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s="12" customFormat="1" ht="14.25" customHeight="1" x14ac:dyDescent="0.15">
      <c r="A7" s="9" t="s">
        <v>2</v>
      </c>
      <c r="B7" s="10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4" s="3" customFormat="1" ht="15.95" customHeight="1" x14ac:dyDescent="0.15">
      <c r="A8" s="762" t="s">
        <v>3</v>
      </c>
      <c r="B8" s="762"/>
      <c r="C8" s="762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4" s="3" customFormat="1" ht="35.1" customHeight="1" x14ac:dyDescent="0.15">
      <c r="A9" s="13" t="s">
        <v>4</v>
      </c>
      <c r="B9" s="13" t="s">
        <v>5</v>
      </c>
      <c r="C9" s="14" t="s">
        <v>6</v>
      </c>
      <c r="D9" s="14" t="s">
        <v>7</v>
      </c>
      <c r="E9" s="14" t="s">
        <v>8</v>
      </c>
      <c r="F9" s="7"/>
      <c r="G9" s="533">
        <f>+E70+E73+E86+E102+H124+E159+E164+E201+E220+E230+E236+E243+E277+E280</f>
        <v>1538628030</v>
      </c>
      <c r="H9" s="7"/>
      <c r="I9" s="7"/>
      <c r="J9" s="7"/>
      <c r="K9" s="7"/>
      <c r="L9" s="7"/>
      <c r="M9" s="7"/>
      <c r="N9" s="7"/>
    </row>
    <row r="10" spans="1:14" s="3" customFormat="1" ht="20.100000000000001" customHeight="1" x14ac:dyDescent="0.15">
      <c r="A10" s="15"/>
      <c r="B10" s="16" t="s">
        <v>9</v>
      </c>
      <c r="C10" s="284">
        <f>SUM(C11:C23)</f>
        <v>8542</v>
      </c>
      <c r="D10" s="285">
        <f>SUM(D11:D23)</f>
        <v>8236</v>
      </c>
      <c r="E10" s="17">
        <f>SUM(E11:E23)</f>
        <v>88341650</v>
      </c>
      <c r="F10" s="7"/>
      <c r="G10" s="7"/>
      <c r="H10" s="7"/>
      <c r="I10" s="7"/>
      <c r="J10" s="7"/>
      <c r="K10" s="7"/>
      <c r="L10" s="7"/>
      <c r="M10" s="7"/>
      <c r="N10" s="7"/>
    </row>
    <row r="11" spans="1:14" s="3" customFormat="1" ht="15" customHeight="1" x14ac:dyDescent="0.15">
      <c r="A11" s="286" t="s">
        <v>10</v>
      </c>
      <c r="B11" s="287" t="s">
        <v>11</v>
      </c>
      <c r="C11" s="288">
        <f>[3]B!C5</f>
        <v>0</v>
      </c>
      <c r="D11" s="289">
        <f>[3]B!E5</f>
        <v>0</v>
      </c>
      <c r="E11" s="18">
        <f>[3]B!AL5</f>
        <v>0</v>
      </c>
      <c r="F11" s="7"/>
      <c r="G11" s="7"/>
      <c r="H11" s="7"/>
      <c r="I11" s="7"/>
      <c r="J11" s="7"/>
      <c r="K11" s="7"/>
      <c r="L11" s="7"/>
      <c r="M11" s="7"/>
      <c r="N11" s="7"/>
    </row>
    <row r="12" spans="1:14" s="3" customFormat="1" ht="15" customHeight="1" x14ac:dyDescent="0.15">
      <c r="A12" s="290" t="s">
        <v>12</v>
      </c>
      <c r="B12" s="291" t="s">
        <v>13</v>
      </c>
      <c r="C12" s="288">
        <f>[3]B!C6</f>
        <v>0</v>
      </c>
      <c r="D12" s="289">
        <f>[3]B!E6</f>
        <v>0</v>
      </c>
      <c r="E12" s="18">
        <f>[3]B!AL6</f>
        <v>0</v>
      </c>
      <c r="F12" s="7"/>
      <c r="G12" s="7"/>
      <c r="H12" s="7"/>
      <c r="I12" s="7"/>
      <c r="J12" s="7"/>
      <c r="K12" s="7"/>
      <c r="L12" s="7"/>
      <c r="M12" s="7"/>
      <c r="N12" s="7"/>
    </row>
    <row r="13" spans="1:14" s="3" customFormat="1" ht="15" customHeight="1" x14ac:dyDescent="0.15">
      <c r="A13" s="290" t="s">
        <v>14</v>
      </c>
      <c r="B13" s="291" t="s">
        <v>15</v>
      </c>
      <c r="C13" s="288">
        <f>[3]B!C7</f>
        <v>3682</v>
      </c>
      <c r="D13" s="289">
        <f>[3]B!E7</f>
        <v>3492</v>
      </c>
      <c r="E13" s="18">
        <f>[3]B!AL7</f>
        <v>46897560</v>
      </c>
      <c r="F13" s="7"/>
      <c r="G13" s="7"/>
      <c r="H13" s="7"/>
      <c r="I13" s="7"/>
      <c r="J13" s="7"/>
      <c r="K13" s="7"/>
      <c r="L13" s="7"/>
      <c r="M13" s="7"/>
      <c r="N13" s="7"/>
    </row>
    <row r="14" spans="1:14" s="3" customFormat="1" ht="15" customHeight="1" x14ac:dyDescent="0.15">
      <c r="A14" s="290" t="s">
        <v>16</v>
      </c>
      <c r="B14" s="291" t="s">
        <v>17</v>
      </c>
      <c r="C14" s="288">
        <f>[3]B!C8</f>
        <v>0</v>
      </c>
      <c r="D14" s="289">
        <f>[3]B!E8</f>
        <v>0</v>
      </c>
      <c r="E14" s="18">
        <f>[3]B!AL8</f>
        <v>0</v>
      </c>
      <c r="F14" s="7"/>
      <c r="G14" s="7"/>
      <c r="H14" s="7"/>
      <c r="I14" s="7"/>
      <c r="J14" s="7"/>
      <c r="K14" s="7"/>
      <c r="L14" s="7"/>
      <c r="M14" s="7"/>
      <c r="N14" s="7"/>
    </row>
    <row r="15" spans="1:14" s="3" customFormat="1" ht="15" customHeight="1" x14ac:dyDescent="0.15">
      <c r="A15" s="290" t="s">
        <v>18</v>
      </c>
      <c r="B15" s="291" t="s">
        <v>19</v>
      </c>
      <c r="C15" s="288">
        <f>[3]B!C9</f>
        <v>0</v>
      </c>
      <c r="D15" s="289">
        <f>[3]B!E9</f>
        <v>0</v>
      </c>
      <c r="E15" s="18">
        <f>[3]B!AL9</f>
        <v>0</v>
      </c>
      <c r="F15" s="7"/>
      <c r="G15" s="7"/>
      <c r="H15" s="7"/>
      <c r="I15" s="7"/>
      <c r="J15" s="7"/>
      <c r="K15" s="7"/>
      <c r="L15" s="7"/>
      <c r="M15" s="7"/>
      <c r="N15" s="7"/>
    </row>
    <row r="16" spans="1:14" s="3" customFormat="1" ht="15" customHeight="1" x14ac:dyDescent="0.15">
      <c r="A16" s="290" t="s">
        <v>20</v>
      </c>
      <c r="B16" s="291" t="s">
        <v>21</v>
      </c>
      <c r="C16" s="288">
        <f>[3]B!C10</f>
        <v>0</v>
      </c>
      <c r="D16" s="289">
        <f>[3]B!E10</f>
        <v>0</v>
      </c>
      <c r="E16" s="18">
        <f>[3]B!AL10</f>
        <v>0</v>
      </c>
      <c r="F16" s="7"/>
      <c r="G16" s="7"/>
      <c r="H16" s="7"/>
      <c r="I16" s="7"/>
      <c r="J16" s="7"/>
      <c r="K16" s="7"/>
      <c r="L16" s="7"/>
      <c r="M16" s="7"/>
      <c r="N16" s="7"/>
    </row>
    <row r="17" spans="1:14" s="3" customFormat="1" ht="15" customHeight="1" x14ac:dyDescent="0.15">
      <c r="A17" s="290" t="s">
        <v>22</v>
      </c>
      <c r="B17" s="291" t="s">
        <v>23</v>
      </c>
      <c r="C17" s="288">
        <f>[3]B!C11</f>
        <v>182</v>
      </c>
      <c r="D17" s="289">
        <f>[3]B!E11</f>
        <v>113</v>
      </c>
      <c r="E17" s="18">
        <f>[3]B!AL11</f>
        <v>1902920</v>
      </c>
      <c r="F17" s="7"/>
      <c r="G17" s="7"/>
      <c r="H17" s="7"/>
      <c r="I17" s="7"/>
      <c r="J17" s="7"/>
      <c r="K17" s="7"/>
      <c r="L17" s="7"/>
      <c r="M17" s="7"/>
      <c r="N17" s="7"/>
    </row>
    <row r="18" spans="1:14" s="3" customFormat="1" ht="24" customHeight="1" x14ac:dyDescent="0.15">
      <c r="A18" s="290" t="s">
        <v>24</v>
      </c>
      <c r="B18" s="291" t="s">
        <v>25</v>
      </c>
      <c r="C18" s="288">
        <f>[3]B!C12</f>
        <v>0</v>
      </c>
      <c r="D18" s="289">
        <f>[3]B!E12</f>
        <v>0</v>
      </c>
      <c r="E18" s="18">
        <f>[3]B!AL12</f>
        <v>0</v>
      </c>
      <c r="F18" s="7"/>
      <c r="G18" s="7"/>
      <c r="H18" s="7"/>
      <c r="I18" s="7"/>
      <c r="J18" s="7"/>
      <c r="K18" s="7"/>
      <c r="L18" s="7"/>
      <c r="M18" s="7"/>
      <c r="N18" s="7"/>
    </row>
    <row r="19" spans="1:14" s="3" customFormat="1" ht="24" customHeight="1" x14ac:dyDescent="0.15">
      <c r="A19" s="290" t="s">
        <v>26</v>
      </c>
      <c r="B19" s="291" t="s">
        <v>27</v>
      </c>
      <c r="C19" s="288">
        <f>[3]B!C13</f>
        <v>0</v>
      </c>
      <c r="D19" s="289">
        <f>[3]B!E13</f>
        <v>0</v>
      </c>
      <c r="E19" s="18">
        <f>[3]B!AL13</f>
        <v>0</v>
      </c>
      <c r="F19" s="7"/>
      <c r="G19" s="7"/>
      <c r="H19" s="7"/>
      <c r="I19" s="7"/>
      <c r="J19" s="7"/>
      <c r="K19" s="7"/>
      <c r="L19" s="7"/>
      <c r="M19" s="7"/>
      <c r="N19" s="7"/>
    </row>
    <row r="20" spans="1:14" s="3" customFormat="1" ht="24" customHeight="1" x14ac:dyDescent="0.15">
      <c r="A20" s="290" t="s">
        <v>28</v>
      </c>
      <c r="B20" s="291" t="s">
        <v>29</v>
      </c>
      <c r="C20" s="288">
        <f>[3]B!C14</f>
        <v>0</v>
      </c>
      <c r="D20" s="289">
        <f>[3]B!E14</f>
        <v>0</v>
      </c>
      <c r="E20" s="18">
        <f>[3]B!AL14</f>
        <v>0</v>
      </c>
      <c r="F20" s="7"/>
      <c r="G20" s="7"/>
      <c r="H20" s="7"/>
      <c r="I20" s="7"/>
      <c r="J20" s="7"/>
      <c r="K20" s="7"/>
      <c r="L20" s="7"/>
      <c r="M20" s="7"/>
      <c r="N20" s="7"/>
    </row>
    <row r="21" spans="1:14" s="3" customFormat="1" ht="24" customHeight="1" x14ac:dyDescent="0.15">
      <c r="A21" s="290" t="s">
        <v>30</v>
      </c>
      <c r="B21" s="291" t="s">
        <v>31</v>
      </c>
      <c r="C21" s="288">
        <f>[3]B!C15</f>
        <v>1526</v>
      </c>
      <c r="D21" s="289">
        <f>[3]B!E15</f>
        <v>1514</v>
      </c>
      <c r="E21" s="18">
        <f>[3]B!AL15</f>
        <v>10264920</v>
      </c>
      <c r="F21" s="7"/>
      <c r="G21" s="7"/>
      <c r="H21" s="7"/>
      <c r="I21" s="7"/>
      <c r="J21" s="7"/>
      <c r="K21" s="7"/>
      <c r="L21" s="7"/>
      <c r="M21" s="7"/>
      <c r="N21" s="7"/>
    </row>
    <row r="22" spans="1:14" s="3" customFormat="1" ht="24" customHeight="1" x14ac:dyDescent="0.15">
      <c r="A22" s="290" t="s">
        <v>32</v>
      </c>
      <c r="B22" s="292" t="s">
        <v>33</v>
      </c>
      <c r="C22" s="288">
        <f>[3]B!C16</f>
        <v>1135</v>
      </c>
      <c r="D22" s="289">
        <f>[3]B!E16</f>
        <v>1131</v>
      </c>
      <c r="E22" s="18">
        <f>[3]B!AL16</f>
        <v>9217650</v>
      </c>
      <c r="F22" s="7"/>
      <c r="G22" s="7"/>
      <c r="H22" s="7"/>
      <c r="I22" s="7"/>
      <c r="J22" s="7"/>
      <c r="K22" s="7"/>
      <c r="L22" s="7"/>
      <c r="M22" s="7"/>
      <c r="N22" s="7"/>
    </row>
    <row r="23" spans="1:14" s="3" customFormat="1" ht="24" customHeight="1" x14ac:dyDescent="0.15">
      <c r="A23" s="290" t="s">
        <v>34</v>
      </c>
      <c r="B23" s="291" t="s">
        <v>35</v>
      </c>
      <c r="C23" s="288">
        <f>[3]B!C17</f>
        <v>2017</v>
      </c>
      <c r="D23" s="289">
        <f>[3]B!E17</f>
        <v>1986</v>
      </c>
      <c r="E23" s="18">
        <f>[3]B!AL17</f>
        <v>20058600</v>
      </c>
      <c r="F23" s="7"/>
      <c r="G23" s="7"/>
      <c r="H23" s="7"/>
      <c r="I23" s="7"/>
      <c r="J23" s="7"/>
      <c r="K23" s="7"/>
      <c r="L23" s="7"/>
      <c r="M23" s="7"/>
      <c r="N23" s="7"/>
    </row>
    <row r="24" spans="1:14" s="3" customFormat="1" ht="24" customHeight="1" x14ac:dyDescent="0.15">
      <c r="A24" s="293" t="s">
        <v>36</v>
      </c>
      <c r="B24" s="294" t="s">
        <v>37</v>
      </c>
      <c r="C24" s="288">
        <f>[3]B!C18</f>
        <v>8</v>
      </c>
      <c r="D24" s="289">
        <f>[3]B!E18</f>
        <v>8</v>
      </c>
      <c r="E24" s="18">
        <f>[3]B!AL18</f>
        <v>121200</v>
      </c>
      <c r="F24" s="7"/>
      <c r="G24" s="7"/>
      <c r="H24" s="7"/>
      <c r="I24" s="7"/>
      <c r="J24" s="7"/>
      <c r="K24" s="7"/>
      <c r="L24" s="7"/>
      <c r="M24" s="7"/>
      <c r="N24" s="7"/>
    </row>
    <row r="25" spans="1:14" s="3" customFormat="1" ht="15" customHeight="1" x14ac:dyDescent="0.15">
      <c r="A25" s="290" t="s">
        <v>38</v>
      </c>
      <c r="B25" s="291" t="s">
        <v>39</v>
      </c>
      <c r="C25" s="288">
        <f>[3]B!C1080</f>
        <v>0</v>
      </c>
      <c r="D25" s="289">
        <f>[3]B!E1080</f>
        <v>0</v>
      </c>
      <c r="E25" s="18">
        <f>[3]B!AL1080</f>
        <v>0</v>
      </c>
      <c r="F25" s="7"/>
      <c r="G25" s="7"/>
      <c r="H25" s="7"/>
      <c r="I25" s="7"/>
      <c r="J25" s="7"/>
      <c r="K25" s="7"/>
      <c r="L25" s="7"/>
      <c r="M25" s="7"/>
      <c r="N25" s="7"/>
    </row>
    <row r="26" spans="1:14" s="3" customFormat="1" ht="21.75" customHeight="1" x14ac:dyDescent="0.15">
      <c r="A26" s="295"/>
      <c r="B26" s="296" t="s">
        <v>40</v>
      </c>
      <c r="C26" s="297">
        <f>SUM(C27:C32)</f>
        <v>802</v>
      </c>
      <c r="D26" s="300"/>
      <c r="E26" s="20"/>
      <c r="F26" s="7"/>
      <c r="G26" s="7"/>
      <c r="H26" s="7"/>
      <c r="I26" s="7"/>
      <c r="J26" s="7"/>
      <c r="K26" s="7"/>
      <c r="L26" s="7"/>
      <c r="M26" s="7"/>
      <c r="N26" s="7"/>
    </row>
    <row r="27" spans="1:14" s="3" customFormat="1" ht="15" customHeight="1" x14ac:dyDescent="0.15">
      <c r="A27" s="290" t="s">
        <v>41</v>
      </c>
      <c r="B27" s="291" t="s">
        <v>42</v>
      </c>
      <c r="C27" s="299">
        <f>[3]B!C20</f>
        <v>0</v>
      </c>
      <c r="D27" s="300"/>
      <c r="E27" s="20"/>
      <c r="F27" s="7"/>
      <c r="G27" s="7"/>
      <c r="H27" s="7"/>
      <c r="I27" s="7"/>
      <c r="J27" s="7"/>
      <c r="K27" s="7"/>
      <c r="L27" s="7"/>
      <c r="M27" s="7"/>
      <c r="N27" s="7"/>
    </row>
    <row r="28" spans="1:14" s="3" customFormat="1" ht="15" customHeight="1" x14ac:dyDescent="0.15">
      <c r="A28" s="301"/>
      <c r="B28" s="291" t="s">
        <v>43</v>
      </c>
      <c r="C28" s="299">
        <f>[3]B!C21</f>
        <v>0</v>
      </c>
      <c r="D28" s="300"/>
      <c r="E28" s="20"/>
      <c r="F28" s="7"/>
      <c r="G28" s="7"/>
      <c r="H28" s="7"/>
      <c r="I28" s="7"/>
      <c r="J28" s="7"/>
      <c r="K28" s="7"/>
      <c r="L28" s="7"/>
      <c r="M28" s="7"/>
      <c r="N28" s="7"/>
    </row>
    <row r="29" spans="1:14" s="3" customFormat="1" ht="15" customHeight="1" x14ac:dyDescent="0.15">
      <c r="A29" s="290"/>
      <c r="B29" s="291" t="s">
        <v>44</v>
      </c>
      <c r="C29" s="299">
        <f>[3]B!C22</f>
        <v>0</v>
      </c>
      <c r="D29" s="300"/>
      <c r="E29" s="20"/>
      <c r="F29" s="7"/>
      <c r="G29" s="7"/>
      <c r="H29" s="7"/>
      <c r="I29" s="7"/>
      <c r="J29" s="7"/>
      <c r="K29" s="7"/>
      <c r="L29" s="7"/>
      <c r="M29" s="7"/>
      <c r="N29" s="7"/>
    </row>
    <row r="30" spans="1:14" s="3" customFormat="1" ht="15" customHeight="1" x14ac:dyDescent="0.15">
      <c r="A30" s="302"/>
      <c r="B30" s="291" t="s">
        <v>45</v>
      </c>
      <c r="C30" s="299">
        <f>[3]B!C23</f>
        <v>0</v>
      </c>
      <c r="D30" s="300"/>
      <c r="E30" s="20"/>
      <c r="F30" s="7"/>
      <c r="G30" s="7"/>
      <c r="H30" s="7"/>
      <c r="I30" s="7"/>
      <c r="J30" s="7"/>
      <c r="K30" s="7"/>
      <c r="L30" s="7"/>
      <c r="M30" s="7"/>
      <c r="N30" s="7"/>
    </row>
    <row r="31" spans="1:14" s="3" customFormat="1" ht="15" customHeight="1" x14ac:dyDescent="0.15">
      <c r="A31" s="302"/>
      <c r="B31" s="291" t="s">
        <v>46</v>
      </c>
      <c r="C31" s="299">
        <f>[3]B!C24</f>
        <v>802</v>
      </c>
      <c r="D31" s="300"/>
      <c r="E31" s="20"/>
      <c r="F31" s="7"/>
      <c r="G31" s="7"/>
      <c r="H31" s="7"/>
      <c r="I31" s="7"/>
      <c r="J31" s="7"/>
      <c r="K31" s="7"/>
      <c r="L31" s="7"/>
      <c r="M31" s="7"/>
      <c r="N31" s="7"/>
    </row>
    <row r="32" spans="1:14" s="3" customFormat="1" ht="15" customHeight="1" x14ac:dyDescent="0.15">
      <c r="A32" s="303">
        <v>101308</v>
      </c>
      <c r="B32" s="291" t="s">
        <v>47</v>
      </c>
      <c r="C32" s="299">
        <f>[3]B!C25</f>
        <v>0</v>
      </c>
      <c r="D32" s="300"/>
      <c r="E32" s="20"/>
      <c r="F32" s="7"/>
      <c r="G32" s="7"/>
      <c r="H32" s="7"/>
      <c r="I32" s="7"/>
      <c r="J32" s="7"/>
      <c r="K32" s="7"/>
      <c r="L32" s="7"/>
      <c r="M32" s="7"/>
      <c r="N32" s="7"/>
    </row>
    <row r="33" spans="1:14" s="3" customFormat="1" ht="20.100000000000001" customHeight="1" x14ac:dyDescent="0.15">
      <c r="A33" s="21"/>
      <c r="B33" s="22" t="s">
        <v>48</v>
      </c>
      <c r="C33" s="304">
        <f>SUM(C34:C44)</f>
        <v>6254</v>
      </c>
      <c r="D33" s="305">
        <f t="shared" ref="D33:E33" si="0">SUM(D34:D44)</f>
        <v>6252</v>
      </c>
      <c r="E33" s="305">
        <f t="shared" si="0"/>
        <v>11002650</v>
      </c>
      <c r="F33" s="7"/>
      <c r="G33" s="7"/>
      <c r="H33" s="7"/>
      <c r="I33" s="7"/>
      <c r="J33" s="7"/>
      <c r="K33" s="7"/>
      <c r="L33" s="7"/>
      <c r="M33" s="7"/>
      <c r="N33" s="7"/>
    </row>
    <row r="34" spans="1:14" s="3" customFormat="1" ht="15" customHeight="1" x14ac:dyDescent="0.15">
      <c r="A34" s="286" t="s">
        <v>49</v>
      </c>
      <c r="B34" s="287" t="s">
        <v>50</v>
      </c>
      <c r="C34" s="306">
        <f>[3]B!$C$29</f>
        <v>1976</v>
      </c>
      <c r="D34" s="306">
        <f>[3]B!$E$29</f>
        <v>1975</v>
      </c>
      <c r="E34" s="23">
        <f>[3]B!$AL$29</f>
        <v>2607000</v>
      </c>
      <c r="F34" s="7"/>
      <c r="G34" s="7"/>
      <c r="H34" s="7"/>
      <c r="I34" s="7"/>
      <c r="J34" s="7"/>
      <c r="K34" s="7"/>
      <c r="L34" s="7"/>
      <c r="M34" s="7"/>
      <c r="N34" s="7"/>
    </row>
    <row r="35" spans="1:14" s="3" customFormat="1" ht="15" customHeight="1" x14ac:dyDescent="0.15">
      <c r="A35" s="290" t="s">
        <v>51</v>
      </c>
      <c r="B35" s="291" t="s">
        <v>52</v>
      </c>
      <c r="C35" s="299">
        <f>[3]B!$C$30</f>
        <v>0</v>
      </c>
      <c r="D35" s="299">
        <f>[3]B!$E$30</f>
        <v>0</v>
      </c>
      <c r="E35" s="24">
        <f>[3]B!$AL$30</f>
        <v>0</v>
      </c>
      <c r="F35" s="7"/>
      <c r="G35" s="7"/>
      <c r="H35" s="7"/>
      <c r="I35" s="7"/>
      <c r="J35" s="7"/>
      <c r="K35" s="7"/>
      <c r="L35" s="7"/>
      <c r="M35" s="7"/>
      <c r="N35" s="7"/>
    </row>
    <row r="36" spans="1:14" s="3" customFormat="1" ht="15" customHeight="1" x14ac:dyDescent="0.15">
      <c r="A36" s="290" t="s">
        <v>53</v>
      </c>
      <c r="B36" s="291" t="s">
        <v>54</v>
      </c>
      <c r="C36" s="299">
        <f>[3]B!$C$31</f>
        <v>0</v>
      </c>
      <c r="D36" s="299">
        <f>[3]B!$E$31</f>
        <v>0</v>
      </c>
      <c r="E36" s="24">
        <f>[3]B!$AL$31</f>
        <v>0</v>
      </c>
      <c r="F36" s="7"/>
      <c r="G36" s="7"/>
      <c r="H36" s="7"/>
      <c r="I36" s="7"/>
      <c r="J36" s="7"/>
      <c r="K36" s="7"/>
      <c r="L36" s="7"/>
      <c r="M36" s="7"/>
      <c r="N36" s="7"/>
    </row>
    <row r="37" spans="1:14" s="3" customFormat="1" ht="15" customHeight="1" x14ac:dyDescent="0.15">
      <c r="A37" s="290" t="s">
        <v>55</v>
      </c>
      <c r="B37" s="291" t="s">
        <v>56</v>
      </c>
      <c r="C37" s="299">
        <f>[3]B!$C$32</f>
        <v>373</v>
      </c>
      <c r="D37" s="299">
        <f>[3]B!$E$32</f>
        <v>373</v>
      </c>
      <c r="E37" s="24">
        <f>[3]B!$AL$32</f>
        <v>671400</v>
      </c>
      <c r="F37" s="7"/>
      <c r="G37" s="7"/>
      <c r="H37" s="7"/>
      <c r="I37" s="7"/>
      <c r="J37" s="7"/>
      <c r="K37" s="7"/>
      <c r="L37" s="7"/>
      <c r="M37" s="7"/>
      <c r="N37" s="7"/>
    </row>
    <row r="38" spans="1:14" s="3" customFormat="1" ht="15" customHeight="1" x14ac:dyDescent="0.15">
      <c r="A38" s="290" t="s">
        <v>57</v>
      </c>
      <c r="B38" s="291" t="s">
        <v>58</v>
      </c>
      <c r="C38" s="299">
        <f>[3]B!$C$33</f>
        <v>3046</v>
      </c>
      <c r="D38" s="299">
        <f>[3]B!$E$33</f>
        <v>3046</v>
      </c>
      <c r="E38" s="24">
        <f>[3]B!$AL$33</f>
        <v>4416700</v>
      </c>
      <c r="F38" s="7"/>
      <c r="G38" s="7"/>
      <c r="H38" s="7"/>
      <c r="I38" s="7"/>
      <c r="J38" s="7"/>
      <c r="K38" s="7"/>
      <c r="L38" s="7"/>
      <c r="M38" s="7"/>
      <c r="N38" s="7"/>
    </row>
    <row r="39" spans="1:14" s="3" customFormat="1" ht="15" customHeight="1" x14ac:dyDescent="0.15">
      <c r="A39" s="290" t="s">
        <v>59</v>
      </c>
      <c r="B39" s="291" t="s">
        <v>60</v>
      </c>
      <c r="C39" s="299">
        <f>[3]B!$C$34</f>
        <v>236</v>
      </c>
      <c r="D39" s="299">
        <f>[3]B!$E$34</f>
        <v>236</v>
      </c>
      <c r="E39" s="24">
        <f>[3]B!$AL$34</f>
        <v>311520</v>
      </c>
      <c r="F39" s="7"/>
      <c r="G39" s="7"/>
      <c r="H39" s="7"/>
      <c r="I39" s="7"/>
      <c r="J39" s="7"/>
      <c r="K39" s="7"/>
      <c r="L39" s="7"/>
      <c r="M39" s="7"/>
      <c r="N39" s="7"/>
    </row>
    <row r="40" spans="1:14" s="3" customFormat="1" ht="15" customHeight="1" x14ac:dyDescent="0.15">
      <c r="A40" s="290" t="s">
        <v>61</v>
      </c>
      <c r="B40" s="291" t="s">
        <v>62</v>
      </c>
      <c r="C40" s="299">
        <f>[3]B!$C$1076</f>
        <v>230</v>
      </c>
      <c r="D40" s="299">
        <f>[3]B!$E$1076</f>
        <v>230</v>
      </c>
      <c r="E40" s="24">
        <f>[3]B!$AL$1076</f>
        <v>742900</v>
      </c>
      <c r="F40" s="7"/>
      <c r="G40" s="7"/>
      <c r="H40" s="7"/>
      <c r="I40" s="7"/>
      <c r="J40" s="7"/>
      <c r="K40" s="7"/>
      <c r="L40" s="7"/>
      <c r="M40" s="7"/>
      <c r="N40" s="7"/>
    </row>
    <row r="41" spans="1:14" s="3" customFormat="1" ht="15" customHeight="1" x14ac:dyDescent="0.15">
      <c r="A41" s="290" t="s">
        <v>63</v>
      </c>
      <c r="B41" s="291" t="s">
        <v>64</v>
      </c>
      <c r="C41" s="299">
        <f>[3]B!$C$1077</f>
        <v>195</v>
      </c>
      <c r="D41" s="299">
        <f>[3]B!$E$1077</f>
        <v>195</v>
      </c>
      <c r="E41" s="24">
        <f>[3]B!$AL$1077</f>
        <v>629850</v>
      </c>
      <c r="F41" s="7"/>
      <c r="G41" s="7"/>
      <c r="H41" s="7"/>
      <c r="I41" s="7"/>
      <c r="J41" s="7"/>
      <c r="K41" s="7"/>
      <c r="L41" s="7"/>
      <c r="M41" s="7"/>
      <c r="N41" s="7"/>
    </row>
    <row r="42" spans="1:14" s="3" customFormat="1" ht="15" customHeight="1" x14ac:dyDescent="0.15">
      <c r="A42" s="290" t="s">
        <v>65</v>
      </c>
      <c r="B42" s="291" t="s">
        <v>66</v>
      </c>
      <c r="C42" s="299">
        <f>[3]B!$C$1078</f>
        <v>0</v>
      </c>
      <c r="D42" s="299">
        <f>[3]B!$E$1078</f>
        <v>0</v>
      </c>
      <c r="E42" s="24">
        <f>[3]B!$AL$1078</f>
        <v>0</v>
      </c>
      <c r="F42" s="7"/>
      <c r="G42" s="7"/>
      <c r="H42" s="7"/>
      <c r="I42" s="7"/>
      <c r="J42" s="7"/>
      <c r="K42" s="7"/>
      <c r="L42" s="7"/>
      <c r="M42" s="7"/>
      <c r="N42" s="7"/>
    </row>
    <row r="43" spans="1:14" s="3" customFormat="1" ht="15" customHeight="1" x14ac:dyDescent="0.15">
      <c r="A43" s="290" t="s">
        <v>67</v>
      </c>
      <c r="B43" s="291" t="s">
        <v>68</v>
      </c>
      <c r="C43" s="299">
        <f>[3]B!$C$1079</f>
        <v>0</v>
      </c>
      <c r="D43" s="299">
        <f>[3]B!$E$1079</f>
        <v>0</v>
      </c>
      <c r="E43" s="24">
        <f>[3]B!$AL$1079</f>
        <v>0</v>
      </c>
      <c r="F43" s="7"/>
      <c r="G43" s="7"/>
      <c r="H43" s="7"/>
      <c r="I43" s="7"/>
      <c r="J43" s="7"/>
      <c r="K43" s="7"/>
      <c r="L43" s="7"/>
      <c r="M43" s="7"/>
      <c r="N43" s="7"/>
    </row>
    <row r="44" spans="1:14" s="3" customFormat="1" ht="15" customHeight="1" x14ac:dyDescent="0.15">
      <c r="A44" s="290" t="s">
        <v>69</v>
      </c>
      <c r="B44" s="291" t="s">
        <v>70</v>
      </c>
      <c r="C44" s="299">
        <f>[3]B!$C$1075</f>
        <v>198</v>
      </c>
      <c r="D44" s="299">
        <f>[3]B!$E$1075</f>
        <v>197</v>
      </c>
      <c r="E44" s="24">
        <f>[3]B!$AL$1075</f>
        <v>1623280</v>
      </c>
      <c r="F44" s="7"/>
      <c r="G44" s="7"/>
      <c r="H44" s="7"/>
      <c r="I44" s="7"/>
      <c r="J44" s="7"/>
      <c r="K44" s="7"/>
      <c r="L44" s="7"/>
      <c r="M44" s="7"/>
      <c r="N44" s="7"/>
    </row>
    <row r="45" spans="1:14" s="3" customFormat="1" ht="15" customHeight="1" x14ac:dyDescent="0.15">
      <c r="A45" s="295"/>
      <c r="B45" s="296" t="s">
        <v>40</v>
      </c>
      <c r="C45" s="307">
        <f>SUM(C46:C50)</f>
        <v>305</v>
      </c>
      <c r="D45" s="308"/>
      <c r="E45" s="27"/>
      <c r="F45" s="7"/>
      <c r="G45" s="7"/>
      <c r="H45" s="7"/>
      <c r="I45" s="7"/>
      <c r="J45" s="7"/>
      <c r="K45" s="7"/>
      <c r="L45" s="7"/>
      <c r="M45" s="7"/>
      <c r="N45" s="7"/>
    </row>
    <row r="46" spans="1:14" s="3" customFormat="1" ht="15" customHeight="1" x14ac:dyDescent="0.15">
      <c r="A46" s="26"/>
      <c r="B46" s="291" t="s">
        <v>71</v>
      </c>
      <c r="C46" s="299">
        <f>[3]B!$C$36</f>
        <v>73</v>
      </c>
      <c r="D46" s="308"/>
      <c r="E46" s="27"/>
      <c r="F46" s="7"/>
      <c r="G46" s="7"/>
      <c r="H46" s="7"/>
      <c r="I46" s="7"/>
      <c r="J46" s="7"/>
      <c r="K46" s="7"/>
      <c r="L46" s="7"/>
      <c r="M46" s="7"/>
      <c r="N46" s="7"/>
    </row>
    <row r="47" spans="1:14" s="3" customFormat="1" ht="15" customHeight="1" x14ac:dyDescent="0.15">
      <c r="A47" s="26"/>
      <c r="B47" s="291" t="s">
        <v>72</v>
      </c>
      <c r="C47" s="299">
        <f>[3]B!$C$37</f>
        <v>232</v>
      </c>
      <c r="D47" s="308"/>
      <c r="E47" s="27"/>
      <c r="F47" s="7"/>
      <c r="G47" s="7"/>
      <c r="H47" s="7"/>
      <c r="I47" s="7"/>
      <c r="J47" s="7"/>
      <c r="K47" s="7"/>
      <c r="L47" s="7"/>
      <c r="M47" s="7"/>
      <c r="N47" s="7"/>
    </row>
    <row r="48" spans="1:14" s="3" customFormat="1" ht="15" customHeight="1" x14ac:dyDescent="0.15">
      <c r="A48" s="26"/>
      <c r="B48" s="291" t="s">
        <v>73</v>
      </c>
      <c r="C48" s="299">
        <f>[3]B!$C$38</f>
        <v>0</v>
      </c>
      <c r="D48" s="308"/>
      <c r="E48" s="27"/>
      <c r="F48" s="7"/>
      <c r="G48" s="7"/>
      <c r="H48" s="7"/>
      <c r="I48" s="7"/>
      <c r="J48" s="7"/>
      <c r="K48" s="7"/>
      <c r="L48" s="7"/>
      <c r="M48" s="7"/>
      <c r="N48" s="7"/>
    </row>
    <row r="49" spans="1:14" s="3" customFormat="1" ht="15" customHeight="1" x14ac:dyDescent="0.15">
      <c r="A49" s="26"/>
      <c r="B49" s="291" t="s">
        <v>74</v>
      </c>
      <c r="C49" s="299">
        <f>[3]B!$C$39</f>
        <v>0</v>
      </c>
      <c r="D49" s="308"/>
      <c r="E49" s="27"/>
      <c r="F49" s="7"/>
      <c r="G49" s="7"/>
      <c r="H49" s="7"/>
      <c r="I49" s="7"/>
      <c r="J49" s="7"/>
      <c r="K49" s="7"/>
      <c r="L49" s="7"/>
      <c r="M49" s="7"/>
      <c r="N49" s="7"/>
    </row>
    <row r="50" spans="1:14" s="3" customFormat="1" ht="15" customHeight="1" x14ac:dyDescent="0.15">
      <c r="A50" s="28"/>
      <c r="B50" s="309" t="s">
        <v>75</v>
      </c>
      <c r="C50" s="310">
        <f>[3]B!$C$40</f>
        <v>0</v>
      </c>
      <c r="D50" s="308"/>
      <c r="E50" s="27"/>
      <c r="F50" s="7"/>
      <c r="G50" s="7"/>
      <c r="H50" s="7"/>
      <c r="I50" s="7"/>
      <c r="J50" s="7"/>
      <c r="K50" s="7"/>
      <c r="L50" s="7"/>
      <c r="M50" s="7"/>
      <c r="N50" s="7"/>
    </row>
    <row r="51" spans="1:14" s="3" customFormat="1" ht="20.100000000000001" customHeight="1" x14ac:dyDescent="0.15">
      <c r="A51" s="21"/>
      <c r="B51" s="22" t="s">
        <v>76</v>
      </c>
      <c r="C51" s="304">
        <f>SUM(C52:C53)</f>
        <v>0</v>
      </c>
      <c r="D51" s="305">
        <f>SUM(D52:D53)</f>
        <v>0</v>
      </c>
      <c r="E51" s="29">
        <f>SUM(E52:E53)</f>
        <v>0</v>
      </c>
      <c r="F51" s="7"/>
      <c r="G51" s="7"/>
      <c r="H51" s="7"/>
      <c r="I51" s="7"/>
      <c r="J51" s="7"/>
      <c r="K51" s="7"/>
      <c r="L51" s="7"/>
      <c r="M51" s="7"/>
      <c r="N51" s="7"/>
    </row>
    <row r="52" spans="1:14" s="3" customFormat="1" ht="15" customHeight="1" x14ac:dyDescent="0.15">
      <c r="A52" s="286" t="s">
        <v>77</v>
      </c>
      <c r="B52" s="287" t="s">
        <v>78</v>
      </c>
      <c r="C52" s="311">
        <f>[3]B!$C$1081</f>
        <v>0</v>
      </c>
      <c r="D52" s="311">
        <f>[3]B!$E$1081</f>
        <v>0</v>
      </c>
      <c r="E52" s="30">
        <f>[3]B!$AL$1081</f>
        <v>0</v>
      </c>
      <c r="F52" s="7"/>
      <c r="G52" s="7"/>
      <c r="H52" s="7"/>
      <c r="I52" s="7"/>
      <c r="J52" s="7"/>
      <c r="K52" s="7"/>
      <c r="L52" s="7"/>
      <c r="M52" s="7"/>
      <c r="N52" s="7"/>
    </row>
    <row r="53" spans="1:14" s="3" customFormat="1" ht="15" customHeight="1" x14ac:dyDescent="0.15">
      <c r="A53" s="290" t="s">
        <v>79</v>
      </c>
      <c r="B53" s="291" t="s">
        <v>80</v>
      </c>
      <c r="C53" s="312">
        <f>[3]B!$C$1082</f>
        <v>0</v>
      </c>
      <c r="D53" s="312">
        <f>[3]B!$E$1082</f>
        <v>0</v>
      </c>
      <c r="E53" s="31">
        <f>[3]B!$AL$1082</f>
        <v>0</v>
      </c>
      <c r="F53" s="7"/>
      <c r="G53" s="7"/>
      <c r="H53" s="7"/>
      <c r="I53" s="7"/>
      <c r="J53" s="7"/>
      <c r="K53" s="7"/>
      <c r="L53" s="7"/>
      <c r="M53" s="7"/>
      <c r="N53" s="7"/>
    </row>
    <row r="54" spans="1:14" s="3" customFormat="1" ht="15" customHeight="1" x14ac:dyDescent="0.15">
      <c r="A54" s="295"/>
      <c r="B54" s="313" t="s">
        <v>81</v>
      </c>
      <c r="C54" s="314">
        <f>C55</f>
        <v>0</v>
      </c>
      <c r="D54" s="308"/>
      <c r="E54" s="27"/>
      <c r="F54" s="7"/>
      <c r="G54" s="7"/>
      <c r="H54" s="7"/>
      <c r="I54" s="7"/>
      <c r="J54" s="7"/>
      <c r="K54" s="7"/>
      <c r="L54" s="7"/>
      <c r="M54" s="7"/>
      <c r="N54" s="7"/>
    </row>
    <row r="55" spans="1:14" s="3" customFormat="1" ht="24" customHeight="1" x14ac:dyDescent="0.15">
      <c r="A55" s="290" t="s">
        <v>82</v>
      </c>
      <c r="B55" s="309" t="s">
        <v>83</v>
      </c>
      <c r="C55" s="310">
        <f>[3]B!$C$1054</f>
        <v>0</v>
      </c>
      <c r="D55" s="308"/>
      <c r="E55" s="27"/>
      <c r="F55" s="7"/>
      <c r="G55" s="7"/>
      <c r="H55" s="7"/>
      <c r="I55" s="7"/>
      <c r="J55" s="7"/>
      <c r="K55" s="7"/>
      <c r="L55" s="7"/>
      <c r="M55" s="7"/>
      <c r="N55" s="7"/>
    </row>
    <row r="56" spans="1:14" s="3" customFormat="1" ht="20.100000000000001" customHeight="1" x14ac:dyDescent="0.15">
      <c r="A56" s="33"/>
      <c r="B56" s="22" t="s">
        <v>84</v>
      </c>
      <c r="C56" s="304">
        <f>SUM(C57:C60)</f>
        <v>1475</v>
      </c>
      <c r="D56" s="305">
        <f>SUM(D57:D60)</f>
        <v>1475</v>
      </c>
      <c r="E56" s="29">
        <f>SUM(E57:E60)</f>
        <v>2735200</v>
      </c>
      <c r="F56" s="7"/>
      <c r="G56" s="7"/>
      <c r="H56" s="7"/>
      <c r="I56" s="7"/>
      <c r="J56" s="7"/>
      <c r="K56" s="7"/>
      <c r="L56" s="7"/>
      <c r="M56" s="7"/>
      <c r="N56" s="7"/>
    </row>
    <row r="57" spans="1:14" s="3" customFormat="1" ht="15" customHeight="1" x14ac:dyDescent="0.15">
      <c r="A57" s="286" t="s">
        <v>85</v>
      </c>
      <c r="B57" s="287" t="s">
        <v>86</v>
      </c>
      <c r="C57" s="311">
        <f>[3]B!$C$44</f>
        <v>29</v>
      </c>
      <c r="D57" s="311">
        <f>[3]B!$E$44</f>
        <v>29</v>
      </c>
      <c r="E57" s="30">
        <f>[3]B!$AL$44</f>
        <v>125860</v>
      </c>
      <c r="F57" s="7"/>
      <c r="G57" s="7"/>
      <c r="H57" s="7"/>
      <c r="I57" s="7"/>
      <c r="J57" s="7"/>
      <c r="K57" s="7"/>
      <c r="L57" s="7"/>
      <c r="M57" s="7"/>
      <c r="N57" s="7"/>
    </row>
    <row r="58" spans="1:14" s="3" customFormat="1" ht="15" customHeight="1" x14ac:dyDescent="0.15">
      <c r="A58" s="290" t="s">
        <v>87</v>
      </c>
      <c r="B58" s="291" t="s">
        <v>88</v>
      </c>
      <c r="C58" s="312">
        <f>[3]B!$C$45</f>
        <v>936</v>
      </c>
      <c r="D58" s="312">
        <f>[3]B!$E$45</f>
        <v>936</v>
      </c>
      <c r="E58" s="31">
        <f>[3]B!$AL$45</f>
        <v>2237040</v>
      </c>
      <c r="F58" s="7"/>
      <c r="G58" s="7"/>
      <c r="H58" s="7"/>
      <c r="I58" s="7"/>
      <c r="J58" s="7"/>
      <c r="K58" s="7"/>
      <c r="L58" s="7"/>
      <c r="M58" s="7"/>
      <c r="N58" s="7"/>
    </row>
    <row r="59" spans="1:14" s="3" customFormat="1" ht="15" customHeight="1" x14ac:dyDescent="0.15">
      <c r="A59" s="290" t="s">
        <v>89</v>
      </c>
      <c r="B59" s="291" t="s">
        <v>90</v>
      </c>
      <c r="C59" s="312">
        <f>[3]B!$C$46</f>
        <v>0</v>
      </c>
      <c r="D59" s="312">
        <f>[3]B!$E$46</f>
        <v>0</v>
      </c>
      <c r="E59" s="31">
        <f>[3]B!$AL$46</f>
        <v>0</v>
      </c>
      <c r="F59" s="7"/>
      <c r="G59" s="7"/>
      <c r="H59" s="7"/>
      <c r="I59" s="7"/>
      <c r="J59" s="7"/>
      <c r="K59" s="7"/>
      <c r="L59" s="7"/>
      <c r="M59" s="7"/>
      <c r="N59" s="7"/>
    </row>
    <row r="60" spans="1:14" s="3" customFormat="1" ht="15" customHeight="1" x14ac:dyDescent="0.15">
      <c r="A60" s="290" t="s">
        <v>91</v>
      </c>
      <c r="B60" s="291" t="s">
        <v>92</v>
      </c>
      <c r="C60" s="312">
        <f>[3]B!$C$47</f>
        <v>510</v>
      </c>
      <c r="D60" s="312">
        <f>[3]B!$E$47</f>
        <v>510</v>
      </c>
      <c r="E60" s="31">
        <f>[3]B!$AL$47</f>
        <v>372300</v>
      </c>
      <c r="F60" s="7"/>
      <c r="G60" s="7"/>
      <c r="H60" s="7"/>
      <c r="I60" s="7"/>
      <c r="J60" s="7"/>
      <c r="K60" s="7"/>
      <c r="L60" s="7"/>
      <c r="M60" s="7"/>
      <c r="N60" s="7"/>
    </row>
    <row r="61" spans="1:14" s="3" customFormat="1" ht="15" customHeight="1" x14ac:dyDescent="0.15">
      <c r="A61" s="315"/>
      <c r="B61" s="313" t="s">
        <v>93</v>
      </c>
      <c r="C61" s="316">
        <f>C62</f>
        <v>0</v>
      </c>
      <c r="D61" s="308"/>
      <c r="E61" s="27"/>
      <c r="F61" s="7"/>
      <c r="G61" s="7"/>
      <c r="H61" s="7"/>
      <c r="I61" s="7"/>
      <c r="J61" s="7"/>
      <c r="K61" s="7"/>
      <c r="L61" s="7"/>
      <c r="M61" s="7"/>
      <c r="N61" s="7"/>
    </row>
    <row r="62" spans="1:14" s="3" customFormat="1" ht="15" customHeight="1" x14ac:dyDescent="0.15">
      <c r="A62" s="303"/>
      <c r="B62" s="309" t="s">
        <v>94</v>
      </c>
      <c r="C62" s="317">
        <f>[3]B!$C$49</f>
        <v>0</v>
      </c>
      <c r="D62" s="308"/>
      <c r="E62" s="27"/>
      <c r="F62" s="7"/>
      <c r="G62" s="7"/>
      <c r="H62" s="7"/>
      <c r="I62" s="7"/>
      <c r="J62" s="7"/>
      <c r="K62" s="7"/>
      <c r="L62" s="7"/>
      <c r="M62" s="7"/>
      <c r="N62" s="7"/>
    </row>
    <row r="63" spans="1:14" s="3" customFormat="1" ht="20.100000000000001" customHeight="1" x14ac:dyDescent="0.15">
      <c r="A63" s="33"/>
      <c r="B63" s="22" t="s">
        <v>95</v>
      </c>
      <c r="C63" s="304">
        <f>SUM(C64:C66)</f>
        <v>2043</v>
      </c>
      <c r="D63" s="305">
        <f>SUM(D64:D66)</f>
        <v>2043</v>
      </c>
      <c r="E63" s="29">
        <f>SUM(E64:E66)</f>
        <v>3597170</v>
      </c>
      <c r="F63" s="7"/>
      <c r="G63" s="7"/>
      <c r="H63" s="7"/>
      <c r="I63" s="7"/>
      <c r="J63" s="7"/>
      <c r="K63" s="7"/>
      <c r="L63" s="7"/>
      <c r="M63" s="7"/>
      <c r="N63" s="7"/>
    </row>
    <row r="64" spans="1:14" s="3" customFormat="1" ht="15" customHeight="1" x14ac:dyDescent="0.15">
      <c r="A64" s="286" t="s">
        <v>96</v>
      </c>
      <c r="B64" s="287" t="s">
        <v>97</v>
      </c>
      <c r="C64" s="311">
        <f>[3]B!$C$53</f>
        <v>1324</v>
      </c>
      <c r="D64" s="311">
        <f>[3]B!$E$53</f>
        <v>1324</v>
      </c>
      <c r="E64" s="30">
        <f>[3]B!$AL$53</f>
        <v>2740680</v>
      </c>
      <c r="F64" s="7"/>
      <c r="G64" s="7"/>
      <c r="H64" s="7"/>
      <c r="I64" s="7"/>
      <c r="J64" s="7"/>
      <c r="K64" s="7"/>
      <c r="L64" s="7"/>
      <c r="M64" s="7"/>
      <c r="N64" s="7"/>
    </row>
    <row r="65" spans="1:14" s="3" customFormat="1" ht="15" customHeight="1" x14ac:dyDescent="0.15">
      <c r="A65" s="290" t="s">
        <v>98</v>
      </c>
      <c r="B65" s="291" t="s">
        <v>99</v>
      </c>
      <c r="C65" s="312">
        <f>[3]B!$C$54</f>
        <v>1</v>
      </c>
      <c r="D65" s="312">
        <f>[3]B!$E$54</f>
        <v>1</v>
      </c>
      <c r="E65" s="31">
        <f>[3]B!$AL$54</f>
        <v>2070</v>
      </c>
      <c r="F65" s="7"/>
      <c r="G65" s="7"/>
      <c r="H65" s="7"/>
      <c r="I65" s="7"/>
      <c r="J65" s="7"/>
      <c r="K65" s="7"/>
      <c r="L65" s="7"/>
      <c r="M65" s="7"/>
      <c r="N65" s="7"/>
    </row>
    <row r="66" spans="1:14" s="3" customFormat="1" ht="15" customHeight="1" x14ac:dyDescent="0.15">
      <c r="A66" s="290" t="s">
        <v>100</v>
      </c>
      <c r="B66" s="291" t="s">
        <v>101</v>
      </c>
      <c r="C66" s="312">
        <f>[3]B!$C$55</f>
        <v>718</v>
      </c>
      <c r="D66" s="312">
        <f>[3]B!$E$55</f>
        <v>718</v>
      </c>
      <c r="E66" s="31">
        <f>[3]B!$AL$55</f>
        <v>854420</v>
      </c>
      <c r="F66" s="7"/>
      <c r="G66" s="7"/>
      <c r="H66" s="7"/>
      <c r="I66" s="7"/>
      <c r="J66" s="7"/>
      <c r="K66" s="7"/>
      <c r="L66" s="7"/>
      <c r="M66" s="7"/>
      <c r="N66" s="7"/>
    </row>
    <row r="67" spans="1:14" s="3" customFormat="1" ht="15" customHeight="1" x14ac:dyDescent="0.15">
      <c r="A67" s="295"/>
      <c r="B67" s="296" t="s">
        <v>102</v>
      </c>
      <c r="C67" s="318">
        <f>SUM(C68:C69)</f>
        <v>2</v>
      </c>
      <c r="D67" s="308"/>
      <c r="E67" s="27"/>
      <c r="F67" s="7"/>
      <c r="G67" s="7"/>
      <c r="H67" s="7"/>
      <c r="I67" s="7"/>
      <c r="J67" s="7"/>
      <c r="K67" s="7"/>
      <c r="L67" s="7"/>
      <c r="M67" s="7"/>
      <c r="N67" s="7"/>
    </row>
    <row r="68" spans="1:14" s="3" customFormat="1" ht="15" customHeight="1" x14ac:dyDescent="0.15">
      <c r="A68" s="26"/>
      <c r="B68" s="291" t="s">
        <v>103</v>
      </c>
      <c r="C68" s="312">
        <f xml:space="preserve"> [3]B!$C$57</f>
        <v>2</v>
      </c>
      <c r="D68" s="308"/>
      <c r="E68" s="35"/>
      <c r="F68" s="7"/>
      <c r="G68" s="7"/>
      <c r="H68" s="7"/>
      <c r="I68" s="7"/>
      <c r="J68" s="7"/>
      <c r="K68" s="7"/>
      <c r="L68" s="7"/>
      <c r="M68" s="7"/>
      <c r="N68" s="7"/>
    </row>
    <row r="69" spans="1:14" s="3" customFormat="1" ht="15" customHeight="1" x14ac:dyDescent="0.15">
      <c r="A69" s="28"/>
      <c r="B69" s="309" t="s">
        <v>104</v>
      </c>
      <c r="C69" s="317">
        <f>[3]B!$C$58</f>
        <v>0</v>
      </c>
      <c r="D69" s="319"/>
      <c r="E69" s="36"/>
      <c r="F69" s="7"/>
      <c r="G69" s="7"/>
      <c r="H69" s="7"/>
      <c r="I69" s="7"/>
      <c r="J69" s="7"/>
      <c r="K69" s="7"/>
      <c r="L69" s="7"/>
      <c r="M69" s="7"/>
      <c r="N69" s="7"/>
    </row>
    <row r="70" spans="1:14" s="3" customFormat="1" ht="15" customHeight="1" x14ac:dyDescent="0.15">
      <c r="A70" s="37"/>
      <c r="B70" s="13" t="s">
        <v>105</v>
      </c>
      <c r="C70" s="304">
        <f>C10+C33+C51+C56+C63+C25+C26+C45+C54+C61+C67</f>
        <v>19423</v>
      </c>
      <c r="D70" s="304">
        <f>D10+D33+D51+D56+D63+D25</f>
        <v>18006</v>
      </c>
      <c r="E70" s="38">
        <f>E10+E33+E51+E56+E63+E25</f>
        <v>105676670</v>
      </c>
      <c r="F70" s="7"/>
      <c r="G70" s="7"/>
      <c r="H70" s="7"/>
      <c r="I70" s="7"/>
      <c r="J70" s="7"/>
      <c r="K70" s="7"/>
      <c r="L70" s="7"/>
      <c r="M70" s="7"/>
      <c r="N70" s="7"/>
    </row>
    <row r="71" spans="1:14" ht="24.95" customHeight="1" x14ac:dyDescent="0.15">
      <c r="A71" s="12" t="s">
        <v>106</v>
      </c>
    </row>
    <row r="72" spans="1:14" ht="35.1" customHeight="1" x14ac:dyDescent="0.15">
      <c r="A72" s="690" t="s">
        <v>107</v>
      </c>
      <c r="B72" s="753"/>
      <c r="C72" s="39" t="s">
        <v>6</v>
      </c>
      <c r="D72" s="39" t="s">
        <v>7</v>
      </c>
      <c r="E72" s="39" t="s">
        <v>8</v>
      </c>
    </row>
    <row r="73" spans="1:14" s="41" customFormat="1" ht="15" customHeight="1" x14ac:dyDescent="0.25">
      <c r="A73" s="748" t="s">
        <v>108</v>
      </c>
      <c r="B73" s="763"/>
      <c r="C73" s="304">
        <f>SUM(C74:C79,C83:C85)</f>
        <v>116847</v>
      </c>
      <c r="D73" s="320">
        <f>SUM(D74:D78,D79,D83:D85)</f>
        <v>114153</v>
      </c>
      <c r="E73" s="40">
        <f>SUM(E74:E78,E79,E83:E85)</f>
        <v>798428390</v>
      </c>
    </row>
    <row r="74" spans="1:14" ht="15" customHeight="1" x14ac:dyDescent="0.15">
      <c r="A74" s="42" t="s">
        <v>109</v>
      </c>
      <c r="B74" s="43" t="s">
        <v>110</v>
      </c>
      <c r="C74" s="311">
        <f>[3]B!$C$218</f>
        <v>39407</v>
      </c>
      <c r="D74" s="311">
        <f>[3]B!$E$218</f>
        <v>38005</v>
      </c>
      <c r="E74" s="44">
        <f>[3]B!$AL$218</f>
        <v>49571570</v>
      </c>
    </row>
    <row r="75" spans="1:14" ht="15" customHeight="1" x14ac:dyDescent="0.15">
      <c r="A75" s="554" t="s">
        <v>111</v>
      </c>
      <c r="B75" s="45" t="s">
        <v>112</v>
      </c>
      <c r="C75" s="312">
        <f>[3]B!C283</f>
        <v>42876</v>
      </c>
      <c r="D75" s="321">
        <f>[3]B!$E$283</f>
        <v>41891</v>
      </c>
      <c r="E75" s="46">
        <f>[3]B!$AL$283</f>
        <v>69370880</v>
      </c>
    </row>
    <row r="76" spans="1:14" ht="15" customHeight="1" x14ac:dyDescent="0.15">
      <c r="A76" s="554" t="s">
        <v>113</v>
      </c>
      <c r="B76" s="45" t="s">
        <v>114</v>
      </c>
      <c r="C76" s="312">
        <f>[3]B!$C$327</f>
        <v>2650</v>
      </c>
      <c r="D76" s="312">
        <f>[3]B!$E$327</f>
        <v>2611</v>
      </c>
      <c r="E76" s="46">
        <f>[3]B!$AL$327</f>
        <v>11692980</v>
      </c>
    </row>
    <row r="77" spans="1:14" ht="15" customHeight="1" x14ac:dyDescent="0.15">
      <c r="A77" s="554" t="s">
        <v>115</v>
      </c>
      <c r="B77" s="45" t="s">
        <v>116</v>
      </c>
      <c r="C77" s="312">
        <f>[3]B!$C$338</f>
        <v>0</v>
      </c>
      <c r="D77" s="312">
        <f>[3]B!$E$338</f>
        <v>0</v>
      </c>
      <c r="E77" s="46">
        <f>[3]B!$AL$338</f>
        <v>0</v>
      </c>
    </row>
    <row r="78" spans="1:14" ht="15" customHeight="1" x14ac:dyDescent="0.15">
      <c r="A78" s="554" t="s">
        <v>117</v>
      </c>
      <c r="B78" s="47" t="s">
        <v>118</v>
      </c>
      <c r="C78" s="322">
        <f>[3]B!$C$413</f>
        <v>3048</v>
      </c>
      <c r="D78" s="322">
        <f>[3]B!$E$413</f>
        <v>2987</v>
      </c>
      <c r="E78" s="48">
        <f>[3]B!$AL$413</f>
        <v>16971810</v>
      </c>
    </row>
    <row r="79" spans="1:14" ht="15" customHeight="1" x14ac:dyDescent="0.15">
      <c r="A79" s="764" t="s">
        <v>119</v>
      </c>
      <c r="B79" s="50" t="s">
        <v>120</v>
      </c>
      <c r="C79" s="323">
        <f>SUM(C80:C82)</f>
        <v>27182</v>
      </c>
      <c r="D79" s="323">
        <f>SUM(D80:D82)</f>
        <v>26987</v>
      </c>
      <c r="E79" s="51">
        <f>SUM(E80:E82)</f>
        <v>648034530</v>
      </c>
    </row>
    <row r="80" spans="1:14" ht="15" customHeight="1" x14ac:dyDescent="0.15">
      <c r="A80" s="764"/>
      <c r="B80" s="52" t="s">
        <v>121</v>
      </c>
      <c r="C80" s="321">
        <f>[3]B!$C$464</f>
        <v>3295</v>
      </c>
      <c r="D80" s="321">
        <f>[3]B!$E$464</f>
        <v>3266</v>
      </c>
      <c r="E80" s="53">
        <f>[3]B!$AL$464</f>
        <v>13007120</v>
      </c>
    </row>
    <row r="81" spans="1:5" ht="15" customHeight="1" x14ac:dyDescent="0.15">
      <c r="A81" s="764"/>
      <c r="B81" s="54" t="s">
        <v>122</v>
      </c>
      <c r="C81" s="312">
        <f>[3]B!$C$483</f>
        <v>16</v>
      </c>
      <c r="D81" s="321">
        <f>[3]B!$E$483</f>
        <v>16</v>
      </c>
      <c r="E81" s="46">
        <f>[3]B!$AL$483</f>
        <v>51860</v>
      </c>
    </row>
    <row r="82" spans="1:5" ht="15" customHeight="1" x14ac:dyDescent="0.15">
      <c r="A82" s="764"/>
      <c r="B82" s="54" t="s">
        <v>123</v>
      </c>
      <c r="C82" s="312">
        <f>[3]B!$C$511</f>
        <v>23871</v>
      </c>
      <c r="D82" s="312">
        <f>[3]B!$E$511</f>
        <v>23705</v>
      </c>
      <c r="E82" s="46">
        <f>[3]B!$AL$511</f>
        <v>634975550</v>
      </c>
    </row>
    <row r="83" spans="1:5" ht="15" customHeight="1" x14ac:dyDescent="0.15">
      <c r="A83" s="554" t="s">
        <v>124</v>
      </c>
      <c r="B83" s="45" t="s">
        <v>125</v>
      </c>
      <c r="C83" s="312">
        <f>[3]B!$C$521</f>
        <v>0</v>
      </c>
      <c r="D83" s="312">
        <f>[3]B!$E$521</f>
        <v>0</v>
      </c>
      <c r="E83" s="46">
        <f>[3]B!$AL$521</f>
        <v>0</v>
      </c>
    </row>
    <row r="84" spans="1:5" s="56" customFormat="1" ht="15" customHeight="1" x14ac:dyDescent="0.15">
      <c r="A84" s="554" t="s">
        <v>126</v>
      </c>
      <c r="B84" s="45" t="s">
        <v>127</v>
      </c>
      <c r="C84" s="324">
        <f>[3]B!$C$575</f>
        <v>87</v>
      </c>
      <c r="D84" s="312">
        <f>[3]B!$E$575</f>
        <v>87</v>
      </c>
      <c r="E84" s="55">
        <f>[3]B!$AL$575</f>
        <v>173450</v>
      </c>
    </row>
    <row r="85" spans="1:5" ht="15" customHeight="1" x14ac:dyDescent="0.15">
      <c r="A85" s="554" t="s">
        <v>128</v>
      </c>
      <c r="B85" s="45" t="s">
        <v>129</v>
      </c>
      <c r="C85" s="312">
        <f>[3]B!$C$607</f>
        <v>1597</v>
      </c>
      <c r="D85" s="312">
        <f>[3]B!$E$607</f>
        <v>1585</v>
      </c>
      <c r="E85" s="46">
        <f>[3]B!$AL$607</f>
        <v>2613170</v>
      </c>
    </row>
    <row r="86" spans="1:5" s="3" customFormat="1" ht="15" customHeight="1" x14ac:dyDescent="0.15">
      <c r="A86" s="748" t="s">
        <v>130</v>
      </c>
      <c r="B86" s="749"/>
      <c r="C86" s="323">
        <f>+C87+C88+C89+C90+C94+C95</f>
        <v>4689</v>
      </c>
      <c r="D86" s="323">
        <f>+D87+D88+D89+D90+D94</f>
        <v>4641</v>
      </c>
      <c r="E86" s="51">
        <f>+E87+E88+E89+E90+E94</f>
        <v>120019640</v>
      </c>
    </row>
    <row r="87" spans="1:5" ht="15" customHeight="1" x14ac:dyDescent="0.15">
      <c r="A87" s="57" t="s">
        <v>131</v>
      </c>
      <c r="B87" s="58" t="s">
        <v>132</v>
      </c>
      <c r="C87" s="321">
        <f>[3]B!$C$669</f>
        <v>2508</v>
      </c>
      <c r="D87" s="312">
        <f>[3]B!$E$669</f>
        <v>2496</v>
      </c>
      <c r="E87" s="53">
        <f>[3]B!$AL$669</f>
        <v>22897860</v>
      </c>
    </row>
    <row r="88" spans="1:5" ht="15" customHeight="1" x14ac:dyDescent="0.15">
      <c r="A88" s="554" t="s">
        <v>133</v>
      </c>
      <c r="B88" s="45" t="s">
        <v>134</v>
      </c>
      <c r="C88" s="312">
        <f>[3]B!$C$692</f>
        <v>0</v>
      </c>
      <c r="D88" s="312">
        <f>[3]B!$E$692</f>
        <v>0</v>
      </c>
      <c r="E88" s="46">
        <f>[3]B!$AL$692</f>
        <v>0</v>
      </c>
    </row>
    <row r="89" spans="1:5" ht="15" customHeight="1" x14ac:dyDescent="0.15">
      <c r="A89" s="554" t="s">
        <v>135</v>
      </c>
      <c r="B89" s="45" t="s">
        <v>136</v>
      </c>
      <c r="C89" s="312">
        <f>[3]B!$C$722</f>
        <v>1508</v>
      </c>
      <c r="D89" s="312">
        <f>[3]B!$E$722</f>
        <v>1483</v>
      </c>
      <c r="E89" s="46">
        <f>[3]B!$AL$722</f>
        <v>85644330</v>
      </c>
    </row>
    <row r="90" spans="1:5" ht="15" customHeight="1" x14ac:dyDescent="0.15">
      <c r="A90" s="764" t="s">
        <v>113</v>
      </c>
      <c r="B90" s="45" t="s">
        <v>137</v>
      </c>
      <c r="C90" s="312">
        <f>SUM(C91:C93)</f>
        <v>662</v>
      </c>
      <c r="D90" s="312">
        <f>SUM(D91:D93)</f>
        <v>662</v>
      </c>
      <c r="E90" s="46">
        <f>SUM(E91:E93)</f>
        <v>11477450</v>
      </c>
    </row>
    <row r="91" spans="1:5" ht="15" customHeight="1" x14ac:dyDescent="0.15">
      <c r="A91" s="764"/>
      <c r="B91" s="54" t="s">
        <v>138</v>
      </c>
      <c r="C91" s="312">
        <f>[3]B!$C$746-[3]B!C724-[3]B!C725</f>
        <v>590</v>
      </c>
      <c r="D91" s="312">
        <f>[3]B!$E$746-[3]B!E724-[3]B!E725</f>
        <v>590</v>
      </c>
      <c r="E91" s="46">
        <f>[3]B!$AL$746-[3]B!$AL$676724-[3]B!$AL$725</f>
        <v>9876170</v>
      </c>
    </row>
    <row r="92" spans="1:5" ht="15" customHeight="1" x14ac:dyDescent="0.15">
      <c r="A92" s="764"/>
      <c r="B92" s="54" t="s">
        <v>139</v>
      </c>
      <c r="C92" s="312">
        <f>[3]B!$C$724</f>
        <v>0</v>
      </c>
      <c r="D92" s="312">
        <f>[3]B!$E$724</f>
        <v>0</v>
      </c>
      <c r="E92" s="46">
        <f>[3]B!$AL$724</f>
        <v>0</v>
      </c>
    </row>
    <row r="93" spans="1:5" ht="15" customHeight="1" x14ac:dyDescent="0.15">
      <c r="A93" s="764"/>
      <c r="B93" s="54" t="s">
        <v>140</v>
      </c>
      <c r="C93" s="312">
        <f>[3]B!$C$725</f>
        <v>72</v>
      </c>
      <c r="D93" s="312">
        <f>[3]B!$E$725</f>
        <v>72</v>
      </c>
      <c r="E93" s="46">
        <f>[3]B!$AL$725</f>
        <v>1601280</v>
      </c>
    </row>
    <row r="94" spans="1:5" ht="15" customHeight="1" x14ac:dyDescent="0.15">
      <c r="A94" s="554" t="s">
        <v>115</v>
      </c>
      <c r="B94" s="45" t="s">
        <v>141</v>
      </c>
      <c r="C94" s="312">
        <f>[3]B!$C$779</f>
        <v>0</v>
      </c>
      <c r="D94" s="312">
        <f>[3]B!$E$779</f>
        <v>0</v>
      </c>
      <c r="E94" s="46">
        <f>[3]B!$AL$779</f>
        <v>0</v>
      </c>
    </row>
    <row r="95" spans="1:5" s="60" customFormat="1" ht="15" customHeight="1" x14ac:dyDescent="0.15">
      <c r="A95" s="554"/>
      <c r="B95" s="45" t="s">
        <v>142</v>
      </c>
      <c r="C95" s="312">
        <f>[3]B!$C$837</f>
        <v>11</v>
      </c>
      <c r="D95" s="59"/>
      <c r="E95" s="59"/>
    </row>
    <row r="96" spans="1:5" s="3" customFormat="1" ht="15" customHeight="1" x14ac:dyDescent="0.15">
      <c r="A96" s="61"/>
      <c r="B96" s="61" t="s">
        <v>143</v>
      </c>
      <c r="C96" s="325">
        <f>[3]B!$C$1051</f>
        <v>0</v>
      </c>
      <c r="D96" s="326">
        <f>[3]B!$E$1051</f>
        <v>0</v>
      </c>
      <c r="E96" s="62">
        <f>[3]B!$AL$1051</f>
        <v>0</v>
      </c>
    </row>
    <row r="97" spans="1:8" s="63" customFormat="1" ht="24.95" customHeight="1" x14ac:dyDescent="0.15">
      <c r="A97" s="752" t="s">
        <v>144</v>
      </c>
      <c r="B97" s="752"/>
      <c r="C97" s="752"/>
      <c r="D97" s="752"/>
      <c r="E97" s="752"/>
    </row>
    <row r="98" spans="1:8" s="63" customFormat="1" ht="35.1" customHeight="1" x14ac:dyDescent="0.15">
      <c r="A98" s="13" t="s">
        <v>145</v>
      </c>
      <c r="B98" s="535" t="s">
        <v>5</v>
      </c>
      <c r="C98" s="39" t="s">
        <v>6</v>
      </c>
      <c r="D98" s="39" t="s">
        <v>7</v>
      </c>
      <c r="E98" s="39" t="s">
        <v>8</v>
      </c>
    </row>
    <row r="99" spans="1:8" s="63" customFormat="1" ht="15" customHeight="1" x14ac:dyDescent="0.15">
      <c r="A99" s="286" t="s">
        <v>146</v>
      </c>
      <c r="B99" s="43" t="s">
        <v>147</v>
      </c>
      <c r="C99" s="327">
        <f>[3]B!C844+[3]B!C851+[3]B!C855+[3]B!C862+[3]B!C871+[3]B!C875+[3]B!C879+[3]B!C883+[3]B!C894+[3]B!C897+[3]B!C905+[3]B!C911+[3]B!C921+[3]B!C926+[3]B!C891</f>
        <v>0</v>
      </c>
      <c r="D99" s="327">
        <f>[3]B!E844+[3]B!E851+[3]B!E855+[3]B!E862+[3]B!E871+[3]B!E875+[3]B!E879+[3]B!E883+[3]B!E894+[3]B!E897+[3]B!E905+[3]B!E911+[3]B!E921+[3]B!E926+[3]B!E891</f>
        <v>0</v>
      </c>
      <c r="E99" s="327">
        <f>[3]B!AL844+[3]B!AL851+[3]B!AL855+[3]B!AL862+[3]B!AL871+[3]B!AL875+[3]B!AL879+[3]B!AL883+[3]B!AL894+[3]B!AL897+[3]B!AL905+[3]B!AL911+[3]B!AL921+[3]B!AL926+[3]B!AL891</f>
        <v>0</v>
      </c>
    </row>
    <row r="100" spans="1:8" s="63" customFormat="1" ht="15" customHeight="1" x14ac:dyDescent="0.15">
      <c r="A100" s="290">
        <v>2001</v>
      </c>
      <c r="B100" s="45" t="s">
        <v>148</v>
      </c>
      <c r="C100" s="312">
        <f>SUM([3]B!C2370,[3]B!C2416:C2418)</f>
        <v>1141</v>
      </c>
      <c r="D100" s="312">
        <f>SUM([3]B!E2370,[3]B!E2416:E2418)</f>
        <v>847</v>
      </c>
      <c r="E100" s="46">
        <f>[3]B!AL2370+[3]B!AL2416+[3]B!AL2417+[3]B!AL2418</f>
        <v>15863540</v>
      </c>
    </row>
    <row r="101" spans="1:8" s="63" customFormat="1" ht="15" customHeight="1" x14ac:dyDescent="0.15">
      <c r="A101" s="303" t="s">
        <v>149</v>
      </c>
      <c r="B101" s="65" t="s">
        <v>150</v>
      </c>
      <c r="C101" s="317">
        <f>[3]B!C2684</f>
        <v>15</v>
      </c>
      <c r="D101" s="317">
        <f>[3]B!E2684</f>
        <v>15</v>
      </c>
      <c r="E101" s="48">
        <f>[3]B!AL2684</f>
        <v>1230280</v>
      </c>
    </row>
    <row r="102" spans="1:8" s="63" customFormat="1" ht="15" customHeight="1" x14ac:dyDescent="0.15">
      <c r="A102" s="37"/>
      <c r="B102" s="66" t="s">
        <v>151</v>
      </c>
      <c r="C102" s="328">
        <f>SUM(C99:C101)</f>
        <v>1156</v>
      </c>
      <c r="D102" s="328">
        <f>SUM(D99:D101)</f>
        <v>862</v>
      </c>
      <c r="E102" s="67">
        <f>SUM(E99:E101)</f>
        <v>17093820</v>
      </c>
    </row>
    <row r="103" spans="1:8" s="71" customFormat="1" ht="24.95" customHeight="1" x14ac:dyDescent="0.15">
      <c r="A103" s="68" t="s">
        <v>152</v>
      </c>
      <c r="B103" s="69"/>
      <c r="C103" s="68"/>
      <c r="D103" s="68"/>
      <c r="E103" s="68"/>
      <c r="F103" s="70"/>
      <c r="G103" s="70"/>
    </row>
    <row r="104" spans="1:8" s="63" customFormat="1" ht="33.75" customHeight="1" x14ac:dyDescent="0.15">
      <c r="A104" s="72" t="s">
        <v>4</v>
      </c>
      <c r="B104" s="72" t="s">
        <v>5</v>
      </c>
      <c r="C104" s="39" t="s">
        <v>6</v>
      </c>
      <c r="D104" s="39" t="s">
        <v>7</v>
      </c>
      <c r="E104" s="39" t="s">
        <v>153</v>
      </c>
      <c r="F104" s="39" t="s">
        <v>154</v>
      </c>
      <c r="G104" s="39" t="s">
        <v>155</v>
      </c>
      <c r="H104" s="39" t="s">
        <v>8</v>
      </c>
    </row>
    <row r="105" spans="1:8" s="63" customFormat="1" ht="15" customHeight="1" x14ac:dyDescent="0.15">
      <c r="A105" s="286" t="s">
        <v>156</v>
      </c>
      <c r="B105" s="43" t="s">
        <v>157</v>
      </c>
      <c r="C105" s="311">
        <f>[3]B!$C$1216</f>
        <v>1</v>
      </c>
      <c r="D105" s="311">
        <f>[3]B!$I$1216</f>
        <v>0</v>
      </c>
      <c r="E105" s="311">
        <f>[3]B!$I$1216</f>
        <v>0</v>
      </c>
      <c r="F105" s="311">
        <f>[3]B!$L$1216</f>
        <v>0</v>
      </c>
      <c r="G105" s="73"/>
      <c r="H105" s="44">
        <f>[3]B!$AL$1216</f>
        <v>0</v>
      </c>
    </row>
    <row r="106" spans="1:8" s="63" customFormat="1" ht="15" customHeight="1" x14ac:dyDescent="0.15">
      <c r="A106" s="290" t="s">
        <v>158</v>
      </c>
      <c r="B106" s="45" t="s">
        <v>159</v>
      </c>
      <c r="C106" s="312">
        <f>[3]B!C1352</f>
        <v>182</v>
      </c>
      <c r="D106" s="312">
        <f>[3]B!I1352</f>
        <v>177</v>
      </c>
      <c r="E106" s="312">
        <f>[3]B!I1352</f>
        <v>177</v>
      </c>
      <c r="F106" s="312">
        <f>[3]B!L1352</f>
        <v>5</v>
      </c>
      <c r="G106" s="74"/>
      <c r="H106" s="46">
        <f>[3]B!$AL$1352</f>
        <v>85971445</v>
      </c>
    </row>
    <row r="107" spans="1:8" s="63" customFormat="1" ht="15" customHeight="1" x14ac:dyDescent="0.15">
      <c r="A107" s="290" t="s">
        <v>160</v>
      </c>
      <c r="B107" s="45" t="s">
        <v>161</v>
      </c>
      <c r="C107" s="312">
        <f>[3]B!C1502</f>
        <v>22</v>
      </c>
      <c r="D107" s="312">
        <f>[3]B!I1502</f>
        <v>20</v>
      </c>
      <c r="E107" s="312">
        <f>[3]B!I1502</f>
        <v>20</v>
      </c>
      <c r="F107" s="312">
        <f>[3]B!L1502</f>
        <v>2</v>
      </c>
      <c r="G107" s="74"/>
      <c r="H107" s="46">
        <f>[3]B!$AL$1502</f>
        <v>2168880</v>
      </c>
    </row>
    <row r="108" spans="1:8" s="63" customFormat="1" ht="15" customHeight="1" x14ac:dyDescent="0.15">
      <c r="A108" s="290" t="s">
        <v>162</v>
      </c>
      <c r="B108" s="45" t="s">
        <v>163</v>
      </c>
      <c r="C108" s="312">
        <f>[3]B!C1566</f>
        <v>6</v>
      </c>
      <c r="D108" s="312">
        <f>[3]B!I1566</f>
        <v>4</v>
      </c>
      <c r="E108" s="312">
        <f>[3]B!I1566</f>
        <v>4</v>
      </c>
      <c r="F108" s="312">
        <f>[3]B!L1566</f>
        <v>2</v>
      </c>
      <c r="G108" s="74"/>
      <c r="H108" s="46">
        <f>[3]B!AL1566</f>
        <v>836655</v>
      </c>
    </row>
    <row r="109" spans="1:8" s="63" customFormat="1" ht="15" customHeight="1" x14ac:dyDescent="0.15">
      <c r="A109" s="290" t="s">
        <v>164</v>
      </c>
      <c r="B109" s="45" t="s">
        <v>165</v>
      </c>
      <c r="C109" s="312">
        <f>[3]B!$C$1635</f>
        <v>33</v>
      </c>
      <c r="D109" s="312">
        <f>[3]B!$I$1635</f>
        <v>28</v>
      </c>
      <c r="E109" s="312">
        <f>[3]B!$I$1635</f>
        <v>28</v>
      </c>
      <c r="F109" s="312">
        <f>[3]B!$L$1635</f>
        <v>5</v>
      </c>
      <c r="G109" s="74"/>
      <c r="H109" s="46">
        <f>[3]B!$AL$1635</f>
        <v>1531310</v>
      </c>
    </row>
    <row r="110" spans="1:8" s="63" customFormat="1" ht="15" customHeight="1" x14ac:dyDescent="0.15">
      <c r="A110" s="290" t="s">
        <v>166</v>
      </c>
      <c r="B110" s="45" t="s">
        <v>167</v>
      </c>
      <c r="C110" s="312">
        <f>[3]B!$C$1680</f>
        <v>46</v>
      </c>
      <c r="D110" s="312">
        <f>[3]B!$I$1680</f>
        <v>41</v>
      </c>
      <c r="E110" s="312">
        <f>[3]B!$I$1680</f>
        <v>41</v>
      </c>
      <c r="F110" s="312">
        <f>[3]B!$L$1680</f>
        <v>4</v>
      </c>
      <c r="G110" s="74"/>
      <c r="H110" s="46">
        <f>[3]B!$AL$1680</f>
        <v>2837045</v>
      </c>
    </row>
    <row r="111" spans="1:8" s="63" customFormat="1" ht="15" customHeight="1" x14ac:dyDescent="0.15">
      <c r="A111" s="290" t="s">
        <v>168</v>
      </c>
      <c r="B111" s="45" t="s">
        <v>169</v>
      </c>
      <c r="C111" s="312">
        <f>[3]B!$C$1914</f>
        <v>3</v>
      </c>
      <c r="D111" s="312">
        <f>[3]B!$I$1914</f>
        <v>1</v>
      </c>
      <c r="E111" s="312">
        <f>[3]B!$I$1914</f>
        <v>1</v>
      </c>
      <c r="F111" s="312">
        <f>[3]B!$L$1914</f>
        <v>0</v>
      </c>
      <c r="G111" s="74"/>
      <c r="H111" s="46">
        <f>[3]B!$AL$1914</f>
        <v>2100220</v>
      </c>
    </row>
    <row r="112" spans="1:8" s="63" customFormat="1" ht="15" customHeight="1" x14ac:dyDescent="0.15">
      <c r="A112" s="290" t="s">
        <v>170</v>
      </c>
      <c r="B112" s="45" t="s">
        <v>171</v>
      </c>
      <c r="C112" s="312">
        <f>[3]B!$C$1983</f>
        <v>5</v>
      </c>
      <c r="D112" s="312">
        <f>[3]B!$I$1983</f>
        <v>5</v>
      </c>
      <c r="E112" s="312">
        <f>[3]B!$I$1983</f>
        <v>5</v>
      </c>
      <c r="F112" s="312">
        <f>[3]B!$L$1983</f>
        <v>0</v>
      </c>
      <c r="G112" s="74"/>
      <c r="H112" s="46">
        <f>[3]B!$AL$1983</f>
        <v>1563950</v>
      </c>
    </row>
    <row r="113" spans="1:12" s="63" customFormat="1" ht="15" customHeight="1" x14ac:dyDescent="0.15">
      <c r="A113" s="290" t="s">
        <v>172</v>
      </c>
      <c r="B113" s="45" t="s">
        <v>173</v>
      </c>
      <c r="C113" s="312">
        <f>[3]B!$C$2176</f>
        <v>173</v>
      </c>
      <c r="D113" s="312">
        <f>[3]B!$I$2176</f>
        <v>117</v>
      </c>
      <c r="E113" s="312">
        <f>[3]B!$I$2176</f>
        <v>117</v>
      </c>
      <c r="F113" s="312">
        <f>[3]B!$L$2176</f>
        <v>19</v>
      </c>
      <c r="G113" s="74"/>
      <c r="H113" s="46">
        <f>[3]B!$AL$2176</f>
        <v>37167040</v>
      </c>
    </row>
    <row r="114" spans="1:12" s="63" customFormat="1" ht="15" customHeight="1" x14ac:dyDescent="0.15">
      <c r="A114" s="290" t="s">
        <v>174</v>
      </c>
      <c r="B114" s="45" t="s">
        <v>175</v>
      </c>
      <c r="C114" s="312">
        <f>[3]B!C2218</f>
        <v>10</v>
      </c>
      <c r="D114" s="312">
        <f>[3]B!I2218</f>
        <v>7</v>
      </c>
      <c r="E114" s="312">
        <f>[3]B!I2218</f>
        <v>7</v>
      </c>
      <c r="F114" s="312">
        <f>[3]B!L2218</f>
        <v>1</v>
      </c>
      <c r="G114" s="74"/>
      <c r="H114" s="46">
        <f>[3]B!AL2218</f>
        <v>1295010</v>
      </c>
    </row>
    <row r="115" spans="1:12" s="63" customFormat="1" ht="15" customHeight="1" x14ac:dyDescent="0.15">
      <c r="A115" s="290" t="s">
        <v>176</v>
      </c>
      <c r="B115" s="45" t="s">
        <v>177</v>
      </c>
      <c r="C115" s="312">
        <f>[3]B!$C$2342</f>
        <v>36</v>
      </c>
      <c r="D115" s="312">
        <f>[3]B!I2342</f>
        <v>18</v>
      </c>
      <c r="E115" s="312">
        <f>[3]B!I2342</f>
        <v>18</v>
      </c>
      <c r="F115" s="312">
        <f>[3]B!L2342</f>
        <v>5</v>
      </c>
      <c r="G115" s="74"/>
      <c r="H115" s="46">
        <f>[3]B!AL2342</f>
        <v>6651695</v>
      </c>
    </row>
    <row r="116" spans="1:12" s="63" customFormat="1" ht="15" customHeight="1" x14ac:dyDescent="0.15">
      <c r="A116" s="290" t="s">
        <v>178</v>
      </c>
      <c r="B116" s="45" t="s">
        <v>179</v>
      </c>
      <c r="C116" s="312">
        <f>[3]B!$C$2377</f>
        <v>2</v>
      </c>
      <c r="D116" s="312">
        <f>[3]B!I2377</f>
        <v>2</v>
      </c>
      <c r="E116" s="312">
        <f>[3]B!I2377</f>
        <v>2</v>
      </c>
      <c r="F116" s="312">
        <f>[3]B!L2377</f>
        <v>0</v>
      </c>
      <c r="G116" s="74"/>
      <c r="H116" s="46">
        <f>[3]B!$AL$2377</f>
        <v>597400</v>
      </c>
    </row>
    <row r="117" spans="1:12" s="63" customFormat="1" ht="15" customHeight="1" x14ac:dyDescent="0.15">
      <c r="A117" s="290" t="s">
        <v>180</v>
      </c>
      <c r="B117" s="45" t="s">
        <v>181</v>
      </c>
      <c r="C117" s="312">
        <f>[3]B!$C$2414</f>
        <v>31</v>
      </c>
      <c r="D117" s="312">
        <f>[3]B!$I$2414</f>
        <v>27</v>
      </c>
      <c r="E117" s="312">
        <f>[3]B!$I$2414</f>
        <v>27</v>
      </c>
      <c r="F117" s="312">
        <f>[3]B!$L$2414</f>
        <v>2</v>
      </c>
      <c r="G117" s="74"/>
      <c r="H117" s="46">
        <f>[3]B!$AL$2414</f>
        <v>5278340</v>
      </c>
    </row>
    <row r="118" spans="1:12" s="75" customFormat="1" ht="15" customHeight="1" x14ac:dyDescent="0.15">
      <c r="A118" s="290" t="s">
        <v>182</v>
      </c>
      <c r="B118" s="45" t="s">
        <v>183</v>
      </c>
      <c r="C118" s="312">
        <f>SUM(C119:C121)</f>
        <v>90</v>
      </c>
      <c r="D118" s="312">
        <f t="shared" ref="D118:F118" si="1">SUM(D119:D121)</f>
        <v>31</v>
      </c>
      <c r="E118" s="312">
        <f t="shared" si="1"/>
        <v>31</v>
      </c>
      <c r="F118" s="312">
        <f t="shared" si="1"/>
        <v>0</v>
      </c>
      <c r="G118" s="74"/>
      <c r="H118" s="46">
        <f>SUM(H119:H121)</f>
        <v>4773070</v>
      </c>
    </row>
    <row r="119" spans="1:12" s="75" customFormat="1" ht="15" customHeight="1" x14ac:dyDescent="0.15">
      <c r="A119" s="290"/>
      <c r="B119" s="76" t="s">
        <v>184</v>
      </c>
      <c r="C119" s="312">
        <f>[3]B!C2420</f>
        <v>90</v>
      </c>
      <c r="D119" s="312">
        <f>[3]B!$I$2420</f>
        <v>31</v>
      </c>
      <c r="E119" s="312">
        <f>[3]B!$I$2420</f>
        <v>31</v>
      </c>
      <c r="F119" s="312">
        <f>[3]B!$L$2420</f>
        <v>0</v>
      </c>
      <c r="G119" s="74"/>
      <c r="H119" s="46">
        <f>[3]B!$AL$2420</f>
        <v>4773070</v>
      </c>
    </row>
    <row r="120" spans="1:12" s="75" customFormat="1" ht="15" customHeight="1" x14ac:dyDescent="0.15">
      <c r="A120" s="290"/>
      <c r="B120" s="76" t="s">
        <v>185</v>
      </c>
      <c r="C120" s="312">
        <f>[3]B!C2421</f>
        <v>0</v>
      </c>
      <c r="D120" s="312">
        <f>[3]B!$I$2421</f>
        <v>0</v>
      </c>
      <c r="E120" s="312">
        <f>[3]B!$I$2421</f>
        <v>0</v>
      </c>
      <c r="F120" s="312">
        <f>[3]B!$L$2421</f>
        <v>0</v>
      </c>
      <c r="G120" s="74"/>
      <c r="H120" s="46">
        <f>[3]B!$AL$2421</f>
        <v>0</v>
      </c>
    </row>
    <row r="121" spans="1:12" s="75" customFormat="1" ht="15" customHeight="1" x14ac:dyDescent="0.15">
      <c r="A121" s="290"/>
      <c r="B121" s="76" t="s">
        <v>186</v>
      </c>
      <c r="C121" s="312">
        <f>SUM([3]B!C2422:C2426)</f>
        <v>0</v>
      </c>
      <c r="D121" s="312">
        <f>SUM([3]B!I2422:I2426)</f>
        <v>0</v>
      </c>
      <c r="E121" s="312">
        <f>SUM([3]B!I2422:I2426)</f>
        <v>0</v>
      </c>
      <c r="F121" s="312">
        <f>SUM([3]B!L2422:L2426)</f>
        <v>0</v>
      </c>
      <c r="G121" s="74"/>
      <c r="H121" s="46">
        <f>SUM([3]B!AL2422:AL2426)</f>
        <v>0</v>
      </c>
    </row>
    <row r="122" spans="1:12" s="63" customFormat="1" ht="15" customHeight="1" x14ac:dyDescent="0.15">
      <c r="A122" s="290" t="s">
        <v>187</v>
      </c>
      <c r="B122" s="45" t="s">
        <v>188</v>
      </c>
      <c r="C122" s="312">
        <f>[3]B!$C$2660</f>
        <v>71</v>
      </c>
      <c r="D122" s="312">
        <f>[3]B!$I$2660</f>
        <v>57</v>
      </c>
      <c r="E122" s="312">
        <f>[3]B!$I$2660</f>
        <v>57</v>
      </c>
      <c r="F122" s="312">
        <f>[3]B!$L$2660</f>
        <v>12</v>
      </c>
      <c r="G122" s="74"/>
      <c r="H122" s="46">
        <f>[3]B!$AL$2660</f>
        <v>15596910</v>
      </c>
    </row>
    <row r="123" spans="1:12" s="63" customFormat="1" ht="15" customHeight="1" x14ac:dyDescent="0.15">
      <c r="A123" s="303">
        <v>2106</v>
      </c>
      <c r="B123" s="65" t="s">
        <v>189</v>
      </c>
      <c r="C123" s="317">
        <f>[3]B!$C2672</f>
        <v>8</v>
      </c>
      <c r="D123" s="317">
        <f>[3]B!$I2672</f>
        <v>8</v>
      </c>
      <c r="E123" s="74"/>
      <c r="F123" s="74"/>
      <c r="G123" s="317">
        <f>[3]B!C2672</f>
        <v>8</v>
      </c>
      <c r="H123" s="317">
        <f>+([3]B!$AL2672)*0.75</f>
        <v>386340</v>
      </c>
    </row>
    <row r="124" spans="1:12" s="63" customFormat="1" ht="15" customHeight="1" x14ac:dyDescent="0.15">
      <c r="A124" s="329"/>
      <c r="B124" s="66" t="s">
        <v>190</v>
      </c>
      <c r="C124" s="323">
        <f>SUM(C105:C118)+C122+C123</f>
        <v>719</v>
      </c>
      <c r="D124" s="323">
        <f>SUM(D105:D118)+D122+D123</f>
        <v>543</v>
      </c>
      <c r="E124" s="323">
        <f>SUM(E105:E118)+E122+E123</f>
        <v>535</v>
      </c>
      <c r="F124" s="323">
        <f>SUM(F105:F118)+F122+F123</f>
        <v>57</v>
      </c>
      <c r="G124" s="317">
        <f>SUM(G123)</f>
        <v>8</v>
      </c>
      <c r="H124" s="51">
        <f>SUM(H105:H118)+H122+H123</f>
        <v>168755310</v>
      </c>
    </row>
    <row r="125" spans="1:12" s="12" customFormat="1" ht="24.95" customHeight="1" x14ac:dyDescent="0.15">
      <c r="A125" s="759" t="s">
        <v>191</v>
      </c>
      <c r="B125" s="752"/>
      <c r="C125" s="330"/>
      <c r="D125" s="330"/>
      <c r="E125" s="77"/>
      <c r="F125" s="11"/>
      <c r="G125" s="11"/>
      <c r="H125" s="11"/>
      <c r="I125" s="11"/>
      <c r="J125" s="11"/>
      <c r="K125" s="11"/>
      <c r="L125" s="11"/>
    </row>
    <row r="126" spans="1:12" s="3" customFormat="1" ht="35.1" customHeight="1" x14ac:dyDescent="0.15">
      <c r="A126" s="13" t="s">
        <v>4</v>
      </c>
      <c r="B126" s="13" t="s">
        <v>5</v>
      </c>
      <c r="C126" s="39" t="s">
        <v>6</v>
      </c>
      <c r="D126" s="39" t="s">
        <v>7</v>
      </c>
      <c r="E126" s="39" t="s">
        <v>8</v>
      </c>
      <c r="F126" s="7"/>
      <c r="G126" s="7"/>
      <c r="H126" s="7"/>
      <c r="I126" s="7"/>
      <c r="J126" s="7"/>
      <c r="K126" s="7"/>
      <c r="L126" s="7"/>
    </row>
    <row r="127" spans="1:12" s="3" customFormat="1" ht="20.100000000000001" customHeight="1" x14ac:dyDescent="0.15">
      <c r="A127" s="13"/>
      <c r="B127" s="331" t="s">
        <v>192</v>
      </c>
      <c r="C127" s="304"/>
      <c r="D127" s="304"/>
      <c r="E127" s="40"/>
      <c r="F127" s="7"/>
      <c r="G127" s="7"/>
      <c r="H127" s="7"/>
      <c r="I127" s="7"/>
      <c r="J127" s="7"/>
      <c r="K127" s="7"/>
      <c r="L127" s="7"/>
    </row>
    <row r="128" spans="1:12" s="3" customFormat="1" ht="24" customHeight="1" x14ac:dyDescent="0.15">
      <c r="A128" s="286" t="s">
        <v>193</v>
      </c>
      <c r="B128" s="43" t="s">
        <v>194</v>
      </c>
      <c r="C128" s="332">
        <f>[3]B!$C$116</f>
        <v>3877</v>
      </c>
      <c r="D128" s="332">
        <f>[3]B!$E$116</f>
        <v>3697</v>
      </c>
      <c r="E128" s="78">
        <f>[3]B!$AL$116</f>
        <v>145772710</v>
      </c>
      <c r="F128" s="7"/>
      <c r="G128" s="7"/>
      <c r="H128" s="7"/>
      <c r="I128" s="7"/>
      <c r="J128" s="7"/>
      <c r="K128" s="7"/>
      <c r="L128" s="7"/>
    </row>
    <row r="129" spans="1:12" s="3" customFormat="1" ht="24" customHeight="1" x14ac:dyDescent="0.15">
      <c r="A129" s="290" t="s">
        <v>195</v>
      </c>
      <c r="B129" s="45" t="s">
        <v>196</v>
      </c>
      <c r="C129" s="333">
        <f>[3]B!$C$117</f>
        <v>0</v>
      </c>
      <c r="D129" s="333">
        <f>[3]B!$E$117</f>
        <v>0</v>
      </c>
      <c r="E129" s="79">
        <f>[3]B!$AL$117</f>
        <v>0</v>
      </c>
      <c r="F129" s="7"/>
      <c r="G129" s="7"/>
      <c r="H129" s="7"/>
      <c r="I129" s="7"/>
      <c r="J129" s="7"/>
      <c r="K129" s="7"/>
      <c r="L129" s="7"/>
    </row>
    <row r="130" spans="1:12" s="3" customFormat="1" ht="24" customHeight="1" x14ac:dyDescent="0.15">
      <c r="A130" s="290" t="s">
        <v>197</v>
      </c>
      <c r="B130" s="45" t="s">
        <v>198</v>
      </c>
      <c r="C130" s="333">
        <f>[3]B!$C$118</f>
        <v>0</v>
      </c>
      <c r="D130" s="333">
        <f>[3]B!$E$118</f>
        <v>0</v>
      </c>
      <c r="E130" s="79">
        <f>[3]B!$AL$118</f>
        <v>0</v>
      </c>
      <c r="F130" s="7"/>
      <c r="G130" s="7"/>
      <c r="H130" s="7"/>
      <c r="I130" s="7"/>
      <c r="J130" s="7"/>
      <c r="K130" s="7"/>
      <c r="L130" s="7"/>
    </row>
    <row r="131" spans="1:12" s="3" customFormat="1" ht="15" customHeight="1" x14ac:dyDescent="0.15">
      <c r="A131" s="290" t="s">
        <v>199</v>
      </c>
      <c r="B131" s="45" t="s">
        <v>200</v>
      </c>
      <c r="C131" s="333">
        <f>[3]B!$C$119</f>
        <v>599</v>
      </c>
      <c r="D131" s="333">
        <f>[3]B!$E$119</f>
        <v>596</v>
      </c>
      <c r="E131" s="79">
        <f>[3]B!$AL$119</f>
        <v>97690360</v>
      </c>
      <c r="F131" s="7"/>
      <c r="G131" s="7"/>
      <c r="H131" s="7"/>
      <c r="I131" s="7"/>
      <c r="J131" s="7"/>
      <c r="K131" s="7"/>
      <c r="L131" s="7"/>
    </row>
    <row r="132" spans="1:12" s="3" customFormat="1" ht="15" customHeight="1" x14ac:dyDescent="0.15">
      <c r="A132" s="290" t="s">
        <v>201</v>
      </c>
      <c r="B132" s="45" t="s">
        <v>202</v>
      </c>
      <c r="C132" s="333">
        <f>[3]B!$C$120</f>
        <v>0</v>
      </c>
      <c r="D132" s="333">
        <f>[3]B!$E$120</f>
        <v>0</v>
      </c>
      <c r="E132" s="79">
        <f>[3]B!$AL$120</f>
        <v>0</v>
      </c>
      <c r="F132" s="7"/>
      <c r="G132" s="7"/>
      <c r="H132" s="7"/>
      <c r="I132" s="7"/>
      <c r="J132" s="7"/>
      <c r="K132" s="7"/>
      <c r="L132" s="7"/>
    </row>
    <row r="133" spans="1:12" s="3" customFormat="1" ht="15" customHeight="1" x14ac:dyDescent="0.15">
      <c r="A133" s="290" t="s">
        <v>203</v>
      </c>
      <c r="B133" s="45" t="s">
        <v>204</v>
      </c>
      <c r="C133" s="333">
        <f>[3]B!$C$121</f>
        <v>0</v>
      </c>
      <c r="D133" s="333">
        <f>[3]B!$E$121</f>
        <v>0</v>
      </c>
      <c r="E133" s="79">
        <f>[3]B!$AL$121</f>
        <v>0</v>
      </c>
      <c r="F133" s="7"/>
      <c r="G133" s="7"/>
      <c r="H133" s="7"/>
      <c r="I133" s="7"/>
      <c r="J133" s="7"/>
      <c r="K133" s="7"/>
      <c r="L133" s="7"/>
    </row>
    <row r="134" spans="1:12" s="3" customFormat="1" ht="15" customHeight="1" x14ac:dyDescent="0.15">
      <c r="A134" s="290" t="s">
        <v>205</v>
      </c>
      <c r="B134" s="45" t="s">
        <v>206</v>
      </c>
      <c r="C134" s="333">
        <f>[3]B!$C$122</f>
        <v>69</v>
      </c>
      <c r="D134" s="333">
        <f>[3]B!$E$122</f>
        <v>69</v>
      </c>
      <c r="E134" s="79">
        <f>[3]B!$AL$122</f>
        <v>5463420</v>
      </c>
      <c r="F134" s="7"/>
      <c r="G134" s="7"/>
      <c r="H134" s="7"/>
      <c r="I134" s="7"/>
      <c r="J134" s="7"/>
      <c r="K134" s="7"/>
      <c r="L134" s="7"/>
    </row>
    <row r="135" spans="1:12" s="3" customFormat="1" ht="15" customHeight="1" x14ac:dyDescent="0.15">
      <c r="A135" s="290" t="s">
        <v>207</v>
      </c>
      <c r="B135" s="45" t="s">
        <v>208</v>
      </c>
      <c r="C135" s="333">
        <f>[3]B!$C$123</f>
        <v>74</v>
      </c>
      <c r="D135" s="333">
        <f>[3]B!$E$123</f>
        <v>74</v>
      </c>
      <c r="E135" s="79">
        <f>[3]B!$AL$123</f>
        <v>5859320</v>
      </c>
      <c r="F135" s="7"/>
      <c r="G135" s="7"/>
      <c r="H135" s="7"/>
      <c r="I135" s="7"/>
      <c r="J135" s="7"/>
      <c r="K135" s="7"/>
      <c r="L135" s="7"/>
    </row>
    <row r="136" spans="1:12" s="3" customFormat="1" ht="15" customHeight="1" x14ac:dyDescent="0.15">
      <c r="A136" s="290" t="s">
        <v>209</v>
      </c>
      <c r="B136" s="45" t="s">
        <v>210</v>
      </c>
      <c r="C136" s="333">
        <f>[3]B!$C$124</f>
        <v>0</v>
      </c>
      <c r="D136" s="333">
        <f>[3]B!$E$124</f>
        <v>0</v>
      </c>
      <c r="E136" s="79">
        <f>[3]B!$AL$124</f>
        <v>0</v>
      </c>
      <c r="F136" s="7"/>
      <c r="G136" s="7"/>
      <c r="H136" s="7"/>
      <c r="I136" s="7"/>
      <c r="J136" s="7"/>
      <c r="K136" s="7"/>
      <c r="L136" s="7"/>
    </row>
    <row r="137" spans="1:12" s="3" customFormat="1" ht="15" customHeight="1" x14ac:dyDescent="0.15">
      <c r="A137" s="290" t="s">
        <v>211</v>
      </c>
      <c r="B137" s="45" t="s">
        <v>212</v>
      </c>
      <c r="C137" s="333">
        <f>[3]B!$C$125</f>
        <v>109</v>
      </c>
      <c r="D137" s="333">
        <f>[3]B!$E$125</f>
        <v>108</v>
      </c>
      <c r="E137" s="79">
        <f>[3]B!$AL$125</f>
        <v>7671240</v>
      </c>
      <c r="F137" s="7"/>
      <c r="G137" s="7"/>
      <c r="H137" s="7"/>
      <c r="I137" s="7"/>
      <c r="J137" s="7"/>
      <c r="K137" s="7"/>
      <c r="L137" s="7"/>
    </row>
    <row r="138" spans="1:12" s="3" customFormat="1" ht="15" customHeight="1" x14ac:dyDescent="0.15">
      <c r="A138" s="290" t="s">
        <v>213</v>
      </c>
      <c r="B138" s="45" t="s">
        <v>214</v>
      </c>
      <c r="C138" s="333">
        <f>[3]B!$C$126</f>
        <v>0</v>
      </c>
      <c r="D138" s="333">
        <f>[3]B!$E$126</f>
        <v>0</v>
      </c>
      <c r="E138" s="79">
        <f>[3]B!$AL$126</f>
        <v>0</v>
      </c>
      <c r="F138" s="7"/>
      <c r="G138" s="7"/>
      <c r="H138" s="7"/>
      <c r="I138" s="7"/>
      <c r="J138" s="7"/>
      <c r="K138" s="7"/>
      <c r="L138" s="7"/>
    </row>
    <row r="139" spans="1:12" s="3" customFormat="1" ht="15" customHeight="1" x14ac:dyDescent="0.15">
      <c r="A139" s="290" t="s">
        <v>215</v>
      </c>
      <c r="B139" s="45" t="s">
        <v>216</v>
      </c>
      <c r="C139" s="333">
        <f>[3]B!$C$127</f>
        <v>0</v>
      </c>
      <c r="D139" s="333">
        <f>[3]B!$E$127</f>
        <v>0</v>
      </c>
      <c r="E139" s="79">
        <f>[3]B!$AL$127</f>
        <v>0</v>
      </c>
      <c r="F139" s="7"/>
      <c r="G139" s="7"/>
      <c r="H139" s="7"/>
      <c r="I139" s="7"/>
      <c r="J139" s="7"/>
      <c r="K139" s="7"/>
      <c r="L139" s="7"/>
    </row>
    <row r="140" spans="1:12" s="3" customFormat="1" ht="15" customHeight="1" x14ac:dyDescent="0.15">
      <c r="A140" s="303" t="s">
        <v>217</v>
      </c>
      <c r="B140" s="65" t="s">
        <v>218</v>
      </c>
      <c r="C140" s="334">
        <f>[3]B!$C$128</f>
        <v>0</v>
      </c>
      <c r="D140" s="334">
        <f>[3]B!$E$128</f>
        <v>0</v>
      </c>
      <c r="E140" s="80">
        <f>[3]B!$AL$128</f>
        <v>0</v>
      </c>
      <c r="F140" s="7"/>
      <c r="G140" s="7"/>
      <c r="H140" s="7"/>
      <c r="I140" s="7"/>
      <c r="J140" s="7"/>
      <c r="K140" s="7"/>
      <c r="L140" s="7"/>
    </row>
    <row r="141" spans="1:12" s="3" customFormat="1" ht="20.100000000000001" customHeight="1" x14ac:dyDescent="0.15">
      <c r="A141" s="329"/>
      <c r="B141" s="66" t="s">
        <v>219</v>
      </c>
      <c r="C141" s="335">
        <f>SUM(C128:C140)</f>
        <v>4728</v>
      </c>
      <c r="D141" s="335">
        <f>SUM(D128:D140)</f>
        <v>4544</v>
      </c>
      <c r="E141" s="51">
        <f>SUM(E128:E140)</f>
        <v>262457050</v>
      </c>
      <c r="F141" s="7"/>
      <c r="G141" s="7"/>
      <c r="H141" s="7"/>
      <c r="I141" s="7"/>
      <c r="J141" s="7"/>
      <c r="K141" s="7"/>
      <c r="L141" s="7"/>
    </row>
    <row r="142" spans="1:12" s="3" customFormat="1" ht="20.100000000000001" customHeight="1" x14ac:dyDescent="0.15">
      <c r="A142" s="329"/>
      <c r="B142" s="81" t="s">
        <v>220</v>
      </c>
      <c r="C142" s="335">
        <f>SUM(C143:C152)</f>
        <v>803</v>
      </c>
      <c r="D142" s="335">
        <f>SUM(D143:D152)</f>
        <v>733</v>
      </c>
      <c r="E142" s="51">
        <f>SUM(E143:E152)</f>
        <v>4349250</v>
      </c>
      <c r="F142" s="7"/>
      <c r="G142" s="7"/>
      <c r="H142" s="7"/>
      <c r="I142" s="7"/>
      <c r="J142" s="7"/>
      <c r="K142" s="7"/>
      <c r="L142" s="7"/>
    </row>
    <row r="143" spans="1:12" s="3" customFormat="1" ht="15" customHeight="1" x14ac:dyDescent="0.15">
      <c r="A143" s="286" t="s">
        <v>221</v>
      </c>
      <c r="B143" s="43" t="s">
        <v>222</v>
      </c>
      <c r="C143" s="336">
        <f>[3]B!$C$131</f>
        <v>0</v>
      </c>
      <c r="D143" s="336">
        <f>[3]B!$E$131</f>
        <v>0</v>
      </c>
      <c r="E143" s="78">
        <f>[3]B!$AL$131</f>
        <v>0</v>
      </c>
      <c r="F143" s="7"/>
      <c r="G143" s="7"/>
      <c r="H143" s="7"/>
      <c r="I143" s="7"/>
      <c r="J143" s="7"/>
      <c r="K143" s="7"/>
      <c r="L143" s="7"/>
    </row>
    <row r="144" spans="1:12" s="3" customFormat="1" ht="15" customHeight="1" x14ac:dyDescent="0.15">
      <c r="A144" s="290" t="s">
        <v>223</v>
      </c>
      <c r="B144" s="45" t="s">
        <v>224</v>
      </c>
      <c r="C144" s="337">
        <f>[3]B!$C$132</f>
        <v>0</v>
      </c>
      <c r="D144" s="337">
        <f>[3]B!$E$132</f>
        <v>0</v>
      </c>
      <c r="E144" s="79">
        <f>[3]B!$AL$132</f>
        <v>0</v>
      </c>
      <c r="F144" s="7"/>
      <c r="G144" s="7"/>
      <c r="H144" s="7"/>
      <c r="I144" s="7"/>
      <c r="J144" s="7"/>
      <c r="K144" s="7"/>
      <c r="L144" s="7"/>
    </row>
    <row r="145" spans="1:12" s="3" customFormat="1" ht="15" customHeight="1" x14ac:dyDescent="0.15">
      <c r="A145" s="290" t="s">
        <v>225</v>
      </c>
      <c r="B145" s="45" t="s">
        <v>226</v>
      </c>
      <c r="C145" s="337">
        <f>[3]B!$C$133</f>
        <v>0</v>
      </c>
      <c r="D145" s="337">
        <f>[3]B!$E$133</f>
        <v>0</v>
      </c>
      <c r="E145" s="79">
        <f>[3]B!$AL$133</f>
        <v>0</v>
      </c>
      <c r="F145" s="7"/>
      <c r="G145" s="7"/>
      <c r="H145" s="7"/>
      <c r="I145" s="7"/>
      <c r="J145" s="7"/>
      <c r="K145" s="7"/>
      <c r="L145" s="7"/>
    </row>
    <row r="146" spans="1:12" s="3" customFormat="1" ht="15" customHeight="1" x14ac:dyDescent="0.15">
      <c r="A146" s="290" t="s">
        <v>227</v>
      </c>
      <c r="B146" s="45" t="s">
        <v>228</v>
      </c>
      <c r="C146" s="337">
        <f>[3]B!$C$134</f>
        <v>744</v>
      </c>
      <c r="D146" s="337">
        <f>[3]B!$E$134</f>
        <v>699</v>
      </c>
      <c r="E146" s="79">
        <f>[3]B!$AL$134</f>
        <v>4089150</v>
      </c>
      <c r="F146" s="7"/>
      <c r="G146" s="7"/>
      <c r="H146" s="7"/>
      <c r="I146" s="7"/>
      <c r="J146" s="7"/>
      <c r="K146" s="7"/>
      <c r="L146" s="7"/>
    </row>
    <row r="147" spans="1:12" s="3" customFormat="1" ht="15" customHeight="1" x14ac:dyDescent="0.15">
      <c r="A147" s="290" t="s">
        <v>229</v>
      </c>
      <c r="B147" s="45" t="s">
        <v>230</v>
      </c>
      <c r="C147" s="337">
        <f>[3]B!$C$135</f>
        <v>0</v>
      </c>
      <c r="D147" s="337">
        <f>[3]B!$E$135</f>
        <v>0</v>
      </c>
      <c r="E147" s="79">
        <f>[3]B!$AL$135</f>
        <v>0</v>
      </c>
      <c r="F147" s="7"/>
      <c r="G147" s="7"/>
      <c r="H147" s="7"/>
      <c r="I147" s="7"/>
      <c r="J147" s="7"/>
      <c r="K147" s="7"/>
      <c r="L147" s="7"/>
    </row>
    <row r="148" spans="1:12" s="3" customFormat="1" ht="15" customHeight="1" x14ac:dyDescent="0.15">
      <c r="A148" s="290" t="s">
        <v>231</v>
      </c>
      <c r="B148" s="45" t="s">
        <v>232</v>
      </c>
      <c r="C148" s="337">
        <f>[3]B!$C$136</f>
        <v>0</v>
      </c>
      <c r="D148" s="337">
        <f>[3]B!$E$136</f>
        <v>0</v>
      </c>
      <c r="E148" s="79">
        <f>[3]B!$AL$136</f>
        <v>0</v>
      </c>
      <c r="F148" s="7"/>
      <c r="G148" s="7"/>
      <c r="H148" s="7"/>
      <c r="I148" s="7"/>
      <c r="J148" s="7"/>
      <c r="K148" s="7"/>
      <c r="L148" s="7"/>
    </row>
    <row r="149" spans="1:12" s="3" customFormat="1" ht="15" customHeight="1" x14ac:dyDescent="0.15">
      <c r="A149" s="290" t="s">
        <v>233</v>
      </c>
      <c r="B149" s="45" t="s">
        <v>234</v>
      </c>
      <c r="C149" s="337">
        <f>[3]B!$C$137</f>
        <v>0</v>
      </c>
      <c r="D149" s="337">
        <f>[3]B!$E$137</f>
        <v>0</v>
      </c>
      <c r="E149" s="79">
        <f>[3]B!$AL$137</f>
        <v>0</v>
      </c>
      <c r="F149" s="7"/>
      <c r="G149" s="7"/>
      <c r="H149" s="7"/>
      <c r="I149" s="7"/>
      <c r="J149" s="7"/>
      <c r="K149" s="7"/>
      <c r="L149" s="7"/>
    </row>
    <row r="150" spans="1:12" s="3" customFormat="1" ht="15" customHeight="1" x14ac:dyDescent="0.15">
      <c r="A150" s="290" t="s">
        <v>235</v>
      </c>
      <c r="B150" s="45" t="s">
        <v>236</v>
      </c>
      <c r="C150" s="337">
        <f>[3]B!$C$138</f>
        <v>59</v>
      </c>
      <c r="D150" s="337">
        <f>[3]B!$E$138</f>
        <v>34</v>
      </c>
      <c r="E150" s="79">
        <f>[3]B!$AL$138</f>
        <v>260100</v>
      </c>
      <c r="F150" s="7"/>
      <c r="G150" s="7"/>
      <c r="H150" s="7"/>
      <c r="I150" s="7"/>
      <c r="J150" s="7"/>
      <c r="K150" s="7"/>
      <c r="L150" s="7"/>
    </row>
    <row r="151" spans="1:12" s="3" customFormat="1" ht="14.1" customHeight="1" x14ac:dyDescent="0.15">
      <c r="A151" s="290" t="s">
        <v>237</v>
      </c>
      <c r="B151" s="45" t="s">
        <v>238</v>
      </c>
      <c r="C151" s="337">
        <f>[3]B!$C$139</f>
        <v>0</v>
      </c>
      <c r="D151" s="337">
        <f>[3]B!$E$139</f>
        <v>0</v>
      </c>
      <c r="E151" s="79">
        <f>[3]B!$AL$139</f>
        <v>0</v>
      </c>
      <c r="F151" s="7"/>
      <c r="G151" s="7"/>
      <c r="H151" s="7"/>
      <c r="I151" s="7"/>
      <c r="J151" s="7"/>
      <c r="K151" s="7"/>
      <c r="L151" s="7"/>
    </row>
    <row r="152" spans="1:12" s="3" customFormat="1" ht="15" customHeight="1" x14ac:dyDescent="0.15">
      <c r="A152" s="303" t="s">
        <v>239</v>
      </c>
      <c r="B152" s="65" t="s">
        <v>240</v>
      </c>
      <c r="C152" s="338">
        <f>[3]B!$C$140</f>
        <v>0</v>
      </c>
      <c r="D152" s="338">
        <f>[3]B!$E$140</f>
        <v>0</v>
      </c>
      <c r="E152" s="80">
        <f>[3]B!$AL$140</f>
        <v>0</v>
      </c>
      <c r="F152" s="7"/>
      <c r="G152" s="7"/>
      <c r="H152" s="7"/>
      <c r="I152" s="7"/>
      <c r="J152" s="7"/>
      <c r="K152" s="7"/>
      <c r="L152" s="7"/>
    </row>
    <row r="153" spans="1:12" s="3" customFormat="1" ht="15" customHeight="1" x14ac:dyDescent="0.15">
      <c r="A153" s="339"/>
      <c r="B153" s="82" t="s">
        <v>241</v>
      </c>
      <c r="C153" s="340">
        <f>SUM(C154:C158)</f>
        <v>0</v>
      </c>
      <c r="D153" s="341"/>
      <c r="E153" s="84"/>
      <c r="F153" s="7"/>
      <c r="G153" s="7"/>
      <c r="H153" s="7"/>
      <c r="I153" s="7"/>
      <c r="J153" s="7"/>
      <c r="K153" s="7"/>
      <c r="L153" s="7"/>
    </row>
    <row r="154" spans="1:12" s="3" customFormat="1" ht="14.1" customHeight="1" x14ac:dyDescent="0.15">
      <c r="A154" s="303">
        <v>203211</v>
      </c>
      <c r="B154" s="65" t="s">
        <v>242</v>
      </c>
      <c r="C154" s="337">
        <f>[3]B!$C$142</f>
        <v>0</v>
      </c>
      <c r="D154" s="341"/>
      <c r="E154" s="84"/>
      <c r="F154" s="7"/>
      <c r="G154" s="7"/>
      <c r="H154" s="7"/>
      <c r="I154" s="7"/>
      <c r="J154" s="7"/>
      <c r="K154" s="7"/>
      <c r="L154" s="7"/>
    </row>
    <row r="155" spans="1:12" s="3" customFormat="1" ht="23.25" customHeight="1" x14ac:dyDescent="0.15">
      <c r="A155" s="342" t="s">
        <v>243</v>
      </c>
      <c r="B155" s="85" t="s">
        <v>244</v>
      </c>
      <c r="C155" s="337">
        <f>[3]B!C143</f>
        <v>0</v>
      </c>
      <c r="D155" s="343"/>
      <c r="E155" s="86"/>
      <c r="F155" s="7"/>
      <c r="G155" s="7"/>
      <c r="H155" s="7"/>
      <c r="I155" s="7"/>
      <c r="J155" s="7"/>
      <c r="K155" s="7"/>
      <c r="L155" s="7"/>
    </row>
    <row r="156" spans="1:12" s="3" customFormat="1" ht="14.1" customHeight="1" x14ac:dyDescent="0.15">
      <c r="A156" s="342" t="s">
        <v>245</v>
      </c>
      <c r="B156" s="85" t="s">
        <v>246</v>
      </c>
      <c r="C156" s="337">
        <f>[3]B!C144</f>
        <v>0</v>
      </c>
      <c r="D156" s="343"/>
      <c r="E156" s="86"/>
      <c r="F156" s="7"/>
      <c r="G156" s="7"/>
      <c r="H156" s="7"/>
      <c r="I156" s="7"/>
      <c r="J156" s="7"/>
      <c r="K156" s="7"/>
      <c r="L156" s="7"/>
    </row>
    <row r="157" spans="1:12" s="3" customFormat="1" ht="14.1" customHeight="1" x14ac:dyDescent="0.15">
      <c r="A157" s="342" t="s">
        <v>247</v>
      </c>
      <c r="B157" s="85" t="s">
        <v>248</v>
      </c>
      <c r="C157" s="337">
        <f>[3]B!C145</f>
        <v>0</v>
      </c>
      <c r="D157" s="343"/>
      <c r="E157" s="86"/>
      <c r="F157" s="7"/>
      <c r="G157" s="7"/>
      <c r="H157" s="7"/>
      <c r="I157" s="7"/>
      <c r="J157" s="7"/>
      <c r="K157" s="7"/>
      <c r="L157" s="7"/>
    </row>
    <row r="158" spans="1:12" s="3" customFormat="1" ht="24" customHeight="1" x14ac:dyDescent="0.15">
      <c r="A158" s="342" t="s">
        <v>249</v>
      </c>
      <c r="B158" s="85" t="s">
        <v>250</v>
      </c>
      <c r="C158" s="337">
        <f>[3]B!C146</f>
        <v>0</v>
      </c>
      <c r="D158" s="343"/>
      <c r="E158" s="86"/>
      <c r="F158" s="7"/>
      <c r="G158" s="7"/>
      <c r="H158" s="7"/>
      <c r="I158" s="7"/>
      <c r="J158" s="7"/>
      <c r="K158" s="7"/>
      <c r="L158" s="7"/>
    </row>
    <row r="159" spans="1:12" s="3" customFormat="1" ht="15" customHeight="1" x14ac:dyDescent="0.15">
      <c r="A159" s="329"/>
      <c r="B159" s="87" t="s">
        <v>251</v>
      </c>
      <c r="C159" s="344">
        <f>(C141+C142+C153)</f>
        <v>5531</v>
      </c>
      <c r="D159" s="344">
        <f>(D141+D142)</f>
        <v>5277</v>
      </c>
      <c r="E159" s="51">
        <f>(E141+E142)</f>
        <v>266806300</v>
      </c>
      <c r="F159" s="7"/>
      <c r="G159" s="7"/>
      <c r="H159" s="7"/>
      <c r="I159" s="7"/>
      <c r="J159" s="7"/>
      <c r="K159" s="7"/>
      <c r="L159" s="7"/>
    </row>
    <row r="160" spans="1:12" s="12" customFormat="1" ht="24.95" customHeight="1" x14ac:dyDescent="0.15">
      <c r="A160" s="68" t="s">
        <v>252</v>
      </c>
      <c r="B160" s="88"/>
      <c r="C160" s="330"/>
      <c r="D160" s="330"/>
      <c r="E160" s="77"/>
      <c r="F160" s="11"/>
      <c r="G160" s="11"/>
      <c r="H160" s="11"/>
      <c r="I160" s="11"/>
      <c r="J160" s="11"/>
      <c r="K160" s="11"/>
      <c r="L160" s="11"/>
    </row>
    <row r="161" spans="1:14" s="3" customFormat="1" ht="35.1" customHeight="1" x14ac:dyDescent="0.15">
      <c r="A161" s="13" t="s">
        <v>4</v>
      </c>
      <c r="B161" s="13" t="s">
        <v>5</v>
      </c>
      <c r="C161" s="39" t="s">
        <v>6</v>
      </c>
      <c r="D161" s="39" t="s">
        <v>7</v>
      </c>
      <c r="E161" s="39" t="s">
        <v>8</v>
      </c>
      <c r="F161" s="7"/>
      <c r="G161" s="7"/>
      <c r="H161" s="7"/>
      <c r="I161" s="7"/>
      <c r="J161" s="7"/>
      <c r="K161" s="7"/>
      <c r="L161" s="7"/>
    </row>
    <row r="162" spans="1:14" s="3" customFormat="1" ht="15" customHeight="1" x14ac:dyDescent="0.15">
      <c r="A162" s="286" t="s">
        <v>253</v>
      </c>
      <c r="B162" s="43" t="s">
        <v>254</v>
      </c>
      <c r="C162" s="345">
        <f>[3]B!C62</f>
        <v>288</v>
      </c>
      <c r="D162" s="345">
        <f>[3]B!$E$62</f>
        <v>152</v>
      </c>
      <c r="E162" s="79">
        <f>[3]B!$AL$62</f>
        <v>136800</v>
      </c>
      <c r="F162" s="7"/>
      <c r="G162" s="7"/>
      <c r="H162" s="7"/>
      <c r="I162" s="7"/>
      <c r="J162" s="7"/>
      <c r="K162" s="7"/>
      <c r="L162" s="7"/>
    </row>
    <row r="163" spans="1:14" s="3" customFormat="1" ht="15" customHeight="1" x14ac:dyDescent="0.15">
      <c r="A163" s="303" t="s">
        <v>255</v>
      </c>
      <c r="B163" s="65" t="s">
        <v>256</v>
      </c>
      <c r="C163" s="317">
        <f>SUM([3]B!$C$63+[3]B!$C$64)</f>
        <v>0</v>
      </c>
      <c r="D163" s="346">
        <f>SUM([3]B!$E$63+[3]B!$E$64)</f>
        <v>0</v>
      </c>
      <c r="E163" s="79">
        <f>SUM([3]B!$AL$63+[3]B!$AL$64)</f>
        <v>0</v>
      </c>
      <c r="F163" s="7"/>
      <c r="G163" s="7"/>
      <c r="H163" s="7"/>
      <c r="I163" s="7"/>
      <c r="J163" s="7"/>
      <c r="K163" s="7"/>
      <c r="L163" s="7"/>
    </row>
    <row r="164" spans="1:14" s="3" customFormat="1" ht="15" customHeight="1" x14ac:dyDescent="0.15">
      <c r="A164" s="89"/>
      <c r="B164" s="90" t="s">
        <v>257</v>
      </c>
      <c r="C164" s="347">
        <f>SUM(C162:C163)</f>
        <v>288</v>
      </c>
      <c r="D164" s="347">
        <f>SUM(D162:D163)</f>
        <v>152</v>
      </c>
      <c r="E164" s="91">
        <f>SUM(E162:E163)</f>
        <v>136800</v>
      </c>
      <c r="F164" s="7"/>
      <c r="G164" s="7"/>
      <c r="H164" s="7"/>
      <c r="I164" s="7"/>
      <c r="J164" s="7"/>
      <c r="K164" s="7"/>
      <c r="L164" s="7"/>
    </row>
    <row r="165" spans="1:14" s="3" customFormat="1" ht="24.95" customHeight="1" x14ac:dyDescent="0.15">
      <c r="A165" s="68" t="s">
        <v>258</v>
      </c>
      <c r="B165" s="92"/>
      <c r="C165" s="348"/>
      <c r="D165" s="348"/>
      <c r="E165" s="93"/>
      <c r="F165" s="7"/>
      <c r="G165" s="7"/>
      <c r="H165" s="7"/>
      <c r="I165" s="7"/>
      <c r="J165" s="7"/>
      <c r="K165" s="7"/>
      <c r="L165" s="7"/>
      <c r="M165" s="7"/>
      <c r="N165" s="7"/>
    </row>
    <row r="166" spans="1:14" s="3" customFormat="1" ht="35.1" customHeight="1" x14ac:dyDescent="0.15">
      <c r="A166" s="13" t="s">
        <v>4</v>
      </c>
      <c r="B166" s="13" t="s">
        <v>5</v>
      </c>
      <c r="C166" s="39" t="s">
        <v>6</v>
      </c>
      <c r="D166" s="94" t="s">
        <v>7</v>
      </c>
      <c r="E166" s="39" t="s">
        <v>8</v>
      </c>
      <c r="F166" s="7"/>
      <c r="G166" s="7"/>
      <c r="H166" s="7"/>
      <c r="I166" s="7"/>
      <c r="J166" s="7"/>
      <c r="K166" s="7"/>
      <c r="L166" s="7"/>
      <c r="M166" s="7"/>
      <c r="N166" s="7"/>
    </row>
    <row r="167" spans="1:14" s="3" customFormat="1" ht="15" customHeight="1" x14ac:dyDescent="0.15">
      <c r="A167" s="286">
        <v>1101004</v>
      </c>
      <c r="B167" s="43" t="s">
        <v>259</v>
      </c>
      <c r="C167" s="311">
        <f>[3]B!C1085</f>
        <v>0</v>
      </c>
      <c r="D167" s="349">
        <f>[3]B!$E$1085</f>
        <v>0</v>
      </c>
      <c r="E167" s="79">
        <f>[3]B!$AL$1085</f>
        <v>0</v>
      </c>
      <c r="F167" s="7"/>
      <c r="G167" s="7"/>
      <c r="H167" s="7"/>
      <c r="I167" s="7"/>
      <c r="J167" s="7"/>
      <c r="K167" s="7"/>
      <c r="L167" s="7"/>
      <c r="M167" s="7"/>
      <c r="N167" s="7"/>
    </row>
    <row r="168" spans="1:14" s="3" customFormat="1" ht="15" customHeight="1" x14ac:dyDescent="0.15">
      <c r="A168" s="290">
        <v>1101006</v>
      </c>
      <c r="B168" s="45" t="s">
        <v>260</v>
      </c>
      <c r="C168" s="350">
        <f>[3]B!C1086</f>
        <v>0</v>
      </c>
      <c r="D168" s="351">
        <f>[3]B!$E$1086</f>
        <v>0</v>
      </c>
      <c r="E168" s="79">
        <f>[3]B!$AL$1086</f>
        <v>0</v>
      </c>
      <c r="F168" s="7"/>
      <c r="G168" s="7"/>
      <c r="H168" s="7"/>
      <c r="I168" s="7"/>
      <c r="J168" s="7"/>
      <c r="K168" s="7"/>
      <c r="L168" s="7"/>
      <c r="M168" s="7"/>
      <c r="N168" s="7"/>
    </row>
    <row r="169" spans="1:14" s="3" customFormat="1" ht="15" customHeight="1" x14ac:dyDescent="0.15">
      <c r="A169" s="290">
        <v>1701001</v>
      </c>
      <c r="B169" s="45" t="s">
        <v>261</v>
      </c>
      <c r="C169" s="351">
        <f>[3]B!C1788</f>
        <v>980</v>
      </c>
      <c r="D169" s="351">
        <f>[3]B!$E$1788</f>
        <v>970</v>
      </c>
      <c r="E169" s="79">
        <f>[3]B!$AL$1788</f>
        <v>5664800</v>
      </c>
      <c r="F169" s="7"/>
      <c r="G169" s="7"/>
      <c r="H169" s="7"/>
      <c r="I169" s="7"/>
      <c r="J169" s="7"/>
      <c r="K169" s="7"/>
      <c r="L169" s="7"/>
      <c r="M169" s="7"/>
      <c r="N169" s="7"/>
    </row>
    <row r="170" spans="1:14" s="3" customFormat="1" ht="24" customHeight="1" x14ac:dyDescent="0.15">
      <c r="A170" s="290">
        <v>1701003</v>
      </c>
      <c r="B170" s="45" t="s">
        <v>262</v>
      </c>
      <c r="C170" s="351">
        <f>[3]B!C1789</f>
        <v>18</v>
      </c>
      <c r="D170" s="351">
        <f>[3]B!$E$1789</f>
        <v>18</v>
      </c>
      <c r="E170" s="79">
        <f>[3]B!$AL$1789</f>
        <v>295920</v>
      </c>
      <c r="F170" s="7"/>
      <c r="G170" s="7"/>
      <c r="H170" s="7"/>
      <c r="I170" s="7"/>
      <c r="J170" s="7"/>
      <c r="K170" s="7"/>
      <c r="L170" s="7"/>
      <c r="M170" s="7"/>
      <c r="N170" s="7"/>
    </row>
    <row r="171" spans="1:14" s="3" customFormat="1" ht="24" customHeight="1" x14ac:dyDescent="0.15">
      <c r="A171" s="290" t="s">
        <v>263</v>
      </c>
      <c r="B171" s="45" t="s">
        <v>264</v>
      </c>
      <c r="C171" s="351">
        <f>[3]B!C1790</f>
        <v>32</v>
      </c>
      <c r="D171" s="351">
        <f>[3]B!$E$1790</f>
        <v>32</v>
      </c>
      <c r="E171" s="79">
        <f>[3]B!$AL$1790</f>
        <v>892160</v>
      </c>
      <c r="F171" s="7"/>
      <c r="G171" s="7"/>
      <c r="H171" s="7"/>
      <c r="I171" s="7"/>
      <c r="J171" s="7"/>
      <c r="K171" s="7"/>
      <c r="L171" s="7"/>
      <c r="M171" s="7"/>
      <c r="N171" s="7"/>
    </row>
    <row r="172" spans="1:14" s="3" customFormat="1" ht="15" customHeight="1" x14ac:dyDescent="0.15">
      <c r="A172" s="290" t="s">
        <v>265</v>
      </c>
      <c r="B172" s="45" t="s">
        <v>266</v>
      </c>
      <c r="C172" s="351">
        <f>[3]B!C1791</f>
        <v>0</v>
      </c>
      <c r="D172" s="351">
        <f>[3]B!$E$1791</f>
        <v>0</v>
      </c>
      <c r="E172" s="79">
        <f>[3]B!$AL$1791</f>
        <v>0</v>
      </c>
      <c r="F172" s="7"/>
      <c r="G172" s="7"/>
      <c r="H172" s="7"/>
      <c r="I172" s="7"/>
      <c r="J172" s="7"/>
      <c r="K172" s="7"/>
      <c r="L172" s="7"/>
      <c r="M172" s="7"/>
      <c r="N172" s="7"/>
    </row>
    <row r="173" spans="1:14" s="3" customFormat="1" ht="15" customHeight="1" x14ac:dyDescent="0.15">
      <c r="A173" s="290" t="s">
        <v>267</v>
      </c>
      <c r="B173" s="45" t="s">
        <v>268</v>
      </c>
      <c r="C173" s="351">
        <f>[3]B!C1792</f>
        <v>70</v>
      </c>
      <c r="D173" s="351">
        <f>[3]B!$E$1792</f>
        <v>70</v>
      </c>
      <c r="E173" s="79">
        <f>[3]B!$AL$1792</f>
        <v>4151700</v>
      </c>
      <c r="F173" s="7"/>
      <c r="G173" s="7"/>
      <c r="H173" s="7"/>
      <c r="I173" s="7"/>
      <c r="J173" s="7"/>
      <c r="K173" s="7"/>
      <c r="L173" s="7"/>
      <c r="M173" s="7"/>
      <c r="N173" s="7"/>
    </row>
    <row r="174" spans="1:14" s="3" customFormat="1" ht="24" customHeight="1" x14ac:dyDescent="0.15">
      <c r="A174" s="290" t="s">
        <v>269</v>
      </c>
      <c r="B174" s="45" t="s">
        <v>270</v>
      </c>
      <c r="C174" s="351">
        <f>[3]B!C1793</f>
        <v>0</v>
      </c>
      <c r="D174" s="351">
        <f>[3]B!$E$1793</f>
        <v>0</v>
      </c>
      <c r="E174" s="79">
        <f>[3]B!$AL$1793</f>
        <v>0</v>
      </c>
      <c r="F174" s="7"/>
      <c r="G174" s="7"/>
      <c r="H174" s="7"/>
      <c r="I174" s="7"/>
      <c r="J174" s="7"/>
      <c r="K174" s="7"/>
      <c r="L174" s="7"/>
      <c r="M174" s="7"/>
      <c r="N174" s="7"/>
    </row>
    <row r="175" spans="1:14" s="3" customFormat="1" ht="15" customHeight="1" x14ac:dyDescent="0.15">
      <c r="A175" s="290" t="s">
        <v>271</v>
      </c>
      <c r="B175" s="45" t="s">
        <v>272</v>
      </c>
      <c r="C175" s="351">
        <f>[3]B!C1794</f>
        <v>0</v>
      </c>
      <c r="D175" s="351">
        <f>[3]B!$E$1794</f>
        <v>0</v>
      </c>
      <c r="E175" s="79">
        <f>[3]B!$AL$1794</f>
        <v>0</v>
      </c>
      <c r="F175" s="7"/>
      <c r="G175" s="7"/>
      <c r="H175" s="7"/>
      <c r="I175" s="7"/>
      <c r="J175" s="7"/>
      <c r="K175" s="7"/>
      <c r="L175" s="7"/>
      <c r="M175" s="7"/>
      <c r="N175" s="7"/>
    </row>
    <row r="176" spans="1:14" s="3" customFormat="1" ht="15" customHeight="1" x14ac:dyDescent="0.15">
      <c r="A176" s="290" t="s">
        <v>273</v>
      </c>
      <c r="B176" s="45" t="s">
        <v>274</v>
      </c>
      <c r="C176" s="351">
        <f>[3]B!C1795</f>
        <v>0</v>
      </c>
      <c r="D176" s="351">
        <f>[3]B!$E$1795</f>
        <v>0</v>
      </c>
      <c r="E176" s="79">
        <f>[3]B!$AL$1795</f>
        <v>0</v>
      </c>
      <c r="F176" s="7"/>
      <c r="G176" s="7"/>
      <c r="H176" s="7"/>
      <c r="I176" s="7"/>
      <c r="J176" s="7"/>
      <c r="K176" s="7"/>
      <c r="L176" s="7"/>
      <c r="M176" s="7"/>
      <c r="N176" s="7"/>
    </row>
    <row r="177" spans="1:14" s="3" customFormat="1" ht="15" customHeight="1" x14ac:dyDescent="0.15">
      <c r="A177" s="290" t="s">
        <v>275</v>
      </c>
      <c r="B177" s="45" t="s">
        <v>276</v>
      </c>
      <c r="C177" s="351">
        <f>[3]B!C1796</f>
        <v>0</v>
      </c>
      <c r="D177" s="351">
        <f>[3]B!$E$1796</f>
        <v>0</v>
      </c>
      <c r="E177" s="79">
        <f>[3]B!$AL$1796</f>
        <v>0</v>
      </c>
      <c r="F177" s="7"/>
      <c r="G177" s="7"/>
      <c r="H177" s="7"/>
      <c r="I177" s="7"/>
      <c r="J177" s="7"/>
      <c r="K177" s="7"/>
      <c r="L177" s="7"/>
      <c r="M177" s="7"/>
      <c r="N177" s="7"/>
    </row>
    <row r="178" spans="1:14" s="3" customFormat="1" ht="15" customHeight="1" x14ac:dyDescent="0.15">
      <c r="A178" s="290" t="s">
        <v>277</v>
      </c>
      <c r="B178" s="45" t="s">
        <v>278</v>
      </c>
      <c r="C178" s="351">
        <f>[3]B!C1797</f>
        <v>0</v>
      </c>
      <c r="D178" s="351">
        <f>[3]B!$E$1797</f>
        <v>0</v>
      </c>
      <c r="E178" s="79">
        <f>[3]B!$AL$1797</f>
        <v>0</v>
      </c>
      <c r="F178" s="7"/>
      <c r="G178" s="7"/>
      <c r="H178" s="7"/>
      <c r="I178" s="7"/>
      <c r="J178" s="7"/>
      <c r="K178" s="7"/>
      <c r="L178" s="7"/>
      <c r="M178" s="7"/>
      <c r="N178" s="7"/>
    </row>
    <row r="179" spans="1:14" s="3" customFormat="1" ht="15" customHeight="1" x14ac:dyDescent="0.15">
      <c r="A179" s="290" t="s">
        <v>279</v>
      </c>
      <c r="B179" s="45" t="s">
        <v>280</v>
      </c>
      <c r="C179" s="351">
        <f>[3]B!C1798</f>
        <v>0</v>
      </c>
      <c r="D179" s="351">
        <f>[3]B!$E$1798</f>
        <v>0</v>
      </c>
      <c r="E179" s="79">
        <f>[3]B!$AL$1798</f>
        <v>0</v>
      </c>
      <c r="F179" s="7"/>
      <c r="G179" s="7"/>
      <c r="H179" s="7"/>
      <c r="I179" s="7"/>
      <c r="J179" s="7"/>
      <c r="K179" s="7"/>
      <c r="L179" s="7"/>
      <c r="M179" s="7"/>
      <c r="N179" s="7"/>
    </row>
    <row r="180" spans="1:14" s="3" customFormat="1" ht="15" customHeight="1" x14ac:dyDescent="0.15">
      <c r="A180" s="290" t="s">
        <v>281</v>
      </c>
      <c r="B180" s="45" t="s">
        <v>282</v>
      </c>
      <c r="C180" s="351">
        <f>[3]B!C1799</f>
        <v>0</v>
      </c>
      <c r="D180" s="351">
        <f>[3]B!$E$1799</f>
        <v>0</v>
      </c>
      <c r="E180" s="79">
        <f>[3]B!$AL$1799</f>
        <v>0</v>
      </c>
      <c r="F180" s="7"/>
      <c r="G180" s="7"/>
      <c r="H180" s="7"/>
      <c r="I180" s="7"/>
      <c r="J180" s="7"/>
      <c r="K180" s="7"/>
      <c r="L180" s="7"/>
      <c r="M180" s="7"/>
      <c r="N180" s="7"/>
    </row>
    <row r="181" spans="1:14" s="3" customFormat="1" ht="15" customHeight="1" x14ac:dyDescent="0.15">
      <c r="A181" s="290" t="s">
        <v>283</v>
      </c>
      <c r="B181" s="45" t="s">
        <v>284</v>
      </c>
      <c r="C181" s="351">
        <f>[3]B!C1800</f>
        <v>0</v>
      </c>
      <c r="D181" s="351">
        <f>[3]B!$E$1800</f>
        <v>0</v>
      </c>
      <c r="E181" s="79">
        <f>[3]B!$AL$1800</f>
        <v>0</v>
      </c>
      <c r="F181" s="7"/>
      <c r="G181" s="7"/>
      <c r="H181" s="7"/>
      <c r="I181" s="7"/>
      <c r="J181" s="7"/>
      <c r="K181" s="7"/>
      <c r="L181" s="7"/>
      <c r="M181" s="7"/>
      <c r="N181" s="7"/>
    </row>
    <row r="182" spans="1:14" s="3" customFormat="1" ht="15" customHeight="1" x14ac:dyDescent="0.15">
      <c r="A182" s="290" t="s">
        <v>285</v>
      </c>
      <c r="B182" s="45" t="s">
        <v>286</v>
      </c>
      <c r="C182" s="351">
        <f>[3]B!C1801</f>
        <v>0</v>
      </c>
      <c r="D182" s="351">
        <f>[3]B!$E$1801</f>
        <v>0</v>
      </c>
      <c r="E182" s="79">
        <f>[3]B!$AL$1801</f>
        <v>0</v>
      </c>
      <c r="F182" s="7"/>
      <c r="G182" s="7"/>
      <c r="H182" s="7"/>
      <c r="I182" s="7"/>
      <c r="J182" s="7"/>
      <c r="K182" s="7"/>
      <c r="L182" s="7"/>
      <c r="M182" s="7"/>
      <c r="N182" s="7"/>
    </row>
    <row r="183" spans="1:14" s="3" customFormat="1" ht="24" customHeight="1" x14ac:dyDescent="0.15">
      <c r="A183" s="290" t="s">
        <v>287</v>
      </c>
      <c r="B183" s="45" t="s">
        <v>288</v>
      </c>
      <c r="C183" s="351">
        <f>[3]B!C1802</f>
        <v>0</v>
      </c>
      <c r="D183" s="351">
        <f>[3]B!$E$1802</f>
        <v>0</v>
      </c>
      <c r="E183" s="79">
        <f>[3]B!$AL$1802</f>
        <v>0</v>
      </c>
      <c r="F183" s="7"/>
      <c r="G183" s="7"/>
      <c r="H183" s="7"/>
      <c r="I183" s="7"/>
      <c r="J183" s="7"/>
      <c r="K183" s="7"/>
      <c r="L183" s="7"/>
      <c r="M183" s="7"/>
      <c r="N183" s="7"/>
    </row>
    <row r="184" spans="1:14" s="3" customFormat="1" ht="15" customHeight="1" x14ac:dyDescent="0.15">
      <c r="A184" s="290" t="s">
        <v>289</v>
      </c>
      <c r="B184" s="45" t="s">
        <v>290</v>
      </c>
      <c r="C184" s="351">
        <f>[3]B!C1803</f>
        <v>0</v>
      </c>
      <c r="D184" s="351">
        <f>[3]B!$E$1803</f>
        <v>0</v>
      </c>
      <c r="E184" s="79">
        <f>[3]B!$AL$1803</f>
        <v>0</v>
      </c>
      <c r="F184" s="7"/>
      <c r="G184" s="7"/>
      <c r="H184" s="7"/>
      <c r="I184" s="7"/>
      <c r="J184" s="7"/>
      <c r="K184" s="7"/>
      <c r="L184" s="7"/>
      <c r="M184" s="7"/>
      <c r="N184" s="7"/>
    </row>
    <row r="185" spans="1:14" s="3" customFormat="1" ht="15" customHeight="1" x14ac:dyDescent="0.15">
      <c r="A185" s="290" t="s">
        <v>291</v>
      </c>
      <c r="B185" s="45" t="s">
        <v>292</v>
      </c>
      <c r="C185" s="351">
        <f>[3]B!C1804</f>
        <v>0</v>
      </c>
      <c r="D185" s="351">
        <f>[3]B!$E$1804</f>
        <v>0</v>
      </c>
      <c r="E185" s="79">
        <f>[3]B!$AL$1804</f>
        <v>0</v>
      </c>
      <c r="F185" s="7"/>
      <c r="G185" s="7"/>
      <c r="H185" s="7"/>
      <c r="I185" s="7"/>
      <c r="J185" s="7"/>
      <c r="K185" s="7"/>
      <c r="L185" s="7"/>
      <c r="M185" s="7"/>
      <c r="N185" s="7"/>
    </row>
    <row r="186" spans="1:14" s="3" customFormat="1" ht="15" customHeight="1" x14ac:dyDescent="0.15">
      <c r="A186" s="290" t="s">
        <v>293</v>
      </c>
      <c r="B186" s="45" t="s">
        <v>294</v>
      </c>
      <c r="C186" s="351">
        <f>[3]B!C1805</f>
        <v>0</v>
      </c>
      <c r="D186" s="351">
        <f>[3]B!$E$1805</f>
        <v>0</v>
      </c>
      <c r="E186" s="79">
        <f>[3]B!$AL$1805</f>
        <v>0</v>
      </c>
      <c r="F186" s="7"/>
      <c r="G186" s="7"/>
      <c r="H186" s="7"/>
      <c r="I186" s="7"/>
      <c r="J186" s="7"/>
      <c r="K186" s="7"/>
      <c r="L186" s="7"/>
      <c r="M186" s="7"/>
      <c r="N186" s="7"/>
    </row>
    <row r="187" spans="1:14" s="3" customFormat="1" ht="15" customHeight="1" x14ac:dyDescent="0.15">
      <c r="A187" s="290" t="s">
        <v>295</v>
      </c>
      <c r="B187" s="45" t="s">
        <v>296</v>
      </c>
      <c r="C187" s="351">
        <f>[3]B!C1806</f>
        <v>0</v>
      </c>
      <c r="D187" s="351">
        <f>[3]B!$E$1806</f>
        <v>0</v>
      </c>
      <c r="E187" s="79">
        <f>[3]B!$AL$1806</f>
        <v>0</v>
      </c>
      <c r="F187" s="7"/>
      <c r="G187" s="7"/>
      <c r="H187" s="7"/>
      <c r="I187" s="7"/>
      <c r="J187" s="7"/>
      <c r="K187" s="7"/>
      <c r="L187" s="7"/>
      <c r="M187" s="7"/>
      <c r="N187" s="7"/>
    </row>
    <row r="188" spans="1:14" s="3" customFormat="1" ht="15" customHeight="1" x14ac:dyDescent="0.15">
      <c r="A188" s="290" t="s">
        <v>297</v>
      </c>
      <c r="B188" s="45" t="s">
        <v>298</v>
      </c>
      <c r="C188" s="351">
        <f>[3]B!C1807</f>
        <v>0</v>
      </c>
      <c r="D188" s="351">
        <f>[3]B!$E$1807</f>
        <v>0</v>
      </c>
      <c r="E188" s="79">
        <f>[3]B!$AL$1807</f>
        <v>0</v>
      </c>
      <c r="F188" s="7"/>
      <c r="G188" s="7"/>
      <c r="H188" s="7"/>
      <c r="I188" s="7"/>
      <c r="J188" s="7"/>
      <c r="K188" s="7"/>
      <c r="L188" s="7"/>
      <c r="M188" s="7"/>
      <c r="N188" s="7"/>
    </row>
    <row r="189" spans="1:14" s="3" customFormat="1" ht="15" customHeight="1" x14ac:dyDescent="0.15">
      <c r="A189" s="290" t="s">
        <v>299</v>
      </c>
      <c r="B189" s="45" t="s">
        <v>300</v>
      </c>
      <c r="C189" s="351">
        <f>[3]B!C1808</f>
        <v>0</v>
      </c>
      <c r="D189" s="351">
        <f>[3]B!$E$1808</f>
        <v>0</v>
      </c>
      <c r="E189" s="79">
        <f>[3]B!$AL$1808</f>
        <v>0</v>
      </c>
      <c r="F189" s="7"/>
      <c r="G189" s="7"/>
      <c r="H189" s="7"/>
      <c r="I189" s="7"/>
      <c r="J189" s="7"/>
      <c r="K189" s="7"/>
      <c r="L189" s="7"/>
      <c r="M189" s="7"/>
      <c r="N189" s="7"/>
    </row>
    <row r="190" spans="1:14" s="3" customFormat="1" ht="15" customHeight="1" x14ac:dyDescent="0.15">
      <c r="A190" s="290">
        <v>1701035</v>
      </c>
      <c r="B190" s="45" t="s">
        <v>301</v>
      </c>
      <c r="C190" s="351">
        <f>[3]B!C1809</f>
        <v>0</v>
      </c>
      <c r="D190" s="351">
        <f>[3]B!$E$1809</f>
        <v>0</v>
      </c>
      <c r="E190" s="79">
        <f>[3]B!$AL$1809</f>
        <v>0</v>
      </c>
      <c r="F190" s="7"/>
      <c r="G190" s="7"/>
      <c r="H190" s="7"/>
      <c r="I190" s="7"/>
      <c r="J190" s="7"/>
      <c r="K190" s="7"/>
      <c r="L190" s="7"/>
      <c r="M190" s="7"/>
      <c r="N190" s="7"/>
    </row>
    <row r="191" spans="1:14" s="3" customFormat="1" ht="15" customHeight="1" x14ac:dyDescent="0.15">
      <c r="A191" s="290" t="s">
        <v>302</v>
      </c>
      <c r="B191" s="45" t="s">
        <v>303</v>
      </c>
      <c r="C191" s="351">
        <f>[3]B!C1810</f>
        <v>0</v>
      </c>
      <c r="D191" s="351">
        <f>[3]B!$E$1810</f>
        <v>0</v>
      </c>
      <c r="E191" s="79">
        <f>[3]B!$AL$1810</f>
        <v>0</v>
      </c>
      <c r="F191" s="7"/>
      <c r="G191" s="7"/>
      <c r="H191" s="7"/>
      <c r="I191" s="7"/>
      <c r="J191" s="7"/>
      <c r="K191" s="7"/>
      <c r="L191" s="7"/>
      <c r="M191" s="7"/>
      <c r="N191" s="7"/>
    </row>
    <row r="192" spans="1:14" s="3" customFormat="1" ht="15" customHeight="1" x14ac:dyDescent="0.15">
      <c r="A192" s="290" t="s">
        <v>304</v>
      </c>
      <c r="B192" s="45" t="s">
        <v>305</v>
      </c>
      <c r="C192" s="351">
        <f>[3]B!C1811</f>
        <v>0</v>
      </c>
      <c r="D192" s="351">
        <f>[3]B!$E$1811</f>
        <v>0</v>
      </c>
      <c r="E192" s="79">
        <f>[3]B!$AL$1811</f>
        <v>0</v>
      </c>
      <c r="F192" s="7"/>
      <c r="G192" s="7"/>
      <c r="H192" s="7"/>
      <c r="I192" s="7"/>
      <c r="J192" s="7"/>
      <c r="K192" s="7"/>
      <c r="L192" s="7"/>
      <c r="M192" s="7"/>
      <c r="N192" s="7"/>
    </row>
    <row r="193" spans="1:14" s="3" customFormat="1" ht="15" customHeight="1" x14ac:dyDescent="0.15">
      <c r="A193" s="290">
        <v>1801001</v>
      </c>
      <c r="B193" s="45" t="s">
        <v>306</v>
      </c>
      <c r="C193" s="351">
        <f>[3]B!C2059</f>
        <v>67</v>
      </c>
      <c r="D193" s="351">
        <f>[3]B!$E$2059</f>
        <v>67</v>
      </c>
      <c r="E193" s="79">
        <f>[3]B!$AL$2059</f>
        <v>2697420</v>
      </c>
      <c r="F193" s="7"/>
      <c r="G193" s="7"/>
      <c r="H193" s="7"/>
      <c r="I193" s="7"/>
      <c r="J193" s="7"/>
      <c r="K193" s="7"/>
      <c r="L193" s="7"/>
      <c r="M193" s="7"/>
      <c r="N193" s="7"/>
    </row>
    <row r="194" spans="1:14" s="3" customFormat="1" ht="15" customHeight="1" x14ac:dyDescent="0.15">
      <c r="A194" s="290">
        <v>1801003</v>
      </c>
      <c r="B194" s="45" t="s">
        <v>307</v>
      </c>
      <c r="C194" s="351">
        <f>[3]B!C2060</f>
        <v>0</v>
      </c>
      <c r="D194" s="351">
        <f>[3]B!$E$2060</f>
        <v>0</v>
      </c>
      <c r="E194" s="79">
        <f>[3]B!$AL$2060</f>
        <v>0</v>
      </c>
      <c r="F194" s="7"/>
      <c r="G194" s="7"/>
      <c r="H194" s="7"/>
      <c r="I194" s="7"/>
      <c r="J194" s="7"/>
      <c r="K194" s="7"/>
      <c r="L194" s="7"/>
      <c r="M194" s="7"/>
      <c r="N194" s="7"/>
    </row>
    <row r="195" spans="1:14" s="3" customFormat="1" ht="15" customHeight="1" x14ac:dyDescent="0.15">
      <c r="A195" s="290">
        <v>1801006</v>
      </c>
      <c r="B195" s="45" t="s">
        <v>308</v>
      </c>
      <c r="C195" s="351">
        <f>[3]B!C2061</f>
        <v>6</v>
      </c>
      <c r="D195" s="351">
        <f>[3]B!$E$2061</f>
        <v>6</v>
      </c>
      <c r="E195" s="79">
        <f>[3]B!$AL$2061</f>
        <v>310380</v>
      </c>
      <c r="F195" s="7"/>
      <c r="G195" s="7"/>
      <c r="H195" s="7"/>
      <c r="I195" s="7"/>
      <c r="J195" s="7"/>
      <c r="K195" s="7"/>
      <c r="L195" s="7"/>
      <c r="M195" s="7"/>
      <c r="N195" s="7"/>
    </row>
    <row r="196" spans="1:14" s="3" customFormat="1" ht="15" customHeight="1" x14ac:dyDescent="0.15">
      <c r="A196" s="290">
        <v>1401001</v>
      </c>
      <c r="B196" s="45" t="s">
        <v>309</v>
      </c>
      <c r="C196" s="351">
        <f>[3]B!C1504</f>
        <v>0</v>
      </c>
      <c r="D196" s="351">
        <f>[3]B!$E$1504</f>
        <v>0</v>
      </c>
      <c r="E196" s="79">
        <f>[3]B!$AL$1504</f>
        <v>0</v>
      </c>
      <c r="F196" s="7"/>
      <c r="G196" s="7"/>
      <c r="H196" s="7"/>
      <c r="I196" s="7"/>
      <c r="J196" s="7"/>
      <c r="K196" s="7"/>
      <c r="L196" s="7"/>
      <c r="M196" s="7"/>
      <c r="N196" s="7"/>
    </row>
    <row r="197" spans="1:14" s="3" customFormat="1" ht="24" customHeight="1" x14ac:dyDescent="0.15">
      <c r="A197" s="290">
        <v>1101113</v>
      </c>
      <c r="B197" s="45" t="s">
        <v>310</v>
      </c>
      <c r="C197" s="351">
        <f>[3]B!C1087</f>
        <v>0</v>
      </c>
      <c r="D197" s="351">
        <f>[3]B!$E$1087</f>
        <v>0</v>
      </c>
      <c r="E197" s="79">
        <f>[3]B!$AL$1087</f>
        <v>0</v>
      </c>
      <c r="F197" s="7"/>
      <c r="G197" s="7"/>
      <c r="H197" s="7"/>
      <c r="I197" s="7"/>
      <c r="J197" s="7"/>
      <c r="K197" s="7"/>
      <c r="L197" s="7"/>
      <c r="M197" s="7"/>
      <c r="N197" s="7"/>
    </row>
    <row r="198" spans="1:14" s="3" customFormat="1" ht="24" customHeight="1" x14ac:dyDescent="0.15">
      <c r="A198" s="290">
        <v>1101140</v>
      </c>
      <c r="B198" s="45" t="s">
        <v>311</v>
      </c>
      <c r="C198" s="351">
        <f>[3]B!C1088</f>
        <v>0</v>
      </c>
      <c r="D198" s="351">
        <f>[3]B!$E$1088</f>
        <v>0</v>
      </c>
      <c r="E198" s="79">
        <f>[3]B!$AL$1088</f>
        <v>0</v>
      </c>
      <c r="F198" s="7"/>
      <c r="G198" s="7"/>
      <c r="H198" s="7"/>
      <c r="I198" s="7"/>
      <c r="J198" s="7"/>
      <c r="K198" s="7"/>
      <c r="L198" s="7"/>
      <c r="M198" s="7"/>
      <c r="N198" s="7"/>
    </row>
    <row r="199" spans="1:14" s="3" customFormat="1" ht="15" customHeight="1" x14ac:dyDescent="0.15">
      <c r="A199" s="290">
        <v>1101141</v>
      </c>
      <c r="B199" s="45" t="s">
        <v>312</v>
      </c>
      <c r="C199" s="351">
        <f>[3]B!C1089</f>
        <v>2</v>
      </c>
      <c r="D199" s="351">
        <f>[3]B!$E$1089</f>
        <v>2</v>
      </c>
      <c r="E199" s="79">
        <f>[3]B!$AL$1089</f>
        <v>532440</v>
      </c>
      <c r="F199" s="7"/>
      <c r="G199" s="7"/>
      <c r="H199" s="7"/>
      <c r="I199" s="7"/>
      <c r="J199" s="7"/>
      <c r="K199" s="7"/>
      <c r="L199" s="7"/>
      <c r="M199" s="7"/>
      <c r="N199" s="7"/>
    </row>
    <row r="200" spans="1:14" s="3" customFormat="1" ht="15" customHeight="1" x14ac:dyDescent="0.15">
      <c r="A200" s="303">
        <v>1101142</v>
      </c>
      <c r="B200" s="65" t="s">
        <v>313</v>
      </c>
      <c r="C200" s="351">
        <f>[3]B!C1090</f>
        <v>0</v>
      </c>
      <c r="D200" s="352">
        <f>[3]B!$E$1090</f>
        <v>0</v>
      </c>
      <c r="E200" s="79">
        <f>[3]B!$AL$1090</f>
        <v>0</v>
      </c>
      <c r="F200" s="7"/>
      <c r="G200" s="7"/>
      <c r="H200" s="7"/>
      <c r="I200" s="7"/>
      <c r="J200" s="7"/>
      <c r="K200" s="7"/>
      <c r="L200" s="7"/>
      <c r="M200" s="7"/>
      <c r="N200" s="7"/>
    </row>
    <row r="201" spans="1:14" s="3" customFormat="1" ht="15" customHeight="1" x14ac:dyDescent="0.15">
      <c r="A201" s="329"/>
      <c r="B201" s="66" t="s">
        <v>314</v>
      </c>
      <c r="C201" s="353">
        <f>SUM(C167:C200)</f>
        <v>1175</v>
      </c>
      <c r="D201" s="353">
        <f>SUM(D167:D200)</f>
        <v>1165</v>
      </c>
      <c r="E201" s="95">
        <f>SUM(E167:E200)</f>
        <v>14544820</v>
      </c>
      <c r="F201" s="7"/>
      <c r="G201" s="7"/>
      <c r="H201" s="7"/>
      <c r="I201" s="7"/>
      <c r="J201" s="7"/>
      <c r="K201" s="7"/>
      <c r="L201" s="7"/>
      <c r="M201" s="7"/>
      <c r="N201" s="7"/>
    </row>
    <row r="202" spans="1:14" s="3" customFormat="1" ht="24.95" customHeight="1" x14ac:dyDescent="0.15">
      <c r="A202" s="96" t="s">
        <v>315</v>
      </c>
      <c r="B202" s="97"/>
      <c r="C202" s="354"/>
      <c r="D202" s="354"/>
      <c r="E202" s="98"/>
      <c r="F202" s="7"/>
      <c r="G202" s="7"/>
      <c r="H202" s="7"/>
      <c r="I202" s="7"/>
      <c r="J202" s="7"/>
      <c r="K202" s="7"/>
      <c r="L202" s="7"/>
      <c r="M202" s="7"/>
      <c r="N202" s="7"/>
    </row>
    <row r="203" spans="1:14" s="3" customFormat="1" ht="30" customHeight="1" x14ac:dyDescent="0.15">
      <c r="A203" s="13" t="s">
        <v>4</v>
      </c>
      <c r="B203" s="13" t="s">
        <v>5</v>
      </c>
      <c r="C203" s="14" t="s">
        <v>6</v>
      </c>
      <c r="D203" s="39" t="s">
        <v>7</v>
      </c>
      <c r="E203" s="39" t="s">
        <v>8</v>
      </c>
      <c r="F203" s="7"/>
      <c r="G203" s="7"/>
      <c r="H203" s="7"/>
      <c r="I203" s="7"/>
      <c r="J203" s="7"/>
      <c r="K203" s="7"/>
      <c r="L203" s="7"/>
      <c r="M203" s="7"/>
      <c r="N203" s="7"/>
    </row>
    <row r="204" spans="1:14" s="3" customFormat="1" ht="15" customHeight="1" x14ac:dyDescent="0.15">
      <c r="A204" s="301"/>
      <c r="B204" s="99" t="s">
        <v>316</v>
      </c>
      <c r="C204" s="336">
        <f>[3]B!C947</f>
        <v>0</v>
      </c>
      <c r="D204" s="355">
        <f>[3]B!E947</f>
        <v>0</v>
      </c>
      <c r="E204" s="30">
        <f>[3]B!$AL$947</f>
        <v>0</v>
      </c>
      <c r="F204" s="7"/>
      <c r="G204" s="7"/>
      <c r="H204" s="7"/>
      <c r="I204" s="7"/>
      <c r="J204" s="7"/>
      <c r="K204" s="7"/>
      <c r="L204" s="7"/>
      <c r="M204" s="7"/>
      <c r="N204" s="7"/>
    </row>
    <row r="205" spans="1:14" s="3" customFormat="1" ht="15" customHeight="1" x14ac:dyDescent="0.15">
      <c r="A205" s="301"/>
      <c r="B205" s="99" t="s">
        <v>317</v>
      </c>
      <c r="C205" s="356">
        <f>[3]B!C2900</f>
        <v>0</v>
      </c>
      <c r="D205" s="357"/>
      <c r="E205" s="100"/>
      <c r="F205" s="7"/>
      <c r="G205" s="7"/>
      <c r="H205" s="7"/>
      <c r="I205" s="7"/>
      <c r="J205" s="7"/>
      <c r="K205" s="7"/>
      <c r="L205" s="7"/>
    </row>
    <row r="206" spans="1:14" s="3" customFormat="1" ht="15" customHeight="1" x14ac:dyDescent="0.15">
      <c r="A206" s="290"/>
      <c r="B206" s="101" t="s">
        <v>318</v>
      </c>
      <c r="C206" s="337">
        <f>[3]B!C2901</f>
        <v>0</v>
      </c>
      <c r="D206" s="341"/>
      <c r="E206" s="84"/>
      <c r="F206" s="7"/>
      <c r="G206" s="7"/>
      <c r="H206" s="7"/>
      <c r="I206" s="7"/>
      <c r="J206" s="7"/>
      <c r="K206" s="7"/>
      <c r="L206" s="7"/>
    </row>
    <row r="207" spans="1:14" s="3" customFormat="1" ht="15" customHeight="1" x14ac:dyDescent="0.15">
      <c r="A207" s="290"/>
      <c r="B207" s="101" t="s">
        <v>319</v>
      </c>
      <c r="C207" s="337">
        <f>[3]B!$C$2902</f>
        <v>0</v>
      </c>
      <c r="D207" s="341"/>
      <c r="E207" s="84"/>
      <c r="F207" s="7"/>
      <c r="G207" s="7"/>
      <c r="H207" s="7"/>
      <c r="I207" s="7"/>
      <c r="J207" s="7"/>
      <c r="K207" s="7"/>
      <c r="L207" s="7"/>
    </row>
    <row r="208" spans="1:14" s="3" customFormat="1" ht="15" customHeight="1" x14ac:dyDescent="0.15">
      <c r="A208" s="290"/>
      <c r="B208" s="101" t="s">
        <v>320</v>
      </c>
      <c r="C208" s="337">
        <f>[3]B!$C$2903</f>
        <v>0</v>
      </c>
      <c r="D208" s="341"/>
      <c r="E208" s="84"/>
      <c r="F208" s="7"/>
      <c r="G208" s="7"/>
      <c r="H208" s="7"/>
      <c r="I208" s="7"/>
      <c r="J208" s="7"/>
      <c r="K208" s="7"/>
      <c r="L208" s="7"/>
    </row>
    <row r="209" spans="1:12" s="3" customFormat="1" ht="15" customHeight="1" x14ac:dyDescent="0.15">
      <c r="A209" s="290"/>
      <c r="B209" s="101" t="s">
        <v>321</v>
      </c>
      <c r="C209" s="337">
        <f>[3]B!$C$2904</f>
        <v>0</v>
      </c>
      <c r="D209" s="341"/>
      <c r="E209" s="84"/>
      <c r="F209" s="7"/>
      <c r="G209" s="7"/>
      <c r="H209" s="7"/>
      <c r="I209" s="7"/>
      <c r="J209" s="7"/>
      <c r="K209" s="7"/>
      <c r="L209" s="7"/>
    </row>
    <row r="210" spans="1:12" s="3" customFormat="1" ht="15" customHeight="1" x14ac:dyDescent="0.15">
      <c r="A210" s="290"/>
      <c r="B210" s="101" t="s">
        <v>322</v>
      </c>
      <c r="C210" s="337">
        <f>[3]B!$C$2905</f>
        <v>0</v>
      </c>
      <c r="D210" s="341"/>
      <c r="E210" s="84"/>
      <c r="F210" s="7"/>
      <c r="G210" s="7"/>
      <c r="H210" s="7"/>
      <c r="I210" s="7"/>
      <c r="J210" s="7"/>
      <c r="K210" s="7"/>
      <c r="L210" s="7"/>
    </row>
    <row r="211" spans="1:12" s="3" customFormat="1" ht="15" customHeight="1" x14ac:dyDescent="0.15">
      <c r="A211" s="303"/>
      <c r="B211" s="102" t="s">
        <v>323</v>
      </c>
      <c r="C211" s="338">
        <f>[3]B!$C$2906</f>
        <v>0</v>
      </c>
      <c r="D211" s="358"/>
      <c r="E211" s="103"/>
      <c r="F211" s="7"/>
      <c r="G211" s="7"/>
      <c r="H211" s="7"/>
      <c r="I211" s="7"/>
      <c r="J211" s="7"/>
      <c r="K211" s="7"/>
      <c r="L211" s="7"/>
    </row>
    <row r="212" spans="1:12" s="3" customFormat="1" ht="15" customHeight="1" x14ac:dyDescent="0.15">
      <c r="A212" s="329"/>
      <c r="B212" s="104" t="s">
        <v>105</v>
      </c>
      <c r="C212" s="359">
        <f>SUM(C204:C211)</f>
        <v>0</v>
      </c>
      <c r="D212" s="359">
        <f>SUM(D204:D211)</f>
        <v>0</v>
      </c>
      <c r="E212" s="359">
        <f t="shared" ref="E212" si="2">SUM(E204:E211)</f>
        <v>0</v>
      </c>
      <c r="F212" s="7"/>
      <c r="G212" s="7"/>
      <c r="H212" s="7"/>
      <c r="I212" s="7"/>
      <c r="J212" s="7"/>
      <c r="K212" s="7"/>
      <c r="L212" s="7"/>
    </row>
    <row r="213" spans="1:12" s="3" customFormat="1" ht="24.95" customHeight="1" x14ac:dyDescent="0.15">
      <c r="A213" s="96" t="s">
        <v>324</v>
      </c>
      <c r="B213" s="97"/>
      <c r="C213" s="360"/>
      <c r="D213" s="360"/>
      <c r="E213" s="105"/>
      <c r="F213" s="7"/>
      <c r="G213" s="7"/>
      <c r="H213" s="7"/>
      <c r="I213" s="7"/>
      <c r="J213" s="7"/>
      <c r="K213" s="7"/>
      <c r="L213" s="7"/>
    </row>
    <row r="214" spans="1:12" s="3" customFormat="1" ht="30" customHeight="1" x14ac:dyDescent="0.15">
      <c r="A214" s="13" t="s">
        <v>4</v>
      </c>
      <c r="B214" s="106" t="s">
        <v>325</v>
      </c>
      <c r="C214" s="39" t="s">
        <v>6</v>
      </c>
      <c r="D214" s="94" t="s">
        <v>7</v>
      </c>
      <c r="E214" s="39" t="s">
        <v>8</v>
      </c>
      <c r="F214" s="7"/>
      <c r="G214" s="7"/>
      <c r="H214" s="7"/>
      <c r="I214" s="7"/>
      <c r="J214" s="7"/>
      <c r="K214" s="7"/>
      <c r="L214" s="7"/>
    </row>
    <row r="215" spans="1:12" s="3" customFormat="1" ht="15" customHeight="1" x14ac:dyDescent="0.15">
      <c r="A215" s="286">
        <v>3003001</v>
      </c>
      <c r="B215" s="107" t="s">
        <v>326</v>
      </c>
      <c r="C215" s="361">
        <f>[3]B!C2909</f>
        <v>5</v>
      </c>
      <c r="D215" s="362">
        <f>[3]B!$E$2909</f>
        <v>5</v>
      </c>
      <c r="E215" s="30">
        <f>[3]B!$AL$2909</f>
        <v>41150</v>
      </c>
      <c r="F215" s="7"/>
      <c r="G215" s="7"/>
      <c r="H215" s="7"/>
      <c r="I215" s="7"/>
      <c r="J215" s="7"/>
      <c r="K215" s="7"/>
      <c r="L215" s="7"/>
    </row>
    <row r="216" spans="1:12" s="3" customFormat="1" ht="15" customHeight="1" x14ac:dyDescent="0.15">
      <c r="A216" s="290" t="s">
        <v>327</v>
      </c>
      <c r="B216" s="101" t="s">
        <v>328</v>
      </c>
      <c r="C216" s="363">
        <f>[3]B!C2910</f>
        <v>0</v>
      </c>
      <c r="D216" s="364">
        <f>[3]B!$E$2910</f>
        <v>0</v>
      </c>
      <c r="E216" s="31">
        <f>[3]B!$AL$2910</f>
        <v>0</v>
      </c>
      <c r="F216" s="7"/>
      <c r="G216" s="7"/>
      <c r="H216" s="7"/>
      <c r="I216" s="7"/>
      <c r="J216" s="7"/>
      <c r="K216" s="7"/>
      <c r="L216" s="7"/>
    </row>
    <row r="217" spans="1:12" s="3" customFormat="1" ht="15" customHeight="1" x14ac:dyDescent="0.15">
      <c r="A217" s="290" t="s">
        <v>329</v>
      </c>
      <c r="B217" s="101" t="s">
        <v>330</v>
      </c>
      <c r="C217" s="363">
        <f>[3]B!C2911</f>
        <v>0</v>
      </c>
      <c r="D217" s="363">
        <f>[3]B!$E$2911</f>
        <v>0</v>
      </c>
      <c r="E217" s="31">
        <f>[3]B!$AL$2911</f>
        <v>0</v>
      </c>
      <c r="F217" s="7"/>
      <c r="G217" s="7"/>
      <c r="H217" s="7"/>
      <c r="I217" s="7"/>
      <c r="J217" s="7"/>
      <c r="K217" s="7"/>
      <c r="L217" s="7"/>
    </row>
    <row r="218" spans="1:12" s="3" customFormat="1" ht="15" customHeight="1" x14ac:dyDescent="0.15">
      <c r="A218" s="290" t="s">
        <v>331</v>
      </c>
      <c r="B218" s="101" t="s">
        <v>332</v>
      </c>
      <c r="C218" s="363">
        <f>[3]B!C2912</f>
        <v>0</v>
      </c>
      <c r="D218" s="363">
        <f>[3]B!$E$2912</f>
        <v>0</v>
      </c>
      <c r="E218" s="31">
        <f>[3]B!$AL$2912</f>
        <v>0</v>
      </c>
      <c r="F218" s="7"/>
      <c r="G218" s="7"/>
      <c r="H218" s="7"/>
      <c r="I218" s="7"/>
      <c r="J218" s="7"/>
      <c r="K218" s="7"/>
      <c r="L218" s="7"/>
    </row>
    <row r="219" spans="1:12" s="3" customFormat="1" ht="15" customHeight="1" x14ac:dyDescent="0.15">
      <c r="A219" s="303" t="s">
        <v>333</v>
      </c>
      <c r="B219" s="102" t="s">
        <v>334</v>
      </c>
      <c r="C219" s="365">
        <f>[3]B!C2913</f>
        <v>0</v>
      </c>
      <c r="D219" s="365">
        <f>[3]B!$E$2913</f>
        <v>0</v>
      </c>
      <c r="E219" s="108">
        <f>[3]B!$AL$2913</f>
        <v>0</v>
      </c>
      <c r="F219" s="7"/>
      <c r="G219" s="7"/>
      <c r="H219" s="7"/>
      <c r="I219" s="7"/>
      <c r="J219" s="7"/>
      <c r="K219" s="7"/>
      <c r="L219" s="7"/>
    </row>
    <row r="220" spans="1:12" s="3" customFormat="1" ht="15" customHeight="1" x14ac:dyDescent="0.15">
      <c r="A220" s="329"/>
      <c r="B220" s="109" t="s">
        <v>335</v>
      </c>
      <c r="C220" s="366">
        <f>SUM(C215:C219)</f>
        <v>5</v>
      </c>
      <c r="D220" s="366">
        <f>SUM(D215:D219)</f>
        <v>5</v>
      </c>
      <c r="E220" s="95">
        <f>SUM(E215:E219)</f>
        <v>41150</v>
      </c>
      <c r="F220" s="7"/>
      <c r="G220" s="7"/>
      <c r="H220" s="7"/>
      <c r="I220" s="7"/>
      <c r="J220" s="7"/>
      <c r="K220" s="7"/>
      <c r="L220" s="7"/>
    </row>
    <row r="221" spans="1:12" s="111" customFormat="1" ht="24.95" customHeight="1" x14ac:dyDescent="0.15">
      <c r="A221" s="760" t="s">
        <v>336</v>
      </c>
      <c r="B221" s="760"/>
      <c r="C221" s="367"/>
      <c r="D221" s="367"/>
      <c r="E221" s="110"/>
    </row>
    <row r="222" spans="1:12" s="3" customFormat="1" ht="35.1" customHeight="1" x14ac:dyDescent="0.15">
      <c r="A222" s="13" t="s">
        <v>4</v>
      </c>
      <c r="B222" s="106" t="s">
        <v>337</v>
      </c>
      <c r="C222" s="39" t="s">
        <v>6</v>
      </c>
      <c r="D222" s="94" t="s">
        <v>7</v>
      </c>
      <c r="E222" s="39" t="s">
        <v>8</v>
      </c>
      <c r="F222" s="7"/>
      <c r="G222" s="7"/>
      <c r="H222" s="7"/>
      <c r="I222" s="7"/>
      <c r="J222" s="7"/>
      <c r="K222" s="7"/>
      <c r="L222" s="7"/>
    </row>
    <row r="223" spans="1:12" s="3" customFormat="1" ht="15" customHeight="1" x14ac:dyDescent="0.15">
      <c r="A223" s="286">
        <v>2401061</v>
      </c>
      <c r="B223" s="107" t="s">
        <v>338</v>
      </c>
      <c r="C223" s="361">
        <f>[3]B!$C$2753</f>
        <v>189</v>
      </c>
      <c r="D223" s="361">
        <f>[3]B!$E$2753</f>
        <v>189</v>
      </c>
      <c r="E223" s="30">
        <f>[3]B!$AL$2753</f>
        <v>4158000</v>
      </c>
      <c r="F223" s="7"/>
      <c r="G223" s="7"/>
      <c r="H223" s="7"/>
      <c r="I223" s="7"/>
      <c r="J223" s="7"/>
      <c r="K223" s="7"/>
      <c r="L223" s="7"/>
    </row>
    <row r="224" spans="1:12" s="3" customFormat="1" ht="15" customHeight="1" x14ac:dyDescent="0.15">
      <c r="A224" s="290" t="s">
        <v>339</v>
      </c>
      <c r="B224" s="101" t="s">
        <v>340</v>
      </c>
      <c r="C224" s="363">
        <f>[3]B!$C$2754</f>
        <v>131</v>
      </c>
      <c r="D224" s="363">
        <f>[3]B!$E$2754</f>
        <v>131</v>
      </c>
      <c r="E224" s="31">
        <f>[3]B!$AL$2754</f>
        <v>9067820</v>
      </c>
      <c r="F224" s="7"/>
      <c r="G224" s="7"/>
      <c r="H224" s="7"/>
      <c r="I224" s="7"/>
      <c r="J224" s="7"/>
      <c r="K224" s="7"/>
      <c r="L224" s="7"/>
    </row>
    <row r="225" spans="1:22" s="3" customFormat="1" ht="15" customHeight="1" x14ac:dyDescent="0.15">
      <c r="A225" s="290" t="s">
        <v>341</v>
      </c>
      <c r="B225" s="101" t="s">
        <v>342</v>
      </c>
      <c r="C225" s="363">
        <f>[3]B!$C$2755</f>
        <v>0</v>
      </c>
      <c r="D225" s="363">
        <f>[3]B!$E$2755</f>
        <v>0</v>
      </c>
      <c r="E225" s="31">
        <f>[3]B!$AL$2755</f>
        <v>0</v>
      </c>
      <c r="F225" s="7"/>
      <c r="G225" s="7"/>
      <c r="H225" s="7"/>
      <c r="I225" s="7"/>
      <c r="J225" s="7"/>
      <c r="K225" s="7"/>
      <c r="L225" s="7"/>
    </row>
    <row r="226" spans="1:22" s="3" customFormat="1" ht="15" customHeight="1" x14ac:dyDescent="0.15">
      <c r="A226" s="290" t="s">
        <v>343</v>
      </c>
      <c r="B226" s="101" t="s">
        <v>344</v>
      </c>
      <c r="C226" s="363">
        <f>[3]B!$C$2756</f>
        <v>269</v>
      </c>
      <c r="D226" s="363">
        <f>[3]B!$E$2756</f>
        <v>264</v>
      </c>
      <c r="E226" s="31">
        <f>[3]B!$AL$2756</f>
        <v>797280</v>
      </c>
      <c r="F226" s="7"/>
      <c r="G226" s="7"/>
      <c r="H226" s="7"/>
      <c r="I226" s="7"/>
      <c r="J226" s="7"/>
      <c r="K226" s="7"/>
      <c r="L226" s="7"/>
    </row>
    <row r="227" spans="1:22" s="3" customFormat="1" ht="15" customHeight="1" x14ac:dyDescent="0.15">
      <c r="A227" s="290" t="s">
        <v>345</v>
      </c>
      <c r="B227" s="101" t="s">
        <v>346</v>
      </c>
      <c r="C227" s="363">
        <f>[3]B!$C$2757</f>
        <v>0</v>
      </c>
      <c r="D227" s="363">
        <f>[3]B!$E$2757</f>
        <v>0</v>
      </c>
      <c r="E227" s="31">
        <f>[3]B!$AL$2757</f>
        <v>0</v>
      </c>
      <c r="F227" s="7"/>
      <c r="G227" s="7"/>
      <c r="H227" s="7"/>
      <c r="I227" s="7"/>
      <c r="J227" s="7"/>
      <c r="K227" s="7"/>
      <c r="L227" s="7"/>
    </row>
    <row r="228" spans="1:22" s="3" customFormat="1" ht="15" customHeight="1" x14ac:dyDescent="0.15">
      <c r="A228" s="290" t="s">
        <v>347</v>
      </c>
      <c r="B228" s="101" t="s">
        <v>348</v>
      </c>
      <c r="C228" s="363">
        <f>[3]B!$C$2758</f>
        <v>0</v>
      </c>
      <c r="D228" s="363">
        <f>[3]B!$E$2758</f>
        <v>0</v>
      </c>
      <c r="E228" s="31">
        <f>[3]B!$AL$2758</f>
        <v>0</v>
      </c>
      <c r="F228" s="7"/>
      <c r="G228" s="7"/>
      <c r="H228" s="7"/>
      <c r="I228" s="7"/>
      <c r="J228" s="7"/>
      <c r="K228" s="7"/>
      <c r="L228" s="7"/>
      <c r="V228" s="112"/>
    </row>
    <row r="229" spans="1:22" s="3" customFormat="1" ht="15" customHeight="1" x14ac:dyDescent="0.15">
      <c r="A229" s="303" t="s">
        <v>349</v>
      </c>
      <c r="B229" s="102" t="s">
        <v>350</v>
      </c>
      <c r="C229" s="365">
        <f>[3]B!$C$2759</f>
        <v>0</v>
      </c>
      <c r="D229" s="365">
        <f>[3]B!$E$2759</f>
        <v>0</v>
      </c>
      <c r="E229" s="108">
        <f>[3]B!$AL$2759</f>
        <v>0</v>
      </c>
      <c r="F229" s="7"/>
      <c r="G229" s="7"/>
      <c r="H229" s="7"/>
      <c r="I229" s="7"/>
      <c r="J229" s="7"/>
      <c r="K229" s="7"/>
      <c r="L229" s="7"/>
      <c r="V229" s="112"/>
    </row>
    <row r="230" spans="1:22" s="3" customFormat="1" ht="15" customHeight="1" x14ac:dyDescent="0.15">
      <c r="A230" s="329"/>
      <c r="B230" s="109" t="s">
        <v>351</v>
      </c>
      <c r="C230" s="368">
        <f>SUM(C223:C229)</f>
        <v>589</v>
      </c>
      <c r="D230" s="368">
        <f>SUM(D223:D229)</f>
        <v>584</v>
      </c>
      <c r="E230" s="95">
        <f>SUM(E223:E229)</f>
        <v>14023100</v>
      </c>
      <c r="F230" s="7"/>
      <c r="G230" s="7"/>
      <c r="H230" s="7"/>
      <c r="I230" s="7"/>
      <c r="J230" s="7"/>
      <c r="K230" s="7"/>
      <c r="L230" s="7"/>
      <c r="V230" s="112"/>
    </row>
    <row r="231" spans="1:22" s="114" customFormat="1" ht="24.95" customHeight="1" x14ac:dyDescent="0.15">
      <c r="A231" s="752" t="s">
        <v>352</v>
      </c>
      <c r="B231" s="752"/>
      <c r="C231" s="369"/>
      <c r="D231" s="369"/>
      <c r="E231" s="93"/>
      <c r="F231" s="370"/>
      <c r="G231" s="370"/>
      <c r="H231" s="370"/>
      <c r="I231" s="370"/>
      <c r="J231" s="370"/>
      <c r="K231" s="370"/>
      <c r="L231" s="370"/>
      <c r="M231" s="370"/>
      <c r="N231" s="370"/>
      <c r="O231" s="113"/>
      <c r="V231" s="115"/>
    </row>
    <row r="232" spans="1:22" ht="35.1" customHeight="1" x14ac:dyDescent="0.15">
      <c r="A232" s="13" t="s">
        <v>4</v>
      </c>
      <c r="B232" s="13" t="s">
        <v>5</v>
      </c>
      <c r="C232" s="39" t="s">
        <v>6</v>
      </c>
      <c r="D232" s="94" t="s">
        <v>7</v>
      </c>
      <c r="E232" s="39" t="s">
        <v>8</v>
      </c>
      <c r="F232" s="371"/>
      <c r="G232" s="371"/>
      <c r="H232" s="371"/>
      <c r="I232" s="371"/>
      <c r="J232" s="371"/>
      <c r="K232" s="371"/>
      <c r="L232" s="371"/>
      <c r="M232" s="371"/>
      <c r="N232" s="371"/>
      <c r="O232" s="116"/>
      <c r="V232" s="117"/>
    </row>
    <row r="233" spans="1:22" ht="15" customHeight="1" x14ac:dyDescent="0.15">
      <c r="A233" s="286">
        <v>2004103</v>
      </c>
      <c r="B233" s="107" t="s">
        <v>353</v>
      </c>
      <c r="C233" s="361">
        <f>[3]B!$C$2427</f>
        <v>56</v>
      </c>
      <c r="D233" s="361">
        <f>[3]B!$E$2427</f>
        <v>42</v>
      </c>
      <c r="E233" s="30">
        <f>[3]B!$AL$2427</f>
        <v>6466320</v>
      </c>
      <c r="F233" s="371"/>
      <c r="G233" s="371"/>
      <c r="H233" s="371"/>
      <c r="I233" s="371"/>
      <c r="J233" s="371"/>
      <c r="K233" s="371"/>
      <c r="L233" s="371"/>
      <c r="M233" s="371"/>
      <c r="N233" s="371"/>
      <c r="O233" s="116"/>
      <c r="V233" s="117"/>
    </row>
    <row r="234" spans="1:22" ht="15" customHeight="1" x14ac:dyDescent="0.15">
      <c r="A234" s="303" t="s">
        <v>354</v>
      </c>
      <c r="B234" s="102" t="s">
        <v>355</v>
      </c>
      <c r="C234" s="363">
        <f>[3]B!$C$2428</f>
        <v>0</v>
      </c>
      <c r="D234" s="363">
        <f>[3]B!$E$2428</f>
        <v>0</v>
      </c>
      <c r="E234" s="31">
        <f>[3]B!$AL$2428</f>
        <v>0</v>
      </c>
      <c r="F234" s="371"/>
      <c r="G234" s="371"/>
      <c r="H234" s="371"/>
      <c r="I234" s="371"/>
      <c r="J234" s="371"/>
      <c r="K234" s="371"/>
      <c r="L234" s="371"/>
      <c r="M234" s="371"/>
      <c r="N234" s="371"/>
      <c r="O234" s="116"/>
      <c r="V234" s="117"/>
    </row>
    <row r="235" spans="1:22" ht="23.25" customHeight="1" x14ac:dyDescent="0.15">
      <c r="A235" s="342">
        <v>2004003</v>
      </c>
      <c r="B235" s="102" t="s">
        <v>356</v>
      </c>
      <c r="C235" s="365">
        <f>[3]B!C2431</f>
        <v>0</v>
      </c>
      <c r="D235" s="365">
        <f>[3]B!E2431</f>
        <v>0</v>
      </c>
      <c r="E235" s="108">
        <f>[3]B!$AL$2431</f>
        <v>0</v>
      </c>
      <c r="F235" s="371"/>
      <c r="G235" s="371"/>
      <c r="H235" s="371"/>
      <c r="I235" s="371"/>
      <c r="J235" s="371"/>
      <c r="K235" s="371"/>
      <c r="L235" s="371"/>
      <c r="M235" s="371"/>
      <c r="N235" s="371"/>
      <c r="O235" s="116"/>
      <c r="V235" s="117"/>
    </row>
    <row r="236" spans="1:22" ht="15" customHeight="1" x14ac:dyDescent="0.15">
      <c r="A236" s="329"/>
      <c r="B236" s="109" t="s">
        <v>357</v>
      </c>
      <c r="C236" s="366">
        <f>SUM(C233:C235)</f>
        <v>56</v>
      </c>
      <c r="D236" s="366">
        <f>SUM(D233:D235)</f>
        <v>42</v>
      </c>
      <c r="E236" s="95">
        <f>SUM(E233:E235)</f>
        <v>6466320</v>
      </c>
      <c r="F236" s="371"/>
      <c r="G236" s="371"/>
      <c r="H236" s="371"/>
      <c r="I236" s="371"/>
      <c r="J236" s="371"/>
      <c r="K236" s="371"/>
      <c r="L236" s="371"/>
      <c r="M236" s="371"/>
      <c r="N236" s="371"/>
      <c r="O236" s="116"/>
      <c r="V236" s="117"/>
    </row>
    <row r="237" spans="1:22" s="114" customFormat="1" ht="24.95" customHeight="1" x14ac:dyDescent="0.15">
      <c r="A237" s="752" t="s">
        <v>358</v>
      </c>
      <c r="B237" s="752"/>
      <c r="C237" s="372"/>
      <c r="D237" s="372"/>
      <c r="E237" s="93"/>
      <c r="F237" s="370"/>
      <c r="G237" s="370"/>
      <c r="H237" s="370"/>
      <c r="I237" s="370"/>
      <c r="J237" s="370"/>
      <c r="K237" s="370"/>
      <c r="L237" s="370"/>
      <c r="M237" s="370"/>
      <c r="N237" s="370"/>
      <c r="O237" s="370"/>
      <c r="P237" s="370"/>
      <c r="Q237" s="113"/>
      <c r="V237" s="118"/>
    </row>
    <row r="238" spans="1:22" ht="35.1" customHeight="1" x14ac:dyDescent="0.15">
      <c r="A238" s="13"/>
      <c r="B238" s="13" t="s">
        <v>359</v>
      </c>
      <c r="C238" s="39" t="s">
        <v>6</v>
      </c>
      <c r="D238" s="94" t="s">
        <v>7</v>
      </c>
      <c r="E238" s="14" t="s">
        <v>8</v>
      </c>
      <c r="F238" s="371"/>
      <c r="G238" s="371"/>
      <c r="H238" s="371"/>
      <c r="I238" s="371"/>
      <c r="J238" s="371"/>
      <c r="K238" s="371"/>
      <c r="L238" s="371"/>
      <c r="M238" s="371"/>
      <c r="N238" s="371"/>
      <c r="O238" s="371"/>
      <c r="P238" s="371"/>
      <c r="Q238" s="116"/>
    </row>
    <row r="239" spans="1:22" ht="15" customHeight="1" x14ac:dyDescent="0.15">
      <c r="A239" s="286" t="s">
        <v>360</v>
      </c>
      <c r="B239" s="107" t="s">
        <v>361</v>
      </c>
      <c r="C239" s="336">
        <f>[3]B!$C$2780</f>
        <v>624</v>
      </c>
      <c r="D239" s="336">
        <f>[3]B!$E$2780</f>
        <v>624</v>
      </c>
      <c r="E239" s="30">
        <f>[3]B!$AL$2780</f>
        <v>3197200</v>
      </c>
      <c r="F239" s="371"/>
      <c r="G239" s="371"/>
      <c r="H239" s="371"/>
      <c r="I239" s="371"/>
      <c r="J239" s="371"/>
      <c r="K239" s="371"/>
      <c r="L239" s="371"/>
      <c r="M239" s="371"/>
      <c r="N239" s="371"/>
      <c r="O239" s="371"/>
      <c r="P239" s="371"/>
      <c r="Q239" s="116"/>
    </row>
    <row r="240" spans="1:22" ht="15" customHeight="1" x14ac:dyDescent="0.15">
      <c r="A240" s="290" t="s">
        <v>362</v>
      </c>
      <c r="B240" s="101" t="s">
        <v>363</v>
      </c>
      <c r="C240" s="337">
        <f>[3]B!C2806+[3]B!C2839+[3]B!C2840</f>
        <v>167</v>
      </c>
      <c r="D240" s="337">
        <f>[3]B!E2806+[3]B!E2839+[3]B!E2840</f>
        <v>167</v>
      </c>
      <c r="E240" s="31">
        <f>[3]B!$AL$2806+[3]B!AL2839+[3]B!AL2840</f>
        <v>4540560</v>
      </c>
      <c r="F240" s="371"/>
      <c r="G240" s="371"/>
      <c r="H240" s="371"/>
      <c r="I240" s="371"/>
      <c r="J240" s="371"/>
      <c r="K240" s="371"/>
      <c r="L240" s="371"/>
      <c r="M240" s="371"/>
      <c r="N240" s="371"/>
      <c r="O240" s="371"/>
      <c r="P240" s="371"/>
      <c r="Q240" s="116"/>
    </row>
    <row r="241" spans="1:17" ht="15" customHeight="1" x14ac:dyDescent="0.15">
      <c r="A241" s="290" t="s">
        <v>364</v>
      </c>
      <c r="B241" s="101" t="s">
        <v>365</v>
      </c>
      <c r="C241" s="337">
        <f>[3]B!$C$2843</f>
        <v>49</v>
      </c>
      <c r="D241" s="337">
        <f>[3]B!$C$2843</f>
        <v>49</v>
      </c>
      <c r="E241" s="31">
        <f>[3]B!$AL$2843</f>
        <v>934320</v>
      </c>
      <c r="F241" s="371"/>
      <c r="G241" s="371"/>
      <c r="H241" s="371"/>
      <c r="I241" s="371"/>
      <c r="J241" s="371"/>
      <c r="K241" s="371"/>
      <c r="L241" s="371"/>
      <c r="M241" s="371"/>
      <c r="N241" s="371"/>
      <c r="O241" s="371"/>
      <c r="P241" s="371"/>
      <c r="Q241" s="116"/>
    </row>
    <row r="242" spans="1:17" ht="15" customHeight="1" x14ac:dyDescent="0.15">
      <c r="A242" s="303"/>
      <c r="B242" s="102" t="s">
        <v>366</v>
      </c>
      <c r="C242" s="338">
        <f>[3]B!$C$2893</f>
        <v>0</v>
      </c>
      <c r="D242" s="358"/>
      <c r="E242" s="36"/>
      <c r="F242" s="371"/>
      <c r="G242" s="371"/>
      <c r="H242" s="371"/>
      <c r="I242" s="371"/>
      <c r="J242" s="371"/>
      <c r="K242" s="371"/>
      <c r="L242" s="371"/>
      <c r="M242" s="371"/>
      <c r="N242" s="371"/>
      <c r="O242" s="371"/>
      <c r="P242" s="371"/>
      <c r="Q242" s="116"/>
    </row>
    <row r="243" spans="1:17" ht="15" customHeight="1" x14ac:dyDescent="0.15">
      <c r="A243" s="329"/>
      <c r="B243" s="109" t="s">
        <v>367</v>
      </c>
      <c r="C243" s="373">
        <f>SUM(C239:C242)</f>
        <v>840</v>
      </c>
      <c r="D243" s="373">
        <f>SUM(D239:D241)</f>
        <v>840</v>
      </c>
      <c r="E243" s="119">
        <f>SUM(E239:E241)</f>
        <v>8672080</v>
      </c>
      <c r="F243" s="371"/>
      <c r="G243" s="371"/>
      <c r="H243" s="371"/>
      <c r="I243" s="371"/>
      <c r="J243" s="371"/>
      <c r="K243" s="371"/>
      <c r="L243" s="371"/>
      <c r="M243" s="371"/>
      <c r="N243" s="371"/>
      <c r="O243" s="371"/>
      <c r="P243" s="371"/>
      <c r="Q243" s="116"/>
    </row>
    <row r="244" spans="1:17" ht="15" customHeight="1" x14ac:dyDescent="0.15">
      <c r="A244" s="761" t="s">
        <v>368</v>
      </c>
      <c r="B244" s="761"/>
      <c r="C244" s="374"/>
      <c r="D244" s="374"/>
      <c r="E244" s="120"/>
      <c r="F244" s="371"/>
      <c r="G244" s="371"/>
      <c r="H244" s="371"/>
      <c r="I244" s="371"/>
      <c r="J244" s="371"/>
      <c r="K244" s="371"/>
      <c r="L244" s="371"/>
      <c r="M244" s="371"/>
      <c r="N244" s="371"/>
      <c r="O244" s="371"/>
      <c r="P244" s="371"/>
      <c r="Q244" s="116"/>
    </row>
    <row r="245" spans="1:17" ht="32.25" customHeight="1" x14ac:dyDescent="0.15">
      <c r="A245" s="13" t="s">
        <v>4</v>
      </c>
      <c r="B245" s="13" t="s">
        <v>5</v>
      </c>
      <c r="C245" s="39" t="s">
        <v>6</v>
      </c>
      <c r="D245" s="94" t="s">
        <v>7</v>
      </c>
      <c r="E245" s="39" t="s">
        <v>8</v>
      </c>
      <c r="F245" s="371"/>
      <c r="G245" s="371"/>
      <c r="H245" s="371"/>
      <c r="I245" s="371"/>
      <c r="J245" s="371"/>
      <c r="K245" s="371"/>
      <c r="L245" s="371"/>
      <c r="M245" s="371"/>
      <c r="N245" s="371"/>
      <c r="O245" s="371"/>
      <c r="P245" s="371"/>
      <c r="Q245" s="116"/>
    </row>
    <row r="246" spans="1:17" ht="15" customHeight="1" x14ac:dyDescent="0.15">
      <c r="A246" s="286">
        <v>1901023</v>
      </c>
      <c r="B246" s="107" t="s">
        <v>369</v>
      </c>
      <c r="C246" s="336">
        <f>[3]B!$C$2249</f>
        <v>20</v>
      </c>
      <c r="D246" s="336">
        <f>[3]B!$E$2249</f>
        <v>20</v>
      </c>
      <c r="E246" s="121">
        <f>[3]B!$AL$2249</f>
        <v>993000</v>
      </c>
      <c r="F246" s="371"/>
      <c r="G246" s="371"/>
      <c r="H246" s="371"/>
      <c r="I246" s="371"/>
      <c r="J246" s="371"/>
      <c r="K246" s="371"/>
      <c r="L246" s="371"/>
      <c r="M246" s="371"/>
      <c r="N246" s="371"/>
      <c r="O246" s="371"/>
      <c r="P246" s="371"/>
      <c r="Q246" s="116"/>
    </row>
    <row r="247" spans="1:17" ht="15" customHeight="1" x14ac:dyDescent="0.15">
      <c r="A247" s="290">
        <v>1901024</v>
      </c>
      <c r="B247" s="101" t="s">
        <v>370</v>
      </c>
      <c r="C247" s="337">
        <f>[3]B!$C$2250</f>
        <v>0</v>
      </c>
      <c r="D247" s="337">
        <f>[3]B!$E$2250</f>
        <v>0</v>
      </c>
      <c r="E247" s="18">
        <f>[3]B!$AL$2250</f>
        <v>0</v>
      </c>
      <c r="F247" s="371"/>
      <c r="G247" s="371"/>
      <c r="H247" s="371"/>
      <c r="I247" s="371"/>
      <c r="J247" s="371"/>
      <c r="K247" s="371"/>
      <c r="L247" s="371"/>
      <c r="M247" s="371"/>
      <c r="N247" s="371"/>
      <c r="O247" s="371"/>
      <c r="P247" s="371"/>
      <c r="Q247" s="116"/>
    </row>
    <row r="248" spans="1:17" ht="15" customHeight="1" x14ac:dyDescent="0.15">
      <c r="A248" s="290" t="s">
        <v>371</v>
      </c>
      <c r="B248" s="101" t="s">
        <v>372</v>
      </c>
      <c r="C248" s="337">
        <f>[3]B!$C$2251</f>
        <v>0</v>
      </c>
      <c r="D248" s="337">
        <f>[3]B!$E$2251</f>
        <v>0</v>
      </c>
      <c r="E248" s="18">
        <f>[3]B!$AL$2251</f>
        <v>0</v>
      </c>
      <c r="F248" s="371"/>
      <c r="G248" s="371"/>
      <c r="H248" s="371"/>
      <c r="I248" s="371"/>
      <c r="J248" s="371"/>
      <c r="K248" s="371"/>
      <c r="L248" s="371"/>
      <c r="M248" s="371"/>
      <c r="N248" s="371"/>
      <c r="O248" s="371"/>
      <c r="P248" s="371"/>
      <c r="Q248" s="116"/>
    </row>
    <row r="249" spans="1:17" ht="15" customHeight="1" x14ac:dyDescent="0.15">
      <c r="A249" s="290" t="s">
        <v>373</v>
      </c>
      <c r="B249" s="101" t="s">
        <v>374</v>
      </c>
      <c r="C249" s="337">
        <f>[3]B!$C$2252</f>
        <v>0</v>
      </c>
      <c r="D249" s="337">
        <f>[3]B!$E$2252</f>
        <v>0</v>
      </c>
      <c r="E249" s="18">
        <f>[3]B!$AL$2252</f>
        <v>0</v>
      </c>
      <c r="F249" s="371"/>
      <c r="G249" s="371"/>
      <c r="H249" s="371"/>
      <c r="I249" s="371"/>
      <c r="J249" s="371"/>
      <c r="K249" s="371"/>
      <c r="L249" s="371"/>
      <c r="M249" s="371"/>
      <c r="N249" s="371"/>
      <c r="O249" s="371"/>
      <c r="P249" s="371"/>
      <c r="Q249" s="116"/>
    </row>
    <row r="250" spans="1:17" ht="15" customHeight="1" x14ac:dyDescent="0.15">
      <c r="A250" s="290">
        <v>1901126</v>
      </c>
      <c r="B250" s="101" t="s">
        <v>375</v>
      </c>
      <c r="C250" s="337">
        <f>[3]B!$C$2253</f>
        <v>0</v>
      </c>
      <c r="D250" s="337">
        <f>[3]B!$E$2253</f>
        <v>0</v>
      </c>
      <c r="E250" s="18">
        <f>[3]B!$AL$2253</f>
        <v>0</v>
      </c>
      <c r="F250" s="371"/>
      <c r="G250" s="371"/>
      <c r="H250" s="371"/>
      <c r="I250" s="371"/>
      <c r="J250" s="371"/>
      <c r="K250" s="371"/>
      <c r="L250" s="371"/>
      <c r="M250" s="371"/>
      <c r="N250" s="371"/>
      <c r="O250" s="371"/>
      <c r="P250" s="371"/>
      <c r="Q250" s="116"/>
    </row>
    <row r="251" spans="1:17" ht="15" customHeight="1" x14ac:dyDescent="0.15">
      <c r="A251" s="290" t="s">
        <v>376</v>
      </c>
      <c r="B251" s="101" t="s">
        <v>377</v>
      </c>
      <c r="C251" s="337">
        <f>[3]B!$C$2254</f>
        <v>0</v>
      </c>
      <c r="D251" s="337">
        <f>[3]B!$E$2254</f>
        <v>0</v>
      </c>
      <c r="E251" s="18">
        <f>[3]B!$AL$2254</f>
        <v>0</v>
      </c>
      <c r="F251" s="371"/>
      <c r="G251" s="371"/>
      <c r="H251" s="371"/>
      <c r="I251" s="371"/>
      <c r="J251" s="371"/>
      <c r="K251" s="371"/>
      <c r="L251" s="371"/>
      <c r="M251" s="371"/>
      <c r="N251" s="371"/>
      <c r="O251" s="371"/>
      <c r="P251" s="371"/>
      <c r="Q251" s="116"/>
    </row>
    <row r="252" spans="1:17" ht="15" customHeight="1" x14ac:dyDescent="0.15">
      <c r="A252" s="290" t="s">
        <v>378</v>
      </c>
      <c r="B252" s="101" t="s">
        <v>379</v>
      </c>
      <c r="C252" s="337">
        <f>[3]B!$C$2255</f>
        <v>0</v>
      </c>
      <c r="D252" s="337">
        <f>[3]B!$E$2255</f>
        <v>0</v>
      </c>
      <c r="E252" s="18">
        <f>[3]B!$AL$2255</f>
        <v>0</v>
      </c>
      <c r="F252" s="371"/>
      <c r="G252" s="371"/>
      <c r="H252" s="371"/>
      <c r="I252" s="371"/>
      <c r="J252" s="371"/>
      <c r="K252" s="371"/>
      <c r="L252" s="371"/>
      <c r="M252" s="371"/>
      <c r="N252" s="371"/>
      <c r="O252" s="371"/>
      <c r="P252" s="371"/>
      <c r="Q252" s="116"/>
    </row>
    <row r="253" spans="1:17" ht="15" customHeight="1" x14ac:dyDescent="0.15">
      <c r="A253" s="303">
        <v>1901029</v>
      </c>
      <c r="B253" s="102" t="s">
        <v>380</v>
      </c>
      <c r="C253" s="338">
        <f>[3]B!$C$2256</f>
        <v>0</v>
      </c>
      <c r="D253" s="338">
        <f>[3]B!$E$2256</f>
        <v>0</v>
      </c>
      <c r="E253" s="122">
        <f>[3]B!$AL$2256</f>
        <v>0</v>
      </c>
      <c r="F253" s="371"/>
      <c r="G253" s="371"/>
      <c r="H253" s="371"/>
      <c r="I253" s="371"/>
      <c r="J253" s="371"/>
      <c r="K253" s="371"/>
      <c r="L253" s="371"/>
      <c r="M253" s="371"/>
      <c r="N253" s="371"/>
      <c r="O253" s="371"/>
      <c r="P253" s="371"/>
      <c r="Q253" s="116"/>
    </row>
    <row r="254" spans="1:17" ht="15" customHeight="1" x14ac:dyDescent="0.15">
      <c r="A254" s="342"/>
      <c r="B254" s="123" t="s">
        <v>381</v>
      </c>
      <c r="C254" s="124">
        <f>SUM(C246:C253)</f>
        <v>20</v>
      </c>
      <c r="D254" s="124">
        <f>SUM(D246:D253)</f>
        <v>20</v>
      </c>
      <c r="E254" s="119">
        <f>SUM(E246:E253)</f>
        <v>993000</v>
      </c>
      <c r="F254" s="371"/>
      <c r="G254" s="371"/>
      <c r="H254" s="371"/>
      <c r="I254" s="371"/>
      <c r="J254" s="371"/>
      <c r="K254" s="371"/>
      <c r="L254" s="371"/>
      <c r="M254" s="371"/>
      <c r="N254" s="371"/>
      <c r="O254" s="371"/>
      <c r="P254" s="371"/>
      <c r="Q254" s="116"/>
    </row>
    <row r="255" spans="1:17" ht="15" customHeight="1" x14ac:dyDescent="0.15">
      <c r="A255" s="125"/>
      <c r="B255" s="126"/>
      <c r="C255" s="374"/>
      <c r="D255" s="374"/>
      <c r="E255" s="120"/>
      <c r="F255" s="371"/>
      <c r="G255" s="371"/>
      <c r="H255" s="371"/>
      <c r="I255" s="371"/>
      <c r="J255" s="371"/>
      <c r="K255" s="371"/>
      <c r="L255" s="371"/>
      <c r="M255" s="371"/>
      <c r="N255" s="371"/>
      <c r="O255" s="371"/>
      <c r="P255" s="371"/>
      <c r="Q255" s="116"/>
    </row>
    <row r="256" spans="1:17" s="111" customFormat="1" ht="24.95" customHeight="1" x14ac:dyDescent="0.15">
      <c r="A256" s="752" t="s">
        <v>382</v>
      </c>
      <c r="B256" s="752"/>
      <c r="C256" s="369"/>
      <c r="D256" s="369"/>
      <c r="E256" s="93"/>
    </row>
    <row r="257" spans="1:14" s="3" customFormat="1" ht="35.1" customHeight="1" x14ac:dyDescent="0.15">
      <c r="A257" s="13" t="s">
        <v>4</v>
      </c>
      <c r="B257" s="13" t="s">
        <v>5</v>
      </c>
      <c r="C257" s="39" t="s">
        <v>6</v>
      </c>
      <c r="D257" s="94" t="s">
        <v>7</v>
      </c>
      <c r="E257" s="39" t="s">
        <v>8</v>
      </c>
      <c r="F257" s="7"/>
      <c r="G257" s="7"/>
      <c r="H257" s="7"/>
      <c r="I257" s="7"/>
      <c r="J257" s="7"/>
      <c r="K257" s="7"/>
      <c r="L257" s="7"/>
      <c r="M257" s="7"/>
      <c r="N257" s="7"/>
    </row>
    <row r="258" spans="1:14" s="3" customFormat="1" ht="15" customHeight="1" x14ac:dyDescent="0.15">
      <c r="A258" s="286"/>
      <c r="B258" s="107" t="s">
        <v>383</v>
      </c>
      <c r="C258" s="345">
        <f>[3]B!$C$103</f>
        <v>0</v>
      </c>
      <c r="D258" s="375"/>
      <c r="E258" s="128"/>
      <c r="F258" s="7"/>
      <c r="G258" s="7"/>
      <c r="H258" s="7"/>
      <c r="I258" s="7"/>
      <c r="J258" s="7"/>
      <c r="K258" s="7"/>
      <c r="L258" s="7"/>
      <c r="M258" s="7"/>
      <c r="N258" s="7"/>
    </row>
    <row r="259" spans="1:14" s="3" customFormat="1" ht="15" customHeight="1" x14ac:dyDescent="0.15">
      <c r="A259" s="290"/>
      <c r="B259" s="101" t="s">
        <v>384</v>
      </c>
      <c r="C259" s="288">
        <f>[3]B!$C$104</f>
        <v>0</v>
      </c>
      <c r="D259" s="300"/>
      <c r="E259" s="35"/>
      <c r="F259" s="7"/>
      <c r="G259" s="7"/>
      <c r="H259" s="7"/>
      <c r="I259" s="7"/>
      <c r="J259" s="7"/>
      <c r="K259" s="7"/>
      <c r="L259" s="7"/>
      <c r="M259" s="7"/>
      <c r="N259" s="7"/>
    </row>
    <row r="260" spans="1:14" s="3" customFormat="1" ht="15" customHeight="1" x14ac:dyDescent="0.15">
      <c r="A260" s="290"/>
      <c r="B260" s="101" t="s">
        <v>385</v>
      </c>
      <c r="C260" s="288">
        <f>[3]B!$C$105</f>
        <v>0</v>
      </c>
      <c r="D260" s="300"/>
      <c r="E260" s="35"/>
      <c r="F260" s="7"/>
      <c r="G260" s="7"/>
      <c r="H260" s="7"/>
      <c r="I260" s="7"/>
      <c r="J260" s="7"/>
      <c r="K260" s="7"/>
      <c r="L260" s="7"/>
      <c r="M260" s="7"/>
      <c r="N260" s="7"/>
    </row>
    <row r="261" spans="1:14" s="3" customFormat="1" ht="15" customHeight="1" x14ac:dyDescent="0.15">
      <c r="A261" s="290"/>
      <c r="B261" s="101" t="s">
        <v>386</v>
      </c>
      <c r="C261" s="288">
        <f>[3]B!$C$106</f>
        <v>0</v>
      </c>
      <c r="D261" s="300"/>
      <c r="E261" s="35"/>
      <c r="F261" s="7"/>
      <c r="G261" s="7"/>
      <c r="H261" s="7"/>
      <c r="I261" s="7"/>
      <c r="J261" s="7"/>
      <c r="K261" s="7"/>
      <c r="L261" s="7"/>
      <c r="M261" s="7"/>
      <c r="N261" s="7"/>
    </row>
    <row r="262" spans="1:14" s="3" customFormat="1" ht="15" customHeight="1" x14ac:dyDescent="0.15">
      <c r="A262" s="290"/>
      <c r="B262" s="101" t="s">
        <v>387</v>
      </c>
      <c r="C262" s="288">
        <f>[3]B!$C$107</f>
        <v>0</v>
      </c>
      <c r="D262" s="300"/>
      <c r="E262" s="35"/>
      <c r="F262" s="7"/>
      <c r="G262" s="7"/>
      <c r="H262" s="7"/>
      <c r="I262" s="7"/>
      <c r="J262" s="7"/>
      <c r="K262" s="7"/>
      <c r="L262" s="7"/>
      <c r="M262" s="7"/>
      <c r="N262" s="7"/>
    </row>
    <row r="263" spans="1:14" s="3" customFormat="1" ht="15" customHeight="1" x14ac:dyDescent="0.15">
      <c r="A263" s="290"/>
      <c r="B263" s="101" t="s">
        <v>388</v>
      </c>
      <c r="C263" s="288">
        <f>[3]B!$C$108</f>
        <v>0</v>
      </c>
      <c r="D263" s="300"/>
      <c r="E263" s="35"/>
      <c r="F263" s="7"/>
      <c r="G263" s="7"/>
      <c r="H263" s="7"/>
      <c r="I263" s="7"/>
      <c r="J263" s="7"/>
      <c r="K263" s="7"/>
      <c r="L263" s="7"/>
      <c r="M263" s="7"/>
      <c r="N263" s="7"/>
    </row>
    <row r="264" spans="1:14" s="3" customFormat="1" ht="15" customHeight="1" x14ac:dyDescent="0.15">
      <c r="A264" s="290"/>
      <c r="B264" s="101" t="s">
        <v>389</v>
      </c>
      <c r="C264" s="288">
        <f>[3]B!$C$109</f>
        <v>0</v>
      </c>
      <c r="D264" s="300"/>
      <c r="E264" s="35"/>
      <c r="F264" s="7"/>
      <c r="G264" s="7"/>
      <c r="H264" s="7"/>
      <c r="I264" s="7"/>
      <c r="J264" s="7"/>
      <c r="K264" s="7"/>
      <c r="L264" s="7"/>
      <c r="M264" s="7"/>
      <c r="N264" s="7"/>
    </row>
    <row r="265" spans="1:14" s="3" customFormat="1" ht="15" customHeight="1" x14ac:dyDescent="0.15">
      <c r="A265" s="290"/>
      <c r="B265" s="101" t="s">
        <v>390</v>
      </c>
      <c r="C265" s="288">
        <f>[3]B!$C$110</f>
        <v>0</v>
      </c>
      <c r="D265" s="300"/>
      <c r="E265" s="35"/>
      <c r="F265" s="7"/>
      <c r="G265" s="7"/>
      <c r="H265" s="7"/>
      <c r="I265" s="7"/>
      <c r="J265" s="7"/>
      <c r="K265" s="7"/>
      <c r="L265" s="7"/>
      <c r="M265" s="7"/>
      <c r="N265" s="7"/>
    </row>
    <row r="266" spans="1:14" s="3" customFormat="1" ht="15" customHeight="1" x14ac:dyDescent="0.15">
      <c r="A266" s="290"/>
      <c r="B266" s="101" t="s">
        <v>391</v>
      </c>
      <c r="C266" s="288">
        <f>[3]B!$C$111</f>
        <v>0</v>
      </c>
      <c r="D266" s="300"/>
      <c r="E266" s="35"/>
      <c r="F266" s="7"/>
      <c r="G266" s="7"/>
      <c r="H266" s="7"/>
      <c r="I266" s="7"/>
      <c r="J266" s="7"/>
      <c r="K266" s="7"/>
      <c r="L266" s="7"/>
      <c r="M266" s="7"/>
      <c r="N266" s="7"/>
    </row>
    <row r="267" spans="1:14" s="3" customFormat="1" ht="15" customHeight="1" x14ac:dyDescent="0.15">
      <c r="A267" s="290"/>
      <c r="B267" s="101" t="s">
        <v>392</v>
      </c>
      <c r="C267" s="288">
        <f>[3]B!$C$112</f>
        <v>0</v>
      </c>
      <c r="D267" s="300"/>
      <c r="E267" s="35"/>
      <c r="F267" s="7"/>
      <c r="G267" s="7"/>
      <c r="H267" s="7"/>
      <c r="I267" s="7"/>
      <c r="J267" s="7"/>
      <c r="K267" s="7"/>
      <c r="L267" s="7"/>
      <c r="M267" s="7"/>
      <c r="N267" s="7"/>
    </row>
    <row r="268" spans="1:14" s="3" customFormat="1" ht="15" customHeight="1" x14ac:dyDescent="0.15">
      <c r="A268" s="290">
        <v>1802100</v>
      </c>
      <c r="B268" s="101" t="s">
        <v>393</v>
      </c>
      <c r="C268" s="288">
        <f>[3]B!$C$2110</f>
        <v>0</v>
      </c>
      <c r="D268" s="288">
        <f>[3]B!$C$2110</f>
        <v>0</v>
      </c>
      <c r="E268" s="53">
        <f>[3]B!$AL$2110</f>
        <v>0</v>
      </c>
      <c r="F268" s="7"/>
      <c r="G268" s="7"/>
      <c r="H268" s="7"/>
      <c r="I268" s="7"/>
      <c r="J268" s="7"/>
      <c r="K268" s="7"/>
      <c r="L268" s="7"/>
      <c r="M268" s="7"/>
      <c r="N268" s="7"/>
    </row>
    <row r="269" spans="1:14" s="3" customFormat="1" ht="15" customHeight="1" x14ac:dyDescent="0.15">
      <c r="A269" s="290"/>
      <c r="B269" s="101" t="s">
        <v>394</v>
      </c>
      <c r="C269" s="288">
        <f>[3]B!$C$1904</f>
        <v>0</v>
      </c>
      <c r="D269" s="300"/>
      <c r="E269" s="35"/>
      <c r="F269" s="7"/>
      <c r="G269" s="7"/>
      <c r="H269" s="7"/>
      <c r="I269" s="7"/>
      <c r="J269" s="7"/>
      <c r="K269" s="7"/>
      <c r="L269" s="7"/>
      <c r="M269" s="7"/>
      <c r="N269" s="7"/>
    </row>
    <row r="270" spans="1:14" s="3" customFormat="1" ht="15" customHeight="1" x14ac:dyDescent="0.15">
      <c r="A270" s="290">
        <v>1902003</v>
      </c>
      <c r="B270" s="101" t="s">
        <v>395</v>
      </c>
      <c r="C270" s="288">
        <f>[3]B!$C$2263</f>
        <v>0</v>
      </c>
      <c r="D270" s="288">
        <f>[3]B!$C$2263</f>
        <v>0</v>
      </c>
      <c r="E270" s="53">
        <f>[3]B!$AL$2263</f>
        <v>0</v>
      </c>
      <c r="F270" s="7"/>
      <c r="G270" s="7"/>
      <c r="H270" s="7"/>
      <c r="I270" s="7"/>
      <c r="J270" s="7"/>
      <c r="K270" s="7"/>
      <c r="L270" s="7"/>
      <c r="M270" s="7"/>
      <c r="N270" s="7"/>
    </row>
    <row r="271" spans="1:14" s="3" customFormat="1" ht="15" customHeight="1" x14ac:dyDescent="0.15">
      <c r="A271" s="303"/>
      <c r="B271" s="102" t="s">
        <v>396</v>
      </c>
      <c r="C271" s="346">
        <f>[3]B!$C$113</f>
        <v>0</v>
      </c>
      <c r="D271" s="376"/>
      <c r="E271" s="36"/>
      <c r="F271" s="7"/>
      <c r="G271" s="7"/>
      <c r="H271" s="7"/>
      <c r="I271" s="7"/>
      <c r="J271" s="7"/>
      <c r="K271" s="7"/>
      <c r="L271" s="7"/>
      <c r="M271" s="7"/>
      <c r="N271" s="7"/>
    </row>
    <row r="272" spans="1:14" s="3" customFormat="1" ht="15" customHeight="1" x14ac:dyDescent="0.15">
      <c r="A272" s="329"/>
      <c r="B272" s="109" t="s">
        <v>397</v>
      </c>
      <c r="C272" s="377">
        <f>SUM(C258:C271)</f>
        <v>0</v>
      </c>
      <c r="D272" s="377">
        <f t="shared" ref="D272:E272" si="3">SUM(D258:D271)</f>
        <v>0</v>
      </c>
      <c r="E272" s="377">
        <f t="shared" si="3"/>
        <v>0</v>
      </c>
      <c r="F272" s="7"/>
      <c r="G272" s="7"/>
      <c r="H272" s="7"/>
      <c r="I272" s="7"/>
      <c r="J272" s="7"/>
      <c r="K272" s="7"/>
      <c r="L272" s="7"/>
      <c r="M272" s="7"/>
      <c r="N272" s="7"/>
    </row>
    <row r="273" spans="1:20" s="63" customFormat="1" ht="24.95" customHeight="1" x14ac:dyDescent="0.15">
      <c r="A273" s="129" t="s">
        <v>398</v>
      </c>
      <c r="B273" s="130"/>
      <c r="C273" s="378"/>
      <c r="D273" s="378"/>
      <c r="E273" s="131"/>
    </row>
    <row r="274" spans="1:20" s="63" customFormat="1" ht="35.1" customHeight="1" x14ac:dyDescent="0.15">
      <c r="A274" s="13" t="s">
        <v>4</v>
      </c>
      <c r="B274" s="13" t="s">
        <v>5</v>
      </c>
      <c r="C274" s="94" t="s">
        <v>399</v>
      </c>
      <c r="D274" s="94" t="s">
        <v>7</v>
      </c>
      <c r="E274" s="39" t="s">
        <v>8</v>
      </c>
    </row>
    <row r="275" spans="1:20" s="63" customFormat="1" ht="15" customHeight="1" x14ac:dyDescent="0.15">
      <c r="A275" s="286">
        <v>3001001</v>
      </c>
      <c r="B275" s="107" t="s">
        <v>400</v>
      </c>
      <c r="C275" s="379">
        <f>[3]B!$C$2896</f>
        <v>440</v>
      </c>
      <c r="D275" s="379">
        <f>[3]B!$E$2896</f>
        <v>440</v>
      </c>
      <c r="E275" s="30">
        <f>[3]B!$AL$2896</f>
        <v>10142000</v>
      </c>
    </row>
    <row r="276" spans="1:20" s="63" customFormat="1" ht="15" customHeight="1" x14ac:dyDescent="0.15">
      <c r="A276" s="303" t="s">
        <v>401</v>
      </c>
      <c r="B276" s="102" t="s">
        <v>402</v>
      </c>
      <c r="C276" s="380">
        <f>[3]B!$C$2897</f>
        <v>0</v>
      </c>
      <c r="D276" s="380">
        <f>[3]B!$E$2897</f>
        <v>0</v>
      </c>
      <c r="E276" s="108">
        <f>[3]B!$AL$2897</f>
        <v>0</v>
      </c>
    </row>
    <row r="277" spans="1:20" s="63" customFormat="1" ht="15" customHeight="1" x14ac:dyDescent="0.15">
      <c r="A277" s="329"/>
      <c r="B277" s="102" t="s">
        <v>403</v>
      </c>
      <c r="C277" s="323">
        <f>SUM(C275:C276)</f>
        <v>440</v>
      </c>
      <c r="D277" s="323">
        <f>SUM(D275:D276)</f>
        <v>440</v>
      </c>
      <c r="E277" s="119">
        <f>SUM(E275:E276)</f>
        <v>10142000</v>
      </c>
    </row>
    <row r="278" spans="1:20" s="63" customFormat="1" ht="24.95" customHeight="1" x14ac:dyDescent="0.15">
      <c r="A278" s="96" t="s">
        <v>404</v>
      </c>
      <c r="B278" s="92"/>
      <c r="C278" s="372"/>
      <c r="D278" s="372"/>
      <c r="E278" s="93"/>
    </row>
    <row r="279" spans="1:20" s="63" customFormat="1" ht="35.1" customHeight="1" x14ac:dyDescent="0.15">
      <c r="A279" s="13" t="s">
        <v>4</v>
      </c>
      <c r="B279" s="106" t="s">
        <v>5</v>
      </c>
      <c r="C279" s="94" t="s">
        <v>399</v>
      </c>
      <c r="D279" s="94" t="s">
        <v>7</v>
      </c>
      <c r="E279" s="39" t="s">
        <v>8</v>
      </c>
    </row>
    <row r="280" spans="1:20" s="63" customFormat="1" ht="15" customHeight="1" x14ac:dyDescent="0.15">
      <c r="A280" s="329" t="s">
        <v>405</v>
      </c>
      <c r="B280" s="102" t="s">
        <v>406</v>
      </c>
      <c r="C280" s="381">
        <f>[3]B!$C$1029</f>
        <v>1043</v>
      </c>
      <c r="D280" s="381">
        <f>[3]B!$E$1029</f>
        <v>995</v>
      </c>
      <c r="E280" s="132">
        <f>[3]B!$AL$1029</f>
        <v>7821630</v>
      </c>
    </row>
    <row r="281" spans="1:20" s="63" customFormat="1" ht="15" customHeight="1" x14ac:dyDescent="0.15">
      <c r="A281" s="329" t="s">
        <v>405</v>
      </c>
      <c r="B281" s="102" t="s">
        <v>407</v>
      </c>
      <c r="C281" s="381">
        <f>[3]B!C1036</f>
        <v>0</v>
      </c>
      <c r="D281" s="376"/>
      <c r="E281" s="36"/>
    </row>
    <row r="282" spans="1:20" s="3" customFormat="1" ht="25.5" customHeight="1" x14ac:dyDescent="0.15">
      <c r="A282" s="9" t="s">
        <v>408</v>
      </c>
      <c r="B282" s="133"/>
      <c r="C282" s="63"/>
      <c r="D282" s="63"/>
      <c r="E282" s="63"/>
      <c r="F282" s="7"/>
      <c r="G282" s="7"/>
      <c r="H282" s="7"/>
      <c r="I282" s="7"/>
      <c r="J282" s="7"/>
      <c r="K282" s="7"/>
      <c r="L282" s="7"/>
      <c r="M282" s="7"/>
      <c r="N282" s="7"/>
    </row>
    <row r="283" spans="1:20" ht="24.95" customHeight="1" x14ac:dyDescent="0.15">
      <c r="A283" s="12" t="s">
        <v>409</v>
      </c>
    </row>
    <row r="284" spans="1:20" ht="24" customHeight="1" x14ac:dyDescent="0.15">
      <c r="A284" s="690" t="s">
        <v>107</v>
      </c>
      <c r="B284" s="753"/>
      <c r="C284" s="595" t="s">
        <v>410</v>
      </c>
      <c r="D284" s="681" t="s">
        <v>411</v>
      </c>
      <c r="E284" s="682"/>
      <c r="F284" s="682"/>
      <c r="G284" s="682"/>
      <c r="H284" s="651" t="s">
        <v>412</v>
      </c>
      <c r="I284" s="652"/>
      <c r="J284" s="653"/>
      <c r="K284" s="756" t="s">
        <v>413</v>
      </c>
      <c r="L284" s="757"/>
      <c r="M284" s="758"/>
      <c r="N284" s="656" t="s">
        <v>414</v>
      </c>
      <c r="O284" s="659" t="s">
        <v>415</v>
      </c>
      <c r="P284" s="660"/>
      <c r="Q284" s="661" t="s">
        <v>416</v>
      </c>
      <c r="R284" s="661" t="s">
        <v>417</v>
      </c>
    </row>
    <row r="285" spans="1:20" ht="18" customHeight="1" x14ac:dyDescent="0.15">
      <c r="A285" s="703"/>
      <c r="B285" s="754"/>
      <c r="C285" s="596"/>
      <c r="D285" s="664" t="s">
        <v>418</v>
      </c>
      <c r="E285" s="721" t="s">
        <v>419</v>
      </c>
      <c r="F285" s="722"/>
      <c r="G285" s="667" t="s">
        <v>420</v>
      </c>
      <c r="H285" s="669" t="s">
        <v>421</v>
      </c>
      <c r="I285" s="671" t="s">
        <v>422</v>
      </c>
      <c r="J285" s="644" t="s">
        <v>423</v>
      </c>
      <c r="K285" s="646" t="s">
        <v>424</v>
      </c>
      <c r="L285" s="647" t="s">
        <v>425</v>
      </c>
      <c r="M285" s="648" t="s">
        <v>426</v>
      </c>
      <c r="N285" s="657"/>
      <c r="O285" s="649" t="s">
        <v>427</v>
      </c>
      <c r="P285" s="650" t="s">
        <v>428</v>
      </c>
      <c r="Q285" s="662"/>
      <c r="R285" s="662"/>
    </row>
    <row r="286" spans="1:20" ht="18" customHeight="1" x14ac:dyDescent="0.15">
      <c r="A286" s="692"/>
      <c r="B286" s="755"/>
      <c r="C286" s="680"/>
      <c r="D286" s="665"/>
      <c r="E286" s="134" t="s">
        <v>429</v>
      </c>
      <c r="F286" s="134" t="s">
        <v>430</v>
      </c>
      <c r="G286" s="668"/>
      <c r="H286" s="670"/>
      <c r="I286" s="672"/>
      <c r="J286" s="645"/>
      <c r="K286" s="646"/>
      <c r="L286" s="647"/>
      <c r="M286" s="648"/>
      <c r="N286" s="658"/>
      <c r="O286" s="649"/>
      <c r="P286" s="650"/>
      <c r="Q286" s="663"/>
      <c r="R286" s="663"/>
    </row>
    <row r="287" spans="1:20" s="41" customFormat="1" ht="15" customHeight="1" x14ac:dyDescent="0.25">
      <c r="A287" s="748" t="s">
        <v>108</v>
      </c>
      <c r="B287" s="749"/>
      <c r="C287" s="382">
        <f>+C288+C289+C290+C291+C292+C293+C297+C298+C299</f>
        <v>116847</v>
      </c>
      <c r="D287" s="382">
        <f t="shared" ref="D287:P287" si="4">+D288+D289+D290+D291+D292+D293+D297+D298+D299</f>
        <v>114153</v>
      </c>
      <c r="E287" s="382">
        <f t="shared" si="4"/>
        <v>114153</v>
      </c>
      <c r="F287" s="382">
        <f t="shared" si="4"/>
        <v>0</v>
      </c>
      <c r="G287" s="382">
        <f t="shared" si="4"/>
        <v>2694</v>
      </c>
      <c r="H287" s="382">
        <f t="shared" si="4"/>
        <v>38587</v>
      </c>
      <c r="I287" s="382">
        <f t="shared" si="4"/>
        <v>46928</v>
      </c>
      <c r="J287" s="382">
        <f t="shared" si="4"/>
        <v>31332</v>
      </c>
      <c r="K287" s="382">
        <f t="shared" si="4"/>
        <v>0</v>
      </c>
      <c r="L287" s="382">
        <f t="shared" si="4"/>
        <v>0</v>
      </c>
      <c r="M287" s="382">
        <f t="shared" si="4"/>
        <v>0</v>
      </c>
      <c r="N287" s="382">
        <f t="shared" si="4"/>
        <v>0</v>
      </c>
      <c r="O287" s="382">
        <f t="shared" si="4"/>
        <v>0</v>
      </c>
      <c r="P287" s="382">
        <f t="shared" si="4"/>
        <v>254</v>
      </c>
      <c r="Q287" s="382">
        <f>+Q288+Q289+Q290+Q291+Q292+Q293+Q297+Q298+Q299</f>
        <v>0</v>
      </c>
      <c r="R287" s="382">
        <v>0</v>
      </c>
      <c r="S287" s="135"/>
      <c r="T287" s="135"/>
    </row>
    <row r="288" spans="1:20" ht="15" customHeight="1" x14ac:dyDescent="0.15">
      <c r="A288" s="42" t="s">
        <v>109</v>
      </c>
      <c r="B288" s="136" t="s">
        <v>110</v>
      </c>
      <c r="C288" s="383">
        <f>[3]B!C218</f>
        <v>39407</v>
      </c>
      <c r="D288" s="383">
        <f>[3]B!D218</f>
        <v>38005</v>
      </c>
      <c r="E288" s="383">
        <f>[3]B!E218</f>
        <v>38005</v>
      </c>
      <c r="F288" s="383">
        <f>[3]B!F218</f>
        <v>0</v>
      </c>
      <c r="G288" s="383">
        <f>[3]B!G218</f>
        <v>1402</v>
      </c>
      <c r="H288" s="383">
        <f>[3]B!AA218</f>
        <v>17791</v>
      </c>
      <c r="I288" s="383">
        <f>[3]B!AB218</f>
        <v>6814</v>
      </c>
      <c r="J288" s="383">
        <f>[3]B!AC218</f>
        <v>14802</v>
      </c>
      <c r="K288" s="383">
        <f>[3]B!AD218</f>
        <v>0</v>
      </c>
      <c r="L288" s="383">
        <f>[3]B!AE218</f>
        <v>0</v>
      </c>
      <c r="M288" s="383">
        <f>[3]B!AF218</f>
        <v>0</v>
      </c>
      <c r="N288" s="383">
        <f>[3]B!AG218</f>
        <v>0</v>
      </c>
      <c r="O288" s="383">
        <f>[3]B!AH218</f>
        <v>0</v>
      </c>
      <c r="P288" s="383">
        <f>[3]B!AI218</f>
        <v>11</v>
      </c>
      <c r="Q288" s="383">
        <f>[3]B!AJ218</f>
        <v>0</v>
      </c>
      <c r="R288" s="384"/>
      <c r="S288" s="137"/>
      <c r="T288" s="137"/>
    </row>
    <row r="289" spans="1:20" ht="15" customHeight="1" x14ac:dyDescent="0.15">
      <c r="A289" s="554" t="s">
        <v>111</v>
      </c>
      <c r="B289" s="138" t="s">
        <v>112</v>
      </c>
      <c r="C289" s="385">
        <f>[3]B!C283</f>
        <v>42876</v>
      </c>
      <c r="D289" s="385">
        <f>[3]B!D283</f>
        <v>41891</v>
      </c>
      <c r="E289" s="385">
        <f>[3]B!E283</f>
        <v>41891</v>
      </c>
      <c r="F289" s="385">
        <f>[3]B!F283</f>
        <v>0</v>
      </c>
      <c r="G289" s="385">
        <f>[3]B!G283</f>
        <v>985</v>
      </c>
      <c r="H289" s="385">
        <f>[3]B!AA283</f>
        <v>17371</v>
      </c>
      <c r="I289" s="385">
        <f>[3]B!AB283</f>
        <v>11880</v>
      </c>
      <c r="J289" s="385">
        <f>[3]B!AC283</f>
        <v>13625</v>
      </c>
      <c r="K289" s="385">
        <f>[3]B!AD283</f>
        <v>0</v>
      </c>
      <c r="L289" s="385">
        <f>[3]B!AE283</f>
        <v>0</v>
      </c>
      <c r="M289" s="385">
        <f>[3]B!AF283</f>
        <v>0</v>
      </c>
      <c r="N289" s="385">
        <f>[3]B!AG283</f>
        <v>0</v>
      </c>
      <c r="O289" s="385">
        <f>[3]B!AH283</f>
        <v>0</v>
      </c>
      <c r="P289" s="385">
        <f>[3]B!AI283</f>
        <v>16</v>
      </c>
      <c r="Q289" s="385">
        <f>[3]B!AJ283</f>
        <v>0</v>
      </c>
      <c r="R289" s="386"/>
      <c r="S289" s="137"/>
      <c r="T289" s="137"/>
    </row>
    <row r="290" spans="1:20" ht="15" customHeight="1" x14ac:dyDescent="0.15">
      <c r="A290" s="554" t="s">
        <v>113</v>
      </c>
      <c r="B290" s="138" t="s">
        <v>114</v>
      </c>
      <c r="C290" s="385">
        <f>[3]B!C327</f>
        <v>2650</v>
      </c>
      <c r="D290" s="385">
        <f>[3]B!D327</f>
        <v>2611</v>
      </c>
      <c r="E290" s="385">
        <f>[3]B!E327</f>
        <v>2611</v>
      </c>
      <c r="F290" s="385">
        <f>[3]B!F327</f>
        <v>0</v>
      </c>
      <c r="G290" s="385">
        <f>[3]B!G327</f>
        <v>39</v>
      </c>
      <c r="H290" s="385">
        <f>[3]B!AA327</f>
        <v>252</v>
      </c>
      <c r="I290" s="385">
        <f>[3]B!AB327</f>
        <v>2367</v>
      </c>
      <c r="J290" s="385">
        <f>[3]B!AC327</f>
        <v>31</v>
      </c>
      <c r="K290" s="385">
        <f>[3]B!AD327</f>
        <v>0</v>
      </c>
      <c r="L290" s="385">
        <f>[3]B!AE327</f>
        <v>0</v>
      </c>
      <c r="M290" s="385">
        <f>[3]B!AF327</f>
        <v>0</v>
      </c>
      <c r="N290" s="385">
        <f>[3]B!AG327</f>
        <v>0</v>
      </c>
      <c r="O290" s="385">
        <f>[3]B!AH327</f>
        <v>0</v>
      </c>
      <c r="P290" s="385">
        <f>[3]B!AI327</f>
        <v>45</v>
      </c>
      <c r="Q290" s="385">
        <f>[3]B!AJ327</f>
        <v>0</v>
      </c>
      <c r="R290" s="386"/>
      <c r="S290" s="137"/>
      <c r="T290" s="137"/>
    </row>
    <row r="291" spans="1:20" ht="15" customHeight="1" x14ac:dyDescent="0.15">
      <c r="A291" s="554" t="s">
        <v>115</v>
      </c>
      <c r="B291" s="138" t="s">
        <v>116</v>
      </c>
      <c r="C291" s="385">
        <f>[3]B!C338</f>
        <v>0</v>
      </c>
      <c r="D291" s="385">
        <f>[3]B!D338</f>
        <v>0</v>
      </c>
      <c r="E291" s="385">
        <f>[3]B!E338</f>
        <v>0</v>
      </c>
      <c r="F291" s="385">
        <f>[3]B!F338</f>
        <v>0</v>
      </c>
      <c r="G291" s="385">
        <f>[3]B!G338</f>
        <v>0</v>
      </c>
      <c r="H291" s="385">
        <f>[3]B!AA338</f>
        <v>0</v>
      </c>
      <c r="I291" s="385">
        <f>[3]B!AB338</f>
        <v>0</v>
      </c>
      <c r="J291" s="385">
        <f>[3]B!AC338</f>
        <v>0</v>
      </c>
      <c r="K291" s="385">
        <f>[3]B!AD338</f>
        <v>0</v>
      </c>
      <c r="L291" s="385">
        <f>[3]B!AE338</f>
        <v>0</v>
      </c>
      <c r="M291" s="385">
        <f>[3]B!AF338</f>
        <v>0</v>
      </c>
      <c r="N291" s="385">
        <f>[3]B!AG338</f>
        <v>0</v>
      </c>
      <c r="O291" s="385">
        <f>[3]B!AH338</f>
        <v>0</v>
      </c>
      <c r="P291" s="385">
        <f>[3]B!AI338</f>
        <v>3</v>
      </c>
      <c r="Q291" s="385">
        <f>[3]B!AJ338</f>
        <v>0</v>
      </c>
      <c r="R291" s="386"/>
      <c r="S291" s="137"/>
      <c r="T291" s="137"/>
    </row>
    <row r="292" spans="1:20" ht="15" customHeight="1" x14ac:dyDescent="0.15">
      <c r="A292" s="139" t="s">
        <v>117</v>
      </c>
      <c r="B292" s="140" t="s">
        <v>118</v>
      </c>
      <c r="C292" s="387">
        <f>[3]B!C413</f>
        <v>3048</v>
      </c>
      <c r="D292" s="387">
        <f>[3]B!D413</f>
        <v>2987</v>
      </c>
      <c r="E292" s="387">
        <f>[3]B!E413</f>
        <v>2987</v>
      </c>
      <c r="F292" s="387">
        <f>[3]B!F413</f>
        <v>0</v>
      </c>
      <c r="G292" s="387">
        <f>[3]B!G413</f>
        <v>61</v>
      </c>
      <c r="H292" s="387">
        <f>[3]B!AA413</f>
        <v>1180</v>
      </c>
      <c r="I292" s="387">
        <f>[3]B!AB413</f>
        <v>765</v>
      </c>
      <c r="J292" s="387">
        <f>[3]B!AC413</f>
        <v>1103</v>
      </c>
      <c r="K292" s="387">
        <f>[3]B!AD413</f>
        <v>0</v>
      </c>
      <c r="L292" s="387">
        <f>[3]B!AE413</f>
        <v>0</v>
      </c>
      <c r="M292" s="387">
        <f>[3]B!AF413</f>
        <v>0</v>
      </c>
      <c r="N292" s="387">
        <f>[3]B!AG413</f>
        <v>0</v>
      </c>
      <c r="O292" s="387">
        <f>[3]B!AH413</f>
        <v>0</v>
      </c>
      <c r="P292" s="387">
        <f>[3]B!AI413</f>
        <v>146</v>
      </c>
      <c r="Q292" s="387">
        <f>[3]B!AJ413</f>
        <v>0</v>
      </c>
      <c r="R292" s="388"/>
      <c r="S292" s="137"/>
      <c r="T292" s="137"/>
    </row>
    <row r="293" spans="1:20" ht="15" customHeight="1" x14ac:dyDescent="0.15">
      <c r="A293" s="750" t="s">
        <v>119</v>
      </c>
      <c r="B293" s="4" t="s">
        <v>120</v>
      </c>
      <c r="C293" s="389">
        <f>SUM(C294:C296)</f>
        <v>27182</v>
      </c>
      <c r="D293" s="390">
        <f>SUM(D294:D296)</f>
        <v>26987</v>
      </c>
      <c r="E293" s="391">
        <f t="shared" ref="E293:P293" si="5">SUM(E294:E296)</f>
        <v>26987</v>
      </c>
      <c r="F293" s="392">
        <f t="shared" si="5"/>
        <v>0</v>
      </c>
      <c r="G293" s="393">
        <f t="shared" si="5"/>
        <v>195</v>
      </c>
      <c r="H293" s="393">
        <f t="shared" si="5"/>
        <v>1700</v>
      </c>
      <c r="I293" s="393">
        <f t="shared" si="5"/>
        <v>24359</v>
      </c>
      <c r="J293" s="393">
        <f t="shared" si="5"/>
        <v>1123</v>
      </c>
      <c r="K293" s="393">
        <f t="shared" si="5"/>
        <v>0</v>
      </c>
      <c r="L293" s="393">
        <f t="shared" si="5"/>
        <v>0</v>
      </c>
      <c r="M293" s="393">
        <f t="shared" si="5"/>
        <v>0</v>
      </c>
      <c r="N293" s="393">
        <f t="shared" si="5"/>
        <v>0</v>
      </c>
      <c r="O293" s="393">
        <f t="shared" si="5"/>
        <v>0</v>
      </c>
      <c r="P293" s="393">
        <f t="shared" si="5"/>
        <v>32</v>
      </c>
      <c r="Q293" s="394">
        <f>SUM(Q294:Q296)</f>
        <v>0</v>
      </c>
      <c r="R293" s="395">
        <v>0</v>
      </c>
      <c r="S293" s="137"/>
      <c r="T293" s="137"/>
    </row>
    <row r="294" spans="1:20" ht="15" customHeight="1" x14ac:dyDescent="0.15">
      <c r="A294" s="750"/>
      <c r="B294" s="141" t="s">
        <v>121</v>
      </c>
      <c r="C294" s="383">
        <f>[3]B!C464</f>
        <v>3295</v>
      </c>
      <c r="D294" s="383">
        <f>[3]B!D464</f>
        <v>3266</v>
      </c>
      <c r="E294" s="383">
        <f>[3]B!E464</f>
        <v>3266</v>
      </c>
      <c r="F294" s="383">
        <f>[3]B!F464</f>
        <v>0</v>
      </c>
      <c r="G294" s="383">
        <f>[3]B!G464</f>
        <v>29</v>
      </c>
      <c r="H294" s="383">
        <f>[3]B!AA464</f>
        <v>1176</v>
      </c>
      <c r="I294" s="383">
        <f>[3]B!AB464</f>
        <v>1784</v>
      </c>
      <c r="J294" s="383">
        <f>[3]B!AC464</f>
        <v>335</v>
      </c>
      <c r="K294" s="383">
        <f>[3]B!AD464</f>
        <v>0</v>
      </c>
      <c r="L294" s="383">
        <f>[3]B!AE464</f>
        <v>0</v>
      </c>
      <c r="M294" s="383">
        <f>[3]B!AF464</f>
        <v>0</v>
      </c>
      <c r="N294" s="383">
        <f>[3]B!AG464</f>
        <v>0</v>
      </c>
      <c r="O294" s="383">
        <f>[3]B!AH464</f>
        <v>0</v>
      </c>
      <c r="P294" s="383">
        <f>[3]B!AI464</f>
        <v>5</v>
      </c>
      <c r="Q294" s="383">
        <f>[3]B!AJ464</f>
        <v>0</v>
      </c>
      <c r="R294" s="384"/>
      <c r="S294" s="137"/>
      <c r="T294" s="137"/>
    </row>
    <row r="295" spans="1:20" ht="15" customHeight="1" x14ac:dyDescent="0.15">
      <c r="A295" s="750"/>
      <c r="B295" s="54" t="s">
        <v>122</v>
      </c>
      <c r="C295" s="385">
        <f>[3]B!C483</f>
        <v>16</v>
      </c>
      <c r="D295" s="385">
        <f>[3]B!D483</f>
        <v>16</v>
      </c>
      <c r="E295" s="385">
        <f>[3]B!E483</f>
        <v>16</v>
      </c>
      <c r="F295" s="385">
        <f>[3]B!F483</f>
        <v>0</v>
      </c>
      <c r="G295" s="385">
        <f>[3]B!G483</f>
        <v>0</v>
      </c>
      <c r="H295" s="385">
        <f>[3]B!AA483</f>
        <v>1</v>
      </c>
      <c r="I295" s="385">
        <f>[3]B!AB483</f>
        <v>15</v>
      </c>
      <c r="J295" s="385">
        <f>[3]B!AC483</f>
        <v>0</v>
      </c>
      <c r="K295" s="385">
        <f>[3]B!AD483</f>
        <v>0</v>
      </c>
      <c r="L295" s="385">
        <f>[3]B!AE483</f>
        <v>0</v>
      </c>
      <c r="M295" s="385">
        <f>[3]B!AF483</f>
        <v>0</v>
      </c>
      <c r="N295" s="385">
        <f>[3]B!AG483</f>
        <v>0</v>
      </c>
      <c r="O295" s="385">
        <f>[3]B!AH483</f>
        <v>0</v>
      </c>
      <c r="P295" s="385">
        <f>[3]B!AI483</f>
        <v>0</v>
      </c>
      <c r="Q295" s="385">
        <f>[3]B!AJ483</f>
        <v>0</v>
      </c>
      <c r="R295" s="386"/>
      <c r="S295" s="137"/>
      <c r="T295" s="137"/>
    </row>
    <row r="296" spans="1:20" ht="15" customHeight="1" x14ac:dyDescent="0.15">
      <c r="A296" s="751"/>
      <c r="B296" s="142" t="s">
        <v>123</v>
      </c>
      <c r="C296" s="396">
        <f>[3]B!C511</f>
        <v>23871</v>
      </c>
      <c r="D296" s="396">
        <f>[3]B!D511</f>
        <v>23705</v>
      </c>
      <c r="E296" s="396">
        <f>[3]B!E511</f>
        <v>23705</v>
      </c>
      <c r="F296" s="396">
        <f>[3]B!F511</f>
        <v>0</v>
      </c>
      <c r="G296" s="396">
        <f>[3]B!G511</f>
        <v>166</v>
      </c>
      <c r="H296" s="396">
        <f>[3]B!AA511</f>
        <v>523</v>
      </c>
      <c r="I296" s="396">
        <f>[3]B!AB511</f>
        <v>22560</v>
      </c>
      <c r="J296" s="396">
        <f>[3]B!AC511</f>
        <v>788</v>
      </c>
      <c r="K296" s="396">
        <f>[3]B!AD511</f>
        <v>0</v>
      </c>
      <c r="L296" s="396">
        <f>[3]B!AE511</f>
        <v>0</v>
      </c>
      <c r="M296" s="396">
        <f>[3]B!AF511</f>
        <v>0</v>
      </c>
      <c r="N296" s="396">
        <f>[3]B!AG511</f>
        <v>0</v>
      </c>
      <c r="O296" s="396">
        <f>[3]B!AH511</f>
        <v>0</v>
      </c>
      <c r="P296" s="396">
        <f>[3]B!AI511</f>
        <v>27</v>
      </c>
      <c r="Q296" s="396">
        <f>[3]B!AJ511</f>
        <v>0</v>
      </c>
      <c r="R296" s="397"/>
      <c r="S296" s="137"/>
      <c r="T296" s="137"/>
    </row>
    <row r="297" spans="1:20" ht="15" customHeight="1" x14ac:dyDescent="0.15">
      <c r="A297" s="42" t="s">
        <v>124</v>
      </c>
      <c r="B297" s="136" t="s">
        <v>125</v>
      </c>
      <c r="C297" s="383">
        <f>[3]B!C521</f>
        <v>0</v>
      </c>
      <c r="D297" s="383">
        <f>[3]B!D521</f>
        <v>0</v>
      </c>
      <c r="E297" s="383">
        <f>[3]B!E521</f>
        <v>0</v>
      </c>
      <c r="F297" s="383">
        <f>[3]B!F521</f>
        <v>0</v>
      </c>
      <c r="G297" s="383">
        <f>[3]B!G521</f>
        <v>0</v>
      </c>
      <c r="H297" s="383">
        <f>[3]B!AA521</f>
        <v>0</v>
      </c>
      <c r="I297" s="383">
        <f>[3]B!AB521</f>
        <v>0</v>
      </c>
      <c r="J297" s="383">
        <f>[3]B!AC521</f>
        <v>0</v>
      </c>
      <c r="K297" s="383">
        <f>[3]B!AD521</f>
        <v>0</v>
      </c>
      <c r="L297" s="383">
        <f>[3]B!AE521</f>
        <v>0</v>
      </c>
      <c r="M297" s="383">
        <f>[3]B!AF521</f>
        <v>0</v>
      </c>
      <c r="N297" s="383">
        <f>[3]B!AG521</f>
        <v>0</v>
      </c>
      <c r="O297" s="383">
        <f>[3]B!AH521</f>
        <v>0</v>
      </c>
      <c r="P297" s="383">
        <f>[3]B!AI521</f>
        <v>0</v>
      </c>
      <c r="Q297" s="383">
        <f>[3]B!AJ521</f>
        <v>0</v>
      </c>
      <c r="R297" s="384"/>
      <c r="S297" s="137"/>
      <c r="T297" s="137"/>
    </row>
    <row r="298" spans="1:20" s="56" customFormat="1" ht="15" customHeight="1" x14ac:dyDescent="0.15">
      <c r="A298" s="554" t="s">
        <v>126</v>
      </c>
      <c r="B298" s="45" t="s">
        <v>127</v>
      </c>
      <c r="C298" s="385">
        <f>[3]B!C575</f>
        <v>87</v>
      </c>
      <c r="D298" s="385">
        <f>[3]B!D575</f>
        <v>87</v>
      </c>
      <c r="E298" s="385">
        <f>[3]B!E575</f>
        <v>87</v>
      </c>
      <c r="F298" s="385">
        <f>[3]B!F575</f>
        <v>0</v>
      </c>
      <c r="G298" s="385">
        <f>[3]B!G575</f>
        <v>0</v>
      </c>
      <c r="H298" s="385">
        <f>[3]B!AA575</f>
        <v>18</v>
      </c>
      <c r="I298" s="385">
        <f>[3]B!AB575</f>
        <v>24</v>
      </c>
      <c r="J298" s="385">
        <f>[3]B!AC575</f>
        <v>45</v>
      </c>
      <c r="K298" s="385">
        <f>[3]B!AD575</f>
        <v>0</v>
      </c>
      <c r="L298" s="385">
        <f>[3]B!AE575</f>
        <v>0</v>
      </c>
      <c r="M298" s="385">
        <f>[3]B!AF575</f>
        <v>0</v>
      </c>
      <c r="N298" s="385">
        <f>[3]B!AG575</f>
        <v>0</v>
      </c>
      <c r="O298" s="385">
        <f>[3]B!AH575</f>
        <v>0</v>
      </c>
      <c r="P298" s="385">
        <f>[3]B!AI575</f>
        <v>0</v>
      </c>
      <c r="Q298" s="385">
        <f>[3]B!AJ575</f>
        <v>0</v>
      </c>
      <c r="R298" s="386"/>
      <c r="S298" s="137"/>
      <c r="T298" s="137"/>
    </row>
    <row r="299" spans="1:20" ht="15" customHeight="1" x14ac:dyDescent="0.15">
      <c r="A299" s="554" t="s">
        <v>128</v>
      </c>
      <c r="B299" s="45" t="s">
        <v>129</v>
      </c>
      <c r="C299" s="387">
        <f>[3]B!C607</f>
        <v>1597</v>
      </c>
      <c r="D299" s="387">
        <f>[3]B!D607</f>
        <v>1585</v>
      </c>
      <c r="E299" s="387">
        <f>[3]B!E607</f>
        <v>1585</v>
      </c>
      <c r="F299" s="387">
        <f>[3]B!F607</f>
        <v>0</v>
      </c>
      <c r="G299" s="387">
        <f>[3]B!G607</f>
        <v>12</v>
      </c>
      <c r="H299" s="387">
        <f>[3]B!AA607</f>
        <v>275</v>
      </c>
      <c r="I299" s="387">
        <f>[3]B!AB607</f>
        <v>719</v>
      </c>
      <c r="J299" s="387">
        <f>[3]B!AC607</f>
        <v>603</v>
      </c>
      <c r="K299" s="387">
        <f>[3]B!AD607</f>
        <v>0</v>
      </c>
      <c r="L299" s="387">
        <f>[3]B!AE607</f>
        <v>0</v>
      </c>
      <c r="M299" s="387">
        <f>[3]B!AF607</f>
        <v>0</v>
      </c>
      <c r="N299" s="387">
        <f>[3]B!AG607</f>
        <v>0</v>
      </c>
      <c r="O299" s="387">
        <f>[3]B!AH607</f>
        <v>0</v>
      </c>
      <c r="P299" s="387">
        <f>[3]B!AI607</f>
        <v>1</v>
      </c>
      <c r="Q299" s="387">
        <f>[3]B!AJ607</f>
        <v>0</v>
      </c>
      <c r="R299" s="388"/>
      <c r="S299" s="137"/>
      <c r="T299" s="137"/>
    </row>
    <row r="300" spans="1:20" s="3" customFormat="1" ht="15" customHeight="1" x14ac:dyDescent="0.15">
      <c r="A300" s="748" t="s">
        <v>130</v>
      </c>
      <c r="B300" s="749"/>
      <c r="C300" s="398">
        <f t="shared" ref="C300:P300" si="6">+C301+C302+C303+C304+C308+C309</f>
        <v>4689</v>
      </c>
      <c r="D300" s="399">
        <f t="shared" si="6"/>
        <v>4655</v>
      </c>
      <c r="E300" s="391">
        <f t="shared" si="6"/>
        <v>4652</v>
      </c>
      <c r="F300" s="392">
        <f t="shared" si="6"/>
        <v>3</v>
      </c>
      <c r="G300" s="393">
        <f t="shared" si="6"/>
        <v>34</v>
      </c>
      <c r="H300" s="391">
        <f t="shared" si="6"/>
        <v>856</v>
      </c>
      <c r="I300" s="400">
        <f t="shared" si="6"/>
        <v>1374</v>
      </c>
      <c r="J300" s="392">
        <f t="shared" si="6"/>
        <v>2459</v>
      </c>
      <c r="K300" s="391">
        <f t="shared" si="6"/>
        <v>9</v>
      </c>
      <c r="L300" s="400">
        <f t="shared" si="6"/>
        <v>0</v>
      </c>
      <c r="M300" s="392">
        <f t="shared" si="6"/>
        <v>0</v>
      </c>
      <c r="N300" s="392">
        <f t="shared" si="6"/>
        <v>0</v>
      </c>
      <c r="O300" s="401">
        <f t="shared" si="6"/>
        <v>0</v>
      </c>
      <c r="P300" s="402">
        <f t="shared" si="6"/>
        <v>0</v>
      </c>
      <c r="Q300" s="403">
        <f>+Q301+Q302+Q303+Q304+Q308+Q309</f>
        <v>0</v>
      </c>
      <c r="R300" s="404">
        <f>+R301+R302+R303</f>
        <v>0</v>
      </c>
      <c r="S300" s="143"/>
      <c r="T300" s="143"/>
    </row>
    <row r="301" spans="1:20" ht="15" customHeight="1" x14ac:dyDescent="0.15">
      <c r="A301" s="42" t="s">
        <v>131</v>
      </c>
      <c r="B301" s="43" t="s">
        <v>132</v>
      </c>
      <c r="C301" s="383">
        <f>[3]B!C669</f>
        <v>2508</v>
      </c>
      <c r="D301" s="383">
        <f>[3]B!D669</f>
        <v>2499</v>
      </c>
      <c r="E301" s="383">
        <f>[3]B!E669</f>
        <v>2496</v>
      </c>
      <c r="F301" s="383">
        <f>[3]B!F669</f>
        <v>3</v>
      </c>
      <c r="G301" s="383">
        <f>[3]B!G669</f>
        <v>9</v>
      </c>
      <c r="H301" s="405">
        <f>[3]B!AA669</f>
        <v>364</v>
      </c>
      <c r="I301" s="405">
        <f>[3]B!AB669</f>
        <v>891</v>
      </c>
      <c r="J301" s="405">
        <f>[3]B!AC669</f>
        <v>1253</v>
      </c>
      <c r="K301" s="405">
        <f>[3]B!AD669</f>
        <v>3</v>
      </c>
      <c r="L301" s="405">
        <f>[3]B!AE669</f>
        <v>0</v>
      </c>
      <c r="M301" s="405">
        <f>[3]B!AF669</f>
        <v>0</v>
      </c>
      <c r="N301" s="405">
        <f>[3]B!AG669</f>
        <v>0</v>
      </c>
      <c r="O301" s="405">
        <f>[3]B!AH669</f>
        <v>0</v>
      </c>
      <c r="P301" s="405">
        <f>[3]B!AI669</f>
        <v>0</v>
      </c>
      <c r="Q301" s="405">
        <f>[3]B!AJ669</f>
        <v>0</v>
      </c>
      <c r="R301" s="406"/>
      <c r="S301" s="137"/>
      <c r="T301" s="137"/>
    </row>
    <row r="302" spans="1:20" ht="15" customHeight="1" x14ac:dyDescent="0.15">
      <c r="A302" s="139" t="s">
        <v>133</v>
      </c>
      <c r="B302" s="144" t="s">
        <v>134</v>
      </c>
      <c r="C302" s="385">
        <f>[3]B!C692</f>
        <v>0</v>
      </c>
      <c r="D302" s="385">
        <f>[3]B!D692</f>
        <v>0</v>
      </c>
      <c r="E302" s="385">
        <f>[3]B!E692</f>
        <v>0</v>
      </c>
      <c r="F302" s="385">
        <f>[3]B!F692</f>
        <v>0</v>
      </c>
      <c r="G302" s="385">
        <f>[3]B!G692</f>
        <v>0</v>
      </c>
      <c r="H302" s="407">
        <f>[3]B!AA692</f>
        <v>0</v>
      </c>
      <c r="I302" s="407">
        <f>[3]B!AB692</f>
        <v>0</v>
      </c>
      <c r="J302" s="407">
        <f>[3]B!AC692</f>
        <v>0</v>
      </c>
      <c r="K302" s="407">
        <f>[3]B!AD692</f>
        <v>0</v>
      </c>
      <c r="L302" s="407">
        <f>[3]B!AE692</f>
        <v>0</v>
      </c>
      <c r="M302" s="407">
        <f>[3]B!AF692</f>
        <v>0</v>
      </c>
      <c r="N302" s="407">
        <f>[3]B!AG692</f>
        <v>0</v>
      </c>
      <c r="O302" s="407">
        <f>[3]B!AH692</f>
        <v>0</v>
      </c>
      <c r="P302" s="407">
        <f>[3]B!AI692</f>
        <v>0</v>
      </c>
      <c r="Q302" s="407">
        <f>[3]B!AJ692</f>
        <v>0</v>
      </c>
      <c r="R302" s="408"/>
      <c r="S302" s="137"/>
      <c r="T302" s="137"/>
    </row>
    <row r="303" spans="1:20" ht="15" customHeight="1" x14ac:dyDescent="0.15">
      <c r="A303" s="549" t="s">
        <v>135</v>
      </c>
      <c r="B303" s="145" t="s">
        <v>136</v>
      </c>
      <c r="C303" s="387">
        <f>[3]B!C722</f>
        <v>1508</v>
      </c>
      <c r="D303" s="387">
        <f>[3]B!D722</f>
        <v>1483</v>
      </c>
      <c r="E303" s="387">
        <f>[3]B!E722</f>
        <v>1483</v>
      </c>
      <c r="F303" s="387">
        <f>[3]B!F722</f>
        <v>0</v>
      </c>
      <c r="G303" s="387">
        <f>[3]B!G722</f>
        <v>25</v>
      </c>
      <c r="H303" s="409">
        <f>[3]B!AA722</f>
        <v>184</v>
      </c>
      <c r="I303" s="409">
        <f>[3]B!AB722</f>
        <v>165</v>
      </c>
      <c r="J303" s="409">
        <f>[3]B!AC722</f>
        <v>1159</v>
      </c>
      <c r="K303" s="409">
        <f>[3]B!AD722</f>
        <v>3</v>
      </c>
      <c r="L303" s="409">
        <f>[3]B!AE722</f>
        <v>0</v>
      </c>
      <c r="M303" s="409">
        <f>[3]B!AF722</f>
        <v>0</v>
      </c>
      <c r="N303" s="409">
        <f>[3]B!AG722</f>
        <v>0</v>
      </c>
      <c r="O303" s="409">
        <f>[3]B!AH722</f>
        <v>0</v>
      </c>
      <c r="P303" s="409">
        <f>[3]B!AI722</f>
        <v>0</v>
      </c>
      <c r="Q303" s="409">
        <f>[3]B!AJ722</f>
        <v>0</v>
      </c>
      <c r="R303" s="410"/>
      <c r="S303" s="137"/>
      <c r="T303" s="137"/>
    </row>
    <row r="304" spans="1:20" ht="15" customHeight="1" x14ac:dyDescent="0.15">
      <c r="A304" s="638" t="s">
        <v>113</v>
      </c>
      <c r="B304" s="43" t="s">
        <v>137</v>
      </c>
      <c r="C304" s="411">
        <f t="shared" ref="C304:Q304" si="7">SUM(C305:C307)</f>
        <v>662</v>
      </c>
      <c r="D304" s="311">
        <f t="shared" si="7"/>
        <v>662</v>
      </c>
      <c r="E304" s="345">
        <f t="shared" si="7"/>
        <v>662</v>
      </c>
      <c r="F304" s="412">
        <f t="shared" si="7"/>
        <v>0</v>
      </c>
      <c r="G304" s="413">
        <f t="shared" si="7"/>
        <v>0</v>
      </c>
      <c r="H304" s="414">
        <f t="shared" si="7"/>
        <v>307</v>
      </c>
      <c r="I304" s="415">
        <f t="shared" si="7"/>
        <v>309</v>
      </c>
      <c r="J304" s="416">
        <f t="shared" si="7"/>
        <v>46</v>
      </c>
      <c r="K304" s="414">
        <f t="shared" si="7"/>
        <v>3</v>
      </c>
      <c r="L304" s="415">
        <f t="shared" si="7"/>
        <v>0</v>
      </c>
      <c r="M304" s="416">
        <f t="shared" si="7"/>
        <v>0</v>
      </c>
      <c r="N304" s="416">
        <f t="shared" si="7"/>
        <v>0</v>
      </c>
      <c r="O304" s="417">
        <f t="shared" si="7"/>
        <v>0</v>
      </c>
      <c r="P304" s="418">
        <f t="shared" si="7"/>
        <v>0</v>
      </c>
      <c r="Q304" s="419">
        <f t="shared" si="7"/>
        <v>0</v>
      </c>
      <c r="R304" s="420">
        <f>SUM(R305:R308)</f>
        <v>0</v>
      </c>
      <c r="S304" s="137"/>
      <c r="T304" s="137"/>
    </row>
    <row r="305" spans="1:22" ht="15" customHeight="1" x14ac:dyDescent="0.15">
      <c r="A305" s="638"/>
      <c r="B305" s="54" t="s">
        <v>138</v>
      </c>
      <c r="C305" s="383">
        <f>[3]B!C746-[3]B!C724-[3]B!C725</f>
        <v>590</v>
      </c>
      <c r="D305" s="383">
        <f>[3]B!D746-[3]B!D724-[3]B!D725</f>
        <v>590</v>
      </c>
      <c r="E305" s="383">
        <f>[3]B!E746-[3]B!E724-[3]B!E725</f>
        <v>590</v>
      </c>
      <c r="F305" s="383">
        <f>[3]B!F746-[3]B!F724-[3]B!F725</f>
        <v>0</v>
      </c>
      <c r="G305" s="383">
        <f>[3]B!G746-[3]B!G724-[3]B!G725</f>
        <v>0</v>
      </c>
      <c r="H305" s="405">
        <f>[3]B!AA746-[3]B!AA724-[3]B!AA725</f>
        <v>280</v>
      </c>
      <c r="I305" s="405">
        <f>[3]B!AB746-[3]B!AB724-[3]B!AB725</f>
        <v>292</v>
      </c>
      <c r="J305" s="405">
        <f>[3]B!AC746-[3]B!AC724-[3]B!AC725</f>
        <v>18</v>
      </c>
      <c r="K305" s="405">
        <f>[3]B!AD746-[3]B!AD724-[3]B!AD725</f>
        <v>2</v>
      </c>
      <c r="L305" s="405">
        <f>[3]B!AE746-[3]B!AE724-[3]B!AE725</f>
        <v>0</v>
      </c>
      <c r="M305" s="405">
        <f>[3]B!AF746-[3]B!AF724-[3]B!AF725</f>
        <v>0</v>
      </c>
      <c r="N305" s="405">
        <f>[3]B!AG746-[3]B!AG724-[3]B!AG725</f>
        <v>0</v>
      </c>
      <c r="O305" s="405">
        <f>[3]B!AH746-[3]B!AH724-[3]B!AH725</f>
        <v>0</v>
      </c>
      <c r="P305" s="405">
        <f>[3]B!AI746-[3]B!AI724-[3]B!AI725</f>
        <v>0</v>
      </c>
      <c r="Q305" s="405">
        <f>[3]B!AJ746-[3]B!AJ724-[3]B!AJ725</f>
        <v>0</v>
      </c>
      <c r="R305" s="406"/>
      <c r="S305" s="137"/>
      <c r="T305" s="137"/>
    </row>
    <row r="306" spans="1:22" ht="15" customHeight="1" x14ac:dyDescent="0.15">
      <c r="A306" s="638"/>
      <c r="B306" s="54" t="s">
        <v>139</v>
      </c>
      <c r="C306" s="385">
        <f>[3]B!C724</f>
        <v>0</v>
      </c>
      <c r="D306" s="385">
        <f>[3]B!D724</f>
        <v>0</v>
      </c>
      <c r="E306" s="385">
        <f>[3]B!E724</f>
        <v>0</v>
      </c>
      <c r="F306" s="385">
        <f>[3]B!F724</f>
        <v>0</v>
      </c>
      <c r="G306" s="385">
        <f>[3]B!G724</f>
        <v>0</v>
      </c>
      <c r="H306" s="407">
        <f>[3]B!AA724</f>
        <v>0</v>
      </c>
      <c r="I306" s="407">
        <f>[3]B!AB724</f>
        <v>0</v>
      </c>
      <c r="J306" s="407">
        <f>[3]B!AC724</f>
        <v>0</v>
      </c>
      <c r="K306" s="407">
        <f>[3]B!AD724</f>
        <v>0</v>
      </c>
      <c r="L306" s="407">
        <f>[3]B!AE724</f>
        <v>0</v>
      </c>
      <c r="M306" s="407">
        <f>[3]B!AF724</f>
        <v>0</v>
      </c>
      <c r="N306" s="407">
        <f>[3]B!AG724</f>
        <v>0</v>
      </c>
      <c r="O306" s="407">
        <f>[3]B!AH724</f>
        <v>0</v>
      </c>
      <c r="P306" s="407">
        <f>[3]B!AI724</f>
        <v>0</v>
      </c>
      <c r="Q306" s="407">
        <f>[3]B!AJ724</f>
        <v>0</v>
      </c>
      <c r="R306" s="408"/>
      <c r="S306" s="137"/>
      <c r="T306" s="137"/>
    </row>
    <row r="307" spans="1:22" ht="15" customHeight="1" x14ac:dyDescent="0.15">
      <c r="A307" s="638"/>
      <c r="B307" s="142" t="s">
        <v>140</v>
      </c>
      <c r="C307" s="387">
        <f>[3]B!C725</f>
        <v>72</v>
      </c>
      <c r="D307" s="387">
        <f>[3]B!D725</f>
        <v>72</v>
      </c>
      <c r="E307" s="387">
        <f>[3]B!E725</f>
        <v>72</v>
      </c>
      <c r="F307" s="387">
        <f>[3]B!F725</f>
        <v>0</v>
      </c>
      <c r="G307" s="387">
        <f>[3]B!G725</f>
        <v>0</v>
      </c>
      <c r="H307" s="409">
        <f>[3]B!AA725</f>
        <v>27</v>
      </c>
      <c r="I307" s="409">
        <f>[3]B!AB725</f>
        <v>17</v>
      </c>
      <c r="J307" s="409">
        <f>[3]B!AC725</f>
        <v>28</v>
      </c>
      <c r="K307" s="409">
        <f>[3]B!AD725</f>
        <v>1</v>
      </c>
      <c r="L307" s="409">
        <f>[3]B!AE725</f>
        <v>0</v>
      </c>
      <c r="M307" s="409">
        <f>[3]B!AF725</f>
        <v>0</v>
      </c>
      <c r="N307" s="409">
        <f>[3]B!AG725</f>
        <v>0</v>
      </c>
      <c r="O307" s="409">
        <f>[3]B!AH725</f>
        <v>0</v>
      </c>
      <c r="P307" s="409">
        <f>[3]B!AI725</f>
        <v>0</v>
      </c>
      <c r="Q307" s="409">
        <f>[3]B!AJ725</f>
        <v>0</v>
      </c>
      <c r="R307" s="410"/>
      <c r="S307" s="137"/>
      <c r="T307" s="137"/>
    </row>
    <row r="308" spans="1:22" ht="15" customHeight="1" x14ac:dyDescent="0.15">
      <c r="A308" s="42" t="s">
        <v>115</v>
      </c>
      <c r="B308" s="146" t="s">
        <v>141</v>
      </c>
      <c r="C308" s="421">
        <f>[3]B!C779</f>
        <v>0</v>
      </c>
      <c r="D308" s="421">
        <f>[3]B!D779</f>
        <v>0</v>
      </c>
      <c r="E308" s="421">
        <f>[3]B!E779</f>
        <v>0</v>
      </c>
      <c r="F308" s="421">
        <f>[3]B!F779</f>
        <v>0</v>
      </c>
      <c r="G308" s="421">
        <f>[3]B!G779</f>
        <v>0</v>
      </c>
      <c r="H308" s="422">
        <f>[3]B!AA779</f>
        <v>0</v>
      </c>
      <c r="I308" s="422">
        <f>[3]B!AB779</f>
        <v>0</v>
      </c>
      <c r="J308" s="422">
        <f>[3]B!AC779</f>
        <v>0</v>
      </c>
      <c r="K308" s="422">
        <f>[3]B!AD779</f>
        <v>0</v>
      </c>
      <c r="L308" s="422">
        <f>[3]B!AE779</f>
        <v>0</v>
      </c>
      <c r="M308" s="422">
        <f>[3]B!AF779</f>
        <v>0</v>
      </c>
      <c r="N308" s="422">
        <f>[3]B!AG779</f>
        <v>0</v>
      </c>
      <c r="O308" s="422">
        <f>[3]B!AH779</f>
        <v>0</v>
      </c>
      <c r="P308" s="422">
        <f>[3]B!AI779</f>
        <v>0</v>
      </c>
      <c r="Q308" s="422">
        <f>[3]B!AJ779</f>
        <v>0</v>
      </c>
      <c r="R308" s="423"/>
      <c r="S308" s="137"/>
      <c r="T308" s="137"/>
    </row>
    <row r="309" spans="1:22" s="60" customFormat="1" ht="15" customHeight="1" x14ac:dyDescent="0.15">
      <c r="A309" s="139"/>
      <c r="B309" s="147" t="s">
        <v>142</v>
      </c>
      <c r="C309" s="387">
        <f>[3]B!C837</f>
        <v>11</v>
      </c>
      <c r="D309" s="387">
        <f>[3]B!D837</f>
        <v>11</v>
      </c>
      <c r="E309" s="387">
        <f>[3]B!E837</f>
        <v>11</v>
      </c>
      <c r="F309" s="387">
        <f>[3]B!F837</f>
        <v>0</v>
      </c>
      <c r="G309" s="387">
        <f>[3]B!G837</f>
        <v>0</v>
      </c>
      <c r="H309" s="409">
        <f>[3]B!AA837</f>
        <v>1</v>
      </c>
      <c r="I309" s="409">
        <f>[3]B!AB837</f>
        <v>9</v>
      </c>
      <c r="J309" s="409">
        <f>[3]B!AC837</f>
        <v>1</v>
      </c>
      <c r="K309" s="409">
        <f>[3]B!AD837</f>
        <v>0</v>
      </c>
      <c r="L309" s="409">
        <f>[3]B!AE837</f>
        <v>0</v>
      </c>
      <c r="M309" s="409">
        <f>[3]B!AF837</f>
        <v>0</v>
      </c>
      <c r="N309" s="409">
        <f>[3]B!AG837</f>
        <v>0</v>
      </c>
      <c r="O309" s="409">
        <f>[3]B!AH837</f>
        <v>0</v>
      </c>
      <c r="P309" s="409">
        <f>[3]B!AI837</f>
        <v>0</v>
      </c>
      <c r="Q309" s="409">
        <f>[3]B!AJ837</f>
        <v>0</v>
      </c>
      <c r="R309" s="388"/>
      <c r="S309" s="117"/>
      <c r="T309" s="117"/>
    </row>
    <row r="310" spans="1:22" s="60" customFormat="1" ht="15" customHeight="1" x14ac:dyDescent="0.15">
      <c r="A310" s="741" t="s">
        <v>431</v>
      </c>
      <c r="B310" s="742"/>
      <c r="C310" s="383">
        <f>[3]B!C533</f>
        <v>7614</v>
      </c>
      <c r="D310" s="383">
        <f>[3]B!D533</f>
        <v>7413</v>
      </c>
      <c r="E310" s="383">
        <f>[3]B!E533</f>
        <v>7413</v>
      </c>
      <c r="F310" s="383">
        <f>[3]B!F533</f>
        <v>0</v>
      </c>
      <c r="G310" s="383">
        <f>[3]B!G533</f>
        <v>201</v>
      </c>
      <c r="H310" s="405">
        <f>[3]B!AA533</f>
        <v>4802</v>
      </c>
      <c r="I310" s="405">
        <f>[3]B!AB533</f>
        <v>1509</v>
      </c>
      <c r="J310" s="405">
        <f>[3]B!AC533</f>
        <v>1303</v>
      </c>
      <c r="K310" s="405">
        <f>[3]B!AD533</f>
        <v>0</v>
      </c>
      <c r="L310" s="405">
        <f>[3]B!AE533</f>
        <v>0</v>
      </c>
      <c r="M310" s="405">
        <f>[3]B!AF533</f>
        <v>0</v>
      </c>
      <c r="N310" s="405">
        <f>[3]B!AG533</f>
        <v>0</v>
      </c>
      <c r="O310" s="405">
        <f>[3]B!AH533</f>
        <v>0</v>
      </c>
      <c r="P310" s="405">
        <f>[3]B!AI533</f>
        <v>1</v>
      </c>
      <c r="Q310" s="405">
        <f>[3]B!AJ533</f>
        <v>0</v>
      </c>
      <c r="R310" s="384"/>
      <c r="S310" s="117"/>
      <c r="T310" s="117"/>
    </row>
    <row r="311" spans="1:22" s="3" customFormat="1" ht="15" customHeight="1" x14ac:dyDescent="0.15">
      <c r="A311" s="743" t="s">
        <v>143</v>
      </c>
      <c r="B311" s="744"/>
      <c r="C311" s="424">
        <f>[3]B!C1051</f>
        <v>0</v>
      </c>
      <c r="D311" s="424">
        <f>[3]B!D1051</f>
        <v>0</v>
      </c>
      <c r="E311" s="424">
        <f>[3]B!E1051</f>
        <v>0</v>
      </c>
      <c r="F311" s="424">
        <f>[3]B!F1051</f>
        <v>0</v>
      </c>
      <c r="G311" s="424">
        <f>[3]B!G1051</f>
        <v>0</v>
      </c>
      <c r="H311" s="425">
        <f>[3]B!AA1051</f>
        <v>0</v>
      </c>
      <c r="I311" s="425">
        <f>[3]B!AB1051</f>
        <v>0</v>
      </c>
      <c r="J311" s="425">
        <f>[3]B!AC1051</f>
        <v>0</v>
      </c>
      <c r="K311" s="425">
        <f>[3]B!AD1051</f>
        <v>0</v>
      </c>
      <c r="L311" s="425">
        <f>[3]B!AE1051</f>
        <v>0</v>
      </c>
      <c r="M311" s="425">
        <f>[3]B!AF1051</f>
        <v>0</v>
      </c>
      <c r="N311" s="425">
        <f>[3]B!AG1051</f>
        <v>0</v>
      </c>
      <c r="O311" s="425">
        <f>[3]B!AH1051</f>
        <v>0</v>
      </c>
      <c r="P311" s="425">
        <f>[3]B!AI1051</f>
        <v>0</v>
      </c>
      <c r="Q311" s="425">
        <f>[3]B!AJ1051</f>
        <v>0</v>
      </c>
      <c r="R311" s="426"/>
      <c r="S311" s="143"/>
      <c r="T311" s="143"/>
    </row>
    <row r="312" spans="1:22" s="149" customFormat="1" ht="22.5" customHeight="1" x14ac:dyDescent="0.15">
      <c r="A312" s="12" t="s">
        <v>432</v>
      </c>
      <c r="B312" s="148"/>
      <c r="C312" s="148"/>
      <c r="R312" s="150"/>
      <c r="S312" s="150"/>
      <c r="T312" s="150"/>
    </row>
    <row r="313" spans="1:22" ht="24" customHeight="1" x14ac:dyDescent="0.15">
      <c r="A313" s="639" t="s">
        <v>433</v>
      </c>
      <c r="B313" s="720"/>
      <c r="C313" s="595" t="s">
        <v>410</v>
      </c>
      <c r="D313" s="681" t="s">
        <v>434</v>
      </c>
      <c r="E313" s="682"/>
      <c r="F313" s="682"/>
      <c r="G313" s="747"/>
      <c r="H313" s="726" t="s">
        <v>412</v>
      </c>
      <c r="I313" s="726"/>
      <c r="J313" s="727"/>
      <c r="K313" s="655" t="s">
        <v>413</v>
      </c>
      <c r="L313" s="655"/>
      <c r="M313" s="655"/>
      <c r="N313" s="656" t="s">
        <v>414</v>
      </c>
      <c r="O313" s="659" t="s">
        <v>415</v>
      </c>
      <c r="P313" s="660"/>
      <c r="Q313" s="661" t="s">
        <v>416</v>
      </c>
    </row>
    <row r="314" spans="1:22" ht="18" customHeight="1" x14ac:dyDescent="0.15">
      <c r="A314" s="639"/>
      <c r="B314" s="720"/>
      <c r="C314" s="596"/>
      <c r="D314" s="733" t="s">
        <v>418</v>
      </c>
      <c r="E314" s="735" t="s">
        <v>419</v>
      </c>
      <c r="F314" s="736"/>
      <c r="G314" s="733" t="s">
        <v>420</v>
      </c>
      <c r="H314" s="669" t="s">
        <v>421</v>
      </c>
      <c r="I314" s="671" t="s">
        <v>422</v>
      </c>
      <c r="J314" s="644" t="s">
        <v>423</v>
      </c>
      <c r="K314" s="646" t="s">
        <v>424</v>
      </c>
      <c r="L314" s="647" t="s">
        <v>425</v>
      </c>
      <c r="M314" s="648" t="s">
        <v>426</v>
      </c>
      <c r="N314" s="657"/>
      <c r="O314" s="649" t="s">
        <v>427</v>
      </c>
      <c r="P314" s="650" t="s">
        <v>428</v>
      </c>
      <c r="Q314" s="662"/>
      <c r="R314" s="151"/>
    </row>
    <row r="315" spans="1:22" ht="18" customHeight="1" x14ac:dyDescent="0.15">
      <c r="A315" s="639"/>
      <c r="B315" s="720"/>
      <c r="C315" s="680"/>
      <c r="D315" s="734"/>
      <c r="E315" s="152" t="s">
        <v>429</v>
      </c>
      <c r="F315" s="134" t="s">
        <v>430</v>
      </c>
      <c r="G315" s="734"/>
      <c r="H315" s="670"/>
      <c r="I315" s="672"/>
      <c r="J315" s="645"/>
      <c r="K315" s="646"/>
      <c r="L315" s="647"/>
      <c r="M315" s="648"/>
      <c r="N315" s="658"/>
      <c r="O315" s="649"/>
      <c r="P315" s="650"/>
      <c r="Q315" s="663"/>
      <c r="R315" s="151"/>
      <c r="U315" s="137"/>
      <c r="V315" s="137"/>
    </row>
    <row r="316" spans="1:22" ht="14.25" customHeight="1" x14ac:dyDescent="0.15">
      <c r="A316" s="153" t="s">
        <v>435</v>
      </c>
      <c r="B316" s="154"/>
      <c r="C316" s="155"/>
      <c r="D316" s="156"/>
      <c r="E316" s="157"/>
      <c r="F316" s="158"/>
      <c r="G316" s="159"/>
      <c r="H316" s="157"/>
      <c r="I316" s="160"/>
      <c r="J316" s="161"/>
      <c r="K316" s="162"/>
      <c r="L316" s="160"/>
      <c r="M316" s="161"/>
      <c r="N316" s="163"/>
      <c r="O316" s="162"/>
      <c r="P316" s="158"/>
      <c r="Q316" s="164"/>
      <c r="R316" s="165"/>
      <c r="U316" s="137"/>
    </row>
    <row r="317" spans="1:22" ht="15" customHeight="1" x14ac:dyDescent="0.15">
      <c r="A317" s="166" t="s">
        <v>436</v>
      </c>
      <c r="B317" s="167"/>
      <c r="C317" s="155"/>
      <c r="D317" s="156"/>
      <c r="E317" s="157"/>
      <c r="F317" s="158"/>
      <c r="G317" s="159"/>
      <c r="H317" s="157"/>
      <c r="I317" s="160"/>
      <c r="J317" s="161"/>
      <c r="K317" s="162"/>
      <c r="L317" s="160"/>
      <c r="M317" s="161"/>
      <c r="N317" s="163"/>
      <c r="O317" s="162"/>
      <c r="P317" s="158"/>
      <c r="Q317" s="164"/>
      <c r="R317" s="168"/>
      <c r="U317" s="137"/>
    </row>
    <row r="318" spans="1:22" ht="15" customHeight="1" x14ac:dyDescent="0.15">
      <c r="A318" s="683" t="s">
        <v>437</v>
      </c>
      <c r="B318" s="728"/>
      <c r="C318" s="427">
        <f>SUM([3]B!C844,[3]B!C851,[3]B!C855,[3]B!C862,[3]B!C871)</f>
        <v>0</v>
      </c>
      <c r="D318" s="427">
        <f>SUM([3]B!D844,[3]B!D851,[3]B!D855,[3]B!D862,[3]B!D871)</f>
        <v>0</v>
      </c>
      <c r="E318" s="428">
        <f>SUM([3]B!E844,[3]B!E851,[3]B!E855,[3]B!E862,[3]B!E871)</f>
        <v>0</v>
      </c>
      <c r="F318" s="428">
        <f>SUM([3]B!F844,[3]B!F851,[3]B!F855,[3]B!F862,[3]B!F871)</f>
        <v>0</v>
      </c>
      <c r="G318" s="428">
        <f>SUM([3]B!G844,[3]B!G851,[3]B!G855,[3]B!G862,[3]B!G871)</f>
        <v>0</v>
      </c>
      <c r="H318" s="428">
        <f>SUM([3]B!AA844,[3]B!AA851,[3]B!AA855,[3]B!AA862,[3]B!AA871)</f>
        <v>0</v>
      </c>
      <c r="I318" s="428">
        <f>SUM([3]B!AB844,[3]B!AB851,[3]B!AB855,[3]B!AB862,[3]B!AB871)</f>
        <v>0</v>
      </c>
      <c r="J318" s="428">
        <f>SUM([3]B!AC844,[3]B!AC851,[3]B!AC855,[3]B!AC862,[3]B!AC871)</f>
        <v>0</v>
      </c>
      <c r="K318" s="428">
        <f>SUM([3]B!AD844,[3]B!AD851,[3]B!AD855,[3]B!AD862,[3]B!AD871)</f>
        <v>0</v>
      </c>
      <c r="L318" s="428">
        <f>SUM([3]B!AE844,[3]B!AE851,[3]B!AE855,[3]B!AE862,[3]B!AE871)</f>
        <v>0</v>
      </c>
      <c r="M318" s="428">
        <f>SUM([3]B!AF844,[3]B!AF851,[3]B!AF855,[3]B!AF862,[3]B!AF871)</f>
        <v>0</v>
      </c>
      <c r="N318" s="428">
        <f>SUM([3]B!AG844,[3]B!AG851,[3]B!AG855,[3]B!AG862,[3]B!AG871)</f>
        <v>0</v>
      </c>
      <c r="O318" s="428">
        <f>SUM([3]B!AH844,[3]B!AH851,[3]B!AH855,[3]B!AH862,[3]B!AH871)</f>
        <v>0</v>
      </c>
      <c r="P318" s="428">
        <f>SUM([3]B!AI844,[3]B!AI851,[3]B!AI855,[3]B!AI862,[3]B!AI871)</f>
        <v>6</v>
      </c>
      <c r="Q318" s="428">
        <f>SUM([3]B!AJ844,[3]B!AJ851,[3]B!AJ855,[3]B!AJ862,[3]B!AJ871)</f>
        <v>0</v>
      </c>
      <c r="R318" s="169"/>
      <c r="U318" s="137"/>
    </row>
    <row r="319" spans="1:22" ht="15" customHeight="1" x14ac:dyDescent="0.15">
      <c r="A319" s="737" t="s">
        <v>438</v>
      </c>
      <c r="B319" s="738"/>
      <c r="C319" s="429">
        <f>SUM([3]B!C875,[3]B!C879,[3]B!C883,[3]B!C891,[3]B!C894,[3]B!C897)</f>
        <v>0</v>
      </c>
      <c r="D319" s="429">
        <f>SUM([3]B!D875,[3]B!D879,[3]B!D883,[3]B!D891,[3]B!D894,[3]B!D897)</f>
        <v>0</v>
      </c>
      <c r="E319" s="365">
        <f>SUM([3]B!E875,[3]B!E879,[3]B!E883,[3]B!E891,[3]B!E894,[3]B!E897)</f>
        <v>0</v>
      </c>
      <c r="F319" s="365">
        <f>SUM([3]B!F875,[3]B!F879,[3]B!F883,[3]B!F891,[3]B!F894,[3]B!F897)</f>
        <v>0</v>
      </c>
      <c r="G319" s="365">
        <f>SUM([3]B!G875,[3]B!G879,[3]B!G883,[3]B!G891,[3]B!G894,[3]B!G897)</f>
        <v>0</v>
      </c>
      <c r="H319" s="365">
        <f>SUM([3]B!AA875,[3]B!AA879,[3]B!AA883,[3]B!AA891,[3]B!AA894,[3]B!AA897)</f>
        <v>0</v>
      </c>
      <c r="I319" s="365">
        <f>SUM([3]B!AB875,[3]B!AB879,[3]B!AB883,[3]B!AB891,[3]B!AB894,[3]B!AB897)</f>
        <v>0</v>
      </c>
      <c r="J319" s="365">
        <f>SUM([3]B!AC875,[3]B!AC879,[3]B!AC883,[3]B!AC891,[3]B!AC894,[3]B!AC897)</f>
        <v>0</v>
      </c>
      <c r="K319" s="365">
        <f>SUM([3]B!AD875,[3]B!AD879,[3]B!AD883,[3]B!AD891,[3]B!AD894,[3]B!AD897)</f>
        <v>0</v>
      </c>
      <c r="L319" s="365">
        <f>SUM([3]B!AE875,[3]B!AE879,[3]B!AE883,[3]B!AE891,[3]B!AE894,[3]B!AE897)</f>
        <v>0</v>
      </c>
      <c r="M319" s="365">
        <f>SUM([3]B!AF875,[3]B!AF879,[3]B!AF883,[3]B!AF891,[3]B!AF894,[3]B!AF897)</f>
        <v>0</v>
      </c>
      <c r="N319" s="365">
        <f>SUM([3]B!AG875,[3]B!AG879,[3]B!AG883,[3]B!AG891,[3]B!AG894,[3]B!AG897)</f>
        <v>0</v>
      </c>
      <c r="O319" s="365">
        <f>SUM([3]B!AH875,[3]B!AH879,[3]B!AH883,[3]B!AH891,[3]B!AH894,[3]B!AH897)</f>
        <v>0</v>
      </c>
      <c r="P319" s="365">
        <f>SUM([3]B!AI875,[3]B!AI879,[3]B!AI883,[3]B!AI891,[3]B!AI894,[3]B!AI897)</f>
        <v>0</v>
      </c>
      <c r="Q319" s="365">
        <f>SUM([3]B!AJ875,[3]B!AJ879,[3]B!AJ883,[3]B!AJ891,[3]B!AJ894,[3]B!AJ897)</f>
        <v>0</v>
      </c>
      <c r="R319" s="41"/>
      <c r="U319" s="137"/>
    </row>
    <row r="320" spans="1:22" ht="15" customHeight="1" x14ac:dyDescent="0.15">
      <c r="A320" s="170" t="s">
        <v>439</v>
      </c>
      <c r="B320" s="171"/>
      <c r="C320" s="430"/>
      <c r="D320" s="431"/>
      <c r="E320" s="432"/>
      <c r="F320" s="433"/>
      <c r="G320" s="434"/>
      <c r="H320" s="432"/>
      <c r="I320" s="435"/>
      <c r="J320" s="433"/>
      <c r="K320" s="432"/>
      <c r="L320" s="435"/>
      <c r="M320" s="433"/>
      <c r="N320" s="436"/>
      <c r="O320" s="432"/>
      <c r="P320" s="433"/>
      <c r="Q320" s="437"/>
      <c r="R320" s="169"/>
      <c r="U320" s="137"/>
    </row>
    <row r="321" spans="1:24" ht="15" customHeight="1" x14ac:dyDescent="0.15">
      <c r="A321" s="739" t="s">
        <v>440</v>
      </c>
      <c r="B321" s="740"/>
      <c r="C321" s="344">
        <f>[3]B!C905</f>
        <v>0</v>
      </c>
      <c r="D321" s="344">
        <f>[3]B!D905</f>
        <v>0</v>
      </c>
      <c r="E321" s="381">
        <f>[3]B!E905</f>
        <v>0</v>
      </c>
      <c r="F321" s="381">
        <f>[3]B!F905</f>
        <v>0</v>
      </c>
      <c r="G321" s="381">
        <f>[3]B!G905</f>
        <v>0</v>
      </c>
      <c r="H321" s="381">
        <f>[3]B!AA905</f>
        <v>0</v>
      </c>
      <c r="I321" s="381">
        <f>[3]B!AB905</f>
        <v>0</v>
      </c>
      <c r="J321" s="381">
        <f>[3]B!AC905</f>
        <v>0</v>
      </c>
      <c r="K321" s="381">
        <f>[3]B!AD905</f>
        <v>0</v>
      </c>
      <c r="L321" s="381">
        <f>[3]B!AE905</f>
        <v>0</v>
      </c>
      <c r="M321" s="381">
        <f>[3]B!AF905</f>
        <v>0</v>
      </c>
      <c r="N321" s="381">
        <f>[3]B!AG905</f>
        <v>0</v>
      </c>
      <c r="O321" s="381">
        <f>[3]B!AH905</f>
        <v>0</v>
      </c>
      <c r="P321" s="381">
        <f>[3]B!AI905</f>
        <v>0</v>
      </c>
      <c r="Q321" s="381">
        <f>[3]B!AJ905</f>
        <v>0</v>
      </c>
      <c r="R321" s="169"/>
      <c r="U321" s="137"/>
    </row>
    <row r="322" spans="1:24" ht="15" customHeight="1" x14ac:dyDescent="0.15">
      <c r="A322" s="172" t="s">
        <v>441</v>
      </c>
      <c r="B322" s="173"/>
      <c r="C322" s="430"/>
      <c r="D322" s="431"/>
      <c r="E322" s="432"/>
      <c r="F322" s="433"/>
      <c r="G322" s="434"/>
      <c r="H322" s="432"/>
      <c r="I322" s="435"/>
      <c r="J322" s="433"/>
      <c r="K322" s="432"/>
      <c r="L322" s="435"/>
      <c r="M322" s="433"/>
      <c r="N322" s="436"/>
      <c r="O322" s="432"/>
      <c r="P322" s="433"/>
      <c r="Q322" s="437"/>
      <c r="R322" s="169"/>
      <c r="U322" s="137"/>
    </row>
    <row r="323" spans="1:24" ht="15" customHeight="1" x14ac:dyDescent="0.15">
      <c r="A323" s="683" t="s">
        <v>442</v>
      </c>
      <c r="B323" s="728"/>
      <c r="C323" s="438">
        <f>[3]B!C911</f>
        <v>0</v>
      </c>
      <c r="D323" s="438">
        <f>[3]B!D911</f>
        <v>0</v>
      </c>
      <c r="E323" s="439">
        <f>[3]B!E911</f>
        <v>0</v>
      </c>
      <c r="F323" s="439">
        <f>[3]B!F911</f>
        <v>0</v>
      </c>
      <c r="G323" s="439">
        <f>[3]B!G911</f>
        <v>0</v>
      </c>
      <c r="H323" s="439">
        <f>[3]B!AA911</f>
        <v>0</v>
      </c>
      <c r="I323" s="439">
        <f>[3]B!AB911</f>
        <v>0</v>
      </c>
      <c r="J323" s="439">
        <f>[3]B!AC911</f>
        <v>0</v>
      </c>
      <c r="K323" s="439">
        <f>[3]B!AD911</f>
        <v>0</v>
      </c>
      <c r="L323" s="439">
        <f>[3]B!AE911</f>
        <v>0</v>
      </c>
      <c r="M323" s="439">
        <f>[3]B!AF911</f>
        <v>0</v>
      </c>
      <c r="N323" s="439">
        <f>[3]B!AG911</f>
        <v>0</v>
      </c>
      <c r="O323" s="439">
        <f>[3]B!AH911</f>
        <v>0</v>
      </c>
      <c r="P323" s="439">
        <f>[3]B!AI911</f>
        <v>0</v>
      </c>
      <c r="Q323" s="439">
        <f>[3]B!AJ911</f>
        <v>0</v>
      </c>
      <c r="R323" s="169"/>
      <c r="U323" s="137"/>
    </row>
    <row r="324" spans="1:24" ht="15" customHeight="1" x14ac:dyDescent="0.15">
      <c r="A324" s="729" t="s">
        <v>443</v>
      </c>
      <c r="B324" s="730"/>
      <c r="C324" s="440">
        <f>[3]B!C927</f>
        <v>0</v>
      </c>
      <c r="D324" s="440">
        <f>[3]B!D927</f>
        <v>0</v>
      </c>
      <c r="E324" s="441">
        <f>[3]B!E927</f>
        <v>0</v>
      </c>
      <c r="F324" s="441">
        <f>[3]B!F927</f>
        <v>0</v>
      </c>
      <c r="G324" s="441">
        <f>[3]B!G927</f>
        <v>0</v>
      </c>
      <c r="H324" s="441">
        <f>[3]B!AA927</f>
        <v>0</v>
      </c>
      <c r="I324" s="441">
        <f>[3]B!AB927</f>
        <v>0</v>
      </c>
      <c r="J324" s="441">
        <f>[3]B!AC927</f>
        <v>0</v>
      </c>
      <c r="K324" s="441">
        <f>[3]B!AD927</f>
        <v>0</v>
      </c>
      <c r="L324" s="441">
        <f>[3]B!AE927</f>
        <v>0</v>
      </c>
      <c r="M324" s="441">
        <f>[3]B!AF927</f>
        <v>0</v>
      </c>
      <c r="N324" s="441">
        <f>[3]B!AG927</f>
        <v>0</v>
      </c>
      <c r="O324" s="441">
        <f>[3]B!AH927</f>
        <v>0</v>
      </c>
      <c r="P324" s="441">
        <f>[3]B!AI927</f>
        <v>0</v>
      </c>
      <c r="Q324" s="441">
        <f>[3]B!AJ927</f>
        <v>0</v>
      </c>
      <c r="R324" s="169"/>
      <c r="U324" s="137"/>
    </row>
    <row r="325" spans="1:24" ht="15" customHeight="1" x14ac:dyDescent="0.15">
      <c r="A325" s="729" t="s">
        <v>444</v>
      </c>
      <c r="B325" s="730"/>
      <c r="C325" s="442">
        <f>[3]B!C950</f>
        <v>0</v>
      </c>
      <c r="D325" s="442">
        <f>[3]B!D950</f>
        <v>0</v>
      </c>
      <c r="E325" s="443">
        <f>[3]B!E950</f>
        <v>0</v>
      </c>
      <c r="F325" s="443">
        <f>[3]B!F950</f>
        <v>0</v>
      </c>
      <c r="G325" s="443">
        <f>[3]B!G950</f>
        <v>0</v>
      </c>
      <c r="H325" s="443">
        <f>[3]B!AA950</f>
        <v>0</v>
      </c>
      <c r="I325" s="443">
        <f>[3]B!AB950</f>
        <v>0</v>
      </c>
      <c r="J325" s="443">
        <f>[3]B!AC950</f>
        <v>0</v>
      </c>
      <c r="K325" s="443">
        <f>[3]B!AD950</f>
        <v>0</v>
      </c>
      <c r="L325" s="443">
        <f>[3]B!AE950</f>
        <v>0</v>
      </c>
      <c r="M325" s="443">
        <f>[3]B!AF950</f>
        <v>0</v>
      </c>
      <c r="N325" s="443">
        <f>[3]B!AG950</f>
        <v>0</v>
      </c>
      <c r="O325" s="443">
        <f>[3]B!AH950</f>
        <v>0</v>
      </c>
      <c r="P325" s="443">
        <f>[3]B!AI950</f>
        <v>0</v>
      </c>
      <c r="Q325" s="443">
        <f>[3]B!AJ950</f>
        <v>0</v>
      </c>
      <c r="R325" s="169"/>
      <c r="U325" s="137"/>
    </row>
    <row r="326" spans="1:24" ht="15" customHeight="1" x14ac:dyDescent="0.15">
      <c r="A326" s="731" t="s">
        <v>445</v>
      </c>
      <c r="B326" s="732"/>
      <c r="C326" s="444">
        <f>SUM(C318+C319+C321+C323+C324+C325)</f>
        <v>0</v>
      </c>
      <c r="D326" s="444">
        <f t="shared" ref="D326:Q326" si="8">SUM(D318+D319+D321+D323+D324+D325)</f>
        <v>0</v>
      </c>
      <c r="E326" s="444">
        <f t="shared" si="8"/>
        <v>0</v>
      </c>
      <c r="F326" s="444">
        <f t="shared" si="8"/>
        <v>0</v>
      </c>
      <c r="G326" s="444">
        <f t="shared" si="8"/>
        <v>0</v>
      </c>
      <c r="H326" s="444">
        <f t="shared" si="8"/>
        <v>0</v>
      </c>
      <c r="I326" s="444">
        <f t="shared" si="8"/>
        <v>0</v>
      </c>
      <c r="J326" s="444">
        <f t="shared" si="8"/>
        <v>0</v>
      </c>
      <c r="K326" s="444">
        <f t="shared" si="8"/>
        <v>0</v>
      </c>
      <c r="L326" s="444">
        <f t="shared" si="8"/>
        <v>0</v>
      </c>
      <c r="M326" s="444">
        <f t="shared" si="8"/>
        <v>0</v>
      </c>
      <c r="N326" s="444">
        <f t="shared" si="8"/>
        <v>0</v>
      </c>
      <c r="O326" s="444">
        <f t="shared" si="8"/>
        <v>0</v>
      </c>
      <c r="P326" s="444">
        <f t="shared" si="8"/>
        <v>6</v>
      </c>
      <c r="Q326" s="444">
        <f t="shared" si="8"/>
        <v>0</v>
      </c>
      <c r="R326" s="169"/>
      <c r="U326" s="137"/>
    </row>
    <row r="327" spans="1:24" s="177" customFormat="1" ht="24.95" customHeight="1" x14ac:dyDescent="0.15">
      <c r="A327" s="174" t="s">
        <v>446</v>
      </c>
      <c r="B327" s="175"/>
      <c r="C327" s="175"/>
      <c r="D327" s="445"/>
      <c r="E327" s="445"/>
      <c r="F327" s="445"/>
      <c r="G327" s="445"/>
      <c r="H327" s="445"/>
      <c r="I327" s="445"/>
      <c r="J327" s="445"/>
      <c r="K327" s="445"/>
      <c r="L327" s="445"/>
      <c r="M327" s="445"/>
      <c r="N327" s="445"/>
      <c r="O327" s="446"/>
      <c r="P327" s="446"/>
      <c r="Q327" s="446"/>
      <c r="R327" s="446"/>
      <c r="S327" s="176"/>
      <c r="X327" s="5"/>
    </row>
    <row r="328" spans="1:24" ht="24" customHeight="1" x14ac:dyDescent="0.15">
      <c r="A328" s="639" t="s">
        <v>447</v>
      </c>
      <c r="B328" s="720"/>
      <c r="C328" s="595" t="s">
        <v>410</v>
      </c>
      <c r="D328" s="725" t="s">
        <v>434</v>
      </c>
      <c r="E328" s="725"/>
      <c r="F328" s="725"/>
      <c r="G328" s="725"/>
      <c r="H328" s="726" t="s">
        <v>412</v>
      </c>
      <c r="I328" s="726"/>
      <c r="J328" s="727"/>
      <c r="K328" s="655" t="s">
        <v>413</v>
      </c>
      <c r="L328" s="655"/>
      <c r="M328" s="655"/>
      <c r="N328" s="656" t="s">
        <v>414</v>
      </c>
      <c r="O328" s="659" t="s">
        <v>415</v>
      </c>
      <c r="P328" s="660"/>
      <c r="Q328" s="661" t="s">
        <v>416</v>
      </c>
      <c r="S328" s="151"/>
    </row>
    <row r="329" spans="1:24" ht="18" customHeight="1" x14ac:dyDescent="0.15">
      <c r="A329" s="639"/>
      <c r="B329" s="720"/>
      <c r="C329" s="596"/>
      <c r="D329" s="664" t="s">
        <v>448</v>
      </c>
      <c r="E329" s="721" t="s">
        <v>419</v>
      </c>
      <c r="F329" s="722"/>
      <c r="G329" s="723" t="s">
        <v>449</v>
      </c>
      <c r="H329" s="669" t="s">
        <v>421</v>
      </c>
      <c r="I329" s="671" t="s">
        <v>422</v>
      </c>
      <c r="J329" s="644" t="s">
        <v>423</v>
      </c>
      <c r="K329" s="646" t="s">
        <v>424</v>
      </c>
      <c r="L329" s="647" t="s">
        <v>425</v>
      </c>
      <c r="M329" s="648" t="s">
        <v>426</v>
      </c>
      <c r="N329" s="657"/>
      <c r="O329" s="649" t="s">
        <v>427</v>
      </c>
      <c r="P329" s="650" t="s">
        <v>428</v>
      </c>
      <c r="Q329" s="662"/>
    </row>
    <row r="330" spans="1:24" ht="18" customHeight="1" x14ac:dyDescent="0.15">
      <c r="A330" s="639"/>
      <c r="B330" s="720"/>
      <c r="C330" s="680"/>
      <c r="D330" s="665"/>
      <c r="E330" s="152" t="s">
        <v>429</v>
      </c>
      <c r="F330" s="134" t="s">
        <v>430</v>
      </c>
      <c r="G330" s="724"/>
      <c r="H330" s="670"/>
      <c r="I330" s="672"/>
      <c r="J330" s="645"/>
      <c r="K330" s="646"/>
      <c r="L330" s="647"/>
      <c r="M330" s="648"/>
      <c r="N330" s="658"/>
      <c r="O330" s="649"/>
      <c r="P330" s="650"/>
      <c r="Q330" s="663"/>
    </row>
    <row r="331" spans="1:24" ht="15" customHeight="1" x14ac:dyDescent="0.15">
      <c r="A331" s="447">
        <v>1901023</v>
      </c>
      <c r="B331" s="448" t="s">
        <v>369</v>
      </c>
      <c r="C331" s="449">
        <f>[3]B!C2249</f>
        <v>20</v>
      </c>
      <c r="D331" s="449">
        <f>[3]B!D2249</f>
        <v>20</v>
      </c>
      <c r="E331" s="450">
        <f>[3]B!E2249</f>
        <v>20</v>
      </c>
      <c r="F331" s="450">
        <f>[3]B!F2249</f>
        <v>0</v>
      </c>
      <c r="G331" s="450">
        <f>[3]B!G2249</f>
        <v>0</v>
      </c>
      <c r="H331" s="451">
        <f>[3]B!AA2249</f>
        <v>20</v>
      </c>
      <c r="I331" s="451">
        <f>[3]B!AB2249</f>
        <v>0</v>
      </c>
      <c r="J331" s="451">
        <f>[3]B!AC2249</f>
        <v>0</v>
      </c>
      <c r="K331" s="451">
        <f>[3]B!AD2249</f>
        <v>0</v>
      </c>
      <c r="L331" s="451">
        <f>[3]B!AE2249</f>
        <v>0</v>
      </c>
      <c r="M331" s="451">
        <f>[3]B!AF2249</f>
        <v>0</v>
      </c>
      <c r="N331" s="451">
        <f>[3]B!AG2249</f>
        <v>0</v>
      </c>
      <c r="O331" s="451">
        <f>[3]B!AH2249</f>
        <v>0</v>
      </c>
      <c r="P331" s="451">
        <f>[3]B!AI2249</f>
        <v>0</v>
      </c>
      <c r="Q331" s="451">
        <f>[3]B!AJ2249</f>
        <v>0</v>
      </c>
      <c r="R331" s="169"/>
    </row>
    <row r="332" spans="1:24" ht="15" customHeight="1" x14ac:dyDescent="0.15">
      <c r="A332" s="452">
        <v>1901024</v>
      </c>
      <c r="B332" s="453" t="s">
        <v>370</v>
      </c>
      <c r="C332" s="449">
        <f>[3]B!C2250</f>
        <v>0</v>
      </c>
      <c r="D332" s="449">
        <f>[3]B!D2250</f>
        <v>0</v>
      </c>
      <c r="E332" s="450">
        <f>[3]B!E2250</f>
        <v>0</v>
      </c>
      <c r="F332" s="450">
        <f>[3]B!F2250</f>
        <v>0</v>
      </c>
      <c r="G332" s="450">
        <f>[3]B!G2250</f>
        <v>0</v>
      </c>
      <c r="H332" s="451">
        <f>[3]B!AA2250</f>
        <v>0</v>
      </c>
      <c r="I332" s="451">
        <f>[3]B!AB2250</f>
        <v>0</v>
      </c>
      <c r="J332" s="451">
        <f>[3]B!AC2250</f>
        <v>0</v>
      </c>
      <c r="K332" s="451">
        <f>[3]B!AD2250</f>
        <v>0</v>
      </c>
      <c r="L332" s="451">
        <f>[3]B!AE2250</f>
        <v>0</v>
      </c>
      <c r="M332" s="451">
        <f>[3]B!AF2250</f>
        <v>0</v>
      </c>
      <c r="N332" s="451">
        <f>[3]B!AG2250</f>
        <v>0</v>
      </c>
      <c r="O332" s="451">
        <f>[3]B!AH2250</f>
        <v>0</v>
      </c>
      <c r="P332" s="451">
        <f>[3]B!AI2250</f>
        <v>0</v>
      </c>
      <c r="Q332" s="451">
        <f>[3]B!AJ2250</f>
        <v>0</v>
      </c>
      <c r="R332" s="169"/>
    </row>
    <row r="333" spans="1:24" ht="15" customHeight="1" x14ac:dyDescent="0.15">
      <c r="A333" s="452">
        <v>1901025</v>
      </c>
      <c r="B333" s="453" t="s">
        <v>450</v>
      </c>
      <c r="C333" s="449">
        <f>[3]B!C2251</f>
        <v>0</v>
      </c>
      <c r="D333" s="449">
        <f>[3]B!D2251</f>
        <v>0</v>
      </c>
      <c r="E333" s="450">
        <f>[3]B!E2251</f>
        <v>0</v>
      </c>
      <c r="F333" s="450">
        <f>[3]B!F2251</f>
        <v>0</v>
      </c>
      <c r="G333" s="450">
        <f>[3]B!G2251</f>
        <v>0</v>
      </c>
      <c r="H333" s="451">
        <f>[3]B!AA2251</f>
        <v>0</v>
      </c>
      <c r="I333" s="451">
        <f>[3]B!AB2251</f>
        <v>0</v>
      </c>
      <c r="J333" s="451">
        <f>[3]B!AC2251</f>
        <v>0</v>
      </c>
      <c r="K333" s="451">
        <f>[3]B!AD2251</f>
        <v>0</v>
      </c>
      <c r="L333" s="451">
        <f>[3]B!AE2251</f>
        <v>0</v>
      </c>
      <c r="M333" s="451">
        <f>[3]B!AF2251</f>
        <v>0</v>
      </c>
      <c r="N333" s="451">
        <f>[3]B!AG2251</f>
        <v>0</v>
      </c>
      <c r="O333" s="451">
        <f>[3]B!AH2251</f>
        <v>0</v>
      </c>
      <c r="P333" s="451">
        <f>[3]B!AI2251</f>
        <v>0</v>
      </c>
      <c r="Q333" s="451">
        <f>[3]B!AJ2251</f>
        <v>0</v>
      </c>
      <c r="R333" s="169"/>
    </row>
    <row r="334" spans="1:24" ht="15" customHeight="1" x14ac:dyDescent="0.15">
      <c r="A334" s="452">
        <v>1901026</v>
      </c>
      <c r="B334" s="453" t="s">
        <v>374</v>
      </c>
      <c r="C334" s="449">
        <f>[3]B!C2252</f>
        <v>0</v>
      </c>
      <c r="D334" s="449">
        <f>[3]B!D2252</f>
        <v>0</v>
      </c>
      <c r="E334" s="450">
        <f>[3]B!E2252</f>
        <v>0</v>
      </c>
      <c r="F334" s="450">
        <f>[3]B!F2252</f>
        <v>0</v>
      </c>
      <c r="G334" s="450">
        <f>[3]B!G2252</f>
        <v>0</v>
      </c>
      <c r="H334" s="451">
        <f>[3]B!AA2252</f>
        <v>0</v>
      </c>
      <c r="I334" s="451">
        <f>[3]B!AB2252</f>
        <v>0</v>
      </c>
      <c r="J334" s="451">
        <f>[3]B!AC2252</f>
        <v>0</v>
      </c>
      <c r="K334" s="451">
        <f>[3]B!AD2252</f>
        <v>0</v>
      </c>
      <c r="L334" s="451">
        <f>[3]B!AE2252</f>
        <v>0</v>
      </c>
      <c r="M334" s="451">
        <f>[3]B!AF2252</f>
        <v>0</v>
      </c>
      <c r="N334" s="451">
        <f>[3]B!AG2252</f>
        <v>0</v>
      </c>
      <c r="O334" s="451">
        <f>[3]B!AH2252</f>
        <v>0</v>
      </c>
      <c r="P334" s="451">
        <f>[3]B!AI2252</f>
        <v>0</v>
      </c>
      <c r="Q334" s="451">
        <f>[3]B!AJ2252</f>
        <v>0</v>
      </c>
      <c r="R334" s="169"/>
    </row>
    <row r="335" spans="1:24" ht="15" customHeight="1" x14ac:dyDescent="0.15">
      <c r="A335" s="452">
        <v>1901126</v>
      </c>
      <c r="B335" s="453" t="s">
        <v>375</v>
      </c>
      <c r="C335" s="449">
        <f>[3]B!C2253</f>
        <v>0</v>
      </c>
      <c r="D335" s="449">
        <f>[3]B!D2253</f>
        <v>0</v>
      </c>
      <c r="E335" s="450">
        <f>[3]B!E2253</f>
        <v>0</v>
      </c>
      <c r="F335" s="450">
        <f>[3]B!F2253</f>
        <v>0</v>
      </c>
      <c r="G335" s="450">
        <f>[3]B!G2253</f>
        <v>0</v>
      </c>
      <c r="H335" s="451">
        <f>[3]B!AA2253</f>
        <v>0</v>
      </c>
      <c r="I335" s="451">
        <f>[3]B!AB2253</f>
        <v>0</v>
      </c>
      <c r="J335" s="451">
        <f>[3]B!AC2253</f>
        <v>0</v>
      </c>
      <c r="K335" s="451">
        <f>[3]B!AD2253</f>
        <v>0</v>
      </c>
      <c r="L335" s="451">
        <f>[3]B!AE2253</f>
        <v>0</v>
      </c>
      <c r="M335" s="451">
        <f>[3]B!AF2253</f>
        <v>0</v>
      </c>
      <c r="N335" s="451">
        <f>[3]B!AG2253</f>
        <v>0</v>
      </c>
      <c r="O335" s="451">
        <f>[3]B!AH2253</f>
        <v>0</v>
      </c>
      <c r="P335" s="451">
        <f>[3]B!AI2253</f>
        <v>0</v>
      </c>
      <c r="Q335" s="451">
        <f>[3]B!AJ2253</f>
        <v>0</v>
      </c>
      <c r="R335" s="169"/>
    </row>
    <row r="336" spans="1:24" ht="15" customHeight="1" x14ac:dyDescent="0.15">
      <c r="A336" s="452">
        <v>1901027</v>
      </c>
      <c r="B336" s="453" t="s">
        <v>451</v>
      </c>
      <c r="C336" s="449">
        <f>[3]B!C2254</f>
        <v>0</v>
      </c>
      <c r="D336" s="449">
        <f>[3]B!D2254</f>
        <v>0</v>
      </c>
      <c r="E336" s="450">
        <f>[3]B!E2254</f>
        <v>0</v>
      </c>
      <c r="F336" s="450">
        <f>[3]B!F2254</f>
        <v>0</v>
      </c>
      <c r="G336" s="450">
        <f>[3]B!G2254</f>
        <v>0</v>
      </c>
      <c r="H336" s="451">
        <f>[3]B!AA2254</f>
        <v>0</v>
      </c>
      <c r="I336" s="451">
        <f>[3]B!AB2254</f>
        <v>0</v>
      </c>
      <c r="J336" s="451">
        <f>[3]B!AC2254</f>
        <v>0</v>
      </c>
      <c r="K336" s="451">
        <f>[3]B!AD2254</f>
        <v>0</v>
      </c>
      <c r="L336" s="451">
        <f>[3]B!AE2254</f>
        <v>0</v>
      </c>
      <c r="M336" s="451">
        <f>[3]B!AF2254</f>
        <v>0</v>
      </c>
      <c r="N336" s="451">
        <f>[3]B!AG2254</f>
        <v>0</v>
      </c>
      <c r="O336" s="451">
        <f>[3]B!AH2254</f>
        <v>0</v>
      </c>
      <c r="P336" s="451">
        <f>[3]B!AI2254</f>
        <v>0</v>
      </c>
      <c r="Q336" s="451">
        <f>[3]B!AJ2254</f>
        <v>0</v>
      </c>
      <c r="R336" s="169"/>
    </row>
    <row r="337" spans="1:18" ht="15" customHeight="1" x14ac:dyDescent="0.15">
      <c r="A337" s="452">
        <v>1901028</v>
      </c>
      <c r="B337" s="453" t="s">
        <v>379</v>
      </c>
      <c r="C337" s="449">
        <f>[3]B!C2255</f>
        <v>0</v>
      </c>
      <c r="D337" s="449">
        <f>[3]B!D2255</f>
        <v>0</v>
      </c>
      <c r="E337" s="450">
        <f>[3]B!E2255</f>
        <v>0</v>
      </c>
      <c r="F337" s="450">
        <f>[3]B!F2255</f>
        <v>0</v>
      </c>
      <c r="G337" s="450">
        <f>[3]B!G2255</f>
        <v>0</v>
      </c>
      <c r="H337" s="451">
        <f>[3]B!AA2255</f>
        <v>0</v>
      </c>
      <c r="I337" s="451">
        <f>[3]B!AB2255</f>
        <v>0</v>
      </c>
      <c r="J337" s="451">
        <f>[3]B!AC2255</f>
        <v>0</v>
      </c>
      <c r="K337" s="451">
        <f>[3]B!AD2255</f>
        <v>0</v>
      </c>
      <c r="L337" s="451">
        <f>[3]B!AE2255</f>
        <v>0</v>
      </c>
      <c r="M337" s="451">
        <f>[3]B!AF2255</f>
        <v>0</v>
      </c>
      <c r="N337" s="451">
        <f>[3]B!AG2255</f>
        <v>0</v>
      </c>
      <c r="O337" s="451">
        <f>[3]B!AH2255</f>
        <v>0</v>
      </c>
      <c r="P337" s="451">
        <f>[3]B!AI2255</f>
        <v>0</v>
      </c>
      <c r="Q337" s="451">
        <f>[3]B!AJ2255</f>
        <v>0</v>
      </c>
      <c r="R337" s="169"/>
    </row>
    <row r="338" spans="1:18" ht="15" customHeight="1" x14ac:dyDescent="0.15">
      <c r="A338" s="454">
        <v>1901029</v>
      </c>
      <c r="B338" s="455" t="s">
        <v>380</v>
      </c>
      <c r="C338" s="449">
        <f>[3]B!C2256</f>
        <v>0</v>
      </c>
      <c r="D338" s="449">
        <f>[3]B!D2256</f>
        <v>0</v>
      </c>
      <c r="E338" s="450">
        <f>[3]B!E2256</f>
        <v>0</v>
      </c>
      <c r="F338" s="450">
        <f>[3]B!F2256</f>
        <v>0</v>
      </c>
      <c r="G338" s="450">
        <f>[3]B!G2256</f>
        <v>0</v>
      </c>
      <c r="H338" s="451">
        <f>[3]B!AA2256</f>
        <v>0</v>
      </c>
      <c r="I338" s="451">
        <f>[3]B!AB2256</f>
        <v>0</v>
      </c>
      <c r="J338" s="451">
        <f>[3]B!AC2256</f>
        <v>0</v>
      </c>
      <c r="K338" s="451">
        <f>[3]B!AD2256</f>
        <v>0</v>
      </c>
      <c r="L338" s="451">
        <f>[3]B!AE2256</f>
        <v>0</v>
      </c>
      <c r="M338" s="451">
        <f>[3]B!AF2256</f>
        <v>0</v>
      </c>
      <c r="N338" s="451">
        <f>[3]B!AG2256</f>
        <v>0</v>
      </c>
      <c r="O338" s="451">
        <f>[3]B!AH2256</f>
        <v>0</v>
      </c>
      <c r="P338" s="451">
        <f>[3]B!AI2256</f>
        <v>0</v>
      </c>
      <c r="Q338" s="451">
        <f>[3]B!AJ2256</f>
        <v>0</v>
      </c>
      <c r="R338" s="169"/>
    </row>
    <row r="339" spans="1:18" s="393" customFormat="1" ht="15" customHeight="1" x14ac:dyDescent="0.15">
      <c r="A339" s="700" t="s">
        <v>410</v>
      </c>
      <c r="B339" s="701"/>
      <c r="C339" s="456">
        <f>SUM(C331:C338)</f>
        <v>20</v>
      </c>
      <c r="D339" s="457">
        <f>SUM(D331:D338)</f>
        <v>20</v>
      </c>
      <c r="E339" s="458">
        <f t="shared" ref="E339:Q339" si="9">SUM(E331:E338)</f>
        <v>20</v>
      </c>
      <c r="F339" s="458">
        <f t="shared" si="9"/>
        <v>0</v>
      </c>
      <c r="G339" s="458">
        <f t="shared" si="9"/>
        <v>0</v>
      </c>
      <c r="H339" s="458">
        <f t="shared" si="9"/>
        <v>20</v>
      </c>
      <c r="I339" s="458">
        <f t="shared" si="9"/>
        <v>0</v>
      </c>
      <c r="J339" s="458">
        <f t="shared" si="9"/>
        <v>0</v>
      </c>
      <c r="K339" s="458">
        <f t="shared" si="9"/>
        <v>0</v>
      </c>
      <c r="L339" s="458">
        <f t="shared" si="9"/>
        <v>0</v>
      </c>
      <c r="M339" s="458">
        <f t="shared" si="9"/>
        <v>0</v>
      </c>
      <c r="N339" s="458">
        <f t="shared" si="9"/>
        <v>0</v>
      </c>
      <c r="O339" s="458">
        <f t="shared" si="9"/>
        <v>0</v>
      </c>
      <c r="P339" s="444">
        <f t="shared" si="9"/>
        <v>0</v>
      </c>
      <c r="Q339" s="444">
        <f t="shared" si="9"/>
        <v>0</v>
      </c>
      <c r="R339" s="169"/>
    </row>
    <row r="340" spans="1:18" ht="24.95" customHeight="1" x14ac:dyDescent="0.15">
      <c r="A340" s="702" t="s">
        <v>452</v>
      </c>
      <c r="B340" s="702"/>
      <c r="C340" s="178"/>
      <c r="D340" s="459"/>
      <c r="E340" s="459"/>
      <c r="F340" s="459"/>
      <c r="G340" s="459"/>
      <c r="H340" s="459"/>
      <c r="I340" s="459"/>
      <c r="J340" s="459"/>
      <c r="K340" s="459"/>
      <c r="L340" s="459"/>
      <c r="M340" s="459"/>
      <c r="N340" s="179"/>
      <c r="O340" s="371"/>
      <c r="P340" s="371"/>
    </row>
    <row r="341" spans="1:18" ht="15" customHeight="1" x14ac:dyDescent="0.15">
      <c r="A341" s="690" t="s">
        <v>453</v>
      </c>
      <c r="B341" s="691"/>
      <c r="C341" s="705" t="s">
        <v>6</v>
      </c>
      <c r="D341" s="673" t="s">
        <v>418</v>
      </c>
      <c r="E341" s="709" t="s">
        <v>454</v>
      </c>
      <c r="F341" s="709"/>
      <c r="G341" s="709"/>
      <c r="H341" s="709"/>
      <c r="I341" s="709"/>
      <c r="J341" s="710"/>
      <c r="K341" s="711" t="s">
        <v>455</v>
      </c>
      <c r="L341" s="714" t="s">
        <v>413</v>
      </c>
      <c r="M341" s="715"/>
      <c r="N341" s="716"/>
      <c r="O341" s="656" t="s">
        <v>414</v>
      </c>
      <c r="P341" s="694" t="s">
        <v>415</v>
      </c>
      <c r="Q341" s="695"/>
      <c r="R341" s="661" t="s">
        <v>416</v>
      </c>
    </row>
    <row r="342" spans="1:18" ht="15" customHeight="1" x14ac:dyDescent="0.15">
      <c r="A342" s="703"/>
      <c r="B342" s="704"/>
      <c r="C342" s="706"/>
      <c r="D342" s="708"/>
      <c r="E342" s="698" t="s">
        <v>456</v>
      </c>
      <c r="F342" s="699"/>
      <c r="G342" s="699"/>
      <c r="H342" s="699" t="s">
        <v>457</v>
      </c>
      <c r="I342" s="699"/>
      <c r="J342" s="699"/>
      <c r="K342" s="712"/>
      <c r="L342" s="717"/>
      <c r="M342" s="718"/>
      <c r="N342" s="719"/>
      <c r="O342" s="657"/>
      <c r="P342" s="696"/>
      <c r="Q342" s="697"/>
      <c r="R342" s="662"/>
    </row>
    <row r="343" spans="1:18" ht="45" customHeight="1" x14ac:dyDescent="0.15">
      <c r="A343" s="692"/>
      <c r="B343" s="693"/>
      <c r="C343" s="707"/>
      <c r="D343" s="674"/>
      <c r="E343" s="180" t="s">
        <v>429</v>
      </c>
      <c r="F343" s="181" t="s">
        <v>430</v>
      </c>
      <c r="G343" s="552" t="s">
        <v>449</v>
      </c>
      <c r="H343" s="180" t="s">
        <v>429</v>
      </c>
      <c r="I343" s="181" t="s">
        <v>430</v>
      </c>
      <c r="J343" s="552" t="s">
        <v>449</v>
      </c>
      <c r="K343" s="713"/>
      <c r="L343" s="183" t="s">
        <v>424</v>
      </c>
      <c r="M343" s="184" t="s">
        <v>425</v>
      </c>
      <c r="N343" s="185" t="s">
        <v>426</v>
      </c>
      <c r="O343" s="658"/>
      <c r="P343" s="460" t="s">
        <v>427</v>
      </c>
      <c r="Q343" s="461" t="s">
        <v>428</v>
      </c>
      <c r="R343" s="663"/>
    </row>
    <row r="344" spans="1:18" ht="15" customHeight="1" x14ac:dyDescent="0.15">
      <c r="A344" s="186" t="s">
        <v>458</v>
      </c>
      <c r="B344" s="187" t="s">
        <v>459</v>
      </c>
      <c r="C344" s="311">
        <f>[3]B!$C$1216</f>
        <v>1</v>
      </c>
      <c r="D344" s="449">
        <f>[3]B!H1216</f>
        <v>1</v>
      </c>
      <c r="E344" s="450">
        <f>[3]B!I1216</f>
        <v>0</v>
      </c>
      <c r="F344" s="450">
        <f>[3]B!J1216</f>
        <v>1</v>
      </c>
      <c r="G344" s="450">
        <f>[3]B!K1216</f>
        <v>0</v>
      </c>
      <c r="H344" s="450">
        <f>[3]B!L1216</f>
        <v>0</v>
      </c>
      <c r="I344" s="450">
        <f>[3]B!M1216</f>
        <v>0</v>
      </c>
      <c r="J344" s="450">
        <f>[3]B!N1216</f>
        <v>0</v>
      </c>
      <c r="K344" s="462"/>
      <c r="L344" s="450">
        <f>[3]B!AD1216</f>
        <v>0</v>
      </c>
      <c r="M344" s="450">
        <f>[3]B!AE1216</f>
        <v>0</v>
      </c>
      <c r="N344" s="450">
        <f>[3]B!AF1216</f>
        <v>0</v>
      </c>
      <c r="O344" s="450">
        <f>[3]B!AG1216</f>
        <v>0</v>
      </c>
      <c r="P344" s="450">
        <f>[3]B!AH1216</f>
        <v>0</v>
      </c>
      <c r="Q344" s="450">
        <f>[3]B!AI1216</f>
        <v>0</v>
      </c>
      <c r="R344" s="450">
        <f>[3]B!AJ1216</f>
        <v>0</v>
      </c>
    </row>
    <row r="345" spans="1:18" ht="15" customHeight="1" x14ac:dyDescent="0.15">
      <c r="A345" s="188" t="s">
        <v>460</v>
      </c>
      <c r="B345" s="189" t="s">
        <v>461</v>
      </c>
      <c r="C345" s="449">
        <f>[3]B!C1352</f>
        <v>182</v>
      </c>
      <c r="D345" s="449">
        <f>[3]B!H1352</f>
        <v>177</v>
      </c>
      <c r="E345" s="451">
        <f>[3]B!I1352</f>
        <v>177</v>
      </c>
      <c r="F345" s="451">
        <f>[3]B!J1352</f>
        <v>0</v>
      </c>
      <c r="G345" s="451">
        <f>[3]B!K1352</f>
        <v>0</v>
      </c>
      <c r="H345" s="451">
        <f>[3]B!L1352</f>
        <v>5</v>
      </c>
      <c r="I345" s="451">
        <f>[3]B!M1352</f>
        <v>0</v>
      </c>
      <c r="J345" s="451">
        <f>[3]B!N1352</f>
        <v>0</v>
      </c>
      <c r="K345" s="451">
        <v>51</v>
      </c>
      <c r="L345" s="451">
        <f>[3]B!AD1352</f>
        <v>0</v>
      </c>
      <c r="M345" s="451">
        <f>[3]B!AE1352</f>
        <v>0</v>
      </c>
      <c r="N345" s="451">
        <f>[3]B!AF1352</f>
        <v>0</v>
      </c>
      <c r="O345" s="451">
        <f>[3]B!AG1352</f>
        <v>0</v>
      </c>
      <c r="P345" s="451">
        <f>[3]B!AH1352</f>
        <v>0</v>
      </c>
      <c r="Q345" s="451">
        <f>[3]B!AI1352</f>
        <v>0</v>
      </c>
      <c r="R345" s="451">
        <f>[3]B!AJ1352</f>
        <v>0</v>
      </c>
    </row>
    <row r="346" spans="1:18" ht="15" customHeight="1" x14ac:dyDescent="0.15">
      <c r="A346" s="188" t="s">
        <v>113</v>
      </c>
      <c r="B346" s="189" t="s">
        <v>462</v>
      </c>
      <c r="C346" s="449">
        <f>[3]B!C1502</f>
        <v>22</v>
      </c>
      <c r="D346" s="449">
        <f>[3]B!H1502</f>
        <v>20</v>
      </c>
      <c r="E346" s="451">
        <f>[3]B!I1502</f>
        <v>20</v>
      </c>
      <c r="F346" s="451">
        <f>[3]B!J1502</f>
        <v>0</v>
      </c>
      <c r="G346" s="451">
        <f>[3]B!K1502</f>
        <v>0</v>
      </c>
      <c r="H346" s="451">
        <f>[3]B!L1502</f>
        <v>2</v>
      </c>
      <c r="I346" s="451">
        <f>[3]B!M1502</f>
        <v>0</v>
      </c>
      <c r="J346" s="451">
        <f>[3]B!N1502</f>
        <v>0</v>
      </c>
      <c r="K346" s="451">
        <v>11</v>
      </c>
      <c r="L346" s="451">
        <f>[3]B!AD1502</f>
        <v>0</v>
      </c>
      <c r="M346" s="451">
        <f>[3]B!AE1502</f>
        <v>0</v>
      </c>
      <c r="N346" s="451">
        <f>[3]B!AF1502</f>
        <v>0</v>
      </c>
      <c r="O346" s="451">
        <f>[3]B!AG1502</f>
        <v>0</v>
      </c>
      <c r="P346" s="451">
        <f>[3]B!AH1502</f>
        <v>0</v>
      </c>
      <c r="Q346" s="451">
        <f>[3]B!AI1502</f>
        <v>0</v>
      </c>
      <c r="R346" s="451">
        <f>[3]B!AJ1502</f>
        <v>0</v>
      </c>
    </row>
    <row r="347" spans="1:18" ht="15" customHeight="1" x14ac:dyDescent="0.15">
      <c r="A347" s="188" t="s">
        <v>115</v>
      </c>
      <c r="B347" s="189" t="s">
        <v>463</v>
      </c>
      <c r="C347" s="449">
        <f>[3]B!C1566</f>
        <v>6</v>
      </c>
      <c r="D347" s="449">
        <f>[3]B!H1566</f>
        <v>4</v>
      </c>
      <c r="E347" s="451">
        <f>[3]B!I1566</f>
        <v>4</v>
      </c>
      <c r="F347" s="451">
        <f>[3]B!J1566</f>
        <v>0</v>
      </c>
      <c r="G347" s="451">
        <f>[3]B!K1566</f>
        <v>0</v>
      </c>
      <c r="H347" s="451">
        <f>[3]B!L1566</f>
        <v>2</v>
      </c>
      <c r="I347" s="451">
        <f>[3]B!M1566</f>
        <v>0</v>
      </c>
      <c r="J347" s="451">
        <f>[3]B!N1566</f>
        <v>0</v>
      </c>
      <c r="K347" s="451">
        <v>1</v>
      </c>
      <c r="L347" s="451">
        <f>[3]B!AD1566</f>
        <v>0</v>
      </c>
      <c r="M347" s="451">
        <f>[3]B!AE1566</f>
        <v>0</v>
      </c>
      <c r="N347" s="451">
        <f>[3]B!AF1566</f>
        <v>0</v>
      </c>
      <c r="O347" s="451">
        <f>[3]B!AG1566</f>
        <v>0</v>
      </c>
      <c r="P347" s="451">
        <f>[3]B!AH1566</f>
        <v>0</v>
      </c>
      <c r="Q347" s="451">
        <f>[3]B!AI1566</f>
        <v>0</v>
      </c>
      <c r="R347" s="451">
        <f>[3]B!AJ1566</f>
        <v>0</v>
      </c>
    </row>
    <row r="348" spans="1:18" ht="15" customHeight="1" x14ac:dyDescent="0.15">
      <c r="A348" s="188" t="s">
        <v>117</v>
      </c>
      <c r="B348" s="189" t="s">
        <v>464</v>
      </c>
      <c r="C348" s="449">
        <f>[3]B!C1635</f>
        <v>33</v>
      </c>
      <c r="D348" s="449">
        <f>[3]B!H1635</f>
        <v>28</v>
      </c>
      <c r="E348" s="451">
        <f>[3]B!I1635</f>
        <v>28</v>
      </c>
      <c r="F348" s="451">
        <f>[3]B!J1635</f>
        <v>0</v>
      </c>
      <c r="G348" s="451">
        <f>[3]B!K1635</f>
        <v>0</v>
      </c>
      <c r="H348" s="451">
        <f>[3]B!L1635</f>
        <v>5</v>
      </c>
      <c r="I348" s="451">
        <f>[3]B!M1635</f>
        <v>0</v>
      </c>
      <c r="J348" s="451">
        <f>[3]B!N1635</f>
        <v>0</v>
      </c>
      <c r="K348" s="451">
        <v>33</v>
      </c>
      <c r="L348" s="451">
        <f>[3]B!AD1635</f>
        <v>0</v>
      </c>
      <c r="M348" s="451">
        <f>[3]B!AE1635</f>
        <v>0</v>
      </c>
      <c r="N348" s="451">
        <f>[3]B!AF1635</f>
        <v>0</v>
      </c>
      <c r="O348" s="451">
        <f>[3]B!AG1635</f>
        <v>0</v>
      </c>
      <c r="P348" s="451">
        <f>[3]B!AH1635</f>
        <v>0</v>
      </c>
      <c r="Q348" s="451">
        <f>[3]B!AI1635</f>
        <v>0</v>
      </c>
      <c r="R348" s="451">
        <f>[3]B!AJ1635</f>
        <v>0</v>
      </c>
    </row>
    <row r="349" spans="1:18" ht="15" customHeight="1" x14ac:dyDescent="0.15">
      <c r="A349" s="188" t="s">
        <v>465</v>
      </c>
      <c r="B349" s="189" t="s">
        <v>466</v>
      </c>
      <c r="C349" s="449">
        <f>[3]B!C1680</f>
        <v>46</v>
      </c>
      <c r="D349" s="449">
        <f>[3]B!H1680</f>
        <v>41</v>
      </c>
      <c r="E349" s="451">
        <f>[3]B!I1680</f>
        <v>41</v>
      </c>
      <c r="F349" s="451">
        <f>[3]B!J1680</f>
        <v>0</v>
      </c>
      <c r="G349" s="451">
        <f>[3]B!K1680</f>
        <v>1</v>
      </c>
      <c r="H349" s="451">
        <f>[3]B!L1680</f>
        <v>4</v>
      </c>
      <c r="I349" s="451">
        <f>[3]B!M1680</f>
        <v>0</v>
      </c>
      <c r="J349" s="451">
        <f>[3]B!N1680</f>
        <v>0</v>
      </c>
      <c r="K349" s="451">
        <v>46</v>
      </c>
      <c r="L349" s="451">
        <f>[3]B!AD1680</f>
        <v>0</v>
      </c>
      <c r="M349" s="451">
        <f>[3]B!AE1680</f>
        <v>0</v>
      </c>
      <c r="N349" s="451">
        <f>[3]B!AF1680</f>
        <v>0</v>
      </c>
      <c r="O349" s="451">
        <f>[3]B!AG1680</f>
        <v>0</v>
      </c>
      <c r="P349" s="451">
        <f>[3]B!AH1680</f>
        <v>0</v>
      </c>
      <c r="Q349" s="451">
        <f>[3]B!AI1680</f>
        <v>0</v>
      </c>
      <c r="R349" s="451">
        <f>[3]B!AJ1680</f>
        <v>0</v>
      </c>
    </row>
    <row r="350" spans="1:18" ht="15" customHeight="1" x14ac:dyDescent="0.15">
      <c r="A350" s="188" t="s">
        <v>124</v>
      </c>
      <c r="B350" s="189" t="s">
        <v>467</v>
      </c>
      <c r="C350" s="463">
        <f>[3]B!C1914</f>
        <v>3</v>
      </c>
      <c r="D350" s="463">
        <f>[3]B!H1914</f>
        <v>2</v>
      </c>
      <c r="E350" s="451">
        <f>[3]B!I1914</f>
        <v>1</v>
      </c>
      <c r="F350" s="451">
        <f>[3]B!J1914</f>
        <v>1</v>
      </c>
      <c r="G350" s="451">
        <f>[3]B!K1914</f>
        <v>1</v>
      </c>
      <c r="H350" s="451">
        <f>[3]B!L1914</f>
        <v>0</v>
      </c>
      <c r="I350" s="451">
        <f>[3]B!M1914</f>
        <v>0</v>
      </c>
      <c r="J350" s="451">
        <f>[3]B!N1914</f>
        <v>0</v>
      </c>
      <c r="K350" s="451">
        <v>0</v>
      </c>
      <c r="L350" s="451">
        <f>[3]B!AD1914</f>
        <v>0</v>
      </c>
      <c r="M350" s="451">
        <f>[3]B!AE1914</f>
        <v>0</v>
      </c>
      <c r="N350" s="451">
        <f>[3]B!AF1914</f>
        <v>0</v>
      </c>
      <c r="O350" s="451">
        <f>[3]B!AG1914</f>
        <v>0</v>
      </c>
      <c r="P350" s="451">
        <f>[3]B!AH1914</f>
        <v>0</v>
      </c>
      <c r="Q350" s="451">
        <f>[3]B!AI1914</f>
        <v>0</v>
      </c>
      <c r="R350" s="451">
        <f>[3]B!AJ1914</f>
        <v>0</v>
      </c>
    </row>
    <row r="351" spans="1:18" ht="15" customHeight="1" x14ac:dyDescent="0.15">
      <c r="A351" s="188" t="s">
        <v>468</v>
      </c>
      <c r="B351" s="189" t="s">
        <v>469</v>
      </c>
      <c r="C351" s="463">
        <f>[3]B!C1983</f>
        <v>5</v>
      </c>
      <c r="D351" s="463">
        <f>[3]B!H1983</f>
        <v>5</v>
      </c>
      <c r="E351" s="451">
        <f>[3]B!I1983</f>
        <v>5</v>
      </c>
      <c r="F351" s="451">
        <f>[3]B!J1983</f>
        <v>0</v>
      </c>
      <c r="G351" s="451">
        <f>[3]B!K1983</f>
        <v>0</v>
      </c>
      <c r="H351" s="451">
        <f>[3]B!L1983</f>
        <v>0</v>
      </c>
      <c r="I351" s="451">
        <f>[3]B!M1983</f>
        <v>0</v>
      </c>
      <c r="J351" s="451">
        <f>[3]B!N1983</f>
        <v>0</v>
      </c>
      <c r="K351" s="451">
        <v>0</v>
      </c>
      <c r="L351" s="451">
        <f>[3]B!AD1983</f>
        <v>0</v>
      </c>
      <c r="M351" s="451">
        <f>[3]B!AE1983</f>
        <v>0</v>
      </c>
      <c r="N351" s="451">
        <f>[3]B!AF1983</f>
        <v>0</v>
      </c>
      <c r="O351" s="451">
        <f>[3]B!AG1983</f>
        <v>0</v>
      </c>
      <c r="P351" s="451">
        <f>[3]B!AH1983</f>
        <v>0</v>
      </c>
      <c r="Q351" s="451">
        <f>[3]B!AI1983</f>
        <v>0</v>
      </c>
      <c r="R351" s="451">
        <f>[3]B!AJ1983</f>
        <v>0</v>
      </c>
    </row>
    <row r="352" spans="1:18" ht="15" customHeight="1" x14ac:dyDescent="0.15">
      <c r="A352" s="188" t="s">
        <v>470</v>
      </c>
      <c r="B352" s="189" t="s">
        <v>471</v>
      </c>
      <c r="C352" s="463">
        <f>[3]B!C2176</f>
        <v>173</v>
      </c>
      <c r="D352" s="463">
        <f>[3]B!H2176</f>
        <v>144</v>
      </c>
      <c r="E352" s="451">
        <f>[3]B!I2176</f>
        <v>117</v>
      </c>
      <c r="F352" s="451">
        <f>[3]B!J2176</f>
        <v>27</v>
      </c>
      <c r="G352" s="451">
        <f>[3]B!K2176</f>
        <v>5</v>
      </c>
      <c r="H352" s="451">
        <f>[3]B!L2176</f>
        <v>19</v>
      </c>
      <c r="I352" s="451">
        <f>[3]B!M2176</f>
        <v>5</v>
      </c>
      <c r="J352" s="451">
        <f>[3]B!N2176</f>
        <v>0</v>
      </c>
      <c r="K352" s="464"/>
      <c r="L352" s="451">
        <f>[3]B!AD2176</f>
        <v>0</v>
      </c>
      <c r="M352" s="451">
        <f>[3]B!AE2176</f>
        <v>0</v>
      </c>
      <c r="N352" s="451">
        <f>[3]B!AF2176</f>
        <v>0</v>
      </c>
      <c r="O352" s="451">
        <f>[3]B!AG2176</f>
        <v>0</v>
      </c>
      <c r="P352" s="451">
        <f>[3]B!AH2176</f>
        <v>0</v>
      </c>
      <c r="Q352" s="451">
        <f>[3]B!AI2176</f>
        <v>0</v>
      </c>
      <c r="R352" s="451">
        <f>[3]B!AJ2176</f>
        <v>0</v>
      </c>
    </row>
    <row r="353" spans="1:28" ht="15" customHeight="1" x14ac:dyDescent="0.15">
      <c r="A353" s="188" t="s">
        <v>472</v>
      </c>
      <c r="B353" s="189" t="s">
        <v>473</v>
      </c>
      <c r="C353" s="449">
        <f>[3]B!C2218</f>
        <v>10</v>
      </c>
      <c r="D353" s="449">
        <f>[3]B!H2218</f>
        <v>9</v>
      </c>
      <c r="E353" s="451">
        <f>[3]B!I2218</f>
        <v>7</v>
      </c>
      <c r="F353" s="451">
        <f>[3]B!J2218</f>
        <v>2</v>
      </c>
      <c r="G353" s="451">
        <f>[3]B!K2218</f>
        <v>0</v>
      </c>
      <c r="H353" s="451">
        <f>[3]B!L2218</f>
        <v>1</v>
      </c>
      <c r="I353" s="451">
        <f>[3]B!M2218</f>
        <v>0</v>
      </c>
      <c r="J353" s="451">
        <f>[3]B!N2218</f>
        <v>0</v>
      </c>
      <c r="K353" s="451">
        <v>1</v>
      </c>
      <c r="L353" s="451">
        <f>[3]B!AD2218</f>
        <v>0</v>
      </c>
      <c r="M353" s="451">
        <f>[3]B!AE2218</f>
        <v>0</v>
      </c>
      <c r="N353" s="451">
        <f>[3]B!AF2218</f>
        <v>0</v>
      </c>
      <c r="O353" s="451">
        <f>[3]B!AG2218</f>
        <v>0</v>
      </c>
      <c r="P353" s="451">
        <f>[3]B!AH2218</f>
        <v>0</v>
      </c>
      <c r="Q353" s="451">
        <f>[3]B!AI2218</f>
        <v>0</v>
      </c>
      <c r="R353" s="451">
        <f>[3]B!AJ2218</f>
        <v>0</v>
      </c>
    </row>
    <row r="354" spans="1:28" ht="15" customHeight="1" x14ac:dyDescent="0.15">
      <c r="A354" s="188" t="s">
        <v>474</v>
      </c>
      <c r="B354" s="189" t="s">
        <v>475</v>
      </c>
      <c r="C354" s="449">
        <f>[3]B!C2342</f>
        <v>36</v>
      </c>
      <c r="D354" s="449">
        <f>[3]B!H2342</f>
        <v>30</v>
      </c>
      <c r="E354" s="451">
        <f>[3]B!I2342</f>
        <v>18</v>
      </c>
      <c r="F354" s="451">
        <f>[3]B!J2342</f>
        <v>12</v>
      </c>
      <c r="G354" s="451">
        <f>[3]B!K2342</f>
        <v>0</v>
      </c>
      <c r="H354" s="451">
        <f>[3]B!L2342</f>
        <v>5</v>
      </c>
      <c r="I354" s="451">
        <f>[3]B!M2342</f>
        <v>1</v>
      </c>
      <c r="J354" s="451">
        <f>[3]B!N2342</f>
        <v>0</v>
      </c>
      <c r="K354" s="450">
        <v>0</v>
      </c>
      <c r="L354" s="451">
        <f>[3]B!AD2342</f>
        <v>0</v>
      </c>
      <c r="M354" s="451">
        <f>[3]B!AE2342</f>
        <v>0</v>
      </c>
      <c r="N354" s="451">
        <f>[3]B!AF2342</f>
        <v>0</v>
      </c>
      <c r="O354" s="451">
        <f>[3]B!AG2342</f>
        <v>0</v>
      </c>
      <c r="P354" s="451">
        <f>[3]B!AH2342</f>
        <v>0</v>
      </c>
      <c r="Q354" s="451">
        <f>[3]B!AI2342</f>
        <v>0</v>
      </c>
      <c r="R354" s="451">
        <f>[3]B!AJ2342</f>
        <v>0</v>
      </c>
    </row>
    <row r="355" spans="1:28" ht="15" customHeight="1" x14ac:dyDescent="0.15">
      <c r="A355" s="188" t="s">
        <v>476</v>
      </c>
      <c r="B355" s="189" t="s">
        <v>477</v>
      </c>
      <c r="C355" s="449">
        <f>[3]B!C2377</f>
        <v>2</v>
      </c>
      <c r="D355" s="449">
        <f>[3]B!H2377</f>
        <v>2</v>
      </c>
      <c r="E355" s="451">
        <f>[3]B!I2377</f>
        <v>2</v>
      </c>
      <c r="F355" s="451">
        <f>[3]B!J2377</f>
        <v>0</v>
      </c>
      <c r="G355" s="451">
        <f>[3]B!K2377</f>
        <v>0</v>
      </c>
      <c r="H355" s="451">
        <f>[3]B!L2377</f>
        <v>0</v>
      </c>
      <c r="I355" s="451">
        <f>[3]B!M2377</f>
        <v>0</v>
      </c>
      <c r="J355" s="451">
        <f>[3]B!N2377</f>
        <v>0</v>
      </c>
      <c r="K355" s="450">
        <v>0</v>
      </c>
      <c r="L355" s="451">
        <f>[3]B!AD2377</f>
        <v>0</v>
      </c>
      <c r="M355" s="451">
        <f>[3]B!AE2377</f>
        <v>0</v>
      </c>
      <c r="N355" s="451">
        <f>[3]B!AF2377</f>
        <v>0</v>
      </c>
      <c r="O355" s="451">
        <f>[3]B!AG2377</f>
        <v>0</v>
      </c>
      <c r="P355" s="451">
        <f>[3]B!AH2377</f>
        <v>0</v>
      </c>
      <c r="Q355" s="451">
        <f>[3]B!AI2377</f>
        <v>0</v>
      </c>
      <c r="R355" s="451">
        <f>[3]B!AJ2377</f>
        <v>0</v>
      </c>
    </row>
    <row r="356" spans="1:28" ht="15" customHeight="1" x14ac:dyDescent="0.15">
      <c r="A356" s="188" t="s">
        <v>478</v>
      </c>
      <c r="B356" s="189" t="s">
        <v>479</v>
      </c>
      <c r="C356" s="449">
        <f>[3]B!C2414</f>
        <v>31</v>
      </c>
      <c r="D356" s="449">
        <f>[3]B!H2414</f>
        <v>28</v>
      </c>
      <c r="E356" s="451">
        <f>[3]B!I2414</f>
        <v>27</v>
      </c>
      <c r="F356" s="451">
        <f>[3]B!J2414</f>
        <v>1</v>
      </c>
      <c r="G356" s="451">
        <f>[3]B!K2414</f>
        <v>0</v>
      </c>
      <c r="H356" s="451">
        <f>[3]B!L2414</f>
        <v>2</v>
      </c>
      <c r="I356" s="451">
        <f>[3]B!M2414</f>
        <v>1</v>
      </c>
      <c r="J356" s="451">
        <f>[3]B!N2414</f>
        <v>0</v>
      </c>
      <c r="K356" s="450">
        <v>1</v>
      </c>
      <c r="L356" s="451">
        <f>[3]B!AD2414</f>
        <v>0</v>
      </c>
      <c r="M356" s="451">
        <f>[3]B!AE2414</f>
        <v>0</v>
      </c>
      <c r="N356" s="451">
        <f>[3]B!AF2414</f>
        <v>0</v>
      </c>
      <c r="O356" s="451">
        <f>[3]B!AG2414</f>
        <v>0</v>
      </c>
      <c r="P356" s="451">
        <f>[3]B!AH2414</f>
        <v>0</v>
      </c>
      <c r="Q356" s="451">
        <f>[3]B!AI2414</f>
        <v>0</v>
      </c>
      <c r="R356" s="451">
        <f>[3]B!AJ2414</f>
        <v>0</v>
      </c>
    </row>
    <row r="357" spans="1:28" ht="15" customHeight="1" x14ac:dyDescent="0.15">
      <c r="A357" s="190" t="s">
        <v>480</v>
      </c>
      <c r="B357" s="189" t="s">
        <v>481</v>
      </c>
      <c r="C357" s="465">
        <f>SUM(C358:C360)</f>
        <v>90</v>
      </c>
      <c r="D357" s="465">
        <f t="shared" ref="D357:J357" si="10">SUM(D358:D360)</f>
        <v>88</v>
      </c>
      <c r="E357" s="466">
        <f t="shared" si="10"/>
        <v>31</v>
      </c>
      <c r="F357" s="466">
        <f t="shared" si="10"/>
        <v>57</v>
      </c>
      <c r="G357" s="466">
        <f t="shared" si="10"/>
        <v>2</v>
      </c>
      <c r="H357" s="466">
        <f t="shared" si="10"/>
        <v>0</v>
      </c>
      <c r="I357" s="466">
        <f t="shared" si="10"/>
        <v>0</v>
      </c>
      <c r="J357" s="466">
        <f t="shared" si="10"/>
        <v>0</v>
      </c>
      <c r="K357" s="464"/>
      <c r="L357" s="466">
        <f>SUM(L358:L360)</f>
        <v>0</v>
      </c>
      <c r="M357" s="466">
        <f t="shared" ref="M357:R357" si="11">SUM(M358:M360)</f>
        <v>0</v>
      </c>
      <c r="N357" s="466">
        <f t="shared" si="11"/>
        <v>0</v>
      </c>
      <c r="O357" s="466">
        <f t="shared" si="11"/>
        <v>0</v>
      </c>
      <c r="P357" s="466">
        <f t="shared" si="11"/>
        <v>0</v>
      </c>
      <c r="Q357" s="466">
        <f t="shared" si="11"/>
        <v>0</v>
      </c>
      <c r="R357" s="466">
        <f t="shared" si="11"/>
        <v>0</v>
      </c>
    </row>
    <row r="358" spans="1:28" ht="15" customHeight="1" x14ac:dyDescent="0.15">
      <c r="A358" s="191"/>
      <c r="B358" s="76" t="s">
        <v>184</v>
      </c>
      <c r="C358" s="465">
        <f>[3]B!C2420</f>
        <v>90</v>
      </c>
      <c r="D358" s="465">
        <f>[3]B!H2420</f>
        <v>88</v>
      </c>
      <c r="E358" s="451">
        <f>[3]B!I2420</f>
        <v>31</v>
      </c>
      <c r="F358" s="451">
        <f>[3]B!J2420</f>
        <v>57</v>
      </c>
      <c r="G358" s="451">
        <f>[3]B!K2420</f>
        <v>2</v>
      </c>
      <c r="H358" s="451">
        <f>[3]B!L2420</f>
        <v>0</v>
      </c>
      <c r="I358" s="451">
        <f>[3]B!M2420</f>
        <v>0</v>
      </c>
      <c r="J358" s="451">
        <f>[3]B!N2420</f>
        <v>0</v>
      </c>
      <c r="K358" s="464"/>
      <c r="L358" s="451">
        <f>[3]B!AD2420</f>
        <v>0</v>
      </c>
      <c r="M358" s="451">
        <f>[3]B!AE2420</f>
        <v>0</v>
      </c>
      <c r="N358" s="451">
        <f>[3]B!AF2420</f>
        <v>0</v>
      </c>
      <c r="O358" s="451">
        <f>[3]B!AG2420</f>
        <v>0</v>
      </c>
      <c r="P358" s="451">
        <f>[3]B!AH2420</f>
        <v>0</v>
      </c>
      <c r="Q358" s="451">
        <f>[3]B!AI2420</f>
        <v>0</v>
      </c>
      <c r="R358" s="451">
        <f>[3]B!AJ2420</f>
        <v>0</v>
      </c>
    </row>
    <row r="359" spans="1:28" ht="15" customHeight="1" x14ac:dyDescent="0.15">
      <c r="A359" s="191"/>
      <c r="B359" s="76" t="s">
        <v>185</v>
      </c>
      <c r="C359" s="465">
        <f>[3]B!C2421</f>
        <v>0</v>
      </c>
      <c r="D359" s="465">
        <f>[3]B!H2421</f>
        <v>0</v>
      </c>
      <c r="E359" s="451">
        <f>[3]B!I2421</f>
        <v>0</v>
      </c>
      <c r="F359" s="451">
        <f>[3]B!J2421</f>
        <v>0</v>
      </c>
      <c r="G359" s="451">
        <f>[3]B!K2421</f>
        <v>0</v>
      </c>
      <c r="H359" s="451">
        <f>[3]B!L2421</f>
        <v>0</v>
      </c>
      <c r="I359" s="451">
        <f>[3]B!M2421</f>
        <v>0</v>
      </c>
      <c r="J359" s="451">
        <f>[3]B!N2421</f>
        <v>0</v>
      </c>
      <c r="K359" s="464"/>
      <c r="L359" s="451">
        <f>[3]B!AD2421</f>
        <v>0</v>
      </c>
      <c r="M359" s="451">
        <f>[3]B!AE2421</f>
        <v>0</v>
      </c>
      <c r="N359" s="451">
        <f>[3]B!AF2421</f>
        <v>0</v>
      </c>
      <c r="O359" s="451">
        <f>[3]B!AG2421</f>
        <v>0</v>
      </c>
      <c r="P359" s="451">
        <f>[3]B!AH2421</f>
        <v>0</v>
      </c>
      <c r="Q359" s="451">
        <f>[3]B!AI2421</f>
        <v>0</v>
      </c>
      <c r="R359" s="451">
        <f>[3]B!AJ2421</f>
        <v>0</v>
      </c>
    </row>
    <row r="360" spans="1:28" ht="15" customHeight="1" x14ac:dyDescent="0.15">
      <c r="A360" s="191"/>
      <c r="B360" s="76" t="s">
        <v>186</v>
      </c>
      <c r="C360" s="318">
        <f>SUM([3]B!C2422:C2426)</f>
        <v>0</v>
      </c>
      <c r="D360" s="318">
        <f>SUM([3]B!H2422:H2426)</f>
        <v>0</v>
      </c>
      <c r="E360" s="467">
        <f>SUM([3]B!I2422:I2426)</f>
        <v>0</v>
      </c>
      <c r="F360" s="467">
        <f>SUM([3]B!J2422:J2426)</f>
        <v>0</v>
      </c>
      <c r="G360" s="467">
        <f>SUM([3]B!K2422:K2426)</f>
        <v>0</v>
      </c>
      <c r="H360" s="467">
        <f>SUM([3]B!L2422:L2426)</f>
        <v>0</v>
      </c>
      <c r="I360" s="467">
        <f>SUM([3]B!M2422:M2426)</f>
        <v>0</v>
      </c>
      <c r="J360" s="467">
        <f>SUM([3]B!N2422:N2426)</f>
        <v>0</v>
      </c>
      <c r="K360" s="464"/>
      <c r="L360" s="467">
        <f>SUM([3]B!AD2422:AD2426)</f>
        <v>0</v>
      </c>
      <c r="M360" s="467">
        <f>SUM([3]B!AE2422:AE2426)</f>
        <v>0</v>
      </c>
      <c r="N360" s="467">
        <f>SUM([3]B!AF2422:AF2426)</f>
        <v>0</v>
      </c>
      <c r="O360" s="467">
        <f>SUM([3]B!AG2422:AG2426)</f>
        <v>0</v>
      </c>
      <c r="P360" s="467">
        <f>SUM([3]B!AH2422:AH2426)</f>
        <v>0</v>
      </c>
      <c r="Q360" s="467">
        <f>SUM([3]B!AI2422:AI2426)</f>
        <v>0</v>
      </c>
      <c r="R360" s="467">
        <f>SUM([3]B!AJ2422:AJ2426)</f>
        <v>0</v>
      </c>
    </row>
    <row r="361" spans="1:28" ht="15" customHeight="1" x14ac:dyDescent="0.15">
      <c r="A361" s="188" t="s">
        <v>482</v>
      </c>
      <c r="B361" s="189" t="s">
        <v>483</v>
      </c>
      <c r="C361" s="449">
        <f>[3]B!C2660</f>
        <v>71</v>
      </c>
      <c r="D361" s="449">
        <f>[3]B!H2660</f>
        <v>59</v>
      </c>
      <c r="E361" s="451">
        <f>[3]B!I2660</f>
        <v>57</v>
      </c>
      <c r="F361" s="451">
        <f>[3]B!J2660</f>
        <v>2</v>
      </c>
      <c r="G361" s="451">
        <f>[3]B!K2660</f>
        <v>0</v>
      </c>
      <c r="H361" s="451">
        <f>[3]B!L2660</f>
        <v>12</v>
      </c>
      <c r="I361" s="451">
        <f>[3]B!M2660</f>
        <v>0</v>
      </c>
      <c r="J361" s="451">
        <f>[3]B!N2660</f>
        <v>0</v>
      </c>
      <c r="K361" s="450">
        <v>8</v>
      </c>
      <c r="L361" s="451">
        <f>[3]B!AD2660</f>
        <v>0</v>
      </c>
      <c r="M361" s="451">
        <f>[3]B!AE2660</f>
        <v>0</v>
      </c>
      <c r="N361" s="451">
        <f>[3]B!AF2660</f>
        <v>0</v>
      </c>
      <c r="O361" s="451">
        <f>[3]B!AG2660</f>
        <v>0</v>
      </c>
      <c r="P361" s="451">
        <f>[3]B!AH2660</f>
        <v>0</v>
      </c>
      <c r="Q361" s="451">
        <f>[3]B!AI2660</f>
        <v>0</v>
      </c>
      <c r="R361" s="451">
        <f>[3]B!AJ2660</f>
        <v>0</v>
      </c>
    </row>
    <row r="362" spans="1:28" ht="15" customHeight="1" x14ac:dyDescent="0.15">
      <c r="A362" s="188" t="s">
        <v>484</v>
      </c>
      <c r="B362" s="189" t="s">
        <v>485</v>
      </c>
      <c r="C362" s="468">
        <f>SUM([3]B!C2843+[3]B!C2816)</f>
        <v>51</v>
      </c>
      <c r="D362" s="468">
        <f>SUM([3]B!H2843+[3]B!H2816)</f>
        <v>30</v>
      </c>
      <c r="E362" s="467">
        <f>SUM([3]B!I2843+[3]B!I2816)</f>
        <v>30</v>
      </c>
      <c r="F362" s="467">
        <f>SUM([3]B!J2843+[3]B!J2816)</f>
        <v>0</v>
      </c>
      <c r="G362" s="467">
        <f>SUM([3]B!K2843+[3]B!K2816)</f>
        <v>0</v>
      </c>
      <c r="H362" s="467">
        <f>SUM([3]B!L2843+[3]B!L2816)</f>
        <v>21</v>
      </c>
      <c r="I362" s="467">
        <f>SUM([3]B!M2843+[3]B!M2816)</f>
        <v>0</v>
      </c>
      <c r="J362" s="467">
        <f>SUM([3]B!N2843+[3]B!N2816)</f>
        <v>0</v>
      </c>
      <c r="K362" s="450">
        <v>51</v>
      </c>
      <c r="L362" s="467">
        <f>SUM([3]B!AD2843+[3]B!AD2816)</f>
        <v>0</v>
      </c>
      <c r="M362" s="467">
        <f>SUM([3]B!AE2843+[3]B!AE2816)</f>
        <v>0</v>
      </c>
      <c r="N362" s="467">
        <f>SUM([3]B!AF2843+[3]B!AF2816)</f>
        <v>0</v>
      </c>
      <c r="O362" s="467">
        <f>SUM([3]B!AG2843+[3]B!AG2816)</f>
        <v>0</v>
      </c>
      <c r="P362" s="467">
        <f>SUM([3]B!AH2843+[3]B!AH2816)</f>
        <v>0</v>
      </c>
      <c r="Q362" s="467">
        <f>SUM([3]B!AI2843+[3]B!AI2816)</f>
        <v>0</v>
      </c>
      <c r="R362" s="467">
        <f>SUM([3]B!AJ2843+[3]B!AJ2816)</f>
        <v>0</v>
      </c>
    </row>
    <row r="363" spans="1:28" ht="15" customHeight="1" x14ac:dyDescent="0.15">
      <c r="A363" s="192" t="s">
        <v>484</v>
      </c>
      <c r="B363" s="193" t="s">
        <v>486</v>
      </c>
      <c r="C363" s="469">
        <f>[3]B!C2672</f>
        <v>8</v>
      </c>
      <c r="D363" s="449">
        <f>[3]B!H2672</f>
        <v>8</v>
      </c>
      <c r="E363" s="470">
        <f>[3]B!I2672</f>
        <v>8</v>
      </c>
      <c r="F363" s="470">
        <f>[3]B!J2672</f>
        <v>0</v>
      </c>
      <c r="G363" s="470">
        <f>[3]B!K2672</f>
        <v>0</v>
      </c>
      <c r="H363" s="470">
        <f>[3]B!L2672</f>
        <v>0</v>
      </c>
      <c r="I363" s="470">
        <f>[3]B!M2672</f>
        <v>0</v>
      </c>
      <c r="J363" s="470">
        <f>[3]B!N2672</f>
        <v>0</v>
      </c>
      <c r="K363" s="471"/>
      <c r="L363" s="470">
        <f>[3]B!AD2672</f>
        <v>0</v>
      </c>
      <c r="M363" s="470">
        <f>[3]B!AE2672</f>
        <v>0</v>
      </c>
      <c r="N363" s="470">
        <f>[3]B!AF2672</f>
        <v>0</v>
      </c>
      <c r="O363" s="470">
        <f>[3]B!AG2672</f>
        <v>0</v>
      </c>
      <c r="P363" s="470">
        <f>[3]B!AH2672</f>
        <v>0</v>
      </c>
      <c r="Q363" s="470">
        <f>[3]B!AI2672</f>
        <v>0</v>
      </c>
      <c r="R363" s="470">
        <f>[3]B!AJ2672</f>
        <v>0</v>
      </c>
    </row>
    <row r="364" spans="1:28" s="3" customFormat="1" ht="15" customHeight="1" x14ac:dyDescent="0.15">
      <c r="A364" s="639" t="s">
        <v>487</v>
      </c>
      <c r="B364" s="639"/>
      <c r="C364" s="456">
        <f>SUM(C344:C357)+C361+C362+C363</f>
        <v>770</v>
      </c>
      <c r="D364" s="456">
        <f t="shared" ref="D364:J364" si="12">SUM(D344:D357)+D361+D362+D363</f>
        <v>676</v>
      </c>
      <c r="E364" s="456">
        <f t="shared" si="12"/>
        <v>573</v>
      </c>
      <c r="F364" s="456">
        <f t="shared" si="12"/>
        <v>103</v>
      </c>
      <c r="G364" s="456">
        <f t="shared" si="12"/>
        <v>9</v>
      </c>
      <c r="H364" s="456">
        <f t="shared" si="12"/>
        <v>78</v>
      </c>
      <c r="I364" s="456">
        <f t="shared" si="12"/>
        <v>7</v>
      </c>
      <c r="J364" s="456">
        <f t="shared" si="12"/>
        <v>0</v>
      </c>
      <c r="K364" s="456">
        <f>SUM(K345:K351)+K361+K362+K353+K354+K355+K356</f>
        <v>203</v>
      </c>
      <c r="L364" s="456">
        <f t="shared" ref="L364:R364" si="13">SUM(L344:L357)+L361+L362+L363</f>
        <v>0</v>
      </c>
      <c r="M364" s="456">
        <f t="shared" si="13"/>
        <v>0</v>
      </c>
      <c r="N364" s="456">
        <f t="shared" si="13"/>
        <v>0</v>
      </c>
      <c r="O364" s="456">
        <f t="shared" si="13"/>
        <v>0</v>
      </c>
      <c r="P364" s="456">
        <f t="shared" si="13"/>
        <v>0</v>
      </c>
      <c r="Q364" s="456">
        <f t="shared" si="13"/>
        <v>0</v>
      </c>
      <c r="R364" s="456">
        <f t="shared" si="13"/>
        <v>0</v>
      </c>
    </row>
    <row r="365" spans="1:28" ht="24.95" customHeight="1" x14ac:dyDescent="0.15">
      <c r="A365" s="689" t="s">
        <v>488</v>
      </c>
      <c r="B365" s="689"/>
      <c r="C365" s="689"/>
      <c r="D365" s="689"/>
      <c r="E365" s="689"/>
      <c r="F365" s="689"/>
    </row>
    <row r="366" spans="1:28" ht="42" customHeight="1" x14ac:dyDescent="0.15">
      <c r="A366" s="690" t="s">
        <v>489</v>
      </c>
      <c r="B366" s="691"/>
      <c r="C366" s="595" t="s">
        <v>410</v>
      </c>
      <c r="D366" s="595" t="s">
        <v>490</v>
      </c>
      <c r="E366" s="656" t="s">
        <v>491</v>
      </c>
      <c r="F366" s="656" t="s">
        <v>492</v>
      </c>
      <c r="G366" s="460" t="s">
        <v>493</v>
      </c>
      <c r="H366" s="460" t="s">
        <v>494</v>
      </c>
      <c r="I366" s="460" t="s">
        <v>495</v>
      </c>
      <c r="J366" s="472" t="s">
        <v>495</v>
      </c>
    </row>
    <row r="367" spans="1:28" ht="32.25" customHeight="1" x14ac:dyDescent="0.15">
      <c r="A367" s="692"/>
      <c r="B367" s="693"/>
      <c r="C367" s="680"/>
      <c r="D367" s="680"/>
      <c r="E367" s="658"/>
      <c r="F367" s="658"/>
      <c r="G367" s="473" t="s">
        <v>491</v>
      </c>
      <c r="H367" s="473" t="s">
        <v>492</v>
      </c>
      <c r="I367" s="473" t="s">
        <v>491</v>
      </c>
      <c r="J367" s="474" t="s">
        <v>492</v>
      </c>
    </row>
    <row r="368" spans="1:28" ht="15" customHeight="1" x14ac:dyDescent="0.15">
      <c r="A368" s="683" t="s">
        <v>496</v>
      </c>
      <c r="B368" s="684"/>
      <c r="C368" s="475">
        <f>SUM(E368,F368)</f>
        <v>149</v>
      </c>
      <c r="D368" s="476">
        <v>84</v>
      </c>
      <c r="E368" s="477">
        <f>SUM([3]B!P1216,[3]B!P1352,[3]B!P1502,[3]B!P1566,[3]B!P1635,[3]B!P1680,[3]B!P1901,[3]B!P1913,[3]B!P1983,[3]B!P2176,[3]B!P2218,[3]B!P2342,[3]B!P2377,[3]B!P2414,[3]B!P2429,[3]B!P2660,[3]B!P2672,[3]B!P2843)</f>
        <v>13</v>
      </c>
      <c r="F368" s="477">
        <f>SUM([3]B!Q1216,[3]B!Q1352,[3]B!Q1502,[3]B!Q1566,[3]B!Q1635,[3]B!Q1680,[3]B!Q1901,[3]B!Q1913,[3]B!Q1983,[3]B!Q2176,[3]B!Q2218,[3]B!Q2342,[3]B!Q2377,[3]B!Q2414,[3]B!Q2429,[3]B!Q2660,[3]B!Q2672,[3]B!Q2843,[3]B!Q2676,[3]B!Q2702)</f>
        <v>136</v>
      </c>
      <c r="G368" s="476"/>
      <c r="H368" s="478"/>
      <c r="I368" s="478"/>
      <c r="J368" s="479"/>
      <c r="K368" s="165" t="str">
        <f>AA368</f>
        <v/>
      </c>
      <c r="AA368" s="194" t="str">
        <f>IF(C368&lt;D368,"Beneficiarios MAI no puede ser mayor al TOTAL","")</f>
        <v/>
      </c>
      <c r="AB368" s="194">
        <f>IF(C368&lt;D368,1,0)</f>
        <v>0</v>
      </c>
    </row>
    <row r="369" spans="1:28" ht="15" customHeight="1" x14ac:dyDescent="0.15">
      <c r="A369" s="685" t="s">
        <v>497</v>
      </c>
      <c r="B369" s="686"/>
      <c r="C369" s="480">
        <f>SUM(E369,F369)</f>
        <v>204</v>
      </c>
      <c r="D369" s="481">
        <v>170</v>
      </c>
      <c r="E369" s="482">
        <f>SUM([3]B!S1216,[3]B!S1352,[3]B!S1502,[3]B!S1566,[3]B!S1635,[3]B!S1680,[3]B!S1901,[3]B!S1913,[3]B!S1983,[3]B!S2176,[3]B!S2218,[3]B!S2342,[3]B!S2377,[3]B!S2414,[3]B!S2429,[3]B!S2660,[3]B!S2672,[3]B!S2843)</f>
        <v>20</v>
      </c>
      <c r="F369" s="482">
        <f>SUM([3]B!T1216,[3]B!T1352,[3]B!T1502,[3]B!T1566,[3]B!T1635,[3]B!T1680,[3]B!T1901,[3]B!T1913,[3]B!T1983,[3]B!T2176,[3]B!T2218,[3]B!T2342,[3]B!T2377,[3]B!T2414,[3]B!T2429,[3]B!T2660,[3]B!T2672,[3]B!T2843)</f>
        <v>184</v>
      </c>
      <c r="G369" s="481"/>
      <c r="H369" s="483"/>
      <c r="I369" s="483"/>
      <c r="J369" s="483"/>
      <c r="K369" s="165" t="str">
        <f>AA369</f>
        <v/>
      </c>
      <c r="AA369" s="194" t="str">
        <f>IF(C369&lt;D369,"Beneficiarios MAI no puede ser mayor al TOTAL","")</f>
        <v/>
      </c>
      <c r="AB369" s="194">
        <f>IF(C369&lt;D369,1,0)</f>
        <v>0</v>
      </c>
    </row>
    <row r="370" spans="1:28" ht="15" customHeight="1" x14ac:dyDescent="0.15">
      <c r="A370" s="687" t="s">
        <v>498</v>
      </c>
      <c r="B370" s="195" t="s">
        <v>499</v>
      </c>
      <c r="C370" s="475">
        <f>SUM(E370,F370)</f>
        <v>213</v>
      </c>
      <c r="D370" s="476">
        <v>194</v>
      </c>
      <c r="E370" s="477">
        <f>SUM([3]B!Y1216,[3]B!Y1352,[3]B!Y1502,[3]B!Y1566,[3]B!Y1635,[3]B!Y1680,[3]B!Y1901,[3]B!Y1913,[3]B!Y1983,[3]B!Y2176,[3]B!Y2218,[3]B!Y2342,[3]B!Y2377,[3]B!Y2414,[3]B!Y2429,[3]B!Y2660,[3]B!Y2672,[3]B!Y2843)</f>
        <v>25</v>
      </c>
      <c r="F370" s="477">
        <f>SUM([3]B!Z1216,[3]B!Z1352,[3]B!Z1502,[3]B!Z1566,[3]B!Z1635,[3]B!Z1680,[3]B!Z1901,[3]B!Z1913,[3]B!Z1983,[3]B!Z2176,[3]B!Z2218,[3]B!Z2342,[3]B!Z2377,[3]B!Z2414,[3]B!Z2429,[3]B!Z2660,[3]B!Z2672,[3]B!Z2843)</f>
        <v>188</v>
      </c>
      <c r="G370" s="476"/>
      <c r="H370" s="478"/>
      <c r="I370" s="478"/>
      <c r="J370" s="478"/>
      <c r="K370" s="165" t="str">
        <f>AA370</f>
        <v/>
      </c>
      <c r="AA370" s="194" t="str">
        <f>IF(C370&lt;D370,"Beneficiarios MAI no puede ser mayor al TOTAL","")</f>
        <v/>
      </c>
      <c r="AB370" s="194">
        <f>IF(C370&lt;D370,1,0)</f>
        <v>0</v>
      </c>
    </row>
    <row r="371" spans="1:28" ht="15" customHeight="1" x14ac:dyDescent="0.15">
      <c r="A371" s="688"/>
      <c r="B371" s="196" t="s">
        <v>500</v>
      </c>
      <c r="C371" s="484">
        <f>SUM(E371,F371)</f>
        <v>1</v>
      </c>
      <c r="D371" s="485">
        <v>1</v>
      </c>
      <c r="E371" s="486">
        <f>SUM([3]B!V1216,[3]B!V1352,[3]B!V1502,[3]B!V1566,[3]B!V1635,[3]B!V1680,[3]B!V1901,[3]B!V1913,[3]B!V1983,[3]B!V2176,[3]B!V2218,[3]B!V2342,[3]B!V2377,[3]B!V2414,[3]B!V2429,[3]B!V2660,[3]B!V2672,[3]B!V2843)</f>
        <v>0</v>
      </c>
      <c r="F371" s="486">
        <f>SUM([3]B!W1216,[3]B!W1352,[3]B!W1502,[3]B!W1566,[3]B!W1635,[3]B!W1680,[3]B!W1901,[3]B!W1913,[3]B!W1983,[3]B!W2176,[3]B!W2218,[3]B!W2342,[3]B!W2377,[3]B!W2414,[3]B!W2429,[3]B!W2660,[3]B!W2672,[3]B!W2843)</f>
        <v>1</v>
      </c>
      <c r="G371" s="485"/>
      <c r="H371" s="487"/>
      <c r="I371" s="487"/>
      <c r="J371" s="487"/>
      <c r="K371" s="165" t="str">
        <f>AA371</f>
        <v/>
      </c>
      <c r="AA371" s="194" t="str">
        <f>IF(C371&lt;D371,"Beneficiarios MAI no puede ser mayor al TOTAL","")</f>
        <v/>
      </c>
      <c r="AB371" s="194">
        <f>IF(C371&lt;D371,1,0)</f>
        <v>0</v>
      </c>
    </row>
    <row r="372" spans="1:28" ht="24.95" customHeight="1" x14ac:dyDescent="0.15">
      <c r="A372" s="689" t="s">
        <v>501</v>
      </c>
      <c r="B372" s="689"/>
      <c r="C372" s="197"/>
      <c r="D372" s="197"/>
      <c r="E372" s="2"/>
      <c r="F372" s="2"/>
      <c r="G372" s="371"/>
      <c r="H372" s="371"/>
      <c r="I372" s="371"/>
      <c r="J372" s="371"/>
      <c r="K372" s="371"/>
      <c r="L372" s="371"/>
      <c r="M372" s="371"/>
      <c r="N372" s="371"/>
      <c r="O372" s="371"/>
      <c r="P372" s="371"/>
      <c r="Q372" s="371"/>
      <c r="R372" s="371"/>
      <c r="S372" s="371"/>
      <c r="T372" s="371"/>
      <c r="U372" s="116"/>
    </row>
    <row r="373" spans="1:28" ht="29.25" customHeight="1" x14ac:dyDescent="0.15">
      <c r="A373" s="615" t="s">
        <v>502</v>
      </c>
      <c r="B373" s="616"/>
      <c r="C373" s="595" t="s">
        <v>6</v>
      </c>
      <c r="D373" s="673" t="s">
        <v>7</v>
      </c>
      <c r="E373" s="371"/>
      <c r="F373" s="371"/>
      <c r="G373" s="371"/>
      <c r="H373" s="371"/>
      <c r="I373" s="371"/>
      <c r="J373" s="371"/>
      <c r="K373" s="371"/>
      <c r="L373" s="371"/>
      <c r="M373" s="371"/>
      <c r="N373" s="371"/>
      <c r="O373" s="371"/>
      <c r="P373" s="116"/>
    </row>
    <row r="374" spans="1:28" ht="20.25" customHeight="1" x14ac:dyDescent="0.15">
      <c r="A374" s="617"/>
      <c r="B374" s="618"/>
      <c r="C374" s="680"/>
      <c r="D374" s="674"/>
      <c r="E374" s="371"/>
      <c r="F374" s="371"/>
      <c r="G374" s="371"/>
      <c r="H374" s="371"/>
      <c r="I374" s="371"/>
      <c r="J374" s="371"/>
      <c r="K374" s="371"/>
      <c r="L374" s="371"/>
      <c r="M374" s="371"/>
      <c r="N374" s="371"/>
      <c r="O374" s="371"/>
      <c r="P374" s="116"/>
    </row>
    <row r="375" spans="1:28" ht="15" customHeight="1" x14ac:dyDescent="0.15">
      <c r="A375" s="675" t="s">
        <v>503</v>
      </c>
      <c r="B375" s="676"/>
      <c r="C375" s="488">
        <f>[3]B!C2664</f>
        <v>1</v>
      </c>
      <c r="D375" s="489">
        <f>[3]B!H2664</f>
        <v>1</v>
      </c>
      <c r="E375" s="371"/>
      <c r="F375" s="371"/>
      <c r="G375" s="371"/>
      <c r="H375" s="371"/>
      <c r="I375" s="371"/>
      <c r="J375" s="371"/>
      <c r="K375" s="371"/>
      <c r="L375" s="371"/>
      <c r="M375" s="371"/>
      <c r="N375" s="371"/>
      <c r="O375" s="371"/>
      <c r="P375" s="116"/>
    </row>
    <row r="376" spans="1:28" ht="15" customHeight="1" x14ac:dyDescent="0.15">
      <c r="A376" s="677" t="s">
        <v>504</v>
      </c>
      <c r="B376" s="677"/>
      <c r="C376" s="490">
        <f>SUM([3]B!C2663+[3]B!C2665)</f>
        <v>4</v>
      </c>
      <c r="D376" s="491">
        <f>[3]B!H2663+[3]B!H2665</f>
        <v>4</v>
      </c>
      <c r="E376" s="371"/>
      <c r="F376" s="371"/>
      <c r="G376" s="371"/>
      <c r="H376" s="371"/>
      <c r="I376" s="371"/>
      <c r="J376" s="371"/>
      <c r="K376" s="371"/>
      <c r="L376" s="371"/>
      <c r="M376" s="371"/>
      <c r="N376" s="371"/>
      <c r="O376" s="371"/>
      <c r="P376" s="116"/>
    </row>
    <row r="377" spans="1:28" ht="24.95" customHeight="1" x14ac:dyDescent="0.15">
      <c r="A377" s="765" t="s">
        <v>505</v>
      </c>
      <c r="B377" s="765"/>
      <c r="C377" s="198"/>
      <c r="D377" s="492"/>
      <c r="E377" s="492"/>
      <c r="F377" s="371"/>
      <c r="G377" s="371"/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116"/>
    </row>
    <row r="378" spans="1:28" ht="15" customHeight="1" x14ac:dyDescent="0.15">
      <c r="A378" s="679" t="s">
        <v>433</v>
      </c>
      <c r="B378" s="679"/>
      <c r="C378" s="595" t="s">
        <v>410</v>
      </c>
      <c r="D378" s="681" t="s">
        <v>434</v>
      </c>
      <c r="E378" s="682"/>
      <c r="F378" s="682"/>
      <c r="G378" s="682"/>
      <c r="H378" s="651" t="s">
        <v>412</v>
      </c>
      <c r="I378" s="652"/>
      <c r="J378" s="653"/>
      <c r="K378" s="654" t="s">
        <v>413</v>
      </c>
      <c r="L378" s="655"/>
      <c r="M378" s="655"/>
      <c r="N378" s="656" t="s">
        <v>414</v>
      </c>
      <c r="O378" s="659" t="s">
        <v>415</v>
      </c>
      <c r="P378" s="660"/>
      <c r="Q378" s="661" t="s">
        <v>416</v>
      </c>
    </row>
    <row r="379" spans="1:28" s="63" customFormat="1" ht="32.25" customHeight="1" x14ac:dyDescent="0.15">
      <c r="A379" s="679"/>
      <c r="B379" s="679"/>
      <c r="C379" s="596"/>
      <c r="D379" s="664" t="s">
        <v>418</v>
      </c>
      <c r="E379" s="666" t="s">
        <v>419</v>
      </c>
      <c r="F379" s="666"/>
      <c r="G379" s="667" t="s">
        <v>449</v>
      </c>
      <c r="H379" s="669" t="s">
        <v>421</v>
      </c>
      <c r="I379" s="671" t="s">
        <v>422</v>
      </c>
      <c r="J379" s="644" t="s">
        <v>423</v>
      </c>
      <c r="K379" s="646" t="s">
        <v>506</v>
      </c>
      <c r="L379" s="647" t="s">
        <v>425</v>
      </c>
      <c r="M379" s="648" t="s">
        <v>426</v>
      </c>
      <c r="N379" s="657"/>
      <c r="O379" s="649" t="s">
        <v>427</v>
      </c>
      <c r="P379" s="650" t="s">
        <v>428</v>
      </c>
      <c r="Q379" s="662"/>
    </row>
    <row r="380" spans="1:28" s="63" customFormat="1" ht="20.25" customHeight="1" x14ac:dyDescent="0.15">
      <c r="A380" s="679"/>
      <c r="B380" s="679"/>
      <c r="C380" s="680"/>
      <c r="D380" s="665"/>
      <c r="E380" s="152" t="s">
        <v>429</v>
      </c>
      <c r="F380" s="134" t="s">
        <v>430</v>
      </c>
      <c r="G380" s="668"/>
      <c r="H380" s="670"/>
      <c r="I380" s="672"/>
      <c r="J380" s="645"/>
      <c r="K380" s="646"/>
      <c r="L380" s="647"/>
      <c r="M380" s="648"/>
      <c r="N380" s="658"/>
      <c r="O380" s="649"/>
      <c r="P380" s="650"/>
      <c r="Q380" s="663"/>
    </row>
    <row r="381" spans="1:28" ht="15" customHeight="1" x14ac:dyDescent="0.15">
      <c r="A381" s="624" t="s">
        <v>507</v>
      </c>
      <c r="B381" s="199" t="s">
        <v>508</v>
      </c>
      <c r="C381" s="536">
        <f>[3]B!C1091+SUM([3]B!C1093:C1127)</f>
        <v>7</v>
      </c>
      <c r="D381" s="536">
        <f>[3]B!D1091+SUM([3]B!D1093:D1127)</f>
        <v>7</v>
      </c>
      <c r="E381" s="203">
        <f>[3]B!E1091+SUM([3]B!E1093:E1127)</f>
        <v>7</v>
      </c>
      <c r="F381" s="203">
        <f>[3]B!F1091+SUM([3]B!F1093:F1127)</f>
        <v>0</v>
      </c>
      <c r="G381" s="203">
        <f>[3]B!G1091+SUM([3]B!G1093:G1127)</f>
        <v>0</v>
      </c>
      <c r="H381" s="203">
        <f>[3]B!AA1091+SUM([3]B!AA1093:AA1127)</f>
        <v>7</v>
      </c>
      <c r="I381" s="203">
        <f>[3]B!AB1091+SUM([3]B!AB1093:AB1127)</f>
        <v>0</v>
      </c>
      <c r="J381" s="203">
        <f>[3]B!AC1091+SUM([3]B!AC1093:AC1127)</f>
        <v>0</v>
      </c>
      <c r="K381" s="203">
        <f>[3]B!AD1091+SUM([3]B!AD1093:AD1127)</f>
        <v>0</v>
      </c>
      <c r="L381" s="203">
        <f>[3]B!AE1091+SUM([3]B!AE1093:AE1127)</f>
        <v>0</v>
      </c>
      <c r="M381" s="203">
        <f>[3]B!AF1091+SUM([3]B!AF1093:AF1127)</f>
        <v>0</v>
      </c>
      <c r="N381" s="203">
        <f>[3]B!AG1091+SUM([3]B!AG1093:AG1127)</f>
        <v>0</v>
      </c>
      <c r="O381" s="203">
        <f>[3]B!AH1091+SUM([3]B!AH1093:AH1127)</f>
        <v>0</v>
      </c>
      <c r="P381" s="203">
        <f>[3]B!AI1091+SUM([3]B!AI1093:AI1127)</f>
        <v>0</v>
      </c>
      <c r="Q381" s="537">
        <f>[3]B!AJ1091+SUM([3]B!AJ1093:AJ1127)</f>
        <v>0</v>
      </c>
    </row>
    <row r="382" spans="1:28" ht="15" customHeight="1" x14ac:dyDescent="0.15">
      <c r="A382" s="638"/>
      <c r="B382" s="200" t="s">
        <v>509</v>
      </c>
      <c r="C382" s="493">
        <f>SUM([3]B!C1128:C1144)</f>
        <v>0</v>
      </c>
      <c r="D382" s="493">
        <f>SUM([3]B!D1128:D1144)</f>
        <v>0</v>
      </c>
      <c r="E382" s="494">
        <f>SUM([3]B!E1128:E1144)</f>
        <v>0</v>
      </c>
      <c r="F382" s="494">
        <f>SUM([3]B!F1128:F1144)</f>
        <v>0</v>
      </c>
      <c r="G382" s="494">
        <f>SUM([3]B!G1128:G1144)</f>
        <v>0</v>
      </c>
      <c r="H382" s="494">
        <f>SUM([3]B!AA1128:AA1144)</f>
        <v>0</v>
      </c>
      <c r="I382" s="494">
        <f>SUM([3]B!AB1128:AB1144)</f>
        <v>0</v>
      </c>
      <c r="J382" s="494">
        <f>SUM([3]B!AC1128:AC1144)</f>
        <v>0</v>
      </c>
      <c r="K382" s="494">
        <f>SUM([3]B!AD1128:AD1144)</f>
        <v>0</v>
      </c>
      <c r="L382" s="494">
        <f>SUM([3]B!AE1128:AE1144)</f>
        <v>0</v>
      </c>
      <c r="M382" s="494">
        <f>SUM([3]B!AF1128:AF1144)</f>
        <v>0</v>
      </c>
      <c r="N382" s="494">
        <f>SUM([3]B!AG1128:AG1144)</f>
        <v>0</v>
      </c>
      <c r="O382" s="494">
        <f>SUM([3]B!AH1128:AH1144)</f>
        <v>0</v>
      </c>
      <c r="P382" s="494">
        <f>SUM([3]B!AI1128:AI1144)</f>
        <v>0</v>
      </c>
      <c r="Q382" s="494">
        <f>SUM([3]B!AJ1128:AJ1144)</f>
        <v>0</v>
      </c>
    </row>
    <row r="383" spans="1:28" ht="15" customHeight="1" x14ac:dyDescent="0.15">
      <c r="A383" s="625"/>
      <c r="B383" s="550" t="s">
        <v>410</v>
      </c>
      <c r="C383" s="538">
        <f>SUM(C381:C382)</f>
        <v>7</v>
      </c>
      <c r="D383" s="495">
        <f>SUM(D381:D382)</f>
        <v>7</v>
      </c>
      <c r="E383" s="496">
        <f t="shared" ref="E383:Q383" si="14">SUM(E381:E382)</f>
        <v>7</v>
      </c>
      <c r="F383" s="497">
        <f t="shared" si="14"/>
        <v>0</v>
      </c>
      <c r="G383" s="498">
        <f t="shared" si="14"/>
        <v>0</v>
      </c>
      <c r="H383" s="496">
        <f t="shared" si="14"/>
        <v>7</v>
      </c>
      <c r="I383" s="499">
        <f t="shared" si="14"/>
        <v>0</v>
      </c>
      <c r="J383" s="497">
        <f t="shared" si="14"/>
        <v>0</v>
      </c>
      <c r="K383" s="496">
        <f t="shared" si="14"/>
        <v>0</v>
      </c>
      <c r="L383" s="499">
        <f t="shared" si="14"/>
        <v>0</v>
      </c>
      <c r="M383" s="497">
        <f t="shared" si="14"/>
        <v>0</v>
      </c>
      <c r="N383" s="497">
        <f t="shared" si="14"/>
        <v>0</v>
      </c>
      <c r="O383" s="496">
        <f t="shared" si="14"/>
        <v>0</v>
      </c>
      <c r="P383" s="497">
        <f t="shared" si="14"/>
        <v>0</v>
      </c>
      <c r="Q383" s="495">
        <f t="shared" si="14"/>
        <v>0</v>
      </c>
    </row>
    <row r="384" spans="1:28" ht="15" customHeight="1" x14ac:dyDescent="0.15">
      <c r="A384" s="624" t="s">
        <v>510</v>
      </c>
      <c r="B384" s="203" t="s">
        <v>508</v>
      </c>
      <c r="C384" s="539">
        <f>[3]B!C1218+SUM([3]B!C1221:C1258)</f>
        <v>931</v>
      </c>
      <c r="D384" s="539">
        <f>[3]B!D1218+SUM([3]B!D1221:D1258)</f>
        <v>930</v>
      </c>
      <c r="E384" s="548">
        <f>[3]B!E1218+SUM([3]B!E1221:E1258)</f>
        <v>930</v>
      </c>
      <c r="F384" s="548">
        <f>[3]B!F1218+SUM([3]B!F1221:F1258)</f>
        <v>0</v>
      </c>
      <c r="G384" s="548">
        <f>[3]B!G1218+SUM([3]B!G1221:G1258)</f>
        <v>1</v>
      </c>
      <c r="H384" s="548">
        <f>[3]B!AA1218+SUM([3]B!AA1221:AA1258)</f>
        <v>21</v>
      </c>
      <c r="I384" s="548">
        <f>[3]B!AB1218+SUM([3]B!AB1221:AB1258)</f>
        <v>910</v>
      </c>
      <c r="J384" s="548">
        <f>[3]B!AC1218+SUM([3]B!AC1221:AC1258)</f>
        <v>0</v>
      </c>
      <c r="K384" s="548">
        <f>[3]B!AD1218+SUM([3]B!AD1221:AD1258)</f>
        <v>0</v>
      </c>
      <c r="L384" s="548">
        <f>[3]B!AE1218+SUM([3]B!AE1221:AE1258)</f>
        <v>0</v>
      </c>
      <c r="M384" s="548">
        <f>[3]B!AF1218+SUM([3]B!AF1221:AF1258)</f>
        <v>0</v>
      </c>
      <c r="N384" s="548">
        <f>[3]B!AG1218+SUM([3]B!AG1221:AG1258)</f>
        <v>0</v>
      </c>
      <c r="O384" s="548">
        <f>[3]B!AH1218+SUM([3]B!AH1221:AH1258)</f>
        <v>0</v>
      </c>
      <c r="P384" s="548">
        <f>[3]B!AI1218+SUM([3]B!AI1221:AI1258)</f>
        <v>0</v>
      </c>
      <c r="Q384" s="205">
        <f>[3]B!AJ1218+SUM([3]B!AJ1221:AJ1258)</f>
        <v>0</v>
      </c>
    </row>
    <row r="385" spans="1:17" ht="15" customHeight="1" x14ac:dyDescent="0.15">
      <c r="A385" s="638"/>
      <c r="B385" s="204" t="s">
        <v>509</v>
      </c>
      <c r="C385" s="498">
        <f>SUM([3]B!C1259:C1270)</f>
        <v>142</v>
      </c>
      <c r="D385" s="498">
        <f>SUM([3]B!D1259:D1270)</f>
        <v>142</v>
      </c>
      <c r="E385" s="500">
        <f>SUM([3]B!E1259:E1270)</f>
        <v>142</v>
      </c>
      <c r="F385" s="500">
        <f>SUM([3]B!F1259:F1270)</f>
        <v>0</v>
      </c>
      <c r="G385" s="500">
        <f>SUM([3]B!G1259:G1270)</f>
        <v>0</v>
      </c>
      <c r="H385" s="500">
        <f>SUM([3]B!AA1259:AA1270)</f>
        <v>0</v>
      </c>
      <c r="I385" s="500">
        <f>SUM([3]B!AB1259:AB1270)</f>
        <v>142</v>
      </c>
      <c r="J385" s="500">
        <f>SUM([3]B!AC1259:AC1270)</f>
        <v>0</v>
      </c>
      <c r="K385" s="500">
        <f>SUM([3]B!AD1259:AD1270)</f>
        <v>0</v>
      </c>
      <c r="L385" s="500">
        <f>SUM([3]B!AE1259:AE1270)</f>
        <v>0</v>
      </c>
      <c r="M385" s="500">
        <f>SUM([3]B!AF1259:AF1270)</f>
        <v>0</v>
      </c>
      <c r="N385" s="500">
        <f>SUM([3]B!AG1259:AG1270)</f>
        <v>0</v>
      </c>
      <c r="O385" s="500">
        <f>SUM([3]B!AH1259:AH1270)</f>
        <v>0</v>
      </c>
      <c r="P385" s="500">
        <f>SUM([3]B!AI1259:AI1270)</f>
        <v>0</v>
      </c>
      <c r="Q385" s="501">
        <f>SUM([3]B!AJ1259:AJ1270)</f>
        <v>0</v>
      </c>
    </row>
    <row r="386" spans="1:17" ht="15" customHeight="1" x14ac:dyDescent="0.15">
      <c r="A386" s="625"/>
      <c r="B386" s="550" t="s">
        <v>410</v>
      </c>
      <c r="C386" s="498">
        <f>SUM(C384:C385)</f>
        <v>1073</v>
      </c>
      <c r="D386" s="498">
        <f t="shared" ref="D386:Q386" si="15">SUM(D384:D385)</f>
        <v>1072</v>
      </c>
      <c r="E386" s="498">
        <f t="shared" si="15"/>
        <v>1072</v>
      </c>
      <c r="F386" s="498">
        <f t="shared" si="15"/>
        <v>0</v>
      </c>
      <c r="G386" s="498">
        <f t="shared" si="15"/>
        <v>1</v>
      </c>
      <c r="H386" s="498">
        <f t="shared" si="15"/>
        <v>21</v>
      </c>
      <c r="I386" s="498">
        <f t="shared" si="15"/>
        <v>1052</v>
      </c>
      <c r="J386" s="498">
        <f t="shared" si="15"/>
        <v>0</v>
      </c>
      <c r="K386" s="498">
        <f t="shared" si="15"/>
        <v>0</v>
      </c>
      <c r="L386" s="498">
        <f t="shared" si="15"/>
        <v>0</v>
      </c>
      <c r="M386" s="498">
        <f t="shared" si="15"/>
        <v>0</v>
      </c>
      <c r="N386" s="498">
        <f t="shared" si="15"/>
        <v>0</v>
      </c>
      <c r="O386" s="498">
        <f t="shared" si="15"/>
        <v>0</v>
      </c>
      <c r="P386" s="498">
        <f t="shared" si="15"/>
        <v>0</v>
      </c>
      <c r="Q386" s="495">
        <f t="shared" si="15"/>
        <v>0</v>
      </c>
    </row>
    <row r="387" spans="1:17" ht="15" customHeight="1" x14ac:dyDescent="0.15">
      <c r="A387" s="624" t="s">
        <v>511</v>
      </c>
      <c r="B387" s="203" t="s">
        <v>508</v>
      </c>
      <c r="C387" s="498">
        <f>SUM([3]B!C1354:C1401)</f>
        <v>400</v>
      </c>
      <c r="D387" s="498">
        <f>SUM([3]B!D1354:D1401)</f>
        <v>396</v>
      </c>
      <c r="E387" s="500">
        <f>SUM([3]B!E1354:E1401)</f>
        <v>395</v>
      </c>
      <c r="F387" s="500">
        <f>SUM([3]B!F1354:F1401)</f>
        <v>1</v>
      </c>
      <c r="G387" s="500">
        <f>SUM([3]B!G1354:G1401)</f>
        <v>4</v>
      </c>
      <c r="H387" s="500">
        <f>SUM([3]B!AA1354:AA1401)</f>
        <v>2</v>
      </c>
      <c r="I387" s="500">
        <f>SUM([3]B!AB1354:AB1401)</f>
        <v>396</v>
      </c>
      <c r="J387" s="500">
        <f>SUM([3]B!AC1354:AC1401)</f>
        <v>2</v>
      </c>
      <c r="K387" s="500">
        <f>SUM([3]B!AD1354:AD1401)</f>
        <v>0</v>
      </c>
      <c r="L387" s="500">
        <f>SUM([3]B!AE1354:AE1401)</f>
        <v>0</v>
      </c>
      <c r="M387" s="500">
        <f>SUM([3]B!AF1354:AF1401)</f>
        <v>0</v>
      </c>
      <c r="N387" s="500">
        <f>SUM([3]B!AG1354:AG1401)</f>
        <v>0</v>
      </c>
      <c r="O387" s="500">
        <f>SUM([3]B!AH1354:AH1401)</f>
        <v>0</v>
      </c>
      <c r="P387" s="500">
        <f>SUM([3]B!AI1354:AI1401)</f>
        <v>0</v>
      </c>
      <c r="Q387" s="501">
        <f>SUM([3]B!AJ1354:AJ1401)</f>
        <v>0</v>
      </c>
    </row>
    <row r="388" spans="1:17" ht="15" customHeight="1" x14ac:dyDescent="0.15">
      <c r="A388" s="638"/>
      <c r="B388" s="200" t="s">
        <v>509</v>
      </c>
      <c r="C388" s="498">
        <f>SUM([3]B!C1402:C1423)</f>
        <v>0</v>
      </c>
      <c r="D388" s="498">
        <f>SUM([3]B!D1402:D1423)</f>
        <v>0</v>
      </c>
      <c r="E388" s="500">
        <f>SUM([3]B!E1402:E1423)</f>
        <v>0</v>
      </c>
      <c r="F388" s="500">
        <f>SUM([3]B!F1402:F1423)</f>
        <v>0</v>
      </c>
      <c r="G388" s="500">
        <f>SUM([3]B!G1402:G1423)</f>
        <v>0</v>
      </c>
      <c r="H388" s="500">
        <f>SUM([3]B!AA1402:AA1423)</f>
        <v>0</v>
      </c>
      <c r="I388" s="500">
        <f>SUM([3]B!AB1402:AB1423)</f>
        <v>0</v>
      </c>
      <c r="J388" s="500">
        <f>SUM([3]B!AC1402:AC1423)</f>
        <v>0</v>
      </c>
      <c r="K388" s="500">
        <f>SUM([3]B!AD1402:AD1423)</f>
        <v>0</v>
      </c>
      <c r="L388" s="500">
        <f>SUM([3]B!AE1402:AE1423)</f>
        <v>0</v>
      </c>
      <c r="M388" s="500">
        <f>SUM([3]B!AF1402:AF1423)</f>
        <v>0</v>
      </c>
      <c r="N388" s="500">
        <f>SUM([3]B!AG1402:AG1423)</f>
        <v>0</v>
      </c>
      <c r="O388" s="500">
        <f>SUM([3]B!AH1402:AH1423)</f>
        <v>0</v>
      </c>
      <c r="P388" s="500">
        <f>SUM([3]B!AI1402:AI1423)</f>
        <v>0</v>
      </c>
      <c r="Q388" s="501">
        <f>SUM([3]B!AJ1402:AJ1423)</f>
        <v>0</v>
      </c>
    </row>
    <row r="389" spans="1:17" ht="15" customHeight="1" x14ac:dyDescent="0.15">
      <c r="A389" s="625"/>
      <c r="B389" s="550" t="s">
        <v>410</v>
      </c>
      <c r="C389" s="498">
        <f>SUM(C387:C388)</f>
        <v>400</v>
      </c>
      <c r="D389" s="498">
        <f t="shared" ref="D389:Q389" si="16">SUM(D387:D388)</f>
        <v>396</v>
      </c>
      <c r="E389" s="498">
        <f t="shared" si="16"/>
        <v>395</v>
      </c>
      <c r="F389" s="498">
        <f t="shared" si="16"/>
        <v>1</v>
      </c>
      <c r="G389" s="498">
        <f t="shared" si="16"/>
        <v>4</v>
      </c>
      <c r="H389" s="498">
        <f t="shared" si="16"/>
        <v>2</v>
      </c>
      <c r="I389" s="498">
        <f t="shared" si="16"/>
        <v>396</v>
      </c>
      <c r="J389" s="498">
        <f t="shared" si="16"/>
        <v>2</v>
      </c>
      <c r="K389" s="498">
        <f t="shared" si="16"/>
        <v>0</v>
      </c>
      <c r="L389" s="498">
        <f t="shared" si="16"/>
        <v>0</v>
      </c>
      <c r="M389" s="498">
        <f t="shared" si="16"/>
        <v>0</v>
      </c>
      <c r="N389" s="498">
        <f t="shared" si="16"/>
        <v>0</v>
      </c>
      <c r="O389" s="498">
        <f t="shared" si="16"/>
        <v>0</v>
      </c>
      <c r="P389" s="498">
        <f t="shared" si="16"/>
        <v>0</v>
      </c>
      <c r="Q389" s="495">
        <f t="shared" si="16"/>
        <v>0</v>
      </c>
    </row>
    <row r="390" spans="1:17" ht="24.75" customHeight="1" x14ac:dyDescent="0.15">
      <c r="A390" s="549" t="s">
        <v>512</v>
      </c>
      <c r="B390" s="205" t="s">
        <v>508</v>
      </c>
      <c r="C390" s="498">
        <f>[3]B!C1504</f>
        <v>0</v>
      </c>
      <c r="D390" s="498">
        <f>[3]B!D1504</f>
        <v>0</v>
      </c>
      <c r="E390" s="500">
        <f>[3]B!E1504</f>
        <v>0</v>
      </c>
      <c r="F390" s="500">
        <f>[3]B!F1504</f>
        <v>0</v>
      </c>
      <c r="G390" s="500">
        <f>[3]B!G1504</f>
        <v>0</v>
      </c>
      <c r="H390" s="500">
        <f>[3]B!AA1504</f>
        <v>0</v>
      </c>
      <c r="I390" s="500">
        <f>[3]B!AB1504</f>
        <v>0</v>
      </c>
      <c r="J390" s="500">
        <f>[3]B!AC1504</f>
        <v>0</v>
      </c>
      <c r="K390" s="500">
        <f>[3]B!AD1504</f>
        <v>0</v>
      </c>
      <c r="L390" s="500">
        <f>[3]B!AE1504</f>
        <v>0</v>
      </c>
      <c r="M390" s="500">
        <f>[3]B!AF1504</f>
        <v>0</v>
      </c>
      <c r="N390" s="500">
        <f>[3]B!AG1504</f>
        <v>0</v>
      </c>
      <c r="O390" s="500">
        <f>[3]B!AH1504</f>
        <v>0</v>
      </c>
      <c r="P390" s="500">
        <f>[3]B!AI1504</f>
        <v>0</v>
      </c>
      <c r="Q390" s="501">
        <f>[3]B!AJ1504</f>
        <v>0</v>
      </c>
    </row>
    <row r="391" spans="1:17" ht="24.75" customHeight="1" x14ac:dyDescent="0.15">
      <c r="A391" s="206" t="s">
        <v>513</v>
      </c>
      <c r="B391" s="204" t="s">
        <v>508</v>
      </c>
      <c r="C391" s="498">
        <f>[3]B!C1653</f>
        <v>2</v>
      </c>
      <c r="D391" s="498">
        <f>[3]B!D1653</f>
        <v>2</v>
      </c>
      <c r="E391" s="500">
        <f>[3]B!E1653</f>
        <v>2</v>
      </c>
      <c r="F391" s="500">
        <f>[3]B!F1653</f>
        <v>0</v>
      </c>
      <c r="G391" s="500">
        <f>[3]B!G1653</f>
        <v>0</v>
      </c>
      <c r="H391" s="500">
        <f>[3]B!AA1653</f>
        <v>0</v>
      </c>
      <c r="I391" s="500">
        <f>[3]B!AB1653</f>
        <v>2</v>
      </c>
      <c r="J391" s="500">
        <f>[3]B!AC1653</f>
        <v>0</v>
      </c>
      <c r="K391" s="500">
        <f>[3]B!AD1653</f>
        <v>0</v>
      </c>
      <c r="L391" s="500">
        <f>[3]B!AE1653</f>
        <v>0</v>
      </c>
      <c r="M391" s="500">
        <f>[3]B!AF1653</f>
        <v>0</v>
      </c>
      <c r="N391" s="500">
        <f>[3]B!AG1653</f>
        <v>0</v>
      </c>
      <c r="O391" s="500">
        <f>[3]B!AH1653</f>
        <v>0</v>
      </c>
      <c r="P391" s="500">
        <f>[3]B!AI1653</f>
        <v>0</v>
      </c>
      <c r="Q391" s="501">
        <f>[3]B!AJ1653</f>
        <v>0</v>
      </c>
    </row>
    <row r="392" spans="1:17" ht="15" customHeight="1" x14ac:dyDescent="0.15">
      <c r="A392" s="624" t="s">
        <v>514</v>
      </c>
      <c r="B392" s="207" t="s">
        <v>508</v>
      </c>
      <c r="C392" s="502">
        <f>SUM([3]B!C1682:C1690,[3]B!C1694:C1697,[3]B!C1701,[3]B!C1704:C1742,[3]B!C1753:C1758)+[3]B!C1812</f>
        <v>26576</v>
      </c>
      <c r="D392" s="502">
        <f>SUM([3]B!D1682:D1690,[3]B!D1694:D1697,[3]B!D1701,[3]B!D1704:D1742,[3]B!D1753:D1758)+[3]B!D1812</f>
        <v>25942</v>
      </c>
      <c r="E392" s="503">
        <f>SUM([3]B!E1682:E1690,[3]B!E1694:E1697,[3]B!E1701,[3]B!E1704:E1742,[3]B!E1753:E1758)+[3]B!E1812</f>
        <v>25942</v>
      </c>
      <c r="F392" s="503">
        <f>SUM([3]B!F1682:F1690,[3]B!F1694:F1697,[3]B!F1701,[3]B!F1704:F1742,[3]B!F1753:F1758)+[3]B!F1812</f>
        <v>0</v>
      </c>
      <c r="G392" s="503">
        <f>SUM([3]B!G1682:G1690,[3]B!G1694:G1697,[3]B!G1701,[3]B!G1704:G1742,[3]B!G1753:G1758)+[3]B!G1812</f>
        <v>634</v>
      </c>
      <c r="H392" s="503">
        <f>SUM([3]B!AA1682:AA1690,[3]B!AA1694:AA1697,[3]B!AA1701,[3]B!AA1704:AA1742,[3]B!AA1753:AA1758)+[3]B!AA1812</f>
        <v>24775</v>
      </c>
      <c r="I392" s="503">
        <f>SUM([3]B!AB1682:AB1690,[3]B!AB1694:AB1697,[3]B!AB1701,[3]B!AB1704:AB1742,[3]B!AB1753:AB1758)+[3]B!AB1812</f>
        <v>1056</v>
      </c>
      <c r="J392" s="503">
        <f>SUM([3]B!AC1682:AC1690,[3]B!AC1694:AC1697,[3]B!AC1701,[3]B!AC1704:AC1742,[3]B!AC1753:AC1758)+[3]B!AC1812</f>
        <v>745</v>
      </c>
      <c r="K392" s="503">
        <f>SUM([3]B!AD1682:AD1690,[3]B!AD1694:AD1697,[3]B!AD1701,[3]B!AD1704:AD1742,[3]B!AD1753:AD1758)+[3]B!AD1812</f>
        <v>0</v>
      </c>
      <c r="L392" s="503">
        <f>SUM([3]B!AE1682:AE1690,[3]B!AE1694:AE1697,[3]B!AE1701,[3]B!AE1704:AE1742,[3]B!AE1753:AE1758)+[3]B!AE1812</f>
        <v>0</v>
      </c>
      <c r="M392" s="503">
        <f>SUM([3]B!AF1682:AF1690,[3]B!AF1694:AF1697,[3]B!AF1701,[3]B!AF1704:AF1742,[3]B!AF1753:AF1758)+[3]B!AF1812</f>
        <v>0</v>
      </c>
      <c r="N392" s="503">
        <f>SUM([3]B!AG1682:AG1690,[3]B!AG1694:AG1697,[3]B!AG1701,[3]B!AG1704:AG1742,[3]B!AG1753:AG1758)+[3]B!AG1812</f>
        <v>0</v>
      </c>
      <c r="O392" s="503">
        <f>SUM([3]B!AH1682:AH1690,[3]B!AH1694:AH1697,[3]B!AH1701,[3]B!AH1704:AH1742,[3]B!AH1753:AH1758)+[3]B!AH1812</f>
        <v>0</v>
      </c>
      <c r="P392" s="503">
        <f>SUM([3]B!AI1682:AI1690,[3]B!AI1694:AI1697,[3]B!AI1701,[3]B!AI1704:AI1742,[3]B!AI1753:AI1758)+[3]B!AI1812</f>
        <v>0</v>
      </c>
      <c r="Q392" s="504">
        <f>SUM([3]B!AJ1682:AJ1690,[3]B!AJ1694:AJ1697,[3]B!AJ1701,[3]B!AJ1704:AJ1742,[3]B!AJ1753:AJ1758)+[3]B!AJ1812</f>
        <v>0</v>
      </c>
    </row>
    <row r="393" spans="1:17" ht="15" customHeight="1" x14ac:dyDescent="0.15">
      <c r="A393" s="638"/>
      <c r="B393" s="200" t="s">
        <v>509</v>
      </c>
      <c r="C393" s="505">
        <f>SUM([3]B!C1691:C1693,[3]B!C1695:C1696,[3]B!C1701:C1703,[3]B!C1743:C1752,[3]B!C1759:C1785,[3]B!C1815)</f>
        <v>2305</v>
      </c>
      <c r="D393" s="505">
        <f>SUM([3]B!D1691:D1693,[3]B!D1695:D1696,[3]B!D1701:D1703,[3]B!D1743:D1752,[3]B!D1759:D1785,[3]B!D1815)</f>
        <v>2293</v>
      </c>
      <c r="E393" s="506">
        <f>SUM([3]B!E1691:E1693,[3]B!E1695:E1696,[3]B!E1701:E1703,[3]B!E1743:E1752,[3]B!E1759:E1785,[3]B!E1815)</f>
        <v>2293</v>
      </c>
      <c r="F393" s="506">
        <f>SUM([3]B!F1691:F1693,[3]B!F1695:F1696,[3]B!F1701:F1703,[3]B!F1743:F1752,[3]B!F1759:F1785,[3]B!F1815)</f>
        <v>0</v>
      </c>
      <c r="G393" s="506">
        <f>SUM([3]B!G1691:G1693,[3]B!G1695:G1696,[3]B!G1701:G1703,[3]B!G1743:G1752,[3]B!G1759:G1785,[3]B!G1815)</f>
        <v>12</v>
      </c>
      <c r="H393" s="506">
        <f>SUM([3]B!AA1691:AA1693,[3]B!AA1695:AA1696,[3]B!AA1701:AA1703,[3]B!AA1743:AA1752,[3]B!AA1759:AA1785,[3]B!AA1815)</f>
        <v>1813</v>
      </c>
      <c r="I393" s="506">
        <f>SUM([3]B!AB1691:AB1693,[3]B!AB1695:AB1696,[3]B!AB1701:AB1703,[3]B!AB1743:AB1752,[3]B!AB1759:AB1785,[3]B!AB1815)</f>
        <v>0</v>
      </c>
      <c r="J393" s="506">
        <f>SUM([3]B!AC1691:AC1693,[3]B!AC1695:AC1696,[3]B!AC1701:AC1703,[3]B!AC1743:AC1752,[3]B!AC1759:AC1785,[3]B!AC1815)</f>
        <v>492</v>
      </c>
      <c r="K393" s="506">
        <f>SUM([3]B!AD1691:AD1693,[3]B!AD1695:AD1696,[3]B!AD1701:AD1703,[3]B!AD1743:AD1752,[3]B!AD1759:AD1785,[3]B!AD1815)</f>
        <v>0</v>
      </c>
      <c r="L393" s="506">
        <f>SUM([3]B!AE1691:AE1693,[3]B!AE1695:AE1696,[3]B!AE1701:AE1703,[3]B!AE1743:AE1752,[3]B!AE1759:AE1785,[3]B!AE1815)</f>
        <v>0</v>
      </c>
      <c r="M393" s="506">
        <f>SUM([3]B!AF1691:AF1693,[3]B!AF1695:AF1696,[3]B!AF1701:AF1703,[3]B!AF1743:AF1752,[3]B!AF1759:AF1785,[3]B!AF1815)</f>
        <v>0</v>
      </c>
      <c r="N393" s="506">
        <f>SUM([3]B!AG1691:AG1693,[3]B!AG1695:AG1696,[3]B!AG1701:AG1703,[3]B!AG1743:AG1752,[3]B!AG1759:AG1785,[3]B!AG1815)</f>
        <v>0</v>
      </c>
      <c r="O393" s="506">
        <f>SUM([3]B!AH1691:AH1693,[3]B!AH1695:AH1696,[3]B!AH1701:AH1703,[3]B!AH1743:AH1752,[3]B!AH1759:AH1785,[3]B!AH1815)</f>
        <v>0</v>
      </c>
      <c r="P393" s="506">
        <f>SUM([3]B!AI1691:AI1693,[3]B!AI1695:AI1696,[3]B!AI1701:AI1703,[3]B!AI1743:AI1752,[3]B!AI1759:AI1785,[3]B!AI1815)</f>
        <v>0</v>
      </c>
      <c r="Q393" s="494">
        <f>SUM([3]B!AJ1691:AJ1693,[3]B!AJ1695:AJ1696,[3]B!AJ1701:AJ1703,[3]B!AJ1743:AJ1752,[3]B!AJ1759:AJ1785,[3]B!AJ1815)</f>
        <v>0</v>
      </c>
    </row>
    <row r="394" spans="1:17" ht="15" customHeight="1" x14ac:dyDescent="0.15">
      <c r="A394" s="625"/>
      <c r="B394" s="550" t="s">
        <v>410</v>
      </c>
      <c r="C394" s="538">
        <f t="shared" ref="C394:Q394" si="17">SUM(C392:C393)</f>
        <v>28881</v>
      </c>
      <c r="D394" s="495">
        <f t="shared" si="17"/>
        <v>28235</v>
      </c>
      <c r="E394" s="496">
        <f t="shared" si="17"/>
        <v>28235</v>
      </c>
      <c r="F394" s="497">
        <f t="shared" si="17"/>
        <v>0</v>
      </c>
      <c r="G394" s="498">
        <f t="shared" si="17"/>
        <v>646</v>
      </c>
      <c r="H394" s="496">
        <f t="shared" si="17"/>
        <v>26588</v>
      </c>
      <c r="I394" s="499">
        <f t="shared" si="17"/>
        <v>1056</v>
      </c>
      <c r="J394" s="497">
        <f t="shared" si="17"/>
        <v>1237</v>
      </c>
      <c r="K394" s="496">
        <f t="shared" si="17"/>
        <v>0</v>
      </c>
      <c r="L394" s="499">
        <f t="shared" si="17"/>
        <v>0</v>
      </c>
      <c r="M394" s="497">
        <f t="shared" si="17"/>
        <v>0</v>
      </c>
      <c r="N394" s="497">
        <f>SUM(N392:N393)</f>
        <v>0</v>
      </c>
      <c r="O394" s="496">
        <f t="shared" si="17"/>
        <v>0</v>
      </c>
      <c r="P394" s="497">
        <f t="shared" si="17"/>
        <v>0</v>
      </c>
      <c r="Q394" s="495">
        <f t="shared" si="17"/>
        <v>0</v>
      </c>
    </row>
    <row r="395" spans="1:17" ht="15" customHeight="1" x14ac:dyDescent="0.15">
      <c r="A395" s="638" t="s">
        <v>515</v>
      </c>
      <c r="B395" s="207" t="s">
        <v>508</v>
      </c>
      <c r="C395" s="507">
        <f>SUM([3]B!C1985:C1998,[3]B!C2000:C2033,[3]B!C2059:C2061)</f>
        <v>332</v>
      </c>
      <c r="D395" s="507">
        <f>SUM([3]B!D1985:D1998,[3]B!D2000:D2033,[3]B!D2059:D2061)</f>
        <v>326</v>
      </c>
      <c r="E395" s="508">
        <f>SUM([3]B!E1985:E1998,[3]B!E2000:E2033,[3]B!E2059:E2061)</f>
        <v>326</v>
      </c>
      <c r="F395" s="508">
        <f>SUM([3]B!F1985:F1998,[3]B!F2000:F2033,[3]B!F2059:F2061)</f>
        <v>0</v>
      </c>
      <c r="G395" s="508">
        <f>SUM([3]B!G1985:G1998,[3]B!G2000:G2033,[3]B!G2059:G2061)</f>
        <v>6</v>
      </c>
      <c r="H395" s="508">
        <f>SUM([3]B!AA1985:AA1998,[3]B!AA2000:AA2033,[3]B!AA2059:AA2061)</f>
        <v>164</v>
      </c>
      <c r="I395" s="508">
        <f>SUM([3]B!AB1985:AB1998,[3]B!AB2000:AB2033,[3]B!AB2059:AB2061)</f>
        <v>167</v>
      </c>
      <c r="J395" s="508">
        <f>SUM([3]B!AC1985:AC1998,[3]B!AC2000:AC2033,[3]B!AC2059:AC2061)</f>
        <v>1</v>
      </c>
      <c r="K395" s="508">
        <f>SUM([3]B!AD1985:AD1998,[3]B!AD2000:AD2033,[3]B!AD2059:AD2061)</f>
        <v>0</v>
      </c>
      <c r="L395" s="508">
        <f>SUM([3]B!AE1985:AE1998,[3]B!AE2000:AE2033,[3]B!AE2059:AE2061)</f>
        <v>0</v>
      </c>
      <c r="M395" s="508">
        <f>SUM([3]B!AF1985:AF1998,[3]B!AF2000:AF2033,[3]B!AF2059:AF2061)</f>
        <v>0</v>
      </c>
      <c r="N395" s="508">
        <f>SUM([3]B!AG1985:AG1998,[3]B!AG2000:AG2033,[3]B!AG2059:AG2061)</f>
        <v>0</v>
      </c>
      <c r="O395" s="508">
        <f>SUM([3]B!AH1985:AH1998,[3]B!AH2000:AH2033,[3]B!AH2059:AH2061)</f>
        <v>0</v>
      </c>
      <c r="P395" s="508">
        <f>SUM([3]B!AI1985:AI1998,[3]B!AI2000:AI2033,[3]B!AI2059:AI2061)</f>
        <v>0</v>
      </c>
      <c r="Q395" s="509">
        <f>SUM([3]B!AJ1985:AJ1998,[3]B!AJ2000:AJ2033,[3]B!AJ2059:AJ2061)</f>
        <v>0</v>
      </c>
    </row>
    <row r="396" spans="1:17" ht="15" customHeight="1" x14ac:dyDescent="0.15">
      <c r="A396" s="638"/>
      <c r="B396" s="200" t="s">
        <v>509</v>
      </c>
      <c r="C396" s="505">
        <f>SUM([3]B!C1999,[3]B!C2034:C2055)</f>
        <v>16</v>
      </c>
      <c r="D396" s="505">
        <f>SUM([3]B!D1999,[3]B!D2034:D2055)</f>
        <v>16</v>
      </c>
      <c r="E396" s="506">
        <f>SUM([3]B!E1999,[3]B!E2034:E2055)</f>
        <v>16</v>
      </c>
      <c r="F396" s="506">
        <f>SUM([3]B!F1999,[3]B!F2034:F2055)</f>
        <v>0</v>
      </c>
      <c r="G396" s="506">
        <f>SUM([3]B!G1999,[3]B!G2034:G2055)</f>
        <v>0</v>
      </c>
      <c r="H396" s="506">
        <f>SUM([3]B!AA1999,[3]B!AA2034:AA2055)</f>
        <v>1</v>
      </c>
      <c r="I396" s="506">
        <f>SUM([3]B!AB1999,[3]B!AB2034:AB2055)</f>
        <v>10</v>
      </c>
      <c r="J396" s="506">
        <f>SUM([3]B!AC1999,[3]B!AC2034:AC2055)</f>
        <v>5</v>
      </c>
      <c r="K396" s="506">
        <f>SUM([3]B!AD1999,[3]B!AD2034:AD2055)</f>
        <v>0</v>
      </c>
      <c r="L396" s="506">
        <f>SUM([3]B!AE1999,[3]B!AE2034:AE2055)</f>
        <v>0</v>
      </c>
      <c r="M396" s="506">
        <f>SUM([3]B!AF1999,[3]B!AF2034:AF2055)</f>
        <v>0</v>
      </c>
      <c r="N396" s="506">
        <f>SUM([3]B!AG1999,[3]B!AG2034:AG2055)</f>
        <v>0</v>
      </c>
      <c r="O396" s="506">
        <f>SUM([3]B!AH1999,[3]B!AH2034:AH2055)</f>
        <v>0</v>
      </c>
      <c r="P396" s="506">
        <f>SUM([3]B!AI1999,[3]B!AI2034:AI2055)</f>
        <v>0</v>
      </c>
      <c r="Q396" s="494">
        <f>SUM([3]B!AJ1999,[3]B!AJ2034:AJ2055)</f>
        <v>0</v>
      </c>
    </row>
    <row r="397" spans="1:17" ht="15" customHeight="1" x14ac:dyDescent="0.15">
      <c r="A397" s="638"/>
      <c r="B397" s="550" t="s">
        <v>410</v>
      </c>
      <c r="C397" s="538">
        <f>SUM(C395:C396)</f>
        <v>348</v>
      </c>
      <c r="D397" s="495">
        <f t="shared" ref="D397:Q397" si="18">SUM(D395:D396)</f>
        <v>342</v>
      </c>
      <c r="E397" s="496">
        <f t="shared" si="18"/>
        <v>342</v>
      </c>
      <c r="F397" s="497">
        <f t="shared" si="18"/>
        <v>0</v>
      </c>
      <c r="G397" s="498">
        <f t="shared" si="18"/>
        <v>6</v>
      </c>
      <c r="H397" s="496">
        <f t="shared" si="18"/>
        <v>165</v>
      </c>
      <c r="I397" s="499">
        <f t="shared" si="18"/>
        <v>177</v>
      </c>
      <c r="J397" s="497">
        <f t="shared" si="18"/>
        <v>6</v>
      </c>
      <c r="K397" s="496">
        <f t="shared" si="18"/>
        <v>0</v>
      </c>
      <c r="L397" s="499">
        <f t="shared" si="18"/>
        <v>0</v>
      </c>
      <c r="M397" s="497">
        <f t="shared" si="18"/>
        <v>0</v>
      </c>
      <c r="N397" s="497">
        <f t="shared" si="18"/>
        <v>0</v>
      </c>
      <c r="O397" s="496">
        <f t="shared" si="18"/>
        <v>0</v>
      </c>
      <c r="P397" s="497">
        <f t="shared" si="18"/>
        <v>0</v>
      </c>
      <c r="Q397" s="495">
        <f t="shared" si="18"/>
        <v>0</v>
      </c>
    </row>
    <row r="398" spans="1:17" ht="15" customHeight="1" x14ac:dyDescent="0.15">
      <c r="A398" s="624" t="s">
        <v>516</v>
      </c>
      <c r="B398" s="203" t="s">
        <v>508</v>
      </c>
      <c r="C398" s="540">
        <f>SUM([3]B!C2220:C2241,[3]B!C2257:C2259)</f>
        <v>211</v>
      </c>
      <c r="D398" s="540">
        <f>SUM([3]B!D2220:D2241,[3]B!D2257:D2259)</f>
        <v>191</v>
      </c>
      <c r="E398" s="540">
        <f>SUM([3]B!E2220:E2241,[3]B!E2257:E2259)</f>
        <v>188</v>
      </c>
      <c r="F398" s="540">
        <f>SUM([3]B!F2220:F2241,[3]B!F2257:F2259)</f>
        <v>3</v>
      </c>
      <c r="G398" s="540">
        <f>SUM([3]B!G2220:G2241,[3]B!G2257:G2259)</f>
        <v>20</v>
      </c>
      <c r="H398" s="541">
        <f>SUM([3]B!AA2220:AA2241,[3]B!AA2257:AA2259)</f>
        <v>141</v>
      </c>
      <c r="I398" s="541">
        <f>SUM([3]B!AB2220:AB2241,[3]B!AB2257:AB2259)</f>
        <v>32</v>
      </c>
      <c r="J398" s="541">
        <f>SUM([3]B!AC2220:AC2241,[3]B!AC2257:AC2259)</f>
        <v>38</v>
      </c>
      <c r="K398" s="541">
        <f>SUM([3]B!AD2220:AD2241,[3]B!AD2257:AD2259)</f>
        <v>0</v>
      </c>
      <c r="L398" s="541">
        <f>SUM([3]B!AE2220:AE2241,[3]B!AE2257:AE2259)</f>
        <v>0</v>
      </c>
      <c r="M398" s="541">
        <f>SUM([3]B!AF2220:AF2241,[3]B!AF2257:AF2259)</f>
        <v>0</v>
      </c>
      <c r="N398" s="541">
        <f>SUM([3]B!AG2220:AG2241,[3]B!AG2257:AG2259)</f>
        <v>0</v>
      </c>
      <c r="O398" s="541">
        <f>SUM([3]B!AH2220:AH2241,[3]B!AH2257:AH2259)</f>
        <v>0</v>
      </c>
      <c r="P398" s="541">
        <f>SUM([3]B!AI2220:AI2241,[3]B!AI2257:AI2259)</f>
        <v>0</v>
      </c>
      <c r="Q398" s="207">
        <f>SUM([3]B!AJ2220:AJ2241,[3]B!AJ2257:AJ2259)</f>
        <v>0</v>
      </c>
    </row>
    <row r="399" spans="1:17" ht="15" customHeight="1" x14ac:dyDescent="0.15">
      <c r="A399" s="638"/>
      <c r="B399" s="200" t="s">
        <v>509</v>
      </c>
      <c r="C399" s="505">
        <f>SUM([3]B!C2242:C2245)</f>
        <v>63</v>
      </c>
      <c r="D399" s="505">
        <f>SUM([3]B!D2242:D2245)</f>
        <v>63</v>
      </c>
      <c r="E399" s="506">
        <f>SUM([3]B!E2242:E2245)</f>
        <v>63</v>
      </c>
      <c r="F399" s="506">
        <f>SUM([3]B!F2242:F2245)</f>
        <v>0</v>
      </c>
      <c r="G399" s="506">
        <f>SUM([3]B!G2242:G2245)</f>
        <v>0</v>
      </c>
      <c r="H399" s="506">
        <f>SUM([3]B!AA2242:AA2245)</f>
        <v>13</v>
      </c>
      <c r="I399" s="506">
        <f>SUM([3]B!AB2242:AB2245)</f>
        <v>13</v>
      </c>
      <c r="J399" s="506">
        <f>SUM([3]B!AC2242:AC2245)</f>
        <v>37</v>
      </c>
      <c r="K399" s="506">
        <f>SUM([3]B!AD2242:AD2245)</f>
        <v>0</v>
      </c>
      <c r="L399" s="506">
        <f>SUM([3]B!AE2242:AE2245)</f>
        <v>0</v>
      </c>
      <c r="M399" s="506">
        <f>SUM([3]B!AF2242:AF2245)</f>
        <v>0</v>
      </c>
      <c r="N399" s="506">
        <f>SUM([3]B!AG2242:AG2245)</f>
        <v>0</v>
      </c>
      <c r="O399" s="506">
        <f>SUM([3]B!AH2242:AH2245)</f>
        <v>0</v>
      </c>
      <c r="P399" s="506">
        <f>SUM([3]B!AI2242:AI2245)</f>
        <v>0</v>
      </c>
      <c r="Q399" s="494">
        <f>SUM([3]B!AJ2242:AJ2245)</f>
        <v>0</v>
      </c>
    </row>
    <row r="400" spans="1:17" ht="15" customHeight="1" x14ac:dyDescent="0.15">
      <c r="A400" s="625"/>
      <c r="B400" s="550" t="s">
        <v>410</v>
      </c>
      <c r="C400" s="498">
        <f>SUM(C398:C399)</f>
        <v>274</v>
      </c>
      <c r="D400" s="498">
        <f t="shared" ref="D400:Q400" si="19">SUM(D398:D399)</f>
        <v>254</v>
      </c>
      <c r="E400" s="498">
        <f t="shared" si="19"/>
        <v>251</v>
      </c>
      <c r="F400" s="498">
        <f t="shared" si="19"/>
        <v>3</v>
      </c>
      <c r="G400" s="498">
        <f t="shared" si="19"/>
        <v>20</v>
      </c>
      <c r="H400" s="498">
        <f>SUM(H398:H399)</f>
        <v>154</v>
      </c>
      <c r="I400" s="498">
        <f t="shared" si="19"/>
        <v>45</v>
      </c>
      <c r="J400" s="498">
        <f t="shared" si="19"/>
        <v>75</v>
      </c>
      <c r="K400" s="498">
        <f t="shared" si="19"/>
        <v>0</v>
      </c>
      <c r="L400" s="498">
        <f t="shared" si="19"/>
        <v>0</v>
      </c>
      <c r="M400" s="498">
        <f t="shared" si="19"/>
        <v>0</v>
      </c>
      <c r="N400" s="498">
        <f t="shared" si="19"/>
        <v>0</v>
      </c>
      <c r="O400" s="498">
        <f t="shared" si="19"/>
        <v>0</v>
      </c>
      <c r="P400" s="498">
        <f t="shared" si="19"/>
        <v>0</v>
      </c>
      <c r="Q400" s="495">
        <f t="shared" si="19"/>
        <v>0</v>
      </c>
    </row>
    <row r="401" spans="1:19" ht="15" customHeight="1" x14ac:dyDescent="0.15">
      <c r="A401" s="615" t="s">
        <v>517</v>
      </c>
      <c r="B401" s="205" t="s">
        <v>518</v>
      </c>
      <c r="C401" s="502">
        <f>SUM([3]B!C2416:C2418)+[3]B!C2363</f>
        <v>1141</v>
      </c>
      <c r="D401" s="502">
        <f>SUM([3]B!D2416:D2418)+[3]B!D2363</f>
        <v>847</v>
      </c>
      <c r="E401" s="503">
        <f>SUM([3]B!E2416:E2418)+[3]B!E2363</f>
        <v>847</v>
      </c>
      <c r="F401" s="503">
        <f>SUM([3]B!F2416:F2418)+[3]B!F2363</f>
        <v>0</v>
      </c>
      <c r="G401" s="503">
        <f>SUM([3]B!G2416:G2418)+[3]B!G2363</f>
        <v>294</v>
      </c>
      <c r="H401" s="503">
        <f>SUM([3]B!AA2416:AA2418)+[3]B!AA2363</f>
        <v>1060</v>
      </c>
      <c r="I401" s="504">
        <f>SUM([3]B!AB2416:AB2418)+[3]B!AB2363</f>
        <v>53</v>
      </c>
      <c r="J401" s="504">
        <f>SUM([3]B!AC2416:AC2418)+[3]B!AC2363</f>
        <v>28</v>
      </c>
      <c r="K401" s="504">
        <f>SUM([3]B!AD2416:AD2418)+[3]B!AD2363</f>
        <v>0</v>
      </c>
      <c r="L401" s="504">
        <f>SUM([3]B!AE2416:AE2418)+[3]B!AE2363</f>
        <v>0</v>
      </c>
      <c r="M401" s="504">
        <f>SUM([3]B!AF2416:AF2418)+[3]B!AF2363</f>
        <v>0</v>
      </c>
      <c r="N401" s="504">
        <f>SUM([3]B!AG2416:AG2418)+[3]B!AG2363</f>
        <v>0</v>
      </c>
      <c r="O401" s="504">
        <f>SUM([3]B!AH2416:AH2418)+[3]B!AH2363</f>
        <v>0</v>
      </c>
      <c r="P401" s="504">
        <f>SUM([3]B!AI2416:AI2418)+[3]B!AI2363</f>
        <v>0</v>
      </c>
      <c r="Q401" s="504">
        <f>SUM([3]B!AJ2416:AJ2418)+[3]B!AJ2363</f>
        <v>0</v>
      </c>
    </row>
    <row r="402" spans="1:19" ht="15" customHeight="1" x14ac:dyDescent="0.15">
      <c r="A402" s="637"/>
      <c r="B402" s="208" t="s">
        <v>509</v>
      </c>
      <c r="C402" s="510">
        <f>[3]B!C2369</f>
        <v>0</v>
      </c>
      <c r="D402" s="510">
        <f>[3]B!D2369</f>
        <v>0</v>
      </c>
      <c r="E402" s="511">
        <f>[3]B!E2369</f>
        <v>0</v>
      </c>
      <c r="F402" s="511">
        <f>[3]B!F2369</f>
        <v>0</v>
      </c>
      <c r="G402" s="511">
        <f>[3]B!G2369</f>
        <v>0</v>
      </c>
      <c r="H402" s="511">
        <f>[3]B!AA2369</f>
        <v>0</v>
      </c>
      <c r="I402" s="494">
        <f>[3]B!AB2369</f>
        <v>0</v>
      </c>
      <c r="J402" s="494">
        <f>[3]B!AC2369</f>
        <v>0</v>
      </c>
      <c r="K402" s="494">
        <f>[3]B!AD2369</f>
        <v>0</v>
      </c>
      <c r="L402" s="494">
        <f>[3]B!AE2369</f>
        <v>0</v>
      </c>
      <c r="M402" s="494">
        <f>[3]B!AF2369</f>
        <v>0</v>
      </c>
      <c r="N402" s="494">
        <f>[3]B!AG2369</f>
        <v>0</v>
      </c>
      <c r="O402" s="494">
        <f>[3]B!AH2369</f>
        <v>0</v>
      </c>
      <c r="P402" s="494">
        <f>[3]B!AI2369</f>
        <v>0</v>
      </c>
      <c r="Q402" s="494">
        <f>[3]B!AJ2369</f>
        <v>0</v>
      </c>
    </row>
    <row r="403" spans="1:19" ht="15" customHeight="1" x14ac:dyDescent="0.15">
      <c r="A403" s="617"/>
      <c r="B403" s="550" t="s">
        <v>410</v>
      </c>
      <c r="C403" s="498">
        <f>SUM(C401:C402)</f>
        <v>1141</v>
      </c>
      <c r="D403" s="498">
        <f t="shared" ref="D403:Q403" si="20">SUM(D401:D402)</f>
        <v>847</v>
      </c>
      <c r="E403" s="498">
        <f t="shared" si="20"/>
        <v>847</v>
      </c>
      <c r="F403" s="498">
        <f t="shared" si="20"/>
        <v>0</v>
      </c>
      <c r="G403" s="498">
        <f t="shared" si="20"/>
        <v>294</v>
      </c>
      <c r="H403" s="498">
        <f t="shared" si="20"/>
        <v>1060</v>
      </c>
      <c r="I403" s="498">
        <f t="shared" si="20"/>
        <v>53</v>
      </c>
      <c r="J403" s="498">
        <f t="shared" si="20"/>
        <v>28</v>
      </c>
      <c r="K403" s="498">
        <f t="shared" si="20"/>
        <v>0</v>
      </c>
      <c r="L403" s="498">
        <f t="shared" si="20"/>
        <v>0</v>
      </c>
      <c r="M403" s="498">
        <f t="shared" si="20"/>
        <v>0</v>
      </c>
      <c r="N403" s="498">
        <f t="shared" si="20"/>
        <v>0</v>
      </c>
      <c r="O403" s="498">
        <f t="shared" si="20"/>
        <v>0</v>
      </c>
      <c r="P403" s="498">
        <f t="shared" si="20"/>
        <v>0</v>
      </c>
      <c r="Q403" s="495">
        <f t="shared" si="20"/>
        <v>0</v>
      </c>
    </row>
    <row r="404" spans="1:19" ht="15" customHeight="1" x14ac:dyDescent="0.15">
      <c r="A404" s="624" t="s">
        <v>519</v>
      </c>
      <c r="B404" s="207" t="s">
        <v>508</v>
      </c>
      <c r="C404" s="502">
        <f>SUM([3]B!C2438:C2450,[3]B!C2684)</f>
        <v>153</v>
      </c>
      <c r="D404" s="502">
        <f>SUM([3]B!D2438:D2450,[3]B!D2684)</f>
        <v>153</v>
      </c>
      <c r="E404" s="503">
        <f>SUM([3]B!E2438:E2450,[3]B!E2684)</f>
        <v>153</v>
      </c>
      <c r="F404" s="503">
        <f>SUM([3]B!F2438:F2450,[3]B!F2684)</f>
        <v>0</v>
      </c>
      <c r="G404" s="503">
        <f>SUM([3]B!G2438:G2450,[3]B!G2684)</f>
        <v>0</v>
      </c>
      <c r="H404" s="503">
        <f>SUM([3]B!AA2438:AA2450,[3]B!AA2684)</f>
        <v>4</v>
      </c>
      <c r="I404" s="503">
        <f>SUM([3]B!AB2438:AB2450,[3]B!AB2684)</f>
        <v>130</v>
      </c>
      <c r="J404" s="503">
        <f>SUM([3]B!AC2438:AC2450,[3]B!AC2684)</f>
        <v>19</v>
      </c>
      <c r="K404" s="503">
        <f>SUM([3]B!AD2438:AD2450,[3]B!AD2684)</f>
        <v>0</v>
      </c>
      <c r="L404" s="503">
        <f>SUM([3]B!AE2438:AE2450,[3]B!AE2684)</f>
        <v>0</v>
      </c>
      <c r="M404" s="503">
        <f>SUM([3]B!AF2438:AF2450,[3]B!AF2684)</f>
        <v>0</v>
      </c>
      <c r="N404" s="503">
        <f>SUM([3]B!AG2438:AG2450,[3]B!AG2684)</f>
        <v>0</v>
      </c>
      <c r="O404" s="503">
        <f>SUM([3]B!AH2438:AH2450,[3]B!AH2684)</f>
        <v>0</v>
      </c>
      <c r="P404" s="503">
        <f>SUM([3]B!AI2438:AI2450,[3]B!AI2684)</f>
        <v>0</v>
      </c>
      <c r="Q404" s="504">
        <f>SUM([3]B!AJ2438:AJ2450,[3]B!AJ2684)</f>
        <v>0</v>
      </c>
    </row>
    <row r="405" spans="1:19" ht="15" customHeight="1" x14ac:dyDescent="0.15">
      <c r="A405" s="638"/>
      <c r="B405" s="200" t="s">
        <v>509</v>
      </c>
      <c r="C405" s="505">
        <f>SUM([3]B!C2435:C2437,[3]B!C2451:C2452)</f>
        <v>120</v>
      </c>
      <c r="D405" s="505">
        <f>SUM([3]B!D2435:D2437,[3]B!D2451:D2452)</f>
        <v>120</v>
      </c>
      <c r="E405" s="506">
        <f>SUM([3]B!E2435:E2437,[3]B!E2451:E2452)</f>
        <v>120</v>
      </c>
      <c r="F405" s="506">
        <f>SUM([3]B!F2435:F2437,[3]B!F2451:F2452)</f>
        <v>0</v>
      </c>
      <c r="G405" s="506">
        <f>SUM([3]B!G2435:G2437,[3]B!G2451:G2452)</f>
        <v>0</v>
      </c>
      <c r="H405" s="506">
        <f>SUM([3]B!AA2435:AA2437,[3]B!AA2451:AA2452)</f>
        <v>0</v>
      </c>
      <c r="I405" s="506">
        <f>SUM([3]B!AB2435:AB2437,[3]B!AB2451:AB2452)</f>
        <v>120</v>
      </c>
      <c r="J405" s="506">
        <f>SUM([3]B!AC2435:AC2437,[3]B!AC2451:AC2452)</f>
        <v>0</v>
      </c>
      <c r="K405" s="506">
        <f>SUM([3]B!AD2435:AD2437,[3]B!AD2451:AD2452)</f>
        <v>0</v>
      </c>
      <c r="L405" s="506">
        <f>SUM([3]B!AE2435:AE2437,[3]B!AE2451:AE2452)</f>
        <v>0</v>
      </c>
      <c r="M405" s="506">
        <f>SUM([3]B!AF2435:AF2437,[3]B!AF2451:AF2452)</f>
        <v>0</v>
      </c>
      <c r="N405" s="506">
        <f>SUM([3]B!AG2435:AG2437,[3]B!AG2451:AG2452)</f>
        <v>0</v>
      </c>
      <c r="O405" s="506">
        <f>SUM([3]B!AH2435:AH2437,[3]B!AH2451:AH2452)</f>
        <v>0</v>
      </c>
      <c r="P405" s="506">
        <f>SUM([3]B!AI2435:AI2437,[3]B!AI2451:AI2452)</f>
        <v>0</v>
      </c>
      <c r="Q405" s="494">
        <f>SUM([3]B!AJ2435:AJ2437,[3]B!AJ2451:AJ2452)</f>
        <v>0</v>
      </c>
    </row>
    <row r="406" spans="1:19" ht="15" customHeight="1" x14ac:dyDescent="0.15">
      <c r="A406" s="625"/>
      <c r="B406" s="550" t="s">
        <v>410</v>
      </c>
      <c r="C406" s="538">
        <f t="shared" ref="C406:Q406" si="21">SUM(C404:C405)</f>
        <v>273</v>
      </c>
      <c r="D406" s="495">
        <f t="shared" si="21"/>
        <v>273</v>
      </c>
      <c r="E406" s="496">
        <f t="shared" si="21"/>
        <v>273</v>
      </c>
      <c r="F406" s="497">
        <f t="shared" si="21"/>
        <v>0</v>
      </c>
      <c r="G406" s="498">
        <f t="shared" si="21"/>
        <v>0</v>
      </c>
      <c r="H406" s="496">
        <f t="shared" si="21"/>
        <v>4</v>
      </c>
      <c r="I406" s="499">
        <f t="shared" si="21"/>
        <v>250</v>
      </c>
      <c r="J406" s="497">
        <f t="shared" si="21"/>
        <v>19</v>
      </c>
      <c r="K406" s="496">
        <f t="shared" si="21"/>
        <v>0</v>
      </c>
      <c r="L406" s="499">
        <f t="shared" si="21"/>
        <v>0</v>
      </c>
      <c r="M406" s="497">
        <f t="shared" si="21"/>
        <v>0</v>
      </c>
      <c r="N406" s="497">
        <f t="shared" si="21"/>
        <v>0</v>
      </c>
      <c r="O406" s="496">
        <f t="shared" si="21"/>
        <v>0</v>
      </c>
      <c r="P406" s="497">
        <f t="shared" si="21"/>
        <v>0</v>
      </c>
      <c r="Q406" s="495">
        <f t="shared" si="21"/>
        <v>0</v>
      </c>
    </row>
    <row r="407" spans="1:19" ht="32.25" customHeight="1" x14ac:dyDescent="0.15">
      <c r="A407" s="209" t="s">
        <v>520</v>
      </c>
      <c r="B407" s="200" t="s">
        <v>509</v>
      </c>
      <c r="C407" s="498">
        <f>[3]B!C1011</f>
        <v>5862</v>
      </c>
      <c r="D407" s="498">
        <f>[3]B!D1011</f>
        <v>5862</v>
      </c>
      <c r="E407" s="500">
        <f>[3]B!E1011</f>
        <v>5862</v>
      </c>
      <c r="F407" s="500">
        <f>[3]B!F1011</f>
        <v>0</v>
      </c>
      <c r="G407" s="500">
        <f>[3]B!G1011</f>
        <v>0</v>
      </c>
      <c r="H407" s="500">
        <f>[3]B!AA1011</f>
        <v>4465</v>
      </c>
      <c r="I407" s="500">
        <f>[3]B!AB1011</f>
        <v>1397</v>
      </c>
      <c r="J407" s="500">
        <f>[3]B!AC1011</f>
        <v>0</v>
      </c>
      <c r="K407" s="500">
        <f>[3]B!AD1011</f>
        <v>0</v>
      </c>
      <c r="L407" s="500">
        <f>[3]B!AE1011</f>
        <v>0</v>
      </c>
      <c r="M407" s="500">
        <f>[3]B!AF1011</f>
        <v>0</v>
      </c>
      <c r="N407" s="500">
        <f>[3]B!AG1011</f>
        <v>0</v>
      </c>
      <c r="O407" s="500">
        <f>[3]B!AH1011</f>
        <v>0</v>
      </c>
      <c r="P407" s="500">
        <f>[3]B!AI1011</f>
        <v>0</v>
      </c>
      <c r="Q407" s="501">
        <f>[3]B!AJ1011</f>
        <v>0</v>
      </c>
    </row>
    <row r="408" spans="1:19" ht="15" customHeight="1" x14ac:dyDescent="0.15">
      <c r="A408" s="639" t="s">
        <v>521</v>
      </c>
      <c r="B408" s="210" t="s">
        <v>508</v>
      </c>
      <c r="C408" s="542">
        <f>D408+G408</f>
        <v>29753</v>
      </c>
      <c r="D408" s="507">
        <f>+D381+D384+D387+D390+D391+D392+D395+D398+D401+D404</f>
        <v>28794</v>
      </c>
      <c r="E408" s="507">
        <f t="shared" ref="E408:Q408" si="22">+E381+E384+E387+E390+E391+E392+E395+E398+E401+E404</f>
        <v>28790</v>
      </c>
      <c r="F408" s="507">
        <f t="shared" si="22"/>
        <v>4</v>
      </c>
      <c r="G408" s="507">
        <f t="shared" si="22"/>
        <v>959</v>
      </c>
      <c r="H408" s="507">
        <f t="shared" si="22"/>
        <v>26174</v>
      </c>
      <c r="I408" s="507">
        <f t="shared" si="22"/>
        <v>2746</v>
      </c>
      <c r="J408" s="507">
        <f t="shared" si="22"/>
        <v>833</v>
      </c>
      <c r="K408" s="507">
        <f t="shared" si="22"/>
        <v>0</v>
      </c>
      <c r="L408" s="507">
        <f t="shared" si="22"/>
        <v>0</v>
      </c>
      <c r="M408" s="507">
        <f t="shared" si="22"/>
        <v>0</v>
      </c>
      <c r="N408" s="507">
        <f t="shared" si="22"/>
        <v>0</v>
      </c>
      <c r="O408" s="507">
        <f t="shared" si="22"/>
        <v>0</v>
      </c>
      <c r="P408" s="507">
        <f t="shared" si="22"/>
        <v>0</v>
      </c>
      <c r="Q408" s="512">
        <f t="shared" si="22"/>
        <v>0</v>
      </c>
    </row>
    <row r="409" spans="1:19" ht="15" customHeight="1" x14ac:dyDescent="0.15">
      <c r="A409" s="639"/>
      <c r="B409" s="212" t="s">
        <v>509</v>
      </c>
      <c r="C409" s="543">
        <f>D409+G409</f>
        <v>8508</v>
      </c>
      <c r="D409" s="505">
        <f>+D382+D385+D388+D393+D396+D399+D402+D405+D407</f>
        <v>8496</v>
      </c>
      <c r="E409" s="505">
        <f t="shared" ref="E409:Q409" si="23">+E382+E385+E388+E393+E396+E399+E402+E405+E407</f>
        <v>8496</v>
      </c>
      <c r="F409" s="505">
        <f t="shared" si="23"/>
        <v>0</v>
      </c>
      <c r="G409" s="505">
        <f t="shared" si="23"/>
        <v>12</v>
      </c>
      <c r="H409" s="505">
        <f t="shared" si="23"/>
        <v>6292</v>
      </c>
      <c r="I409" s="505">
        <f t="shared" si="23"/>
        <v>1682</v>
      </c>
      <c r="J409" s="505">
        <f t="shared" si="23"/>
        <v>534</v>
      </c>
      <c r="K409" s="505">
        <f t="shared" si="23"/>
        <v>0</v>
      </c>
      <c r="L409" s="505">
        <f t="shared" si="23"/>
        <v>0</v>
      </c>
      <c r="M409" s="505">
        <f t="shared" si="23"/>
        <v>0</v>
      </c>
      <c r="N409" s="505">
        <f t="shared" si="23"/>
        <v>0</v>
      </c>
      <c r="O409" s="505">
        <f t="shared" si="23"/>
        <v>0</v>
      </c>
      <c r="P409" s="505">
        <f t="shared" si="23"/>
        <v>0</v>
      </c>
      <c r="Q409" s="493">
        <f t="shared" si="23"/>
        <v>0</v>
      </c>
    </row>
    <row r="410" spans="1:19" ht="15" customHeight="1" x14ac:dyDescent="0.15">
      <c r="A410" s="639"/>
      <c r="B410" s="214" t="s">
        <v>522</v>
      </c>
      <c r="C410" s="538">
        <f>SUM(C408:C409)</f>
        <v>38261</v>
      </c>
      <c r="D410" s="495">
        <f>SUM(D408:D409)</f>
        <v>37290</v>
      </c>
      <c r="E410" s="496">
        <f>SUM(E408:E409)</f>
        <v>37286</v>
      </c>
      <c r="F410" s="497">
        <f>SUM(F408:F409)</f>
        <v>4</v>
      </c>
      <c r="G410" s="498">
        <f>SUM(G408:G409)</f>
        <v>971</v>
      </c>
      <c r="H410" s="498">
        <f t="shared" ref="H410:Q410" si="24">SUM(H408:H409)</f>
        <v>32466</v>
      </c>
      <c r="I410" s="498">
        <f t="shared" si="24"/>
        <v>4428</v>
      </c>
      <c r="J410" s="498">
        <f t="shared" si="24"/>
        <v>1367</v>
      </c>
      <c r="K410" s="498">
        <f t="shared" si="24"/>
        <v>0</v>
      </c>
      <c r="L410" s="498">
        <f t="shared" si="24"/>
        <v>0</v>
      </c>
      <c r="M410" s="498">
        <f t="shared" si="24"/>
        <v>0</v>
      </c>
      <c r="N410" s="498">
        <f>SUM(N408:N409)</f>
        <v>0</v>
      </c>
      <c r="O410" s="498">
        <f t="shared" si="24"/>
        <v>0</v>
      </c>
      <c r="P410" s="498">
        <f t="shared" si="24"/>
        <v>0</v>
      </c>
      <c r="Q410" s="495">
        <f t="shared" si="24"/>
        <v>0</v>
      </c>
    </row>
    <row r="411" spans="1:19" ht="27.75" customHeight="1" x14ac:dyDescent="0.15">
      <c r="A411" s="215" t="s">
        <v>523</v>
      </c>
      <c r="B411" s="553"/>
      <c r="E411" s="179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P411" s="513"/>
      <c r="Q411" s="513"/>
      <c r="R411" s="513"/>
      <c r="S411" s="217"/>
    </row>
    <row r="412" spans="1:19" ht="39.75" customHeight="1" x14ac:dyDescent="0.15">
      <c r="A412" s="640" t="s">
        <v>524</v>
      </c>
      <c r="B412" s="641"/>
      <c r="C412" s="547" t="s">
        <v>410</v>
      </c>
      <c r="D412" s="551" t="s">
        <v>7</v>
      </c>
      <c r="E412" s="39" t="s">
        <v>8</v>
      </c>
      <c r="F412" s="217"/>
      <c r="G412" s="217"/>
      <c r="H412" s="217"/>
      <c r="I412" s="217"/>
      <c r="J412" s="217"/>
      <c r="K412" s="217"/>
      <c r="L412" s="217"/>
      <c r="M412" s="513"/>
      <c r="N412" s="513"/>
      <c r="O412" s="513"/>
    </row>
    <row r="413" spans="1:19" ht="15" customHeight="1" x14ac:dyDescent="0.2">
      <c r="A413" s="642" t="s">
        <v>525</v>
      </c>
      <c r="B413" s="643"/>
      <c r="C413" s="514">
        <f>[3]B!C1073</f>
        <v>217</v>
      </c>
      <c r="D413" s="245">
        <f>[3]B!E1073</f>
        <v>217</v>
      </c>
      <c r="E413" s="220"/>
      <c r="F413" s="217"/>
      <c r="G413" s="217"/>
      <c r="H413" s="217"/>
      <c r="I413" s="217"/>
      <c r="J413" s="217"/>
      <c r="K413" s="217"/>
      <c r="L413" s="217"/>
      <c r="M413" s="513"/>
      <c r="N413" s="513"/>
      <c r="O413" s="513"/>
    </row>
    <row r="414" spans="1:19" ht="15" customHeight="1" x14ac:dyDescent="0.15">
      <c r="A414" s="628" t="s">
        <v>526</v>
      </c>
      <c r="B414" s="629"/>
      <c r="C414" s="514">
        <f>[3]B!C2741</f>
        <v>0</v>
      </c>
      <c r="D414" s="245">
        <f>[3]B!E2741</f>
        <v>0</v>
      </c>
      <c r="E414" s="18">
        <f>[3]B!AL2741</f>
        <v>0</v>
      </c>
      <c r="F414" s="217"/>
      <c r="G414" s="217"/>
      <c r="H414" s="217"/>
      <c r="I414" s="217"/>
      <c r="J414" s="217"/>
      <c r="K414" s="217"/>
      <c r="L414" s="217"/>
      <c r="M414" s="513"/>
      <c r="N414" s="513"/>
      <c r="O414" s="513"/>
    </row>
    <row r="415" spans="1:19" ht="15" customHeight="1" x14ac:dyDescent="0.15">
      <c r="A415" s="628" t="s">
        <v>527</v>
      </c>
      <c r="B415" s="629"/>
      <c r="C415" s="514">
        <f>[3]B!C2751</f>
        <v>0</v>
      </c>
      <c r="D415" s="515">
        <f>[3]B!E2751</f>
        <v>0</v>
      </c>
      <c r="E415" s="20"/>
      <c r="F415" s="217"/>
      <c r="G415" s="217"/>
      <c r="H415" s="217"/>
      <c r="I415" s="217"/>
      <c r="J415" s="217"/>
      <c r="K415" s="217"/>
      <c r="L415" s="217"/>
      <c r="M415" s="513"/>
      <c r="N415" s="513"/>
      <c r="O415" s="513"/>
    </row>
    <row r="416" spans="1:19" ht="15" customHeight="1" x14ac:dyDescent="0.15">
      <c r="A416" s="628" t="s">
        <v>528</v>
      </c>
      <c r="B416" s="629"/>
      <c r="C416" s="514">
        <f>[3]B!C67</f>
        <v>1672</v>
      </c>
      <c r="D416" s="245">
        <f>[3]B!E67</f>
        <v>1660</v>
      </c>
      <c r="E416" s="18">
        <f>[3]B!AL67</f>
        <v>1311400</v>
      </c>
      <c r="F416" s="217"/>
      <c r="G416" s="217"/>
      <c r="H416" s="217"/>
      <c r="I416" s="217"/>
      <c r="J416" s="217"/>
      <c r="K416" s="217"/>
      <c r="L416" s="217"/>
      <c r="M416" s="513"/>
      <c r="N416" s="513"/>
      <c r="O416" s="513"/>
    </row>
    <row r="417" spans="1:23" ht="15" customHeight="1" x14ac:dyDescent="0.15">
      <c r="A417" s="628" t="s">
        <v>529</v>
      </c>
      <c r="B417" s="629"/>
      <c r="C417" s="514">
        <f>[3]B!C73</f>
        <v>0</v>
      </c>
      <c r="D417" s="245">
        <f>[3]B!E73</f>
        <v>0</v>
      </c>
      <c r="E417" s="20"/>
      <c r="F417" s="217"/>
      <c r="G417" s="217"/>
      <c r="H417" s="217"/>
      <c r="I417" s="217"/>
      <c r="J417" s="217"/>
      <c r="K417" s="217"/>
      <c r="L417" s="217"/>
      <c r="M417" s="513"/>
      <c r="N417" s="513"/>
      <c r="O417" s="513"/>
    </row>
    <row r="418" spans="1:23" ht="15" customHeight="1" x14ac:dyDescent="0.15">
      <c r="A418" s="628" t="s">
        <v>530</v>
      </c>
      <c r="B418" s="629"/>
      <c r="C418" s="516">
        <f>[3]B!C68</f>
        <v>524</v>
      </c>
      <c r="D418" s="245">
        <f>[3]B!E68</f>
        <v>524</v>
      </c>
      <c r="E418" s="18">
        <f>[3]B!AL68</f>
        <v>9400560</v>
      </c>
      <c r="F418" s="217"/>
      <c r="G418" s="217"/>
      <c r="H418" s="217"/>
      <c r="I418" s="217"/>
      <c r="J418" s="217"/>
      <c r="K418" s="217"/>
      <c r="L418" s="217"/>
      <c r="M418" s="513"/>
      <c r="N418" s="513"/>
      <c r="O418" s="513"/>
    </row>
    <row r="419" spans="1:23" ht="15" customHeight="1" x14ac:dyDescent="0.15">
      <c r="A419" s="628" t="s">
        <v>531</v>
      </c>
      <c r="B419" s="629"/>
      <c r="C419" s="514">
        <f>[3]B!C69</f>
        <v>62</v>
      </c>
      <c r="D419" s="245">
        <f>[3]B!E69</f>
        <v>58</v>
      </c>
      <c r="E419" s="18">
        <f>[3]B!AL69</f>
        <v>2390180</v>
      </c>
      <c r="F419" s="217"/>
      <c r="G419" s="217"/>
      <c r="H419" s="217"/>
      <c r="I419" s="217"/>
      <c r="J419" s="217"/>
      <c r="K419" s="217"/>
      <c r="L419" s="217"/>
      <c r="M419" s="513"/>
      <c r="N419" s="513"/>
      <c r="O419" s="513"/>
    </row>
    <row r="420" spans="1:23" ht="15" customHeight="1" x14ac:dyDescent="0.15">
      <c r="A420" s="628" t="s">
        <v>532</v>
      </c>
      <c r="B420" s="629"/>
      <c r="C420" s="514">
        <f>[3]B!C71</f>
        <v>0</v>
      </c>
      <c r="D420" s="245">
        <f>[3]B!E71</f>
        <v>0</v>
      </c>
      <c r="E420" s="18">
        <f>[3]B!AL71</f>
        <v>0</v>
      </c>
      <c r="F420" s="221"/>
      <c r="G420" s="221"/>
      <c r="H420" s="221"/>
      <c r="I420" s="221"/>
      <c r="J420" s="221"/>
      <c r="K420" s="221"/>
      <c r="L420" s="221"/>
      <c r="M420" s="221"/>
      <c r="N420" s="221"/>
      <c r="O420" s="221"/>
    </row>
    <row r="421" spans="1:23" ht="15" customHeight="1" x14ac:dyDescent="0.15">
      <c r="A421" s="628" t="s">
        <v>533</v>
      </c>
      <c r="B421" s="629"/>
      <c r="C421" s="516">
        <f>[3]B!C70</f>
        <v>9579</v>
      </c>
      <c r="D421" s="245">
        <f>[3]B!E70</f>
        <v>9579</v>
      </c>
      <c r="E421" s="18">
        <f>[3]B!AL70</f>
        <v>22893810</v>
      </c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</row>
    <row r="422" spans="1:23" ht="15" customHeight="1" x14ac:dyDescent="0.2">
      <c r="A422" s="628" t="s">
        <v>534</v>
      </c>
      <c r="B422" s="629"/>
      <c r="C422" s="514">
        <f>[3]B!C2739</f>
        <v>12</v>
      </c>
      <c r="D422" s="245">
        <f>[3]B!E2739</f>
        <v>12</v>
      </c>
      <c r="E422" s="223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</row>
    <row r="423" spans="1:23" ht="15" customHeight="1" x14ac:dyDescent="0.15">
      <c r="A423" s="630" t="s">
        <v>535</v>
      </c>
      <c r="B423" s="631"/>
      <c r="C423" s="517">
        <f>SUM(C413:C422)</f>
        <v>12066</v>
      </c>
      <c r="D423" s="518">
        <f>SUM(D413:D422)</f>
        <v>12050</v>
      </c>
      <c r="E423" s="519">
        <f>SUM(E413:E422)</f>
        <v>35995950</v>
      </c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</row>
    <row r="424" spans="1:23" s="225" customFormat="1" ht="24.95" customHeight="1" x14ac:dyDescent="0.15">
      <c r="A424" s="215" t="s">
        <v>536</v>
      </c>
      <c r="B424" s="224"/>
      <c r="F424" s="5"/>
      <c r="N424" s="226"/>
      <c r="O424" s="226"/>
      <c r="P424" s="226"/>
      <c r="Q424" s="226"/>
      <c r="R424" s="226"/>
      <c r="S424" s="226"/>
      <c r="T424" s="227"/>
      <c r="U424" s="226"/>
      <c r="V424" s="226"/>
      <c r="W424" s="226"/>
    </row>
    <row r="425" spans="1:23" ht="24.75" customHeight="1" x14ac:dyDescent="0.15">
      <c r="A425" s="632" t="s">
        <v>537</v>
      </c>
      <c r="B425" s="633"/>
      <c r="C425" s="547" t="s">
        <v>410</v>
      </c>
      <c r="N425" s="227"/>
      <c r="O425" s="227"/>
      <c r="P425" s="227"/>
      <c r="Q425" s="227"/>
      <c r="R425" s="227"/>
      <c r="S425" s="227"/>
      <c r="T425" s="227"/>
      <c r="U425" s="227"/>
      <c r="V425" s="227"/>
      <c r="W425" s="227"/>
    </row>
    <row r="426" spans="1:23" ht="14.1" customHeight="1" x14ac:dyDescent="0.15">
      <c r="A426" s="634" t="s">
        <v>538</v>
      </c>
      <c r="B426" s="635"/>
      <c r="C426" s="228">
        <v>7376</v>
      </c>
      <c r="D426" s="179"/>
      <c r="E426" s="151"/>
      <c r="H426" s="224"/>
      <c r="I426" s="224"/>
      <c r="J426" s="224"/>
      <c r="K426" s="224"/>
      <c r="L426" s="224"/>
      <c r="M426" s="224"/>
      <c r="N426" s="229"/>
      <c r="O426" s="229"/>
      <c r="P426" s="226"/>
      <c r="Q426" s="227"/>
      <c r="R426" s="227"/>
      <c r="S426" s="227"/>
      <c r="T426" s="227"/>
      <c r="U426" s="227"/>
      <c r="V426" s="227"/>
      <c r="W426" s="227"/>
    </row>
    <row r="427" spans="1:23" ht="24.95" customHeight="1" x14ac:dyDescent="0.15">
      <c r="A427" s="230" t="s">
        <v>539</v>
      </c>
      <c r="B427" s="231"/>
      <c r="C427" s="232"/>
      <c r="D427" s="492"/>
      <c r="E427" s="492"/>
      <c r="F427" s="492"/>
      <c r="G427" s="217"/>
      <c r="H427" s="217"/>
      <c r="I427" s="217"/>
      <c r="J427" s="217"/>
      <c r="K427" s="217"/>
      <c r="L427" s="217"/>
      <c r="M427" s="217"/>
      <c r="N427" s="222"/>
      <c r="O427" s="222"/>
      <c r="P427" s="227"/>
      <c r="Q427" s="227"/>
      <c r="R427" s="227"/>
      <c r="S427" s="227"/>
      <c r="T427" s="227"/>
      <c r="U427" s="227"/>
      <c r="V427" s="227"/>
      <c r="W427" s="227"/>
    </row>
    <row r="428" spans="1:23" ht="21.75" customHeight="1" x14ac:dyDescent="0.15">
      <c r="A428" s="233"/>
      <c r="B428" s="234"/>
      <c r="C428" s="520" t="s">
        <v>410</v>
      </c>
      <c r="D428" s="492"/>
      <c r="E428" s="492"/>
      <c r="F428" s="492"/>
      <c r="G428" s="217"/>
      <c r="H428" s="217"/>
      <c r="I428" s="217"/>
      <c r="J428" s="217"/>
      <c r="K428" s="217"/>
      <c r="L428" s="217"/>
      <c r="M428" s="217"/>
      <c r="N428" s="217"/>
      <c r="O428" s="217"/>
    </row>
    <row r="429" spans="1:23" ht="15" customHeight="1" x14ac:dyDescent="0.15">
      <c r="A429" s="636" t="s">
        <v>540</v>
      </c>
      <c r="B429" s="207" t="s">
        <v>541</v>
      </c>
      <c r="C429" s="521"/>
      <c r="D429" s="522"/>
      <c r="E429" s="492"/>
      <c r="F429" s="492"/>
      <c r="G429" s="217"/>
      <c r="H429" s="217"/>
      <c r="I429" s="217"/>
      <c r="J429" s="217"/>
      <c r="K429" s="217"/>
      <c r="L429" s="217"/>
      <c r="M429" s="217"/>
      <c r="N429" s="217"/>
      <c r="O429" s="217"/>
    </row>
    <row r="430" spans="1:23" ht="15" customHeight="1" x14ac:dyDescent="0.15">
      <c r="A430" s="636"/>
      <c r="B430" s="208" t="s">
        <v>542</v>
      </c>
      <c r="C430" s="523">
        <v>2159</v>
      </c>
      <c r="D430" s="522"/>
      <c r="E430" s="492"/>
      <c r="F430" s="492"/>
      <c r="G430" s="217"/>
      <c r="H430" s="217"/>
      <c r="I430" s="217"/>
      <c r="J430" s="217"/>
      <c r="K430" s="217"/>
      <c r="L430" s="217"/>
      <c r="M430" s="217"/>
      <c r="N430" s="217"/>
      <c r="O430" s="217"/>
    </row>
    <row r="431" spans="1:23" ht="15" customHeight="1" x14ac:dyDescent="0.15">
      <c r="A431" s="613" t="s">
        <v>543</v>
      </c>
      <c r="B431" s="614"/>
      <c r="C431" s="524">
        <v>28877</v>
      </c>
      <c r="D431" s="522"/>
      <c r="E431" s="492"/>
      <c r="F431" s="492"/>
      <c r="G431" s="217"/>
      <c r="H431" s="217"/>
      <c r="I431" s="217"/>
      <c r="J431" s="217"/>
      <c r="K431" s="217"/>
      <c r="L431" s="217"/>
      <c r="M431" s="217"/>
      <c r="N431" s="217"/>
      <c r="O431" s="217"/>
    </row>
    <row r="432" spans="1:23" s="149" customFormat="1" ht="24.95" customHeight="1" x14ac:dyDescent="0.15">
      <c r="A432" s="174" t="s">
        <v>544</v>
      </c>
      <c r="B432" s="148"/>
    </row>
    <row r="433" spans="1:28" ht="12.75" customHeight="1" x14ac:dyDescent="0.15">
      <c r="A433" s="615" t="s">
        <v>545</v>
      </c>
      <c r="B433" s="616"/>
      <c r="C433" s="619" t="s">
        <v>105</v>
      </c>
      <c r="D433" s="621" t="s">
        <v>546</v>
      </c>
      <c r="E433" s="622"/>
      <c r="F433" s="622"/>
      <c r="G433" s="622"/>
      <c r="H433" s="622"/>
      <c r="I433" s="623"/>
      <c r="J433" s="624" t="s">
        <v>419</v>
      </c>
    </row>
    <row r="434" spans="1:28" ht="22.5" customHeight="1" x14ac:dyDescent="0.15">
      <c r="A434" s="617"/>
      <c r="B434" s="618"/>
      <c r="C434" s="620"/>
      <c r="D434" s="236" t="s">
        <v>547</v>
      </c>
      <c r="E434" s="237" t="s">
        <v>548</v>
      </c>
      <c r="F434" s="238" t="s">
        <v>549</v>
      </c>
      <c r="G434" s="238" t="s">
        <v>550</v>
      </c>
      <c r="H434" s="238" t="s">
        <v>551</v>
      </c>
      <c r="I434" s="239" t="s">
        <v>552</v>
      </c>
      <c r="J434" s="625"/>
    </row>
    <row r="435" spans="1:28" ht="15" customHeight="1" x14ac:dyDescent="0.15">
      <c r="A435" s="626" t="s">
        <v>553</v>
      </c>
      <c r="B435" s="627"/>
      <c r="C435" s="240">
        <f>SUM(D435:I435)</f>
        <v>0</v>
      </c>
      <c r="D435" s="241"/>
      <c r="E435" s="242"/>
      <c r="F435" s="242"/>
      <c r="G435" s="242"/>
      <c r="H435" s="242"/>
      <c r="I435" s="243"/>
      <c r="J435" s="244"/>
      <c r="K435" s="168" t="str">
        <f>AA435</f>
        <v/>
      </c>
      <c r="L435" s="217"/>
      <c r="M435" s="217"/>
      <c r="N435" s="217"/>
      <c r="O435" s="217"/>
      <c r="P435" s="513"/>
      <c r="Q435" s="513"/>
      <c r="R435" s="513"/>
      <c r="AA435" s="194" t="str">
        <f>IF(J435&gt;C435,"Error: Las actividades totales son menores que las realizadas en beneficiarios","")</f>
        <v/>
      </c>
      <c r="AB435" s="194">
        <f>IF(J435&gt;C435,1,0)</f>
        <v>0</v>
      </c>
    </row>
    <row r="436" spans="1:28" ht="15" customHeight="1" x14ac:dyDescent="0.15">
      <c r="A436" s="600" t="s">
        <v>554</v>
      </c>
      <c r="B436" s="601"/>
      <c r="C436" s="245">
        <f>SUM(D436:I436)</f>
        <v>0</v>
      </c>
      <c r="D436" s="246"/>
      <c r="E436" s="247"/>
      <c r="F436" s="247"/>
      <c r="G436" s="247"/>
      <c r="H436" s="247"/>
      <c r="I436" s="248"/>
      <c r="J436" s="249"/>
      <c r="K436" s="168" t="str">
        <f>AA436</f>
        <v/>
      </c>
      <c r="AA436" s="194" t="str">
        <f>IF(J436&gt;C436,"Error: Las actividades totales son menores que las realizadas en beneficiarios","")</f>
        <v/>
      </c>
      <c r="AB436" s="194">
        <f>IF(J436&gt;C436,1,0)</f>
        <v>0</v>
      </c>
    </row>
    <row r="437" spans="1:28" ht="15" customHeight="1" x14ac:dyDescent="0.15">
      <c r="A437" s="602" t="s">
        <v>555</v>
      </c>
      <c r="B437" s="603"/>
      <c r="C437" s="250">
        <f>SUM(D437:E437)</f>
        <v>0</v>
      </c>
      <c r="D437" s="251"/>
      <c r="E437" s="252"/>
      <c r="F437" s="253"/>
      <c r="G437" s="253"/>
      <c r="H437" s="253"/>
      <c r="I437" s="254"/>
      <c r="J437" s="255"/>
      <c r="K437" s="168" t="str">
        <f>AA437</f>
        <v/>
      </c>
      <c r="AA437" s="194" t="str">
        <f>IF(J437&gt;C437,"Error: Las actividades totales son menores que las realizadas en beneficiarios","")</f>
        <v/>
      </c>
      <c r="AB437" s="194">
        <f>IF(J437&gt;C437,1,0)</f>
        <v>0</v>
      </c>
    </row>
    <row r="438" spans="1:28" ht="24.95" customHeight="1" x14ac:dyDescent="0.15">
      <c r="A438" s="174" t="s">
        <v>556</v>
      </c>
      <c r="B438" s="256"/>
      <c r="C438" s="525"/>
      <c r="D438" s="525"/>
      <c r="E438" s="525"/>
      <c r="F438" s="525"/>
      <c r="G438" s="525"/>
      <c r="H438" s="525"/>
      <c r="I438" s="525"/>
      <c r="J438" s="525"/>
      <c r="K438" s="525"/>
    </row>
    <row r="439" spans="1:28" ht="39.950000000000003" customHeight="1" x14ac:dyDescent="0.15">
      <c r="A439" s="604" t="s">
        <v>557</v>
      </c>
      <c r="B439" s="605"/>
      <c r="C439" s="257" t="s">
        <v>410</v>
      </c>
      <c r="D439" s="549" t="s">
        <v>558</v>
      </c>
      <c r="E439" s="258" t="s">
        <v>559</v>
      </c>
      <c r="L439" s="5" t="s">
        <v>560</v>
      </c>
    </row>
    <row r="440" spans="1:28" ht="15" customHeight="1" x14ac:dyDescent="0.15">
      <c r="A440" s="606" t="s">
        <v>561</v>
      </c>
      <c r="B440" s="259" t="s">
        <v>562</v>
      </c>
      <c r="C440" s="260">
        <v>269</v>
      </c>
      <c r="D440" s="261">
        <v>264</v>
      </c>
      <c r="E440" s="261"/>
      <c r="F440" s="151" t="str">
        <f>AA440</f>
        <v/>
      </c>
      <c r="AA440" s="194" t="str">
        <f>IF(D440&gt;C440,"Error: Las actividades totales son menores que las realizadas en beneficiarios","")</f>
        <v/>
      </c>
      <c r="AB440" s="194">
        <f>IF(D440&gt;C440,1,0)</f>
        <v>0</v>
      </c>
    </row>
    <row r="441" spans="1:28" ht="15" customHeight="1" x14ac:dyDescent="0.15">
      <c r="A441" s="607"/>
      <c r="B441" s="262" t="s">
        <v>563</v>
      </c>
      <c r="C441" s="263"/>
      <c r="D441" s="264"/>
      <c r="E441" s="264"/>
      <c r="F441" s="151" t="str">
        <f>AA441</f>
        <v/>
      </c>
      <c r="AA441" s="194" t="str">
        <f>IF(D441&gt;C441,"Error: Las actividades totales son menores que las realizadas en beneficiarios","")</f>
        <v/>
      </c>
      <c r="AB441" s="194">
        <f>IF(D441&gt;C441,1,0)</f>
        <v>0</v>
      </c>
    </row>
    <row r="442" spans="1:28" ht="15" customHeight="1" x14ac:dyDescent="0.15">
      <c r="A442" s="608"/>
      <c r="B442" s="265" t="s">
        <v>564</v>
      </c>
      <c r="C442" s="266"/>
      <c r="D442" s="267"/>
      <c r="E442" s="267"/>
      <c r="F442" s="151" t="str">
        <f>AA442</f>
        <v/>
      </c>
      <c r="AA442" s="194" t="str">
        <f>IF(D442&gt;C442,"Error: Las actividades totales son menores que las realizadas en beneficiarios","")</f>
        <v/>
      </c>
      <c r="AB442" s="194">
        <f>IF(D442&gt;C442,1,0)</f>
        <v>0</v>
      </c>
    </row>
    <row r="443" spans="1:28" ht="24.95" customHeight="1" x14ac:dyDescent="0.15">
      <c r="A443" s="268" t="s">
        <v>565</v>
      </c>
      <c r="B443" s="269"/>
      <c r="C443" s="270"/>
      <c r="D443" s="271"/>
      <c r="E443" s="271"/>
    </row>
    <row r="444" spans="1:28" ht="18.75" customHeight="1" x14ac:dyDescent="0.15">
      <c r="A444" s="609" t="s">
        <v>566</v>
      </c>
      <c r="B444" s="610"/>
      <c r="C444" s="272" t="s">
        <v>105</v>
      </c>
    </row>
    <row r="445" spans="1:28" ht="15" customHeight="1" x14ac:dyDescent="0.15">
      <c r="A445" s="611" t="s">
        <v>567</v>
      </c>
      <c r="B445" s="612"/>
      <c r="C445" s="526">
        <f>[3]B!C2916</f>
        <v>0</v>
      </c>
    </row>
    <row r="446" spans="1:28" ht="15" customHeight="1" x14ac:dyDescent="0.15">
      <c r="A446" s="589" t="s">
        <v>568</v>
      </c>
      <c r="B446" s="590"/>
      <c r="C446" s="527">
        <f>[3]B!C2917</f>
        <v>0</v>
      </c>
    </row>
    <row r="449" spans="1:13" ht="12.75" x14ac:dyDescent="0.2">
      <c r="A449" s="273" t="s">
        <v>569</v>
      </c>
      <c r="B449" s="274"/>
    </row>
    <row r="450" spans="1:13" ht="50.25" customHeight="1" x14ac:dyDescent="0.15">
      <c r="A450" s="591" t="s">
        <v>489</v>
      </c>
      <c r="B450" s="592"/>
      <c r="C450" s="595" t="s">
        <v>410</v>
      </c>
      <c r="D450" s="595" t="s">
        <v>490</v>
      </c>
      <c r="E450" s="597" t="s">
        <v>570</v>
      </c>
      <c r="F450" s="598"/>
      <c r="G450" s="597" t="s">
        <v>571</v>
      </c>
      <c r="H450" s="599"/>
      <c r="I450" s="598"/>
      <c r="J450" s="460" t="s">
        <v>493</v>
      </c>
      <c r="K450" s="460" t="s">
        <v>494</v>
      </c>
      <c r="L450" s="460" t="s">
        <v>495</v>
      </c>
      <c r="M450" s="472" t="s">
        <v>495</v>
      </c>
    </row>
    <row r="451" spans="1:13" ht="54.75" customHeight="1" x14ac:dyDescent="0.15">
      <c r="A451" s="593"/>
      <c r="B451" s="594"/>
      <c r="C451" s="596"/>
      <c r="D451" s="596"/>
      <c r="E451" s="275" t="s">
        <v>572</v>
      </c>
      <c r="F451" s="275" t="s">
        <v>573</v>
      </c>
      <c r="G451" s="528" t="s">
        <v>574</v>
      </c>
      <c r="H451" s="528" t="s">
        <v>575</v>
      </c>
      <c r="I451" s="529" t="s">
        <v>576</v>
      </c>
      <c r="J451" s="275" t="s">
        <v>572</v>
      </c>
      <c r="K451" s="275" t="s">
        <v>573</v>
      </c>
      <c r="L451" s="275" t="s">
        <v>572</v>
      </c>
      <c r="M451" s="275" t="s">
        <v>573</v>
      </c>
    </row>
    <row r="452" spans="1:13" ht="15" customHeight="1" x14ac:dyDescent="0.15">
      <c r="A452" s="587" t="s">
        <v>194</v>
      </c>
      <c r="B452" s="588" t="s">
        <v>194</v>
      </c>
      <c r="C452" s="530">
        <f>SUM(E452:F452)</f>
        <v>0</v>
      </c>
      <c r="D452" s="531"/>
      <c r="E452" s="531"/>
      <c r="F452" s="531"/>
      <c r="G452" s="531"/>
      <c r="H452" s="531"/>
      <c r="I452" s="531"/>
      <c r="J452" s="531"/>
      <c r="K452" s="531"/>
      <c r="L452" s="531"/>
      <c r="M452" s="531"/>
    </row>
    <row r="453" spans="1:13" ht="15" customHeight="1" x14ac:dyDescent="0.15">
      <c r="A453" s="587" t="s">
        <v>196</v>
      </c>
      <c r="B453" s="588" t="s">
        <v>196</v>
      </c>
      <c r="C453" s="530">
        <f>SUM(E453:F453)</f>
        <v>0</v>
      </c>
      <c r="D453" s="531"/>
      <c r="E453" s="531"/>
      <c r="F453" s="531"/>
      <c r="G453" s="531"/>
      <c r="H453" s="531"/>
      <c r="I453" s="531"/>
      <c r="J453" s="531"/>
      <c r="K453" s="531"/>
      <c r="L453" s="531"/>
      <c r="M453" s="531"/>
    </row>
    <row r="454" spans="1:13" ht="15" customHeight="1" x14ac:dyDescent="0.15">
      <c r="A454" s="587" t="s">
        <v>200</v>
      </c>
      <c r="B454" s="588"/>
      <c r="C454" s="530">
        <f>SUM(E454:F454)</f>
        <v>0</v>
      </c>
      <c r="D454" s="531"/>
      <c r="E454" s="531"/>
      <c r="F454" s="531"/>
      <c r="G454" s="531"/>
      <c r="H454" s="531"/>
      <c r="I454" s="531"/>
      <c r="J454" s="531"/>
      <c r="K454" s="531"/>
      <c r="L454" s="531"/>
      <c r="M454" s="531"/>
    </row>
    <row r="455" spans="1:13" ht="15" customHeight="1" x14ac:dyDescent="0.15">
      <c r="A455" s="587" t="s">
        <v>206</v>
      </c>
      <c r="B455" s="588"/>
      <c r="C455" s="530">
        <f>SUM(E455:F455)</f>
        <v>0</v>
      </c>
      <c r="D455" s="531"/>
      <c r="E455" s="531"/>
      <c r="F455" s="531"/>
      <c r="G455" s="531"/>
      <c r="H455" s="531"/>
      <c r="I455" s="531"/>
      <c r="J455" s="531"/>
      <c r="K455" s="531"/>
      <c r="L455" s="531"/>
      <c r="M455" s="531"/>
    </row>
    <row r="456" spans="1:13" ht="15" customHeight="1" x14ac:dyDescent="0.15">
      <c r="A456" s="587" t="s">
        <v>226</v>
      </c>
      <c r="B456" s="588"/>
      <c r="C456" s="530">
        <f>SUM(E456:F456)</f>
        <v>0</v>
      </c>
      <c r="D456" s="531"/>
      <c r="E456" s="531"/>
      <c r="F456" s="531"/>
      <c r="G456" s="531"/>
      <c r="H456" s="531"/>
      <c r="I456" s="531"/>
      <c r="J456" s="531"/>
      <c r="K456" s="531"/>
      <c r="L456" s="531"/>
      <c r="M456" s="531"/>
    </row>
    <row r="457" spans="1:13" ht="15" customHeight="1" x14ac:dyDescent="0.15">
      <c r="A457" s="546"/>
      <c r="B457" s="545" t="s">
        <v>577</v>
      </c>
      <c r="C457" s="530">
        <f t="shared" ref="C457:I457" si="25">SUM(C452:C456)</f>
        <v>0</v>
      </c>
      <c r="D457" s="530">
        <f t="shared" si="25"/>
        <v>0</v>
      </c>
      <c r="E457" s="530">
        <f t="shared" si="25"/>
        <v>0</v>
      </c>
      <c r="F457" s="530">
        <f t="shared" si="25"/>
        <v>0</v>
      </c>
      <c r="G457" s="530">
        <f t="shared" si="25"/>
        <v>0</v>
      </c>
      <c r="H457" s="530">
        <f t="shared" si="25"/>
        <v>0</v>
      </c>
      <c r="I457" s="530">
        <f t="shared" si="25"/>
        <v>0</v>
      </c>
      <c r="J457" s="530">
        <f>SUM(J452:J456)</f>
        <v>0</v>
      </c>
      <c r="K457" s="530">
        <f t="shared" ref="K457" si="26">SUM(K452:K456)</f>
        <v>0</v>
      </c>
      <c r="L457" s="530">
        <f>SUM(L452:L456)</f>
        <v>0</v>
      </c>
      <c r="M457" s="530">
        <f t="shared" ref="M457" si="27">SUM(M452:M456)</f>
        <v>0</v>
      </c>
    </row>
    <row r="458" spans="1:13" ht="24" customHeight="1" x14ac:dyDescent="0.15">
      <c r="A458" s="577" t="s">
        <v>578</v>
      </c>
      <c r="B458" s="578"/>
      <c r="C458" s="530">
        <f>SUM(E458:F458)</f>
        <v>0</v>
      </c>
      <c r="D458" s="531"/>
      <c r="E458" s="531"/>
      <c r="F458" s="531"/>
      <c r="G458" s="531"/>
      <c r="H458" s="531"/>
      <c r="I458" s="531"/>
      <c r="J458" s="531"/>
      <c r="K458" s="531"/>
      <c r="L458" s="531"/>
      <c r="M458" s="531"/>
    </row>
    <row r="459" spans="1:13" ht="15" customHeight="1" x14ac:dyDescent="0.15">
      <c r="A459" s="577" t="s">
        <v>579</v>
      </c>
      <c r="B459" s="578"/>
      <c r="C459" s="530">
        <f>SUM(E459:F459)</f>
        <v>0</v>
      </c>
      <c r="D459" s="531"/>
      <c r="E459" s="531"/>
      <c r="F459" s="531"/>
      <c r="G459" s="531"/>
      <c r="H459" s="531"/>
      <c r="I459" s="531"/>
      <c r="J459" s="531"/>
      <c r="K459" s="531"/>
      <c r="L459" s="531"/>
      <c r="M459" s="531"/>
    </row>
    <row r="460" spans="1:13" ht="15" customHeight="1" x14ac:dyDescent="0.15">
      <c r="A460" s="577" t="s">
        <v>580</v>
      </c>
      <c r="B460" s="578"/>
      <c r="C460" s="530">
        <f>SUM(E460:F460)</f>
        <v>0</v>
      </c>
      <c r="D460" s="531"/>
      <c r="E460" s="531"/>
      <c r="F460" s="531"/>
      <c r="G460" s="531"/>
      <c r="H460" s="531"/>
      <c r="I460" s="531"/>
      <c r="J460" s="531"/>
      <c r="K460" s="531"/>
      <c r="L460" s="531"/>
      <c r="M460" s="531"/>
    </row>
    <row r="461" spans="1:13" ht="15" customHeight="1" x14ac:dyDescent="0.15">
      <c r="A461" s="585" t="s">
        <v>581</v>
      </c>
      <c r="B461" s="586"/>
      <c r="C461" s="530">
        <f t="shared" ref="C461:M461" si="28">SUM(C458:C460)</f>
        <v>0</v>
      </c>
      <c r="D461" s="530">
        <f t="shared" si="28"/>
        <v>0</v>
      </c>
      <c r="E461" s="530">
        <f t="shared" si="28"/>
        <v>0</v>
      </c>
      <c r="F461" s="530">
        <f t="shared" si="28"/>
        <v>0</v>
      </c>
      <c r="G461" s="530">
        <f t="shared" si="28"/>
        <v>0</v>
      </c>
      <c r="H461" s="530">
        <f t="shared" si="28"/>
        <v>0</v>
      </c>
      <c r="I461" s="530">
        <f t="shared" si="28"/>
        <v>0</v>
      </c>
      <c r="J461" s="530">
        <f t="shared" si="28"/>
        <v>0</v>
      </c>
      <c r="K461" s="530">
        <f t="shared" si="28"/>
        <v>0</v>
      </c>
      <c r="L461" s="530">
        <f t="shared" si="28"/>
        <v>0</v>
      </c>
      <c r="M461" s="530">
        <f t="shared" si="28"/>
        <v>0</v>
      </c>
    </row>
    <row r="462" spans="1:13" ht="15" customHeight="1" x14ac:dyDescent="0.15">
      <c r="A462" s="577" t="s">
        <v>582</v>
      </c>
      <c r="B462" s="578"/>
      <c r="C462" s="530">
        <f t="shared" ref="C462" si="29">SUM(E462:F462)</f>
        <v>0</v>
      </c>
      <c r="D462" s="531"/>
      <c r="E462" s="531"/>
      <c r="F462" s="531"/>
      <c r="G462" s="531"/>
      <c r="H462" s="531"/>
      <c r="I462" s="531"/>
      <c r="J462" s="531"/>
      <c r="K462" s="531"/>
      <c r="L462" s="531"/>
      <c r="M462" s="531"/>
    </row>
    <row r="463" spans="1:13" ht="15" customHeight="1" x14ac:dyDescent="0.15">
      <c r="A463" s="577" t="s">
        <v>583</v>
      </c>
      <c r="B463" s="578"/>
      <c r="C463" s="530">
        <f>SUM(E463:F463)</f>
        <v>0</v>
      </c>
      <c r="D463" s="531"/>
      <c r="E463" s="531"/>
      <c r="F463" s="531"/>
      <c r="G463" s="531"/>
      <c r="H463" s="531"/>
      <c r="I463" s="531"/>
      <c r="J463" s="531"/>
      <c r="K463" s="531"/>
      <c r="L463" s="531"/>
      <c r="M463" s="531"/>
    </row>
    <row r="464" spans="1:13" ht="15" customHeight="1" x14ac:dyDescent="0.15">
      <c r="A464" s="577" t="s">
        <v>584</v>
      </c>
      <c r="B464" s="578"/>
      <c r="C464" s="530">
        <f>SUM(E464:F464)</f>
        <v>0</v>
      </c>
      <c r="D464" s="531"/>
      <c r="E464" s="531"/>
      <c r="F464" s="531"/>
      <c r="G464" s="531"/>
      <c r="H464" s="531"/>
      <c r="I464" s="531"/>
      <c r="J464" s="531"/>
      <c r="K464" s="531"/>
      <c r="L464" s="531"/>
      <c r="M464" s="531"/>
    </row>
    <row r="465" spans="1:13" ht="15" customHeight="1" x14ac:dyDescent="0.15">
      <c r="A465" s="546"/>
      <c r="B465" s="278" t="s">
        <v>585</v>
      </c>
      <c r="C465" s="530">
        <f t="shared" ref="C465:M465" si="30">SUM(C462:C464)</f>
        <v>0</v>
      </c>
      <c r="D465" s="530">
        <f t="shared" si="30"/>
        <v>0</v>
      </c>
      <c r="E465" s="530">
        <f t="shared" si="30"/>
        <v>0</v>
      </c>
      <c r="F465" s="530">
        <f t="shared" si="30"/>
        <v>0</v>
      </c>
      <c r="G465" s="530">
        <f t="shared" si="30"/>
        <v>0</v>
      </c>
      <c r="H465" s="530">
        <f t="shared" si="30"/>
        <v>0</v>
      </c>
      <c r="I465" s="530">
        <f t="shared" si="30"/>
        <v>0</v>
      </c>
      <c r="J465" s="530">
        <f t="shared" si="30"/>
        <v>0</v>
      </c>
      <c r="K465" s="530">
        <f t="shared" si="30"/>
        <v>0</v>
      </c>
      <c r="L465" s="530">
        <f t="shared" si="30"/>
        <v>0</v>
      </c>
      <c r="M465" s="530">
        <f t="shared" si="30"/>
        <v>0</v>
      </c>
    </row>
    <row r="466" spans="1:13" ht="15" customHeight="1" x14ac:dyDescent="0.15">
      <c r="A466" s="577" t="s">
        <v>586</v>
      </c>
      <c r="B466" s="578"/>
      <c r="C466" s="530">
        <f>SUM(E466:F466)</f>
        <v>0</v>
      </c>
      <c r="D466" s="531"/>
      <c r="E466" s="531"/>
      <c r="F466" s="531"/>
      <c r="G466" s="531"/>
      <c r="H466" s="531"/>
      <c r="I466" s="531"/>
      <c r="J466" s="531"/>
      <c r="K466" s="531"/>
      <c r="L466" s="531"/>
      <c r="M466" s="531"/>
    </row>
    <row r="467" spans="1:13" ht="15" customHeight="1" x14ac:dyDescent="0.15">
      <c r="A467" s="579" t="s">
        <v>587</v>
      </c>
      <c r="B467" s="580"/>
      <c r="C467" s="530">
        <f>SUM(E467:F467)</f>
        <v>0</v>
      </c>
      <c r="D467" s="531"/>
      <c r="E467" s="531"/>
      <c r="F467" s="531"/>
      <c r="G467" s="531"/>
      <c r="H467" s="531"/>
      <c r="I467" s="531"/>
      <c r="J467" s="531"/>
      <c r="K467" s="531"/>
      <c r="L467" s="531"/>
      <c r="M467" s="531"/>
    </row>
    <row r="468" spans="1:13" ht="15" customHeight="1" x14ac:dyDescent="0.15">
      <c r="A468" s="577" t="s">
        <v>588</v>
      </c>
      <c r="B468" s="578"/>
      <c r="C468" s="530">
        <f>SUM(E468:F468)</f>
        <v>0</v>
      </c>
      <c r="D468" s="531"/>
      <c r="E468" s="531"/>
      <c r="F468" s="531"/>
      <c r="G468" s="531"/>
      <c r="H468" s="531"/>
      <c r="I468" s="531"/>
      <c r="J468" s="531"/>
      <c r="K468" s="531"/>
      <c r="L468" s="531"/>
      <c r="M468" s="531"/>
    </row>
    <row r="469" spans="1:13" ht="15" customHeight="1" x14ac:dyDescent="0.15">
      <c r="A469" s="546"/>
      <c r="B469" s="278" t="s">
        <v>589</v>
      </c>
      <c r="C469" s="530">
        <f>SUM(C466:C468)</f>
        <v>0</v>
      </c>
      <c r="D469" s="530">
        <f t="shared" ref="D469:F469" si="31">SUM(D466:D468)</f>
        <v>0</v>
      </c>
      <c r="E469" s="530">
        <f t="shared" si="31"/>
        <v>0</v>
      </c>
      <c r="F469" s="530">
        <f t="shared" si="31"/>
        <v>0</v>
      </c>
      <c r="G469" s="530">
        <f>SUM(G466:G468)</f>
        <v>0</v>
      </c>
      <c r="H469" s="530">
        <f>SUM(H466:H468)</f>
        <v>0</v>
      </c>
      <c r="I469" s="530">
        <f>SUM(I466:I468)</f>
        <v>0</v>
      </c>
      <c r="J469" s="530">
        <f t="shared" ref="J469:M469" si="32">SUM(J466:J468)</f>
        <v>0</v>
      </c>
      <c r="K469" s="530">
        <f t="shared" si="32"/>
        <v>0</v>
      </c>
      <c r="L469" s="530">
        <f t="shared" si="32"/>
        <v>0</v>
      </c>
      <c r="M469" s="530">
        <f t="shared" si="32"/>
        <v>0</v>
      </c>
    </row>
    <row r="470" spans="1:13" ht="15" customHeight="1" x14ac:dyDescent="0.15">
      <c r="A470" s="583" t="s">
        <v>590</v>
      </c>
      <c r="B470" s="584" t="s">
        <v>47</v>
      </c>
      <c r="C470" s="530">
        <f t="shared" ref="C470:C477" si="33">SUM(E470:F470)</f>
        <v>0</v>
      </c>
      <c r="D470" s="531"/>
      <c r="E470" s="531"/>
      <c r="F470" s="531"/>
      <c r="G470" s="531"/>
      <c r="H470" s="531"/>
      <c r="I470" s="531"/>
      <c r="J470" s="531"/>
      <c r="K470" s="531"/>
      <c r="L470" s="531"/>
      <c r="M470" s="531"/>
    </row>
    <row r="471" spans="1:13" ht="15" customHeight="1" x14ac:dyDescent="0.15">
      <c r="A471" s="583" t="s">
        <v>591</v>
      </c>
      <c r="B471" s="584" t="s">
        <v>591</v>
      </c>
      <c r="C471" s="530">
        <f t="shared" si="33"/>
        <v>0</v>
      </c>
      <c r="D471" s="531"/>
      <c r="E471" s="531"/>
      <c r="F471" s="531"/>
      <c r="G471" s="531"/>
      <c r="H471" s="531"/>
      <c r="I471" s="531"/>
      <c r="J471" s="531"/>
      <c r="K471" s="531"/>
      <c r="L471" s="531"/>
      <c r="M471" s="531"/>
    </row>
    <row r="472" spans="1:13" ht="15" customHeight="1" x14ac:dyDescent="0.15">
      <c r="A472" s="583" t="s">
        <v>592</v>
      </c>
      <c r="B472" s="584" t="s">
        <v>592</v>
      </c>
      <c r="C472" s="530">
        <f t="shared" si="33"/>
        <v>0</v>
      </c>
      <c r="D472" s="531"/>
      <c r="E472" s="531"/>
      <c r="F472" s="531"/>
      <c r="G472" s="531"/>
      <c r="H472" s="531"/>
      <c r="I472" s="531"/>
      <c r="J472" s="531"/>
      <c r="K472" s="531"/>
      <c r="L472" s="531"/>
      <c r="M472" s="531"/>
    </row>
    <row r="473" spans="1:13" ht="15" customHeight="1" x14ac:dyDescent="0.15">
      <c r="A473" s="581" t="s">
        <v>50</v>
      </c>
      <c r="B473" s="582"/>
      <c r="C473" s="530">
        <f t="shared" si="33"/>
        <v>0</v>
      </c>
      <c r="D473" s="531"/>
      <c r="E473" s="531"/>
      <c r="F473" s="531"/>
      <c r="G473" s="531"/>
      <c r="H473" s="531"/>
      <c r="I473" s="531"/>
      <c r="J473" s="531"/>
      <c r="K473" s="531"/>
      <c r="L473" s="531"/>
      <c r="M473" s="531"/>
    </row>
    <row r="474" spans="1:13" ht="15" customHeight="1" x14ac:dyDescent="0.15">
      <c r="A474" s="581" t="s">
        <v>90</v>
      </c>
      <c r="B474" s="582" t="s">
        <v>90</v>
      </c>
      <c r="C474" s="530">
        <f t="shared" si="33"/>
        <v>0</v>
      </c>
      <c r="D474" s="531"/>
      <c r="E474" s="531"/>
      <c r="F474" s="531"/>
      <c r="G474" s="531"/>
      <c r="H474" s="531"/>
      <c r="I474" s="531"/>
      <c r="J474" s="531"/>
      <c r="K474" s="531"/>
      <c r="L474" s="531"/>
      <c r="M474" s="531"/>
    </row>
    <row r="475" spans="1:13" ht="15" customHeight="1" x14ac:dyDescent="0.15">
      <c r="A475" s="577" t="s">
        <v>72</v>
      </c>
      <c r="B475" s="578"/>
      <c r="C475" s="530">
        <f t="shared" si="33"/>
        <v>0</v>
      </c>
      <c r="D475" s="531"/>
      <c r="E475" s="531"/>
      <c r="F475" s="531"/>
      <c r="G475" s="531"/>
      <c r="H475" s="531"/>
      <c r="I475" s="531"/>
      <c r="J475" s="531"/>
      <c r="K475" s="531"/>
      <c r="L475" s="531"/>
      <c r="M475" s="531"/>
    </row>
    <row r="476" spans="1:13" ht="24" customHeight="1" x14ac:dyDescent="0.15">
      <c r="A476" s="581" t="s">
        <v>593</v>
      </c>
      <c r="B476" s="582" t="s">
        <v>593</v>
      </c>
      <c r="C476" s="530">
        <f t="shared" si="33"/>
        <v>0</v>
      </c>
      <c r="D476" s="531"/>
      <c r="E476" s="531"/>
      <c r="F476" s="531"/>
      <c r="G476" s="531"/>
      <c r="H476" s="531"/>
      <c r="I476" s="531"/>
      <c r="J476" s="531"/>
      <c r="K476" s="531"/>
      <c r="L476" s="531"/>
      <c r="M476" s="531"/>
    </row>
    <row r="477" spans="1:13" ht="15" customHeight="1" x14ac:dyDescent="0.15">
      <c r="A477" s="581" t="s">
        <v>68</v>
      </c>
      <c r="B477" s="582" t="s">
        <v>68</v>
      </c>
      <c r="C477" s="530">
        <f t="shared" si="33"/>
        <v>0</v>
      </c>
      <c r="D477" s="531"/>
      <c r="E477" s="531"/>
      <c r="F477" s="531"/>
      <c r="G477" s="531"/>
      <c r="H477" s="531"/>
      <c r="I477" s="531"/>
      <c r="J477" s="531"/>
      <c r="K477" s="531"/>
      <c r="L477" s="531"/>
      <c r="M477" s="531"/>
    </row>
    <row r="478" spans="1:13" ht="15" customHeight="1" x14ac:dyDescent="0.15">
      <c r="A478" s="544"/>
      <c r="B478" s="278" t="s">
        <v>594</v>
      </c>
      <c r="C478" s="530">
        <f>SUM(C470:C477)</f>
        <v>0</v>
      </c>
      <c r="D478" s="530">
        <f>SUM(D470:D477)</f>
        <v>0</v>
      </c>
      <c r="E478" s="530">
        <f t="shared" ref="E478:M478" si="34">SUM(E470:E477)</f>
        <v>0</v>
      </c>
      <c r="F478" s="530">
        <f t="shared" si="34"/>
        <v>0</v>
      </c>
      <c r="G478" s="530">
        <f t="shared" si="34"/>
        <v>0</v>
      </c>
      <c r="H478" s="530">
        <f t="shared" si="34"/>
        <v>0</v>
      </c>
      <c r="I478" s="530">
        <f t="shared" si="34"/>
        <v>0</v>
      </c>
      <c r="J478" s="530">
        <f t="shared" si="34"/>
        <v>0</v>
      </c>
      <c r="K478" s="530">
        <f t="shared" si="34"/>
        <v>0</v>
      </c>
      <c r="L478" s="530">
        <f t="shared" si="34"/>
        <v>0</v>
      </c>
      <c r="M478" s="530">
        <f t="shared" si="34"/>
        <v>0</v>
      </c>
    </row>
    <row r="479" spans="1:13" ht="15" customHeight="1" x14ac:dyDescent="0.15">
      <c r="A479" s="579" t="s">
        <v>595</v>
      </c>
      <c r="B479" s="580"/>
      <c r="C479" s="530">
        <f t="shared" ref="C479:C484" si="35">SUM(E479:F479)</f>
        <v>0</v>
      </c>
      <c r="D479" s="531"/>
      <c r="E479" s="531"/>
      <c r="F479" s="531"/>
      <c r="G479" s="531"/>
      <c r="H479" s="531"/>
      <c r="I479" s="531"/>
      <c r="J479" s="531"/>
      <c r="K479" s="531"/>
      <c r="L479" s="531"/>
      <c r="M479" s="531"/>
    </row>
    <row r="480" spans="1:13" ht="15" customHeight="1" x14ac:dyDescent="0.15">
      <c r="A480" s="579" t="s">
        <v>596</v>
      </c>
      <c r="B480" s="580"/>
      <c r="C480" s="530">
        <f t="shared" si="35"/>
        <v>0</v>
      </c>
      <c r="D480" s="531"/>
      <c r="E480" s="531"/>
      <c r="F480" s="531"/>
      <c r="G480" s="531"/>
      <c r="H480" s="531"/>
      <c r="I480" s="531"/>
      <c r="J480" s="531"/>
      <c r="K480" s="531"/>
      <c r="L480" s="531"/>
      <c r="M480" s="531"/>
    </row>
    <row r="481" spans="1:13" ht="15" customHeight="1" x14ac:dyDescent="0.15">
      <c r="A481" s="579" t="s">
        <v>597</v>
      </c>
      <c r="B481" s="580"/>
      <c r="C481" s="530">
        <f t="shared" si="35"/>
        <v>0</v>
      </c>
      <c r="D481" s="531"/>
      <c r="E481" s="531"/>
      <c r="F481" s="531"/>
      <c r="G481" s="531"/>
      <c r="H481" s="531"/>
      <c r="I481" s="531"/>
      <c r="J481" s="531"/>
      <c r="K481" s="531"/>
      <c r="L481" s="531"/>
      <c r="M481" s="531"/>
    </row>
    <row r="482" spans="1:13" ht="15" customHeight="1" x14ac:dyDescent="0.15">
      <c r="A482" s="577" t="s">
        <v>598</v>
      </c>
      <c r="B482" s="578"/>
      <c r="C482" s="530">
        <f t="shared" si="35"/>
        <v>0</v>
      </c>
      <c r="D482" s="531"/>
      <c r="E482" s="531"/>
      <c r="F482" s="531"/>
      <c r="G482" s="531"/>
      <c r="H482" s="531"/>
      <c r="I482" s="531"/>
      <c r="J482" s="531"/>
      <c r="K482" s="531"/>
      <c r="L482" s="531"/>
      <c r="M482" s="531"/>
    </row>
    <row r="483" spans="1:13" ht="15" customHeight="1" x14ac:dyDescent="0.15">
      <c r="A483" s="577" t="s">
        <v>599</v>
      </c>
      <c r="B483" s="578"/>
      <c r="C483" s="530">
        <f t="shared" si="35"/>
        <v>0</v>
      </c>
      <c r="D483" s="531"/>
      <c r="E483" s="531"/>
      <c r="F483" s="531"/>
      <c r="G483" s="531"/>
      <c r="H483" s="531"/>
      <c r="I483" s="531"/>
      <c r="J483" s="531"/>
      <c r="K483" s="531"/>
      <c r="L483" s="531"/>
      <c r="M483" s="531"/>
    </row>
    <row r="484" spans="1:13" ht="15" customHeight="1" x14ac:dyDescent="0.15">
      <c r="A484" s="577" t="s">
        <v>600</v>
      </c>
      <c r="B484" s="578"/>
      <c r="C484" s="530">
        <f t="shared" si="35"/>
        <v>0</v>
      </c>
      <c r="D484" s="531"/>
      <c r="E484" s="531"/>
      <c r="F484" s="531"/>
      <c r="G484" s="531"/>
      <c r="H484" s="531"/>
      <c r="I484" s="531"/>
      <c r="J484" s="531"/>
      <c r="K484" s="531"/>
      <c r="L484" s="531"/>
      <c r="M484" s="531"/>
    </row>
    <row r="485" spans="1:13" ht="15" customHeight="1" x14ac:dyDescent="0.15">
      <c r="A485" s="544"/>
      <c r="B485" s="278" t="s">
        <v>445</v>
      </c>
      <c r="C485" s="530">
        <f>SUM(C479:C484)</f>
        <v>0</v>
      </c>
      <c r="D485" s="530">
        <f>SUM(D479:D484)</f>
        <v>0</v>
      </c>
      <c r="E485" s="530">
        <f t="shared" ref="E485:M485" si="36">SUM(E479:E484)</f>
        <v>0</v>
      </c>
      <c r="F485" s="530">
        <f t="shared" si="36"/>
        <v>0</v>
      </c>
      <c r="G485" s="530">
        <f t="shared" si="36"/>
        <v>0</v>
      </c>
      <c r="H485" s="530">
        <f t="shared" si="36"/>
        <v>0</v>
      </c>
      <c r="I485" s="530">
        <f t="shared" si="36"/>
        <v>0</v>
      </c>
      <c r="J485" s="530">
        <f t="shared" si="36"/>
        <v>0</v>
      </c>
      <c r="K485" s="530">
        <f t="shared" si="36"/>
        <v>0</v>
      </c>
      <c r="L485" s="530">
        <f t="shared" si="36"/>
        <v>0</v>
      </c>
      <c r="M485" s="530">
        <f t="shared" si="36"/>
        <v>0</v>
      </c>
    </row>
    <row r="486" spans="1:13" ht="15" customHeight="1" x14ac:dyDescent="0.15">
      <c r="A486" s="577" t="s">
        <v>353</v>
      </c>
      <c r="B486" s="578" t="s">
        <v>353</v>
      </c>
      <c r="C486" s="530">
        <f>SUM(E486:F486)</f>
        <v>0</v>
      </c>
      <c r="D486" s="532"/>
      <c r="E486" s="531"/>
      <c r="F486" s="531"/>
      <c r="G486" s="531"/>
      <c r="H486" s="531"/>
      <c r="I486" s="531"/>
      <c r="J486" s="531"/>
      <c r="K486" s="531"/>
      <c r="L486" s="531"/>
      <c r="M486" s="531"/>
    </row>
    <row r="487" spans="1:13" ht="15" customHeight="1" x14ac:dyDescent="0.15">
      <c r="A487" s="577" t="s">
        <v>355</v>
      </c>
      <c r="B487" s="578" t="s">
        <v>355</v>
      </c>
      <c r="C487" s="530">
        <f>SUM(E487:F487)</f>
        <v>0</v>
      </c>
      <c r="D487" s="532"/>
      <c r="E487" s="531"/>
      <c r="F487" s="531"/>
      <c r="G487" s="531"/>
      <c r="H487" s="531"/>
      <c r="I487" s="531"/>
      <c r="J487" s="531"/>
      <c r="K487" s="531"/>
      <c r="L487" s="531"/>
      <c r="M487" s="531"/>
    </row>
    <row r="488" spans="1:13" ht="24" customHeight="1" x14ac:dyDescent="0.15">
      <c r="A488" s="577" t="s">
        <v>601</v>
      </c>
      <c r="B488" s="578"/>
      <c r="C488" s="530">
        <f>SUM(E488:F488)</f>
        <v>0</v>
      </c>
      <c r="D488" s="532"/>
      <c r="E488" s="532"/>
      <c r="F488" s="532"/>
      <c r="G488" s="532"/>
      <c r="H488" s="532"/>
      <c r="I488" s="532"/>
      <c r="J488" s="532"/>
      <c r="K488" s="532"/>
      <c r="L488" s="532"/>
      <c r="M488" s="532"/>
    </row>
    <row r="489" spans="1:13" ht="15" customHeight="1" x14ac:dyDescent="0.15">
      <c r="A489" s="577" t="s">
        <v>184</v>
      </c>
      <c r="B489" s="578"/>
      <c r="C489" s="530">
        <f t="shared" ref="C489:C490" si="37">SUM(E489:F489)</f>
        <v>0</v>
      </c>
      <c r="D489" s="532"/>
      <c r="E489" s="532"/>
      <c r="F489" s="532"/>
      <c r="G489" s="532"/>
      <c r="H489" s="532"/>
      <c r="I489" s="532"/>
      <c r="J489" s="532"/>
      <c r="K489" s="532"/>
      <c r="L489" s="532"/>
      <c r="M489" s="532"/>
    </row>
    <row r="490" spans="1:13" ht="15" customHeight="1" x14ac:dyDescent="0.15">
      <c r="A490" s="577" t="s">
        <v>185</v>
      </c>
      <c r="B490" s="578"/>
      <c r="C490" s="530">
        <f t="shared" si="37"/>
        <v>0</v>
      </c>
      <c r="D490" s="532"/>
      <c r="E490" s="532"/>
      <c r="F490" s="532"/>
      <c r="G490" s="532"/>
      <c r="H490" s="532"/>
      <c r="I490" s="532"/>
      <c r="J490" s="532"/>
      <c r="K490" s="532"/>
      <c r="L490" s="532"/>
      <c r="M490" s="532"/>
    </row>
    <row r="491" spans="1:13" ht="15" customHeight="1" x14ac:dyDescent="0.15">
      <c r="A491" s="280"/>
      <c r="B491" s="281" t="s">
        <v>602</v>
      </c>
      <c r="C491" s="530">
        <f>SUM(C486:C490)</f>
        <v>0</v>
      </c>
      <c r="D491" s="530">
        <f>SUM(D486:D490)</f>
        <v>0</v>
      </c>
      <c r="E491" s="530">
        <f t="shared" ref="E491:M491" si="38">SUM(E486:E490)</f>
        <v>0</v>
      </c>
      <c r="F491" s="530">
        <f t="shared" si="38"/>
        <v>0</v>
      </c>
      <c r="G491" s="530">
        <f t="shared" si="38"/>
        <v>0</v>
      </c>
      <c r="H491" s="530">
        <f t="shared" si="38"/>
        <v>0</v>
      </c>
      <c r="I491" s="530">
        <f t="shared" si="38"/>
        <v>0</v>
      </c>
      <c r="J491" s="530">
        <f t="shared" si="38"/>
        <v>0</v>
      </c>
      <c r="K491" s="530">
        <f t="shared" si="38"/>
        <v>0</v>
      </c>
      <c r="L491" s="530">
        <f t="shared" si="38"/>
        <v>0</v>
      </c>
      <c r="M491" s="530">
        <f t="shared" si="38"/>
        <v>0</v>
      </c>
    </row>
    <row r="492" spans="1:13" ht="15" customHeight="1" x14ac:dyDescent="0.15">
      <c r="A492" s="282"/>
      <c r="B492" s="281" t="s">
        <v>410</v>
      </c>
      <c r="C492" s="283">
        <f t="shared" ref="C492:M492" si="39">SUM(C457+C461+C465+C469+C478+C485+C491)</f>
        <v>0</v>
      </c>
      <c r="D492" s="283">
        <f t="shared" si="39"/>
        <v>0</v>
      </c>
      <c r="E492" s="283">
        <f t="shared" si="39"/>
        <v>0</v>
      </c>
      <c r="F492" s="283">
        <f t="shared" si="39"/>
        <v>0</v>
      </c>
      <c r="G492" s="283">
        <f t="shared" si="39"/>
        <v>0</v>
      </c>
      <c r="H492" s="283">
        <f t="shared" si="39"/>
        <v>0</v>
      </c>
      <c r="I492" s="283">
        <f t="shared" si="39"/>
        <v>0</v>
      </c>
      <c r="J492" s="283">
        <f t="shared" si="39"/>
        <v>0</v>
      </c>
      <c r="K492" s="283">
        <f t="shared" si="39"/>
        <v>0</v>
      </c>
      <c r="L492" s="283">
        <f t="shared" si="39"/>
        <v>0</v>
      </c>
      <c r="M492" s="283">
        <f t="shared" si="39"/>
        <v>0</v>
      </c>
    </row>
  </sheetData>
  <mergeCells count="209">
    <mergeCell ref="A97:E97"/>
    <mergeCell ref="A125:B125"/>
    <mergeCell ref="A221:B221"/>
    <mergeCell ref="A231:B231"/>
    <mergeCell ref="A237:B237"/>
    <mergeCell ref="A244:B244"/>
    <mergeCell ref="A8:C8"/>
    <mergeCell ref="A72:B72"/>
    <mergeCell ref="A73:B73"/>
    <mergeCell ref="A79:A82"/>
    <mergeCell ref="A86:B86"/>
    <mergeCell ref="A90:A93"/>
    <mergeCell ref="Q284:Q286"/>
    <mergeCell ref="R284:R286"/>
    <mergeCell ref="D285:D286"/>
    <mergeCell ref="E285:F285"/>
    <mergeCell ref="G285:G286"/>
    <mergeCell ref="H285:H286"/>
    <mergeCell ref="I285:I286"/>
    <mergeCell ref="J285:J286"/>
    <mergeCell ref="A256:B256"/>
    <mergeCell ref="A284:B286"/>
    <mergeCell ref="C284:C286"/>
    <mergeCell ref="D284:G284"/>
    <mergeCell ref="H284:J284"/>
    <mergeCell ref="K284:M284"/>
    <mergeCell ref="K285:K286"/>
    <mergeCell ref="L285:L286"/>
    <mergeCell ref="M285:M286"/>
    <mergeCell ref="A310:B310"/>
    <mergeCell ref="A311:B311"/>
    <mergeCell ref="A313:B315"/>
    <mergeCell ref="C313:C315"/>
    <mergeCell ref="D313:G313"/>
    <mergeCell ref="H313:J313"/>
    <mergeCell ref="O285:O286"/>
    <mergeCell ref="P285:P286"/>
    <mergeCell ref="A287:B287"/>
    <mergeCell ref="A293:A296"/>
    <mergeCell ref="A300:B300"/>
    <mergeCell ref="A304:A307"/>
    <mergeCell ref="N284:N286"/>
    <mergeCell ref="O284:P284"/>
    <mergeCell ref="O314:O315"/>
    <mergeCell ref="P314:P315"/>
    <mergeCell ref="K313:M313"/>
    <mergeCell ref="N313:N315"/>
    <mergeCell ref="O313:P313"/>
    <mergeCell ref="Q313:Q315"/>
    <mergeCell ref="D314:D315"/>
    <mergeCell ref="E314:F314"/>
    <mergeCell ref="G314:G315"/>
    <mergeCell ref="H314:H315"/>
    <mergeCell ref="I314:I315"/>
    <mergeCell ref="J314:J315"/>
    <mergeCell ref="A319:B319"/>
    <mergeCell ref="A321:B321"/>
    <mergeCell ref="A323:B323"/>
    <mergeCell ref="A324:B324"/>
    <mergeCell ref="A325:B325"/>
    <mergeCell ref="A326:B326"/>
    <mergeCell ref="K314:K315"/>
    <mergeCell ref="L314:L315"/>
    <mergeCell ref="M314:M315"/>
    <mergeCell ref="A318:B318"/>
    <mergeCell ref="O328:P328"/>
    <mergeCell ref="Q328:Q330"/>
    <mergeCell ref="D329:D330"/>
    <mergeCell ref="E329:F329"/>
    <mergeCell ref="G329:G330"/>
    <mergeCell ref="H329:H330"/>
    <mergeCell ref="I329:I330"/>
    <mergeCell ref="J329:J330"/>
    <mergeCell ref="K329:K330"/>
    <mergeCell ref="L329:L330"/>
    <mergeCell ref="D328:G328"/>
    <mergeCell ref="H328:J328"/>
    <mergeCell ref="K328:M328"/>
    <mergeCell ref="N328:N330"/>
    <mergeCell ref="M329:M330"/>
    <mergeCell ref="O329:O330"/>
    <mergeCell ref="P329:P330"/>
    <mergeCell ref="A339:B339"/>
    <mergeCell ref="A340:B340"/>
    <mergeCell ref="A341:B343"/>
    <mergeCell ref="C341:C343"/>
    <mergeCell ref="D341:D343"/>
    <mergeCell ref="E341:J341"/>
    <mergeCell ref="K341:K343"/>
    <mergeCell ref="L341:N342"/>
    <mergeCell ref="A328:B330"/>
    <mergeCell ref="C328:C330"/>
    <mergeCell ref="A365:F365"/>
    <mergeCell ref="A366:B367"/>
    <mergeCell ref="C366:C367"/>
    <mergeCell ref="D366:D367"/>
    <mergeCell ref="E366:E367"/>
    <mergeCell ref="F366:F367"/>
    <mergeCell ref="O341:O343"/>
    <mergeCell ref="P341:Q342"/>
    <mergeCell ref="R341:R343"/>
    <mergeCell ref="E342:G342"/>
    <mergeCell ref="H342:J342"/>
    <mergeCell ref="A364:B364"/>
    <mergeCell ref="D373:D374"/>
    <mergeCell ref="A375:B375"/>
    <mergeCell ref="A376:B376"/>
    <mergeCell ref="A377:B377"/>
    <mergeCell ref="A378:B380"/>
    <mergeCell ref="C378:C380"/>
    <mergeCell ref="D378:G378"/>
    <mergeCell ref="A368:B368"/>
    <mergeCell ref="A369:B369"/>
    <mergeCell ref="A370:A371"/>
    <mergeCell ref="A372:B372"/>
    <mergeCell ref="A373:B374"/>
    <mergeCell ref="C373:C374"/>
    <mergeCell ref="M379:M380"/>
    <mergeCell ref="O379:O380"/>
    <mergeCell ref="P379:P380"/>
    <mergeCell ref="H378:J378"/>
    <mergeCell ref="K378:M378"/>
    <mergeCell ref="N378:N380"/>
    <mergeCell ref="O378:P378"/>
    <mergeCell ref="Q378:Q380"/>
    <mergeCell ref="D379:D380"/>
    <mergeCell ref="E379:F379"/>
    <mergeCell ref="G379:G380"/>
    <mergeCell ref="H379:H380"/>
    <mergeCell ref="I379:I380"/>
    <mergeCell ref="A381:A383"/>
    <mergeCell ref="A384:A386"/>
    <mergeCell ref="A387:A389"/>
    <mergeCell ref="A392:A394"/>
    <mergeCell ref="A395:A397"/>
    <mergeCell ref="A398:A400"/>
    <mergeCell ref="J379:J380"/>
    <mergeCell ref="K379:K380"/>
    <mergeCell ref="L379:L380"/>
    <mergeCell ref="A415:B415"/>
    <mergeCell ref="A416:B416"/>
    <mergeCell ref="A417:B417"/>
    <mergeCell ref="A418:B418"/>
    <mergeCell ref="A419:B419"/>
    <mergeCell ref="A420:B420"/>
    <mergeCell ref="A401:A403"/>
    <mergeCell ref="A404:A406"/>
    <mergeCell ref="A408:A410"/>
    <mergeCell ref="A412:B412"/>
    <mergeCell ref="A413:B413"/>
    <mergeCell ref="A414:B414"/>
    <mergeCell ref="A431:B431"/>
    <mergeCell ref="A433:B434"/>
    <mergeCell ref="C433:C434"/>
    <mergeCell ref="D433:I433"/>
    <mergeCell ref="J433:J434"/>
    <mergeCell ref="A435:B435"/>
    <mergeCell ref="A421:B421"/>
    <mergeCell ref="A422:B422"/>
    <mergeCell ref="A423:B423"/>
    <mergeCell ref="A425:B425"/>
    <mergeCell ref="A426:B426"/>
    <mergeCell ref="A429:A430"/>
    <mergeCell ref="A446:B446"/>
    <mergeCell ref="A450:B451"/>
    <mergeCell ref="C450:C451"/>
    <mergeCell ref="D450:D451"/>
    <mergeCell ref="E450:F450"/>
    <mergeCell ref="G450:I450"/>
    <mergeCell ref="A436:B436"/>
    <mergeCell ref="A437:B437"/>
    <mergeCell ref="A439:B439"/>
    <mergeCell ref="A440:A442"/>
    <mergeCell ref="A444:B444"/>
    <mergeCell ref="A445:B445"/>
    <mergeCell ref="A459:B459"/>
    <mergeCell ref="A460:B460"/>
    <mergeCell ref="A461:B461"/>
    <mergeCell ref="A462:B462"/>
    <mergeCell ref="A463:B463"/>
    <mergeCell ref="A464:B464"/>
    <mergeCell ref="A452:B452"/>
    <mergeCell ref="A453:B453"/>
    <mergeCell ref="A454:B454"/>
    <mergeCell ref="A455:B455"/>
    <mergeCell ref="A456:B456"/>
    <mergeCell ref="A458:B458"/>
    <mergeCell ref="A473:B473"/>
    <mergeCell ref="A474:B474"/>
    <mergeCell ref="A475:B475"/>
    <mergeCell ref="A476:B476"/>
    <mergeCell ref="A477:B477"/>
    <mergeCell ref="A479:B479"/>
    <mergeCell ref="A466:B466"/>
    <mergeCell ref="A467:B467"/>
    <mergeCell ref="A468:B468"/>
    <mergeCell ref="A470:B470"/>
    <mergeCell ref="A471:B471"/>
    <mergeCell ref="A472:B472"/>
    <mergeCell ref="A487:B487"/>
    <mergeCell ref="A488:B488"/>
    <mergeCell ref="A489:B489"/>
    <mergeCell ref="A490:B490"/>
    <mergeCell ref="A480:B480"/>
    <mergeCell ref="A481:B481"/>
    <mergeCell ref="A482:B482"/>
    <mergeCell ref="A483:B483"/>
    <mergeCell ref="A484:B484"/>
    <mergeCell ref="A486:B486"/>
  </mergeCells>
  <dataValidations count="1">
    <dataValidation allowBlank="1" showInputMessage="1" showErrorMessage="1" errorTitle="ERROR" error="Por favor ingrese solo Números." sqref="A1:XFD1048576" xr:uid="{5F590ABD-885E-4416-B76C-2F077301BE8C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492"/>
  <sheetViews>
    <sheetView topLeftCell="E340" workbookViewId="0">
      <selection activeCell="I345" sqref="I345"/>
    </sheetView>
  </sheetViews>
  <sheetFormatPr baseColWidth="10" defaultColWidth="11.42578125" defaultRowHeight="10.5" x14ac:dyDescent="0.15"/>
  <cols>
    <col min="1" max="1" width="18" style="5" customWidth="1"/>
    <col min="2" max="2" width="86.42578125" style="4" customWidth="1"/>
    <col min="3" max="3" width="21.85546875" style="5" customWidth="1"/>
    <col min="4" max="4" width="19" style="5" customWidth="1"/>
    <col min="5" max="5" width="18.5703125" style="5" customWidth="1"/>
    <col min="6" max="6" width="18.42578125" style="5" customWidth="1"/>
    <col min="7" max="7" width="16.85546875" style="5" customWidth="1"/>
    <col min="8" max="13" width="15.7109375" style="5" customWidth="1"/>
    <col min="14" max="16" width="12.7109375" style="5" customWidth="1"/>
    <col min="17" max="17" width="13.7109375" style="5" customWidth="1"/>
    <col min="18" max="18" width="18.5703125" style="5" customWidth="1"/>
    <col min="19" max="24" width="11.42578125" style="5"/>
    <col min="25" max="25" width="11.42578125" style="5" customWidth="1"/>
    <col min="26" max="26" width="5.28515625" style="5" customWidth="1"/>
    <col min="27" max="27" width="13.5703125" style="5" hidden="1" customWidth="1"/>
    <col min="28" max="28" width="11.42578125" style="5" hidden="1" customWidth="1"/>
    <col min="29" max="35" width="11.42578125" style="5" customWidth="1"/>
    <col min="36" max="16384" width="11.42578125" style="5"/>
  </cols>
  <sheetData>
    <row r="1" spans="1:14" s="3" customFormat="1" ht="15" customHeight="1" x14ac:dyDescent="0.15">
      <c r="A1" s="1" t="s">
        <v>0</v>
      </c>
      <c r="B1" s="2"/>
    </row>
    <row r="2" spans="1:14" s="3" customFormat="1" ht="15" customHeight="1" x14ac:dyDescent="0.15">
      <c r="A2" s="1" t="str">
        <f>CONCATENATE("COMUNA: ",[4]NOMBRE!B2," - ","( ",[4]NOMBRE!C2,[4]NOMBRE!D2,[4]NOMBRE!E2,[4]NOMBRE!F2,[4]NOMBRE!G2," )")</f>
        <v>COMUNA: LINARES - ( 07401 )</v>
      </c>
      <c r="B2" s="2"/>
    </row>
    <row r="3" spans="1:14" ht="15" customHeight="1" x14ac:dyDescent="0.15">
      <c r="A3" s="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</row>
    <row r="4" spans="1:14" ht="15" customHeight="1" x14ac:dyDescent="0.15">
      <c r="A4" s="1" t="str">
        <f>CONCATENATE("MES: ",[4]NOMBRE!B6," - ","( ",[4]NOMBRE!C6,[4]NOMBRE!D6," )")</f>
        <v>MES: MARZO - ( 03 )</v>
      </c>
    </row>
    <row r="5" spans="1:14" s="3" customFormat="1" ht="15" customHeight="1" x14ac:dyDescent="0.15">
      <c r="A5" s="1" t="str">
        <f>CONCATENATE("AÑO: ",[4]NOMBRE!B7)</f>
        <v>AÑO: 2021</v>
      </c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</row>
    <row r="6" spans="1:14" s="3" customFormat="1" ht="14.25" customHeight="1" x14ac:dyDescent="0.2">
      <c r="A6" s="1"/>
      <c r="B6" s="6"/>
      <c r="C6" s="8"/>
      <c r="D6" s="8" t="s">
        <v>1</v>
      </c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s="12" customFormat="1" ht="14.25" customHeight="1" x14ac:dyDescent="0.15">
      <c r="A7" s="9" t="s">
        <v>2</v>
      </c>
      <c r="B7" s="10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4" s="3" customFormat="1" ht="15.95" customHeight="1" x14ac:dyDescent="0.15">
      <c r="A8" s="762" t="s">
        <v>3</v>
      </c>
      <c r="B8" s="762"/>
      <c r="C8" s="762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4" s="3" customFormat="1" ht="35.1" customHeight="1" x14ac:dyDescent="0.15">
      <c r="A9" s="13" t="s">
        <v>4</v>
      </c>
      <c r="B9" s="13" t="s">
        <v>5</v>
      </c>
      <c r="C9" s="14" t="s">
        <v>6</v>
      </c>
      <c r="D9" s="14" t="s">
        <v>7</v>
      </c>
      <c r="E9" s="14" t="s">
        <v>8</v>
      </c>
      <c r="F9" s="7"/>
      <c r="G9" s="533">
        <f>+E70+E73+E86+E102+H124+E159+E164+E201+E220+E230+E236+E243+E277+E280</f>
        <v>1810606225</v>
      </c>
      <c r="H9" s="7"/>
      <c r="I9" s="7"/>
      <c r="J9" s="7"/>
      <c r="K9" s="7"/>
      <c r="L9" s="7"/>
      <c r="M9" s="7"/>
      <c r="N9" s="7"/>
    </row>
    <row r="10" spans="1:14" s="3" customFormat="1" ht="20.100000000000001" customHeight="1" x14ac:dyDescent="0.15">
      <c r="A10" s="15"/>
      <c r="B10" s="16" t="s">
        <v>9</v>
      </c>
      <c r="C10" s="284">
        <f>SUM(C11:C23)</f>
        <v>9243</v>
      </c>
      <c r="D10" s="285">
        <f>SUM(D11:D23)</f>
        <v>8966</v>
      </c>
      <c r="E10" s="17">
        <f>SUM(E11:E23)</f>
        <v>92365670</v>
      </c>
      <c r="F10" s="7"/>
      <c r="G10" s="7"/>
      <c r="H10" s="7"/>
      <c r="I10" s="7"/>
      <c r="J10" s="7"/>
      <c r="K10" s="7"/>
      <c r="L10" s="7"/>
      <c r="M10" s="7"/>
      <c r="N10" s="7"/>
    </row>
    <row r="11" spans="1:14" s="3" customFormat="1" ht="15" customHeight="1" x14ac:dyDescent="0.15">
      <c r="A11" s="286" t="s">
        <v>10</v>
      </c>
      <c r="B11" s="287" t="s">
        <v>11</v>
      </c>
      <c r="C11" s="288">
        <f>[4]B!C5</f>
        <v>0</v>
      </c>
      <c r="D11" s="289">
        <f>[4]B!E5</f>
        <v>0</v>
      </c>
      <c r="E11" s="18">
        <f>[4]B!AL5</f>
        <v>0</v>
      </c>
      <c r="F11" s="7"/>
      <c r="G11" s="7"/>
      <c r="H11" s="7"/>
      <c r="I11" s="7"/>
      <c r="J11" s="7"/>
      <c r="K11" s="7"/>
      <c r="L11" s="7"/>
      <c r="M11" s="7"/>
      <c r="N11" s="7"/>
    </row>
    <row r="12" spans="1:14" s="3" customFormat="1" ht="15" customHeight="1" x14ac:dyDescent="0.15">
      <c r="A12" s="290" t="s">
        <v>12</v>
      </c>
      <c r="B12" s="291" t="s">
        <v>13</v>
      </c>
      <c r="C12" s="288">
        <f>[4]B!C6</f>
        <v>0</v>
      </c>
      <c r="D12" s="289">
        <f>[4]B!E6</f>
        <v>0</v>
      </c>
      <c r="E12" s="18">
        <f>[4]B!AL6</f>
        <v>0</v>
      </c>
      <c r="F12" s="7"/>
      <c r="G12" s="7"/>
      <c r="H12" s="7"/>
      <c r="I12" s="7"/>
      <c r="J12" s="7"/>
      <c r="K12" s="7"/>
      <c r="L12" s="7"/>
      <c r="M12" s="7"/>
      <c r="N12" s="7"/>
    </row>
    <row r="13" spans="1:14" s="3" customFormat="1" ht="15" customHeight="1" x14ac:dyDescent="0.15">
      <c r="A13" s="290" t="s">
        <v>14</v>
      </c>
      <c r="B13" s="291" t="s">
        <v>15</v>
      </c>
      <c r="C13" s="288">
        <f>[4]B!C7</f>
        <v>3363</v>
      </c>
      <c r="D13" s="289">
        <f>[4]B!E7</f>
        <v>3190</v>
      </c>
      <c r="E13" s="18">
        <f>[4]B!AL7</f>
        <v>42841700</v>
      </c>
      <c r="F13" s="7"/>
      <c r="G13" s="7"/>
      <c r="H13" s="7"/>
      <c r="I13" s="7"/>
      <c r="J13" s="7"/>
      <c r="K13" s="7"/>
      <c r="L13" s="7"/>
      <c r="M13" s="7"/>
      <c r="N13" s="7"/>
    </row>
    <row r="14" spans="1:14" s="3" customFormat="1" ht="15" customHeight="1" x14ac:dyDescent="0.15">
      <c r="A14" s="290" t="s">
        <v>16</v>
      </c>
      <c r="B14" s="291" t="s">
        <v>17</v>
      </c>
      <c r="C14" s="288">
        <f>[4]B!C8</f>
        <v>0</v>
      </c>
      <c r="D14" s="289">
        <f>[4]B!E8</f>
        <v>0</v>
      </c>
      <c r="E14" s="18">
        <f>[4]B!AL8</f>
        <v>0</v>
      </c>
      <c r="F14" s="7"/>
      <c r="G14" s="7"/>
      <c r="H14" s="7"/>
      <c r="I14" s="7"/>
      <c r="J14" s="7"/>
      <c r="K14" s="7"/>
      <c r="L14" s="7"/>
      <c r="M14" s="7"/>
      <c r="N14" s="7"/>
    </row>
    <row r="15" spans="1:14" s="3" customFormat="1" ht="15" customHeight="1" x14ac:dyDescent="0.15">
      <c r="A15" s="290" t="s">
        <v>18</v>
      </c>
      <c r="B15" s="291" t="s">
        <v>19</v>
      </c>
      <c r="C15" s="288">
        <f>[4]B!C9</f>
        <v>0</v>
      </c>
      <c r="D15" s="289">
        <f>[4]B!E9</f>
        <v>0</v>
      </c>
      <c r="E15" s="18">
        <f>[4]B!AL9</f>
        <v>0</v>
      </c>
      <c r="F15" s="7"/>
      <c r="G15" s="7"/>
      <c r="H15" s="7"/>
      <c r="I15" s="7"/>
      <c r="J15" s="7"/>
      <c r="K15" s="7"/>
      <c r="L15" s="7"/>
      <c r="M15" s="7"/>
      <c r="N15" s="7"/>
    </row>
    <row r="16" spans="1:14" s="3" customFormat="1" ht="15" customHeight="1" x14ac:dyDescent="0.15">
      <c r="A16" s="290" t="s">
        <v>20</v>
      </c>
      <c r="B16" s="291" t="s">
        <v>21</v>
      </c>
      <c r="C16" s="288">
        <f>[4]B!C10</f>
        <v>0</v>
      </c>
      <c r="D16" s="289">
        <f>[4]B!E10</f>
        <v>0</v>
      </c>
      <c r="E16" s="18">
        <f>[4]B!AL10</f>
        <v>0</v>
      </c>
      <c r="F16" s="7"/>
      <c r="G16" s="7"/>
      <c r="H16" s="7"/>
      <c r="I16" s="7"/>
      <c r="J16" s="7"/>
      <c r="K16" s="7"/>
      <c r="L16" s="7"/>
      <c r="M16" s="7"/>
      <c r="N16" s="7"/>
    </row>
    <row r="17" spans="1:14" s="3" customFormat="1" ht="15" customHeight="1" x14ac:dyDescent="0.15">
      <c r="A17" s="290" t="s">
        <v>22</v>
      </c>
      <c r="B17" s="291" t="s">
        <v>23</v>
      </c>
      <c r="C17" s="288">
        <f>[4]B!C11</f>
        <v>175</v>
      </c>
      <c r="D17" s="289">
        <f>[4]B!E11</f>
        <v>110</v>
      </c>
      <c r="E17" s="18">
        <f>[4]B!AL11</f>
        <v>1852400</v>
      </c>
      <c r="F17" s="7"/>
      <c r="G17" s="7"/>
      <c r="H17" s="7"/>
      <c r="I17" s="7"/>
      <c r="J17" s="7"/>
      <c r="K17" s="7"/>
      <c r="L17" s="7"/>
      <c r="M17" s="7"/>
      <c r="N17" s="7"/>
    </row>
    <row r="18" spans="1:14" s="3" customFormat="1" ht="24" customHeight="1" x14ac:dyDescent="0.15">
      <c r="A18" s="290" t="s">
        <v>24</v>
      </c>
      <c r="B18" s="291" t="s">
        <v>25</v>
      </c>
      <c r="C18" s="288">
        <f>[4]B!C12</f>
        <v>0</v>
      </c>
      <c r="D18" s="289">
        <f>[4]B!E12</f>
        <v>0</v>
      </c>
      <c r="E18" s="18">
        <f>[4]B!AL12</f>
        <v>0</v>
      </c>
      <c r="F18" s="7"/>
      <c r="G18" s="7"/>
      <c r="H18" s="7"/>
      <c r="I18" s="7"/>
      <c r="J18" s="7"/>
      <c r="K18" s="7"/>
      <c r="L18" s="7"/>
      <c r="M18" s="7"/>
      <c r="N18" s="7"/>
    </row>
    <row r="19" spans="1:14" s="3" customFormat="1" ht="24" customHeight="1" x14ac:dyDescent="0.15">
      <c r="A19" s="290" t="s">
        <v>26</v>
      </c>
      <c r="B19" s="291" t="s">
        <v>27</v>
      </c>
      <c r="C19" s="288">
        <f>[4]B!C13</f>
        <v>0</v>
      </c>
      <c r="D19" s="289">
        <f>[4]B!E13</f>
        <v>0</v>
      </c>
      <c r="E19" s="18">
        <f>[4]B!AL13</f>
        <v>0</v>
      </c>
      <c r="F19" s="7"/>
      <c r="G19" s="7"/>
      <c r="H19" s="7"/>
      <c r="I19" s="7"/>
      <c r="J19" s="7"/>
      <c r="K19" s="7"/>
      <c r="L19" s="7"/>
      <c r="M19" s="7"/>
      <c r="N19" s="7"/>
    </row>
    <row r="20" spans="1:14" s="3" customFormat="1" ht="24" customHeight="1" x14ac:dyDescent="0.15">
      <c r="A20" s="290" t="s">
        <v>28</v>
      </c>
      <c r="B20" s="291" t="s">
        <v>29</v>
      </c>
      <c r="C20" s="288">
        <f>[4]B!C14</f>
        <v>0</v>
      </c>
      <c r="D20" s="289">
        <f>[4]B!E14</f>
        <v>0</v>
      </c>
      <c r="E20" s="18">
        <f>[4]B!AL14</f>
        <v>0</v>
      </c>
      <c r="F20" s="7"/>
      <c r="G20" s="7"/>
      <c r="H20" s="7"/>
      <c r="I20" s="7"/>
      <c r="J20" s="7"/>
      <c r="K20" s="7"/>
      <c r="L20" s="7"/>
      <c r="M20" s="7"/>
      <c r="N20" s="7"/>
    </row>
    <row r="21" spans="1:14" s="3" customFormat="1" ht="24" customHeight="1" x14ac:dyDescent="0.15">
      <c r="A21" s="290" t="s">
        <v>30</v>
      </c>
      <c r="B21" s="291" t="s">
        <v>31</v>
      </c>
      <c r="C21" s="288">
        <f>[4]B!C15</f>
        <v>2042</v>
      </c>
      <c r="D21" s="289">
        <f>[4]B!E15</f>
        <v>2034</v>
      </c>
      <c r="E21" s="18">
        <f>[4]B!AL15</f>
        <v>13790520</v>
      </c>
      <c r="F21" s="7"/>
      <c r="G21" s="7"/>
      <c r="H21" s="7"/>
      <c r="I21" s="7"/>
      <c r="J21" s="7"/>
      <c r="K21" s="7"/>
      <c r="L21" s="7"/>
      <c r="M21" s="7"/>
      <c r="N21" s="7"/>
    </row>
    <row r="22" spans="1:14" s="3" customFormat="1" ht="24" customHeight="1" x14ac:dyDescent="0.15">
      <c r="A22" s="290" t="s">
        <v>32</v>
      </c>
      <c r="B22" s="292" t="s">
        <v>33</v>
      </c>
      <c r="C22" s="288">
        <f>[4]B!C16</f>
        <v>1440</v>
      </c>
      <c r="D22" s="289">
        <f>[4]B!E16</f>
        <v>1437</v>
      </c>
      <c r="E22" s="18">
        <f>[4]B!AL16</f>
        <v>11711550</v>
      </c>
      <c r="F22" s="7"/>
      <c r="G22" s="7"/>
      <c r="H22" s="7"/>
      <c r="I22" s="7"/>
      <c r="J22" s="7"/>
      <c r="K22" s="7"/>
      <c r="L22" s="7"/>
      <c r="M22" s="7"/>
      <c r="N22" s="7"/>
    </row>
    <row r="23" spans="1:14" s="3" customFormat="1" ht="24" customHeight="1" x14ac:dyDescent="0.15">
      <c r="A23" s="290" t="s">
        <v>34</v>
      </c>
      <c r="B23" s="291" t="s">
        <v>35</v>
      </c>
      <c r="C23" s="288">
        <f>[4]B!C17</f>
        <v>2223</v>
      </c>
      <c r="D23" s="289">
        <f>[4]B!E17</f>
        <v>2195</v>
      </c>
      <c r="E23" s="18">
        <f>[4]B!AL17</f>
        <v>22169500</v>
      </c>
      <c r="F23" s="7"/>
      <c r="G23" s="7"/>
      <c r="H23" s="7"/>
      <c r="I23" s="7"/>
      <c r="J23" s="7"/>
      <c r="K23" s="7"/>
      <c r="L23" s="7"/>
      <c r="M23" s="7"/>
      <c r="N23" s="7"/>
    </row>
    <row r="24" spans="1:14" s="3" customFormat="1" ht="24" customHeight="1" x14ac:dyDescent="0.15">
      <c r="A24" s="293" t="s">
        <v>36</v>
      </c>
      <c r="B24" s="294" t="s">
        <v>37</v>
      </c>
      <c r="C24" s="288">
        <f>[4]B!C18</f>
        <v>5</v>
      </c>
      <c r="D24" s="289">
        <f>[4]B!E18</f>
        <v>5</v>
      </c>
      <c r="E24" s="18">
        <f>[4]B!AL18</f>
        <v>75750</v>
      </c>
      <c r="F24" s="7"/>
      <c r="G24" s="7"/>
      <c r="H24" s="7"/>
      <c r="I24" s="7"/>
      <c r="J24" s="7"/>
      <c r="K24" s="7"/>
      <c r="L24" s="7"/>
      <c r="M24" s="7"/>
      <c r="N24" s="7"/>
    </row>
    <row r="25" spans="1:14" s="3" customFormat="1" ht="15" customHeight="1" x14ac:dyDescent="0.15">
      <c r="A25" s="290" t="s">
        <v>38</v>
      </c>
      <c r="B25" s="291" t="s">
        <v>39</v>
      </c>
      <c r="C25" s="288">
        <f>[4]B!C1080</f>
        <v>0</v>
      </c>
      <c r="D25" s="289">
        <f>[4]B!E1080</f>
        <v>0</v>
      </c>
      <c r="E25" s="18">
        <f>[4]B!AL1080</f>
        <v>0</v>
      </c>
      <c r="F25" s="7"/>
      <c r="G25" s="7"/>
      <c r="H25" s="7"/>
      <c r="I25" s="7"/>
      <c r="J25" s="7"/>
      <c r="K25" s="7"/>
      <c r="L25" s="7"/>
      <c r="M25" s="7"/>
      <c r="N25" s="7"/>
    </row>
    <row r="26" spans="1:14" s="3" customFormat="1" ht="21.75" customHeight="1" x14ac:dyDescent="0.15">
      <c r="A26" s="295"/>
      <c r="B26" s="296" t="s">
        <v>40</v>
      </c>
      <c r="C26" s="297">
        <f>SUM(C27:C32)</f>
        <v>603</v>
      </c>
      <c r="D26" s="300"/>
      <c r="E26" s="20"/>
      <c r="F26" s="7"/>
      <c r="G26" s="7"/>
      <c r="H26" s="7"/>
      <c r="I26" s="7"/>
      <c r="J26" s="7"/>
      <c r="K26" s="7"/>
      <c r="L26" s="7"/>
      <c r="M26" s="7"/>
      <c r="N26" s="7"/>
    </row>
    <row r="27" spans="1:14" s="3" customFormat="1" ht="15" customHeight="1" x14ac:dyDescent="0.15">
      <c r="A27" s="290" t="s">
        <v>41</v>
      </c>
      <c r="B27" s="291" t="s">
        <v>42</v>
      </c>
      <c r="C27" s="299">
        <f>[4]B!C20</f>
        <v>0</v>
      </c>
      <c r="D27" s="300"/>
      <c r="E27" s="20"/>
      <c r="F27" s="7"/>
      <c r="G27" s="7"/>
      <c r="H27" s="7"/>
      <c r="I27" s="7"/>
      <c r="J27" s="7"/>
      <c r="K27" s="7"/>
      <c r="L27" s="7"/>
      <c r="M27" s="7"/>
      <c r="N27" s="7"/>
    </row>
    <row r="28" spans="1:14" s="3" customFormat="1" ht="15" customHeight="1" x14ac:dyDescent="0.15">
      <c r="A28" s="301"/>
      <c r="B28" s="291" t="s">
        <v>43</v>
      </c>
      <c r="C28" s="299">
        <f>[4]B!C21</f>
        <v>0</v>
      </c>
      <c r="D28" s="300"/>
      <c r="E28" s="20"/>
      <c r="F28" s="7"/>
      <c r="G28" s="7"/>
      <c r="H28" s="7"/>
      <c r="I28" s="7"/>
      <c r="J28" s="7"/>
      <c r="K28" s="7"/>
      <c r="L28" s="7"/>
      <c r="M28" s="7"/>
      <c r="N28" s="7"/>
    </row>
    <row r="29" spans="1:14" s="3" customFormat="1" ht="15" customHeight="1" x14ac:dyDescent="0.15">
      <c r="A29" s="290"/>
      <c r="B29" s="291" t="s">
        <v>44</v>
      </c>
      <c r="C29" s="299">
        <f>[4]B!C22</f>
        <v>0</v>
      </c>
      <c r="D29" s="300"/>
      <c r="E29" s="20"/>
      <c r="F29" s="7"/>
      <c r="G29" s="7"/>
      <c r="H29" s="7"/>
      <c r="I29" s="7"/>
      <c r="J29" s="7"/>
      <c r="K29" s="7"/>
      <c r="L29" s="7"/>
      <c r="M29" s="7"/>
      <c r="N29" s="7"/>
    </row>
    <row r="30" spans="1:14" s="3" customFormat="1" ht="15" customHeight="1" x14ac:dyDescent="0.15">
      <c r="A30" s="302"/>
      <c r="B30" s="291" t="s">
        <v>45</v>
      </c>
      <c r="C30" s="299">
        <f>[4]B!C23</f>
        <v>0</v>
      </c>
      <c r="D30" s="300"/>
      <c r="E30" s="20"/>
      <c r="F30" s="7"/>
      <c r="G30" s="7"/>
      <c r="H30" s="7"/>
      <c r="I30" s="7"/>
      <c r="J30" s="7"/>
      <c r="K30" s="7"/>
      <c r="L30" s="7"/>
      <c r="M30" s="7"/>
      <c r="N30" s="7"/>
    </row>
    <row r="31" spans="1:14" s="3" customFormat="1" ht="15" customHeight="1" x14ac:dyDescent="0.15">
      <c r="A31" s="302"/>
      <c r="B31" s="291" t="s">
        <v>46</v>
      </c>
      <c r="C31" s="299">
        <f>[4]B!C24</f>
        <v>603</v>
      </c>
      <c r="D31" s="300"/>
      <c r="E31" s="20"/>
      <c r="F31" s="7"/>
      <c r="G31" s="7"/>
      <c r="H31" s="7"/>
      <c r="I31" s="7"/>
      <c r="J31" s="7"/>
      <c r="K31" s="7"/>
      <c r="L31" s="7"/>
      <c r="M31" s="7"/>
      <c r="N31" s="7"/>
    </row>
    <row r="32" spans="1:14" s="3" customFormat="1" ht="15" customHeight="1" x14ac:dyDescent="0.15">
      <c r="A32" s="303">
        <v>101308</v>
      </c>
      <c r="B32" s="291" t="s">
        <v>47</v>
      </c>
      <c r="C32" s="299">
        <f>[4]B!C25</f>
        <v>0</v>
      </c>
      <c r="D32" s="300"/>
      <c r="E32" s="20"/>
      <c r="F32" s="7"/>
      <c r="G32" s="7"/>
      <c r="H32" s="7"/>
      <c r="I32" s="7"/>
      <c r="J32" s="7"/>
      <c r="K32" s="7"/>
      <c r="L32" s="7"/>
      <c r="M32" s="7"/>
      <c r="N32" s="7"/>
    </row>
    <row r="33" spans="1:14" s="3" customFormat="1" ht="20.100000000000001" customHeight="1" x14ac:dyDescent="0.15">
      <c r="A33" s="21"/>
      <c r="B33" s="22" t="s">
        <v>48</v>
      </c>
      <c r="C33" s="304">
        <f>SUM(C34:C44)</f>
        <v>7421</v>
      </c>
      <c r="D33" s="305">
        <f t="shared" ref="D33:E33" si="0">SUM(D34:D44)</f>
        <v>7418</v>
      </c>
      <c r="E33" s="305">
        <f t="shared" si="0"/>
        <v>12461450</v>
      </c>
      <c r="F33" s="7"/>
      <c r="G33" s="7"/>
      <c r="H33" s="7"/>
      <c r="I33" s="7"/>
      <c r="J33" s="7"/>
      <c r="K33" s="7"/>
      <c r="L33" s="7"/>
      <c r="M33" s="7"/>
      <c r="N33" s="7"/>
    </row>
    <row r="34" spans="1:14" s="3" customFormat="1" ht="15" customHeight="1" x14ac:dyDescent="0.15">
      <c r="A34" s="286" t="s">
        <v>49</v>
      </c>
      <c r="B34" s="287" t="s">
        <v>50</v>
      </c>
      <c r="C34" s="306">
        <f>[4]B!$C$29</f>
        <v>2506</v>
      </c>
      <c r="D34" s="306">
        <f>[4]B!$E$29</f>
        <v>2503</v>
      </c>
      <c r="E34" s="23">
        <f>[4]B!$AL$29</f>
        <v>3303960</v>
      </c>
      <c r="F34" s="7"/>
      <c r="G34" s="7"/>
      <c r="H34" s="7"/>
      <c r="I34" s="7"/>
      <c r="J34" s="7"/>
      <c r="K34" s="7"/>
      <c r="L34" s="7"/>
      <c r="M34" s="7"/>
      <c r="N34" s="7"/>
    </row>
    <row r="35" spans="1:14" s="3" customFormat="1" ht="15" customHeight="1" x14ac:dyDescent="0.15">
      <c r="A35" s="290" t="s">
        <v>51</v>
      </c>
      <c r="B35" s="291" t="s">
        <v>52</v>
      </c>
      <c r="C35" s="299">
        <f>[4]B!$C$30</f>
        <v>0</v>
      </c>
      <c r="D35" s="299">
        <f>[4]B!$E$30</f>
        <v>0</v>
      </c>
      <c r="E35" s="24">
        <f>[4]B!$AL$30</f>
        <v>0</v>
      </c>
      <c r="F35" s="7"/>
      <c r="G35" s="7"/>
      <c r="H35" s="7"/>
      <c r="I35" s="7"/>
      <c r="J35" s="7"/>
      <c r="K35" s="7"/>
      <c r="L35" s="7"/>
      <c r="M35" s="7"/>
      <c r="N35" s="7"/>
    </row>
    <row r="36" spans="1:14" s="3" customFormat="1" ht="15" customHeight="1" x14ac:dyDescent="0.15">
      <c r="A36" s="290" t="s">
        <v>53</v>
      </c>
      <c r="B36" s="291" t="s">
        <v>54</v>
      </c>
      <c r="C36" s="299">
        <f>[4]B!$C$31</f>
        <v>0</v>
      </c>
      <c r="D36" s="299">
        <f>[4]B!$E$31</f>
        <v>0</v>
      </c>
      <c r="E36" s="24">
        <f>[4]B!$AL$31</f>
        <v>0</v>
      </c>
      <c r="F36" s="7"/>
      <c r="G36" s="7"/>
      <c r="H36" s="7"/>
      <c r="I36" s="7"/>
      <c r="J36" s="7"/>
      <c r="K36" s="7"/>
      <c r="L36" s="7"/>
      <c r="M36" s="7"/>
      <c r="N36" s="7"/>
    </row>
    <row r="37" spans="1:14" s="3" customFormat="1" ht="15" customHeight="1" x14ac:dyDescent="0.15">
      <c r="A37" s="290" t="s">
        <v>55</v>
      </c>
      <c r="B37" s="291" t="s">
        <v>56</v>
      </c>
      <c r="C37" s="299">
        <f>[4]B!$C$32</f>
        <v>253</v>
      </c>
      <c r="D37" s="299">
        <f>[4]B!$E$32</f>
        <v>253</v>
      </c>
      <c r="E37" s="24">
        <f>[4]B!$AL$32</f>
        <v>455400</v>
      </c>
      <c r="F37" s="7"/>
      <c r="G37" s="7"/>
      <c r="H37" s="7"/>
      <c r="I37" s="7"/>
      <c r="J37" s="7"/>
      <c r="K37" s="7"/>
      <c r="L37" s="7"/>
      <c r="M37" s="7"/>
      <c r="N37" s="7"/>
    </row>
    <row r="38" spans="1:14" s="3" customFormat="1" ht="15" customHeight="1" x14ac:dyDescent="0.15">
      <c r="A38" s="290" t="s">
        <v>57</v>
      </c>
      <c r="B38" s="291" t="s">
        <v>58</v>
      </c>
      <c r="C38" s="299">
        <f>[4]B!$C$33</f>
        <v>3833</v>
      </c>
      <c r="D38" s="299">
        <f>[4]B!$E$33</f>
        <v>3833</v>
      </c>
      <c r="E38" s="24">
        <f>[4]B!$AL$33</f>
        <v>5557850</v>
      </c>
      <c r="F38" s="7"/>
      <c r="G38" s="7"/>
      <c r="H38" s="7"/>
      <c r="I38" s="7"/>
      <c r="J38" s="7"/>
      <c r="K38" s="7"/>
      <c r="L38" s="7"/>
      <c r="M38" s="7"/>
      <c r="N38" s="7"/>
    </row>
    <row r="39" spans="1:14" s="3" customFormat="1" ht="15" customHeight="1" x14ac:dyDescent="0.15">
      <c r="A39" s="290" t="s">
        <v>59</v>
      </c>
      <c r="B39" s="291" t="s">
        <v>60</v>
      </c>
      <c r="C39" s="299">
        <f>[4]B!$C$34</f>
        <v>220</v>
      </c>
      <c r="D39" s="299">
        <f>[4]B!$E$34</f>
        <v>220</v>
      </c>
      <c r="E39" s="24">
        <f>[4]B!$AL$34</f>
        <v>290400</v>
      </c>
      <c r="F39" s="7"/>
      <c r="G39" s="7"/>
      <c r="H39" s="7"/>
      <c r="I39" s="7"/>
      <c r="J39" s="7"/>
      <c r="K39" s="7"/>
      <c r="L39" s="7"/>
      <c r="M39" s="7"/>
      <c r="N39" s="7"/>
    </row>
    <row r="40" spans="1:14" s="3" customFormat="1" ht="15" customHeight="1" x14ac:dyDescent="0.15">
      <c r="A40" s="290" t="s">
        <v>61</v>
      </c>
      <c r="B40" s="291" t="s">
        <v>62</v>
      </c>
      <c r="C40" s="299">
        <f>[4]B!$C$1076</f>
        <v>218</v>
      </c>
      <c r="D40" s="299">
        <f>[4]B!$E$1076</f>
        <v>218</v>
      </c>
      <c r="E40" s="24">
        <f>[4]B!$AL$1076</f>
        <v>704140</v>
      </c>
      <c r="F40" s="7"/>
      <c r="G40" s="7"/>
      <c r="H40" s="7"/>
      <c r="I40" s="7"/>
      <c r="J40" s="7"/>
      <c r="K40" s="7"/>
      <c r="L40" s="7"/>
      <c r="M40" s="7"/>
      <c r="N40" s="7"/>
    </row>
    <row r="41" spans="1:14" s="3" customFormat="1" ht="15" customHeight="1" x14ac:dyDescent="0.15">
      <c r="A41" s="290" t="s">
        <v>63</v>
      </c>
      <c r="B41" s="291" t="s">
        <v>64</v>
      </c>
      <c r="C41" s="299">
        <f>[4]B!$C$1077</f>
        <v>214</v>
      </c>
      <c r="D41" s="299">
        <f>[4]B!$E$1077</f>
        <v>214</v>
      </c>
      <c r="E41" s="24">
        <f>[4]B!$AL$1077</f>
        <v>691220</v>
      </c>
      <c r="F41" s="7"/>
      <c r="G41" s="7"/>
      <c r="H41" s="7"/>
      <c r="I41" s="7"/>
      <c r="J41" s="7"/>
      <c r="K41" s="7"/>
      <c r="L41" s="7"/>
      <c r="M41" s="7"/>
      <c r="N41" s="7"/>
    </row>
    <row r="42" spans="1:14" s="3" customFormat="1" ht="15" customHeight="1" x14ac:dyDescent="0.15">
      <c r="A42" s="290" t="s">
        <v>65</v>
      </c>
      <c r="B42" s="291" t="s">
        <v>66</v>
      </c>
      <c r="C42" s="299">
        <f>[4]B!$C$1078</f>
        <v>0</v>
      </c>
      <c r="D42" s="299">
        <f>[4]B!$E$1078</f>
        <v>0</v>
      </c>
      <c r="E42" s="24">
        <f>[4]B!$AL$1078</f>
        <v>0</v>
      </c>
      <c r="F42" s="7"/>
      <c r="G42" s="7"/>
      <c r="H42" s="7"/>
      <c r="I42" s="7"/>
      <c r="J42" s="7"/>
      <c r="K42" s="7"/>
      <c r="L42" s="7"/>
      <c r="M42" s="7"/>
      <c r="N42" s="7"/>
    </row>
    <row r="43" spans="1:14" s="3" customFormat="1" ht="15" customHeight="1" x14ac:dyDescent="0.15">
      <c r="A43" s="290" t="s">
        <v>67</v>
      </c>
      <c r="B43" s="291" t="s">
        <v>68</v>
      </c>
      <c r="C43" s="299">
        <f>[4]B!$C$1079</f>
        <v>0</v>
      </c>
      <c r="D43" s="299">
        <f>[4]B!$E$1079</f>
        <v>0</v>
      </c>
      <c r="E43" s="24">
        <f>[4]B!$AL$1079</f>
        <v>0</v>
      </c>
      <c r="F43" s="7"/>
      <c r="G43" s="7"/>
      <c r="H43" s="7"/>
      <c r="I43" s="7"/>
      <c r="J43" s="7"/>
      <c r="K43" s="7"/>
      <c r="L43" s="7"/>
      <c r="M43" s="7"/>
      <c r="N43" s="7"/>
    </row>
    <row r="44" spans="1:14" s="3" customFormat="1" ht="15" customHeight="1" x14ac:dyDescent="0.15">
      <c r="A44" s="290" t="s">
        <v>69</v>
      </c>
      <c r="B44" s="291" t="s">
        <v>70</v>
      </c>
      <c r="C44" s="299">
        <f>[4]B!$C$1075</f>
        <v>177</v>
      </c>
      <c r="D44" s="299">
        <f>[4]B!$E$1075</f>
        <v>177</v>
      </c>
      <c r="E44" s="24">
        <f>[4]B!$AL$1075</f>
        <v>1458480</v>
      </c>
      <c r="F44" s="7"/>
      <c r="G44" s="7"/>
      <c r="H44" s="7"/>
      <c r="I44" s="7"/>
      <c r="J44" s="7"/>
      <c r="K44" s="7"/>
      <c r="L44" s="7"/>
      <c r="M44" s="7"/>
      <c r="N44" s="7"/>
    </row>
    <row r="45" spans="1:14" s="3" customFormat="1" ht="15" customHeight="1" x14ac:dyDescent="0.15">
      <c r="A45" s="295"/>
      <c r="B45" s="296" t="s">
        <v>40</v>
      </c>
      <c r="C45" s="307">
        <f>SUM(C46:C50)</f>
        <v>289</v>
      </c>
      <c r="D45" s="308"/>
      <c r="E45" s="27"/>
      <c r="F45" s="7"/>
      <c r="G45" s="7"/>
      <c r="H45" s="7"/>
      <c r="I45" s="7"/>
      <c r="J45" s="7"/>
      <c r="K45" s="7"/>
      <c r="L45" s="7"/>
      <c r="M45" s="7"/>
      <c r="N45" s="7"/>
    </row>
    <row r="46" spans="1:14" s="3" customFormat="1" ht="15" customHeight="1" x14ac:dyDescent="0.15">
      <c r="A46" s="26"/>
      <c r="B46" s="291" t="s">
        <v>71</v>
      </c>
      <c r="C46" s="299">
        <f>[4]B!$C$36</f>
        <v>67</v>
      </c>
      <c r="D46" s="308"/>
      <c r="E46" s="27"/>
      <c r="F46" s="7"/>
      <c r="G46" s="7"/>
      <c r="H46" s="7"/>
      <c r="I46" s="7"/>
      <c r="J46" s="7"/>
      <c r="K46" s="7"/>
      <c r="L46" s="7"/>
      <c r="M46" s="7"/>
      <c r="N46" s="7"/>
    </row>
    <row r="47" spans="1:14" s="3" customFormat="1" ht="15" customHeight="1" x14ac:dyDescent="0.15">
      <c r="A47" s="26"/>
      <c r="B47" s="291" t="s">
        <v>72</v>
      </c>
      <c r="C47" s="299">
        <f>[4]B!$C$37</f>
        <v>222</v>
      </c>
      <c r="D47" s="308"/>
      <c r="E47" s="27"/>
      <c r="F47" s="7"/>
      <c r="G47" s="7"/>
      <c r="H47" s="7"/>
      <c r="I47" s="7"/>
      <c r="J47" s="7"/>
      <c r="K47" s="7"/>
      <c r="L47" s="7"/>
      <c r="M47" s="7"/>
      <c r="N47" s="7"/>
    </row>
    <row r="48" spans="1:14" s="3" customFormat="1" ht="15" customHeight="1" x14ac:dyDescent="0.15">
      <c r="A48" s="26"/>
      <c r="B48" s="291" t="s">
        <v>73</v>
      </c>
      <c r="C48" s="299">
        <f>[4]B!$C$38</f>
        <v>0</v>
      </c>
      <c r="D48" s="308"/>
      <c r="E48" s="27"/>
      <c r="F48" s="7"/>
      <c r="G48" s="7"/>
      <c r="H48" s="7"/>
      <c r="I48" s="7"/>
      <c r="J48" s="7"/>
      <c r="K48" s="7"/>
      <c r="L48" s="7"/>
      <c r="M48" s="7"/>
      <c r="N48" s="7"/>
    </row>
    <row r="49" spans="1:14" s="3" customFormat="1" ht="15" customHeight="1" x14ac:dyDescent="0.15">
      <c r="A49" s="26"/>
      <c r="B49" s="291" t="s">
        <v>74</v>
      </c>
      <c r="C49" s="299">
        <f>[4]B!$C$39</f>
        <v>0</v>
      </c>
      <c r="D49" s="308"/>
      <c r="E49" s="27"/>
      <c r="F49" s="7"/>
      <c r="G49" s="7"/>
      <c r="H49" s="7"/>
      <c r="I49" s="7"/>
      <c r="J49" s="7"/>
      <c r="K49" s="7"/>
      <c r="L49" s="7"/>
      <c r="M49" s="7"/>
      <c r="N49" s="7"/>
    </row>
    <row r="50" spans="1:14" s="3" customFormat="1" ht="15" customHeight="1" x14ac:dyDescent="0.15">
      <c r="A50" s="28"/>
      <c r="B50" s="309" t="s">
        <v>75</v>
      </c>
      <c r="C50" s="310">
        <f>[4]B!$C$40</f>
        <v>0</v>
      </c>
      <c r="D50" s="308"/>
      <c r="E50" s="27"/>
      <c r="F50" s="7"/>
      <c r="G50" s="7"/>
      <c r="H50" s="7"/>
      <c r="I50" s="7"/>
      <c r="J50" s="7"/>
      <c r="K50" s="7"/>
      <c r="L50" s="7"/>
      <c r="M50" s="7"/>
      <c r="N50" s="7"/>
    </row>
    <row r="51" spans="1:14" s="3" customFormat="1" ht="20.100000000000001" customHeight="1" x14ac:dyDescent="0.15">
      <c r="A51" s="21"/>
      <c r="B51" s="22" t="s">
        <v>76</v>
      </c>
      <c r="C51" s="304">
        <f>SUM(C52:C53)</f>
        <v>0</v>
      </c>
      <c r="D51" s="305">
        <f>SUM(D52:D53)</f>
        <v>0</v>
      </c>
      <c r="E51" s="29">
        <f>SUM(E52:E53)</f>
        <v>0</v>
      </c>
      <c r="F51" s="7"/>
      <c r="G51" s="7"/>
      <c r="H51" s="7"/>
      <c r="I51" s="7"/>
      <c r="J51" s="7"/>
      <c r="K51" s="7"/>
      <c r="L51" s="7"/>
      <c r="M51" s="7"/>
      <c r="N51" s="7"/>
    </row>
    <row r="52" spans="1:14" s="3" customFormat="1" ht="15" customHeight="1" x14ac:dyDescent="0.15">
      <c r="A52" s="286" t="s">
        <v>77</v>
      </c>
      <c r="B52" s="287" t="s">
        <v>78</v>
      </c>
      <c r="C52" s="311">
        <f>[4]B!$C$1081</f>
        <v>0</v>
      </c>
      <c r="D52" s="311">
        <f>[4]B!$E$1081</f>
        <v>0</v>
      </c>
      <c r="E52" s="30">
        <f>[4]B!$AL$1081</f>
        <v>0</v>
      </c>
      <c r="F52" s="7"/>
      <c r="G52" s="7"/>
      <c r="H52" s="7"/>
      <c r="I52" s="7"/>
      <c r="J52" s="7"/>
      <c r="K52" s="7"/>
      <c r="L52" s="7"/>
      <c r="M52" s="7"/>
      <c r="N52" s="7"/>
    </row>
    <row r="53" spans="1:14" s="3" customFormat="1" ht="15" customHeight="1" x14ac:dyDescent="0.15">
      <c r="A53" s="290" t="s">
        <v>79</v>
      </c>
      <c r="B53" s="291" t="s">
        <v>80</v>
      </c>
      <c r="C53" s="312">
        <f>[4]B!$C$1082</f>
        <v>0</v>
      </c>
      <c r="D53" s="312">
        <f>[4]B!$E$1082</f>
        <v>0</v>
      </c>
      <c r="E53" s="31">
        <f>[4]B!$AL$1082</f>
        <v>0</v>
      </c>
      <c r="F53" s="7"/>
      <c r="G53" s="7"/>
      <c r="H53" s="7"/>
      <c r="I53" s="7"/>
      <c r="J53" s="7"/>
      <c r="K53" s="7"/>
      <c r="L53" s="7"/>
      <c r="M53" s="7"/>
      <c r="N53" s="7"/>
    </row>
    <row r="54" spans="1:14" s="3" customFormat="1" ht="15" customHeight="1" x14ac:dyDescent="0.15">
      <c r="A54" s="295"/>
      <c r="B54" s="313" t="s">
        <v>81</v>
      </c>
      <c r="C54" s="314">
        <f>C55</f>
        <v>0</v>
      </c>
      <c r="D54" s="308"/>
      <c r="E54" s="27"/>
      <c r="F54" s="7"/>
      <c r="G54" s="7"/>
      <c r="H54" s="7"/>
      <c r="I54" s="7"/>
      <c r="J54" s="7"/>
      <c r="K54" s="7"/>
      <c r="L54" s="7"/>
      <c r="M54" s="7"/>
      <c r="N54" s="7"/>
    </row>
    <row r="55" spans="1:14" s="3" customFormat="1" ht="24" customHeight="1" x14ac:dyDescent="0.15">
      <c r="A55" s="290" t="s">
        <v>82</v>
      </c>
      <c r="B55" s="309" t="s">
        <v>83</v>
      </c>
      <c r="C55" s="310">
        <f>[4]B!$C$1054</f>
        <v>0</v>
      </c>
      <c r="D55" s="308"/>
      <c r="E55" s="27"/>
      <c r="F55" s="7"/>
      <c r="G55" s="7"/>
      <c r="H55" s="7"/>
      <c r="I55" s="7"/>
      <c r="J55" s="7"/>
      <c r="K55" s="7"/>
      <c r="L55" s="7"/>
      <c r="M55" s="7"/>
      <c r="N55" s="7"/>
    </row>
    <row r="56" spans="1:14" s="3" customFormat="1" ht="20.100000000000001" customHeight="1" x14ac:dyDescent="0.15">
      <c r="A56" s="33"/>
      <c r="B56" s="22" t="s">
        <v>84</v>
      </c>
      <c r="C56" s="304">
        <f>SUM(C57:C60)</f>
        <v>1140</v>
      </c>
      <c r="D56" s="305">
        <f>SUM(D57:D60)</f>
        <v>1140</v>
      </c>
      <c r="E56" s="29">
        <f>SUM(E57:E60)</f>
        <v>2178650</v>
      </c>
      <c r="F56" s="7"/>
      <c r="G56" s="7"/>
      <c r="H56" s="7"/>
      <c r="I56" s="7"/>
      <c r="J56" s="7"/>
      <c r="K56" s="7"/>
      <c r="L56" s="7"/>
      <c r="M56" s="7"/>
      <c r="N56" s="7"/>
    </row>
    <row r="57" spans="1:14" s="3" customFormat="1" ht="15" customHeight="1" x14ac:dyDescent="0.15">
      <c r="A57" s="286" t="s">
        <v>85</v>
      </c>
      <c r="B57" s="287" t="s">
        <v>86</v>
      </c>
      <c r="C57" s="311">
        <f>[4]B!$C$44</f>
        <v>35</v>
      </c>
      <c r="D57" s="311">
        <f>[4]B!$E$44</f>
        <v>35</v>
      </c>
      <c r="E57" s="30">
        <f>[4]B!$AL$44</f>
        <v>151900</v>
      </c>
      <c r="F57" s="7"/>
      <c r="G57" s="7"/>
      <c r="H57" s="7"/>
      <c r="I57" s="7"/>
      <c r="J57" s="7"/>
      <c r="K57" s="7"/>
      <c r="L57" s="7"/>
      <c r="M57" s="7"/>
      <c r="N57" s="7"/>
    </row>
    <row r="58" spans="1:14" s="3" customFormat="1" ht="15" customHeight="1" x14ac:dyDescent="0.15">
      <c r="A58" s="290" t="s">
        <v>87</v>
      </c>
      <c r="B58" s="291" t="s">
        <v>88</v>
      </c>
      <c r="C58" s="312">
        <f>[4]B!$C$45</f>
        <v>735</v>
      </c>
      <c r="D58" s="312">
        <f>[4]B!$E$45</f>
        <v>735</v>
      </c>
      <c r="E58" s="31">
        <f>[4]B!$AL$45</f>
        <v>1756650</v>
      </c>
      <c r="F58" s="7"/>
      <c r="G58" s="7"/>
      <c r="H58" s="7"/>
      <c r="I58" s="7"/>
      <c r="J58" s="7"/>
      <c r="K58" s="7"/>
      <c r="L58" s="7"/>
      <c r="M58" s="7"/>
      <c r="N58" s="7"/>
    </row>
    <row r="59" spans="1:14" s="3" customFormat="1" ht="15" customHeight="1" x14ac:dyDescent="0.15">
      <c r="A59" s="290" t="s">
        <v>89</v>
      </c>
      <c r="B59" s="291" t="s">
        <v>90</v>
      </c>
      <c r="C59" s="312">
        <f>[4]B!$C$46</f>
        <v>0</v>
      </c>
      <c r="D59" s="312">
        <f>[4]B!$E$46</f>
        <v>0</v>
      </c>
      <c r="E59" s="31">
        <f>[4]B!$AL$46</f>
        <v>0</v>
      </c>
      <c r="F59" s="7"/>
      <c r="G59" s="7"/>
      <c r="H59" s="7"/>
      <c r="I59" s="7"/>
      <c r="J59" s="7"/>
      <c r="K59" s="7"/>
      <c r="L59" s="7"/>
      <c r="M59" s="7"/>
      <c r="N59" s="7"/>
    </row>
    <row r="60" spans="1:14" s="3" customFormat="1" ht="15" customHeight="1" x14ac:dyDescent="0.15">
      <c r="A60" s="290" t="s">
        <v>91</v>
      </c>
      <c r="B60" s="291" t="s">
        <v>92</v>
      </c>
      <c r="C60" s="312">
        <f>[4]B!$C$47</f>
        <v>370</v>
      </c>
      <c r="D60" s="312">
        <f>[4]B!$E$47</f>
        <v>370</v>
      </c>
      <c r="E60" s="31">
        <f>[4]B!$AL$47</f>
        <v>270100</v>
      </c>
      <c r="F60" s="7"/>
      <c r="G60" s="7"/>
      <c r="H60" s="7"/>
      <c r="I60" s="7"/>
      <c r="J60" s="7"/>
      <c r="K60" s="7"/>
      <c r="L60" s="7"/>
      <c r="M60" s="7"/>
      <c r="N60" s="7"/>
    </row>
    <row r="61" spans="1:14" s="3" customFormat="1" ht="15" customHeight="1" x14ac:dyDescent="0.15">
      <c r="A61" s="315"/>
      <c r="B61" s="313" t="s">
        <v>93</v>
      </c>
      <c r="C61" s="316">
        <f>C62</f>
        <v>0</v>
      </c>
      <c r="D61" s="308"/>
      <c r="E61" s="27"/>
      <c r="F61" s="7"/>
      <c r="G61" s="7"/>
      <c r="H61" s="7"/>
      <c r="I61" s="7"/>
      <c r="J61" s="7"/>
      <c r="K61" s="7"/>
      <c r="L61" s="7"/>
      <c r="M61" s="7"/>
      <c r="N61" s="7"/>
    </row>
    <row r="62" spans="1:14" s="3" customFormat="1" ht="15" customHeight="1" x14ac:dyDescent="0.15">
      <c r="A62" s="303"/>
      <c r="B62" s="309" t="s">
        <v>94</v>
      </c>
      <c r="C62" s="317">
        <f>[4]B!$C$49</f>
        <v>0</v>
      </c>
      <c r="D62" s="308"/>
      <c r="E62" s="27"/>
      <c r="F62" s="7"/>
      <c r="G62" s="7"/>
      <c r="H62" s="7"/>
      <c r="I62" s="7"/>
      <c r="J62" s="7"/>
      <c r="K62" s="7"/>
      <c r="L62" s="7"/>
      <c r="M62" s="7"/>
      <c r="N62" s="7"/>
    </row>
    <row r="63" spans="1:14" s="3" customFormat="1" ht="20.100000000000001" customHeight="1" x14ac:dyDescent="0.15">
      <c r="A63" s="33"/>
      <c r="B63" s="22" t="s">
        <v>95</v>
      </c>
      <c r="C63" s="304">
        <f>SUM(C64:C66)</f>
        <v>1112</v>
      </c>
      <c r="D63" s="305">
        <f>SUM(D64:D66)</f>
        <v>1112</v>
      </c>
      <c r="E63" s="29">
        <f>SUM(E64:E66)</f>
        <v>1982400</v>
      </c>
      <c r="F63" s="7"/>
      <c r="G63" s="7"/>
      <c r="H63" s="7"/>
      <c r="I63" s="7"/>
      <c r="J63" s="7"/>
      <c r="K63" s="7"/>
      <c r="L63" s="7"/>
      <c r="M63" s="7"/>
      <c r="N63" s="7"/>
    </row>
    <row r="64" spans="1:14" s="3" customFormat="1" ht="15" customHeight="1" x14ac:dyDescent="0.15">
      <c r="A64" s="286" t="s">
        <v>96</v>
      </c>
      <c r="B64" s="287" t="s">
        <v>97</v>
      </c>
      <c r="C64" s="311">
        <f>[4]B!$C$53</f>
        <v>748</v>
      </c>
      <c r="D64" s="311">
        <f>[4]B!$E$53</f>
        <v>748</v>
      </c>
      <c r="E64" s="30">
        <f>[4]B!$AL$53</f>
        <v>1548360</v>
      </c>
      <c r="F64" s="7"/>
      <c r="G64" s="7"/>
      <c r="H64" s="7"/>
      <c r="I64" s="7"/>
      <c r="J64" s="7"/>
      <c r="K64" s="7"/>
      <c r="L64" s="7"/>
      <c r="M64" s="7"/>
      <c r="N64" s="7"/>
    </row>
    <row r="65" spans="1:14" s="3" customFormat="1" ht="15" customHeight="1" x14ac:dyDescent="0.15">
      <c r="A65" s="290" t="s">
        <v>98</v>
      </c>
      <c r="B65" s="291" t="s">
        <v>99</v>
      </c>
      <c r="C65" s="312">
        <f>[4]B!$C$54</f>
        <v>1</v>
      </c>
      <c r="D65" s="312">
        <f>[4]B!$E$54</f>
        <v>1</v>
      </c>
      <c r="E65" s="31">
        <f>[4]B!$AL$54</f>
        <v>2070</v>
      </c>
      <c r="F65" s="7"/>
      <c r="G65" s="7"/>
      <c r="H65" s="7"/>
      <c r="I65" s="7"/>
      <c r="J65" s="7"/>
      <c r="K65" s="7"/>
      <c r="L65" s="7"/>
      <c r="M65" s="7"/>
      <c r="N65" s="7"/>
    </row>
    <row r="66" spans="1:14" s="3" customFormat="1" ht="15" customHeight="1" x14ac:dyDescent="0.15">
      <c r="A66" s="290" t="s">
        <v>100</v>
      </c>
      <c r="B66" s="291" t="s">
        <v>101</v>
      </c>
      <c r="C66" s="312">
        <f>[4]B!$C$55</f>
        <v>363</v>
      </c>
      <c r="D66" s="312">
        <f>[4]B!$E$55</f>
        <v>363</v>
      </c>
      <c r="E66" s="31">
        <f>[4]B!$AL$55</f>
        <v>431970</v>
      </c>
      <c r="F66" s="7"/>
      <c r="G66" s="7"/>
      <c r="H66" s="7"/>
      <c r="I66" s="7"/>
      <c r="J66" s="7"/>
      <c r="K66" s="7"/>
      <c r="L66" s="7"/>
      <c r="M66" s="7"/>
      <c r="N66" s="7"/>
    </row>
    <row r="67" spans="1:14" s="3" customFormat="1" ht="15" customHeight="1" x14ac:dyDescent="0.15">
      <c r="A67" s="295"/>
      <c r="B67" s="296" t="s">
        <v>102</v>
      </c>
      <c r="C67" s="318">
        <f>SUM(C68:C69)</f>
        <v>0</v>
      </c>
      <c r="D67" s="308"/>
      <c r="E67" s="27"/>
      <c r="F67" s="7"/>
      <c r="G67" s="7"/>
      <c r="H67" s="7"/>
      <c r="I67" s="7"/>
      <c r="J67" s="7"/>
      <c r="K67" s="7"/>
      <c r="L67" s="7"/>
      <c r="M67" s="7"/>
      <c r="N67" s="7"/>
    </row>
    <row r="68" spans="1:14" s="3" customFormat="1" ht="15" customHeight="1" x14ac:dyDescent="0.15">
      <c r="A68" s="26"/>
      <c r="B68" s="291" t="s">
        <v>103</v>
      </c>
      <c r="C68" s="312">
        <f xml:space="preserve"> [4]B!$C$57</f>
        <v>0</v>
      </c>
      <c r="D68" s="308"/>
      <c r="E68" s="35"/>
      <c r="F68" s="7"/>
      <c r="G68" s="7"/>
      <c r="H68" s="7"/>
      <c r="I68" s="7"/>
      <c r="J68" s="7"/>
      <c r="K68" s="7"/>
      <c r="L68" s="7"/>
      <c r="M68" s="7"/>
      <c r="N68" s="7"/>
    </row>
    <row r="69" spans="1:14" s="3" customFormat="1" ht="15" customHeight="1" x14ac:dyDescent="0.15">
      <c r="A69" s="28"/>
      <c r="B69" s="309" t="s">
        <v>104</v>
      </c>
      <c r="C69" s="317">
        <f>[4]B!$C$58</f>
        <v>0</v>
      </c>
      <c r="D69" s="319"/>
      <c r="E69" s="36"/>
      <c r="F69" s="7"/>
      <c r="G69" s="7"/>
      <c r="H69" s="7"/>
      <c r="I69" s="7"/>
      <c r="J69" s="7"/>
      <c r="K69" s="7"/>
      <c r="L69" s="7"/>
      <c r="M69" s="7"/>
      <c r="N69" s="7"/>
    </row>
    <row r="70" spans="1:14" s="3" customFormat="1" ht="15" customHeight="1" x14ac:dyDescent="0.15">
      <c r="A70" s="37"/>
      <c r="B70" s="13" t="s">
        <v>105</v>
      </c>
      <c r="C70" s="304">
        <f>C10+C33+C51+C56+C63+C25+C26+C45+C54+C61+C67</f>
        <v>19808</v>
      </c>
      <c r="D70" s="304">
        <f>D10+D33+D51+D56+D63+D25</f>
        <v>18636</v>
      </c>
      <c r="E70" s="38">
        <f>E10+E33+E51+E56+E63+E25</f>
        <v>108988170</v>
      </c>
      <c r="F70" s="7"/>
      <c r="G70" s="7"/>
      <c r="H70" s="7"/>
      <c r="I70" s="7"/>
      <c r="J70" s="7"/>
      <c r="K70" s="7"/>
      <c r="L70" s="7"/>
      <c r="M70" s="7"/>
      <c r="N70" s="7"/>
    </row>
    <row r="71" spans="1:14" ht="24.95" customHeight="1" x14ac:dyDescent="0.15">
      <c r="A71" s="12" t="s">
        <v>106</v>
      </c>
    </row>
    <row r="72" spans="1:14" ht="35.1" customHeight="1" x14ac:dyDescent="0.15">
      <c r="A72" s="690" t="s">
        <v>107</v>
      </c>
      <c r="B72" s="753"/>
      <c r="C72" s="39" t="s">
        <v>6</v>
      </c>
      <c r="D72" s="39" t="s">
        <v>7</v>
      </c>
      <c r="E72" s="39" t="s">
        <v>8</v>
      </c>
    </row>
    <row r="73" spans="1:14" s="41" customFormat="1" ht="15" customHeight="1" x14ac:dyDescent="0.25">
      <c r="A73" s="748" t="s">
        <v>108</v>
      </c>
      <c r="B73" s="763"/>
      <c r="C73" s="304">
        <f>SUM(C74:C79,C83:C85)</f>
        <v>134130</v>
      </c>
      <c r="D73" s="320">
        <f>SUM(D74:D78,D79,D83:D85)</f>
        <v>131002</v>
      </c>
      <c r="E73" s="40">
        <f>SUM(E74:E78,E79,E83:E85)</f>
        <v>1016214200</v>
      </c>
    </row>
    <row r="74" spans="1:14" ht="15" customHeight="1" x14ac:dyDescent="0.15">
      <c r="A74" s="42" t="s">
        <v>109</v>
      </c>
      <c r="B74" s="43" t="s">
        <v>110</v>
      </c>
      <c r="C74" s="311">
        <f>[4]B!$C$218</f>
        <v>43369</v>
      </c>
      <c r="D74" s="311">
        <f>[4]B!$E$218</f>
        <v>41770</v>
      </c>
      <c r="E74" s="44">
        <f>[4]B!$AL$218</f>
        <v>56907350</v>
      </c>
    </row>
    <row r="75" spans="1:14" ht="15" customHeight="1" x14ac:dyDescent="0.15">
      <c r="A75" s="554" t="s">
        <v>111</v>
      </c>
      <c r="B75" s="45" t="s">
        <v>112</v>
      </c>
      <c r="C75" s="312">
        <f>[4]B!C283</f>
        <v>47514</v>
      </c>
      <c r="D75" s="321">
        <f>[4]B!$E$283</f>
        <v>46364</v>
      </c>
      <c r="E75" s="46">
        <f>[4]B!$AL$283</f>
        <v>78716550</v>
      </c>
    </row>
    <row r="76" spans="1:14" ht="15" customHeight="1" x14ac:dyDescent="0.15">
      <c r="A76" s="554" t="s">
        <v>113</v>
      </c>
      <c r="B76" s="45" t="s">
        <v>114</v>
      </c>
      <c r="C76" s="312">
        <f>[4]B!$C$327</f>
        <v>2622</v>
      </c>
      <c r="D76" s="312">
        <f>[4]B!$E$327</f>
        <v>2597</v>
      </c>
      <c r="E76" s="46">
        <f>[4]B!$AL$327</f>
        <v>11655260</v>
      </c>
    </row>
    <row r="77" spans="1:14" ht="15" customHeight="1" x14ac:dyDescent="0.15">
      <c r="A77" s="554" t="s">
        <v>115</v>
      </c>
      <c r="B77" s="45" t="s">
        <v>116</v>
      </c>
      <c r="C77" s="312">
        <f>[4]B!$C$338</f>
        <v>0</v>
      </c>
      <c r="D77" s="312">
        <f>[4]B!$E$338</f>
        <v>0</v>
      </c>
      <c r="E77" s="46">
        <f>[4]B!$AL$338</f>
        <v>0</v>
      </c>
    </row>
    <row r="78" spans="1:14" ht="15" customHeight="1" x14ac:dyDescent="0.15">
      <c r="A78" s="554" t="s">
        <v>117</v>
      </c>
      <c r="B78" s="47" t="s">
        <v>118</v>
      </c>
      <c r="C78" s="322">
        <f>[4]B!$C$413</f>
        <v>3389</v>
      </c>
      <c r="D78" s="322">
        <f>[4]B!$E$413</f>
        <v>3289</v>
      </c>
      <c r="E78" s="48">
        <f>[4]B!$AL$413</f>
        <v>18728340</v>
      </c>
    </row>
    <row r="79" spans="1:14" ht="15" customHeight="1" x14ac:dyDescent="0.15">
      <c r="A79" s="764" t="s">
        <v>119</v>
      </c>
      <c r="B79" s="50" t="s">
        <v>120</v>
      </c>
      <c r="C79" s="323">
        <f>SUM(C80:C82)</f>
        <v>35459</v>
      </c>
      <c r="D79" s="323">
        <f>SUM(D80:D82)</f>
        <v>35223</v>
      </c>
      <c r="E79" s="51">
        <f>SUM(E80:E82)</f>
        <v>847269060</v>
      </c>
    </row>
    <row r="80" spans="1:14" ht="15" customHeight="1" x14ac:dyDescent="0.15">
      <c r="A80" s="764"/>
      <c r="B80" s="52" t="s">
        <v>121</v>
      </c>
      <c r="C80" s="321">
        <f>[4]B!$C$464</f>
        <v>4241</v>
      </c>
      <c r="D80" s="321">
        <f>[4]B!$E$464</f>
        <v>4167</v>
      </c>
      <c r="E80" s="53">
        <f>[4]B!$AL$464</f>
        <v>17027080</v>
      </c>
    </row>
    <row r="81" spans="1:5" ht="15" customHeight="1" x14ac:dyDescent="0.15">
      <c r="A81" s="764"/>
      <c r="B81" s="54" t="s">
        <v>122</v>
      </c>
      <c r="C81" s="312">
        <f>[4]B!$C$483</f>
        <v>12</v>
      </c>
      <c r="D81" s="321">
        <f>[4]B!$E$483</f>
        <v>12</v>
      </c>
      <c r="E81" s="46">
        <f>[4]B!$AL$483</f>
        <v>42720</v>
      </c>
    </row>
    <row r="82" spans="1:5" ht="15" customHeight="1" x14ac:dyDescent="0.15">
      <c r="A82" s="764"/>
      <c r="B82" s="54" t="s">
        <v>123</v>
      </c>
      <c r="C82" s="312">
        <f>[4]B!$C$511</f>
        <v>31206</v>
      </c>
      <c r="D82" s="312">
        <f>[4]B!$E$511</f>
        <v>31044</v>
      </c>
      <c r="E82" s="46">
        <f>[4]B!$AL$511</f>
        <v>830199260</v>
      </c>
    </row>
    <row r="83" spans="1:5" ht="15" customHeight="1" x14ac:dyDescent="0.15">
      <c r="A83" s="554" t="s">
        <v>124</v>
      </c>
      <c r="B83" s="45" t="s">
        <v>125</v>
      </c>
      <c r="C83" s="312">
        <f>[4]B!$C$521</f>
        <v>0</v>
      </c>
      <c r="D83" s="312">
        <f>[4]B!$E$521</f>
        <v>0</v>
      </c>
      <c r="E83" s="46">
        <f>[4]B!$AL$521</f>
        <v>0</v>
      </c>
    </row>
    <row r="84" spans="1:5" s="56" customFormat="1" ht="15" customHeight="1" x14ac:dyDescent="0.15">
      <c r="A84" s="554" t="s">
        <v>126</v>
      </c>
      <c r="B84" s="45" t="s">
        <v>127</v>
      </c>
      <c r="C84" s="324">
        <f>[4]B!$C$575</f>
        <v>69</v>
      </c>
      <c r="D84" s="312">
        <f>[4]B!$E$575</f>
        <v>69</v>
      </c>
      <c r="E84" s="55">
        <f>[4]B!$AL$575</f>
        <v>146350</v>
      </c>
    </row>
    <row r="85" spans="1:5" ht="15" customHeight="1" x14ac:dyDescent="0.15">
      <c r="A85" s="554" t="s">
        <v>128</v>
      </c>
      <c r="B85" s="45" t="s">
        <v>129</v>
      </c>
      <c r="C85" s="312">
        <f>[4]B!$C$607</f>
        <v>1708</v>
      </c>
      <c r="D85" s="312">
        <f>[4]B!$E$607</f>
        <v>1690</v>
      </c>
      <c r="E85" s="46">
        <f>[4]B!$AL$607</f>
        <v>2791290</v>
      </c>
    </row>
    <row r="86" spans="1:5" s="3" customFormat="1" ht="15" customHeight="1" x14ac:dyDescent="0.15">
      <c r="A86" s="748" t="s">
        <v>130</v>
      </c>
      <c r="B86" s="749"/>
      <c r="C86" s="323">
        <f>+C87+C88+C89+C90+C94+C95</f>
        <v>5074</v>
      </c>
      <c r="D86" s="323">
        <f>+D87+D88+D89+D90+D94</f>
        <v>5028</v>
      </c>
      <c r="E86" s="51">
        <f>+E87+E88+E89+E90+E94</f>
        <v>137988190</v>
      </c>
    </row>
    <row r="87" spans="1:5" ht="15" customHeight="1" x14ac:dyDescent="0.15">
      <c r="A87" s="57" t="s">
        <v>131</v>
      </c>
      <c r="B87" s="58" t="s">
        <v>132</v>
      </c>
      <c r="C87" s="321">
        <f>[4]B!$C$669</f>
        <v>2495</v>
      </c>
      <c r="D87" s="312">
        <f>[4]B!$E$669</f>
        <v>2487</v>
      </c>
      <c r="E87" s="53">
        <f>[4]B!$AL$669</f>
        <v>22519290</v>
      </c>
    </row>
    <row r="88" spans="1:5" ht="15" customHeight="1" x14ac:dyDescent="0.15">
      <c r="A88" s="554" t="s">
        <v>133</v>
      </c>
      <c r="B88" s="45" t="s">
        <v>134</v>
      </c>
      <c r="C88" s="312">
        <f>[4]B!$C$692</f>
        <v>0</v>
      </c>
      <c r="D88" s="312">
        <f>[4]B!$E$692</f>
        <v>0</v>
      </c>
      <c r="E88" s="46">
        <f>[4]B!$AL$692</f>
        <v>0</v>
      </c>
    </row>
    <row r="89" spans="1:5" ht="15" customHeight="1" x14ac:dyDescent="0.15">
      <c r="A89" s="554" t="s">
        <v>135</v>
      </c>
      <c r="B89" s="45" t="s">
        <v>136</v>
      </c>
      <c r="C89" s="312">
        <f>[4]B!$C$722</f>
        <v>1648</v>
      </c>
      <c r="D89" s="312">
        <f>[4]B!$E$722</f>
        <v>1620</v>
      </c>
      <c r="E89" s="46">
        <f>[4]B!$AL$722</f>
        <v>97908400</v>
      </c>
    </row>
    <row r="90" spans="1:5" ht="15" customHeight="1" x14ac:dyDescent="0.15">
      <c r="A90" s="764" t="s">
        <v>113</v>
      </c>
      <c r="B90" s="45" t="s">
        <v>137</v>
      </c>
      <c r="C90" s="312">
        <f>SUM(C91:C93)</f>
        <v>926</v>
      </c>
      <c r="D90" s="312">
        <f>SUM(D91:D93)</f>
        <v>921</v>
      </c>
      <c r="E90" s="46">
        <f>SUM(E91:E93)</f>
        <v>17560500</v>
      </c>
    </row>
    <row r="91" spans="1:5" ht="15" customHeight="1" x14ac:dyDescent="0.15">
      <c r="A91" s="764"/>
      <c r="B91" s="54" t="s">
        <v>138</v>
      </c>
      <c r="C91" s="312">
        <f>[4]B!$C$746-[4]B!C724-[4]B!C725</f>
        <v>787</v>
      </c>
      <c r="D91" s="312">
        <f>[4]B!$E$746-[4]B!E724-[4]B!E725</f>
        <v>784</v>
      </c>
      <c r="E91" s="46">
        <f>[4]B!$AL$746-[4]B!$AL$676724-[4]B!$AL$725</f>
        <v>14513620</v>
      </c>
    </row>
    <row r="92" spans="1:5" ht="15" customHeight="1" x14ac:dyDescent="0.15">
      <c r="A92" s="764"/>
      <c r="B92" s="54" t="s">
        <v>139</v>
      </c>
      <c r="C92" s="312">
        <f>[4]B!$C$724</f>
        <v>0</v>
      </c>
      <c r="D92" s="312">
        <f>[4]B!$E$724</f>
        <v>0</v>
      </c>
      <c r="E92" s="46">
        <f>[4]B!$AL$724</f>
        <v>0</v>
      </c>
    </row>
    <row r="93" spans="1:5" ht="15" customHeight="1" x14ac:dyDescent="0.15">
      <c r="A93" s="764"/>
      <c r="B93" s="54" t="s">
        <v>140</v>
      </c>
      <c r="C93" s="312">
        <f>[4]B!$C$725</f>
        <v>139</v>
      </c>
      <c r="D93" s="312">
        <f>[4]B!$E$725</f>
        <v>137</v>
      </c>
      <c r="E93" s="46">
        <f>[4]B!$AL$725</f>
        <v>3046880</v>
      </c>
    </row>
    <row r="94" spans="1:5" ht="15" customHeight="1" x14ac:dyDescent="0.15">
      <c r="A94" s="554" t="s">
        <v>115</v>
      </c>
      <c r="B94" s="45" t="s">
        <v>141</v>
      </c>
      <c r="C94" s="312">
        <f>[4]B!$C$779</f>
        <v>0</v>
      </c>
      <c r="D94" s="312">
        <f>[4]B!$E$779</f>
        <v>0</v>
      </c>
      <c r="E94" s="46">
        <f>[4]B!$AL$779</f>
        <v>0</v>
      </c>
    </row>
    <row r="95" spans="1:5" s="60" customFormat="1" ht="15" customHeight="1" x14ac:dyDescent="0.15">
      <c r="A95" s="554"/>
      <c r="B95" s="45" t="s">
        <v>142</v>
      </c>
      <c r="C95" s="312">
        <f>[4]B!$C$837</f>
        <v>5</v>
      </c>
      <c r="D95" s="59"/>
      <c r="E95" s="59"/>
    </row>
    <row r="96" spans="1:5" s="3" customFormat="1" ht="15" customHeight="1" x14ac:dyDescent="0.15">
      <c r="A96" s="61"/>
      <c r="B96" s="61" t="s">
        <v>143</v>
      </c>
      <c r="C96" s="325">
        <f>[4]B!$C$1051</f>
        <v>0</v>
      </c>
      <c r="D96" s="326">
        <f>[4]B!$E$1051</f>
        <v>0</v>
      </c>
      <c r="E96" s="62">
        <f>[4]B!$AL$1051</f>
        <v>0</v>
      </c>
    </row>
    <row r="97" spans="1:8" s="63" customFormat="1" ht="24.95" customHeight="1" x14ac:dyDescent="0.15">
      <c r="A97" s="752" t="s">
        <v>144</v>
      </c>
      <c r="B97" s="752"/>
      <c r="C97" s="752"/>
      <c r="D97" s="752"/>
      <c r="E97" s="752"/>
    </row>
    <row r="98" spans="1:8" s="63" customFormat="1" ht="35.1" customHeight="1" x14ac:dyDescent="0.15">
      <c r="A98" s="13" t="s">
        <v>145</v>
      </c>
      <c r="B98" s="535" t="s">
        <v>5</v>
      </c>
      <c r="C98" s="39" t="s">
        <v>6</v>
      </c>
      <c r="D98" s="39" t="s">
        <v>7</v>
      </c>
      <c r="E98" s="39" t="s">
        <v>8</v>
      </c>
    </row>
    <row r="99" spans="1:8" s="63" customFormat="1" ht="15" customHeight="1" x14ac:dyDescent="0.15">
      <c r="A99" s="286" t="s">
        <v>146</v>
      </c>
      <c r="B99" s="43" t="s">
        <v>147</v>
      </c>
      <c r="C99" s="327">
        <f>[4]B!C844+[4]B!C851+[4]B!C855+[4]B!C862+[4]B!C871+[4]B!C875+[4]B!C879+[4]B!C883+[4]B!C894+[4]B!C897+[4]B!C905+[4]B!C911+[4]B!C921+[4]B!C926+[4]B!C891</f>
        <v>0</v>
      </c>
      <c r="D99" s="327">
        <f>[4]B!E844+[4]B!E851+[4]B!E855+[4]B!E862+[4]B!E871+[4]B!E875+[4]B!E879+[4]B!E883+[4]B!E894+[4]B!E897+[4]B!E905+[4]B!E911+[4]B!E921+[4]B!E926+[4]B!E891</f>
        <v>0</v>
      </c>
      <c r="E99" s="327">
        <f>[4]B!AL844+[4]B!AL851+[4]B!AL855+[4]B!AL862+[4]B!AL871+[4]B!AL875+[4]B!AL879+[4]B!AL883+[4]B!AL894+[4]B!AL897+[4]B!AL905+[4]B!AL911+[4]B!AL921+[4]B!AL926+[4]B!AL891</f>
        <v>0</v>
      </c>
    </row>
    <row r="100" spans="1:8" s="63" customFormat="1" ht="15" customHeight="1" x14ac:dyDescent="0.15">
      <c r="A100" s="290">
        <v>2001</v>
      </c>
      <c r="B100" s="45" t="s">
        <v>148</v>
      </c>
      <c r="C100" s="312">
        <f>SUM([4]B!C2370,[4]B!C2416:C2418)</f>
        <v>1002</v>
      </c>
      <c r="D100" s="312">
        <f>SUM([4]B!E2370,[4]B!E2416:E2418)</f>
        <v>778</v>
      </c>
      <c r="E100" s="46">
        <f>[4]B!AL2370+[4]B!AL2416+[4]B!AL2417+[4]B!AL2418</f>
        <v>15610090</v>
      </c>
    </row>
    <row r="101" spans="1:8" s="63" customFormat="1" ht="15" customHeight="1" x14ac:dyDescent="0.15">
      <c r="A101" s="303" t="s">
        <v>149</v>
      </c>
      <c r="B101" s="65" t="s">
        <v>150</v>
      </c>
      <c r="C101" s="317">
        <f>[4]B!C2684</f>
        <v>16</v>
      </c>
      <c r="D101" s="317">
        <f>[4]B!E2684</f>
        <v>16</v>
      </c>
      <c r="E101" s="48">
        <f>[4]B!AL2684</f>
        <v>1299560</v>
      </c>
    </row>
    <row r="102" spans="1:8" s="63" customFormat="1" ht="15" customHeight="1" x14ac:dyDescent="0.15">
      <c r="A102" s="37"/>
      <c r="B102" s="66" t="s">
        <v>151</v>
      </c>
      <c r="C102" s="328">
        <f>SUM(C99:C101)</f>
        <v>1018</v>
      </c>
      <c r="D102" s="328">
        <f>SUM(D99:D101)</f>
        <v>794</v>
      </c>
      <c r="E102" s="67">
        <f>SUM(E99:E101)</f>
        <v>16909650</v>
      </c>
    </row>
    <row r="103" spans="1:8" s="71" customFormat="1" ht="24.95" customHeight="1" x14ac:dyDescent="0.15">
      <c r="A103" s="68" t="s">
        <v>152</v>
      </c>
      <c r="B103" s="69"/>
      <c r="C103" s="68"/>
      <c r="D103" s="68"/>
      <c r="E103" s="68"/>
      <c r="F103" s="70"/>
      <c r="G103" s="70"/>
    </row>
    <row r="104" spans="1:8" s="63" customFormat="1" ht="33.75" customHeight="1" x14ac:dyDescent="0.15">
      <c r="A104" s="72" t="s">
        <v>4</v>
      </c>
      <c r="B104" s="72" t="s">
        <v>5</v>
      </c>
      <c r="C104" s="39" t="s">
        <v>6</v>
      </c>
      <c r="D104" s="39" t="s">
        <v>7</v>
      </c>
      <c r="E104" s="39" t="s">
        <v>153</v>
      </c>
      <c r="F104" s="39" t="s">
        <v>154</v>
      </c>
      <c r="G104" s="39" t="s">
        <v>155</v>
      </c>
      <c r="H104" s="39" t="s">
        <v>8</v>
      </c>
    </row>
    <row r="105" spans="1:8" s="63" customFormat="1" ht="15" customHeight="1" x14ac:dyDescent="0.15">
      <c r="A105" s="286" t="s">
        <v>156</v>
      </c>
      <c r="B105" s="43" t="s">
        <v>157</v>
      </c>
      <c r="C105" s="311">
        <f>[4]B!$C$1216</f>
        <v>3</v>
      </c>
      <c r="D105" s="311">
        <f>[4]B!$I$1216</f>
        <v>2</v>
      </c>
      <c r="E105" s="311">
        <f>[4]B!$I$1216</f>
        <v>2</v>
      </c>
      <c r="F105" s="311">
        <f>[4]B!$L$1216</f>
        <v>0</v>
      </c>
      <c r="G105" s="73"/>
      <c r="H105" s="44">
        <f>[4]B!$AL$1216</f>
        <v>356800</v>
      </c>
    </row>
    <row r="106" spans="1:8" s="63" customFormat="1" ht="15" customHeight="1" x14ac:dyDescent="0.15">
      <c r="A106" s="290" t="s">
        <v>158</v>
      </c>
      <c r="B106" s="45" t="s">
        <v>159</v>
      </c>
      <c r="C106" s="312">
        <f>[4]B!C1352</f>
        <v>131</v>
      </c>
      <c r="D106" s="312">
        <f>[4]B!I1352</f>
        <v>116</v>
      </c>
      <c r="E106" s="312">
        <f>[4]B!I1352</f>
        <v>116</v>
      </c>
      <c r="F106" s="312">
        <f>[4]B!L1352</f>
        <v>12</v>
      </c>
      <c r="G106" s="74"/>
      <c r="H106" s="46">
        <f>[4]B!$AL$1352</f>
        <v>43570750</v>
      </c>
    </row>
    <row r="107" spans="1:8" s="63" customFormat="1" ht="15" customHeight="1" x14ac:dyDescent="0.15">
      <c r="A107" s="290" t="s">
        <v>160</v>
      </c>
      <c r="B107" s="45" t="s">
        <v>161</v>
      </c>
      <c r="C107" s="312">
        <f>[4]B!C1502</f>
        <v>40</v>
      </c>
      <c r="D107" s="312">
        <f>[4]B!I1502</f>
        <v>25</v>
      </c>
      <c r="E107" s="312">
        <f>[4]B!I1502</f>
        <v>25</v>
      </c>
      <c r="F107" s="312">
        <f>[4]B!L1502</f>
        <v>3</v>
      </c>
      <c r="G107" s="74"/>
      <c r="H107" s="46">
        <f>[4]B!$AL$1502</f>
        <v>3042150</v>
      </c>
    </row>
    <row r="108" spans="1:8" s="63" customFormat="1" ht="15" customHeight="1" x14ac:dyDescent="0.15">
      <c r="A108" s="290" t="s">
        <v>162</v>
      </c>
      <c r="B108" s="45" t="s">
        <v>163</v>
      </c>
      <c r="C108" s="312">
        <f>[4]B!C1566</f>
        <v>4</v>
      </c>
      <c r="D108" s="312">
        <f>[4]B!I1566</f>
        <v>3</v>
      </c>
      <c r="E108" s="312">
        <f>[4]B!I1566</f>
        <v>3</v>
      </c>
      <c r="F108" s="312">
        <f>[4]B!L1566</f>
        <v>0</v>
      </c>
      <c r="G108" s="74"/>
      <c r="H108" s="46">
        <f>[4]B!AL1566</f>
        <v>464110</v>
      </c>
    </row>
    <row r="109" spans="1:8" s="63" customFormat="1" ht="15" customHeight="1" x14ac:dyDescent="0.15">
      <c r="A109" s="290" t="s">
        <v>164</v>
      </c>
      <c r="B109" s="45" t="s">
        <v>165</v>
      </c>
      <c r="C109" s="312">
        <f>[4]B!$C$1635</f>
        <v>21</v>
      </c>
      <c r="D109" s="312">
        <f>[4]B!$I$1635</f>
        <v>15</v>
      </c>
      <c r="E109" s="312">
        <f>[4]B!$I$1635</f>
        <v>15</v>
      </c>
      <c r="F109" s="312">
        <f>[4]B!$L$1635</f>
        <v>6</v>
      </c>
      <c r="G109" s="74"/>
      <c r="H109" s="46">
        <f>[4]B!$AL$1635</f>
        <v>1165880</v>
      </c>
    </row>
    <row r="110" spans="1:8" s="63" customFormat="1" ht="15" customHeight="1" x14ac:dyDescent="0.15">
      <c r="A110" s="290" t="s">
        <v>166</v>
      </c>
      <c r="B110" s="45" t="s">
        <v>167</v>
      </c>
      <c r="C110" s="312">
        <f>[4]B!$C$1680</f>
        <v>37</v>
      </c>
      <c r="D110" s="312">
        <f>[4]B!$I$1680</f>
        <v>34</v>
      </c>
      <c r="E110" s="312">
        <f>[4]B!$I$1680</f>
        <v>34</v>
      </c>
      <c r="F110" s="312">
        <f>[4]B!$L$1680</f>
        <v>1</v>
      </c>
      <c r="G110" s="74"/>
      <c r="H110" s="46">
        <f>[4]B!$AL$1680</f>
        <v>2250645</v>
      </c>
    </row>
    <row r="111" spans="1:8" s="63" customFormat="1" ht="15" customHeight="1" x14ac:dyDescent="0.15">
      <c r="A111" s="290" t="s">
        <v>168</v>
      </c>
      <c r="B111" s="45" t="s">
        <v>169</v>
      </c>
      <c r="C111" s="312">
        <f>[4]B!$C$1914</f>
        <v>9</v>
      </c>
      <c r="D111" s="312">
        <f>[4]B!$I$1914</f>
        <v>8</v>
      </c>
      <c r="E111" s="312">
        <f>[4]B!$I$1914</f>
        <v>8</v>
      </c>
      <c r="F111" s="312">
        <f>[4]B!$L$1914</f>
        <v>1</v>
      </c>
      <c r="G111" s="74"/>
      <c r="H111" s="46">
        <f>[4]B!$AL$1914</f>
        <v>14933170</v>
      </c>
    </row>
    <row r="112" spans="1:8" s="63" customFormat="1" ht="15" customHeight="1" x14ac:dyDescent="0.15">
      <c r="A112" s="290" t="s">
        <v>170</v>
      </c>
      <c r="B112" s="45" t="s">
        <v>171</v>
      </c>
      <c r="C112" s="312">
        <f>[4]B!$C$1983</f>
        <v>6</v>
      </c>
      <c r="D112" s="312">
        <f>[4]B!$I$1983</f>
        <v>5</v>
      </c>
      <c r="E112" s="312">
        <f>[4]B!$I$1983</f>
        <v>5</v>
      </c>
      <c r="F112" s="312">
        <f>[4]B!$L$1983</f>
        <v>1</v>
      </c>
      <c r="G112" s="74"/>
      <c r="H112" s="46">
        <f>[4]B!$AL$1983</f>
        <v>1196015</v>
      </c>
    </row>
    <row r="113" spans="1:12" s="63" customFormat="1" ht="15" customHeight="1" x14ac:dyDescent="0.15">
      <c r="A113" s="290" t="s">
        <v>172</v>
      </c>
      <c r="B113" s="45" t="s">
        <v>173</v>
      </c>
      <c r="C113" s="312">
        <f>[4]B!$C$2176</f>
        <v>186</v>
      </c>
      <c r="D113" s="312">
        <f>[4]B!$I$2176</f>
        <v>114</v>
      </c>
      <c r="E113" s="312">
        <f>[4]B!$I$2176</f>
        <v>114</v>
      </c>
      <c r="F113" s="312">
        <f>[4]B!$L$2176</f>
        <v>33</v>
      </c>
      <c r="G113" s="74"/>
      <c r="H113" s="46">
        <f>[4]B!$AL$2176</f>
        <v>38260390</v>
      </c>
    </row>
    <row r="114" spans="1:12" s="63" customFormat="1" ht="15" customHeight="1" x14ac:dyDescent="0.15">
      <c r="A114" s="290" t="s">
        <v>174</v>
      </c>
      <c r="B114" s="45" t="s">
        <v>175</v>
      </c>
      <c r="C114" s="312">
        <f>[4]B!C2218</f>
        <v>19</v>
      </c>
      <c r="D114" s="312">
        <f>[4]B!I2218</f>
        <v>8</v>
      </c>
      <c r="E114" s="312">
        <f>[4]B!I2218</f>
        <v>8</v>
      </c>
      <c r="F114" s="312">
        <f>[4]B!L2218</f>
        <v>6</v>
      </c>
      <c r="G114" s="74"/>
      <c r="H114" s="46">
        <f>[4]B!AL2218</f>
        <v>1879885</v>
      </c>
    </row>
    <row r="115" spans="1:12" s="63" customFormat="1" ht="15" customHeight="1" x14ac:dyDescent="0.15">
      <c r="A115" s="290" t="s">
        <v>176</v>
      </c>
      <c r="B115" s="45" t="s">
        <v>177</v>
      </c>
      <c r="C115" s="312">
        <f>[4]B!$C$2342</f>
        <v>73</v>
      </c>
      <c r="D115" s="312">
        <f>[4]B!I2342</f>
        <v>32</v>
      </c>
      <c r="E115" s="312">
        <f>[4]B!I2342</f>
        <v>32</v>
      </c>
      <c r="F115" s="312">
        <f>[4]B!L2342</f>
        <v>3</v>
      </c>
      <c r="G115" s="74"/>
      <c r="H115" s="46">
        <f>[4]B!AL2342</f>
        <v>10128930</v>
      </c>
    </row>
    <row r="116" spans="1:12" s="63" customFormat="1" ht="15" customHeight="1" x14ac:dyDescent="0.15">
      <c r="A116" s="290" t="s">
        <v>178</v>
      </c>
      <c r="B116" s="45" t="s">
        <v>179</v>
      </c>
      <c r="C116" s="312">
        <f>[4]B!$C$2377</f>
        <v>13</v>
      </c>
      <c r="D116" s="312">
        <f>[4]B!I2377</f>
        <v>10</v>
      </c>
      <c r="E116" s="312">
        <f>[4]B!I2377</f>
        <v>10</v>
      </c>
      <c r="F116" s="312">
        <f>[4]B!L2377</f>
        <v>3</v>
      </c>
      <c r="G116" s="74"/>
      <c r="H116" s="46">
        <f>[4]B!$AL$2377</f>
        <v>3318895</v>
      </c>
    </row>
    <row r="117" spans="1:12" s="63" customFormat="1" ht="15" customHeight="1" x14ac:dyDescent="0.15">
      <c r="A117" s="290" t="s">
        <v>180</v>
      </c>
      <c r="B117" s="45" t="s">
        <v>181</v>
      </c>
      <c r="C117" s="312">
        <f>[4]B!$C$2414</f>
        <v>35</v>
      </c>
      <c r="D117" s="312">
        <f>[4]B!$I$2414</f>
        <v>23</v>
      </c>
      <c r="E117" s="312">
        <f>[4]B!$I$2414</f>
        <v>23</v>
      </c>
      <c r="F117" s="312">
        <f>[4]B!$L$2414</f>
        <v>2</v>
      </c>
      <c r="G117" s="74"/>
      <c r="H117" s="46">
        <f>[4]B!$AL$2414</f>
        <v>5299345</v>
      </c>
    </row>
    <row r="118" spans="1:12" s="75" customFormat="1" ht="15" customHeight="1" x14ac:dyDescent="0.15">
      <c r="A118" s="290" t="s">
        <v>182</v>
      </c>
      <c r="B118" s="45" t="s">
        <v>183</v>
      </c>
      <c r="C118" s="312">
        <f>SUM(C119:C121)</f>
        <v>87</v>
      </c>
      <c r="D118" s="312">
        <f t="shared" ref="D118:F118" si="1">SUM(D119:D121)</f>
        <v>31</v>
      </c>
      <c r="E118" s="312">
        <f t="shared" si="1"/>
        <v>31</v>
      </c>
      <c r="F118" s="312">
        <f t="shared" si="1"/>
        <v>0</v>
      </c>
      <c r="G118" s="74"/>
      <c r="H118" s="46">
        <f>SUM(H119:H121)</f>
        <v>4773070</v>
      </c>
    </row>
    <row r="119" spans="1:12" s="75" customFormat="1" ht="15" customHeight="1" x14ac:dyDescent="0.15">
      <c r="A119" s="290"/>
      <c r="B119" s="76" t="s">
        <v>184</v>
      </c>
      <c r="C119" s="312">
        <f>[4]B!C2420</f>
        <v>87</v>
      </c>
      <c r="D119" s="312">
        <f>[4]B!$I$2420</f>
        <v>31</v>
      </c>
      <c r="E119" s="312">
        <f>[4]B!$I$2420</f>
        <v>31</v>
      </c>
      <c r="F119" s="312">
        <f>[4]B!$L$2420</f>
        <v>0</v>
      </c>
      <c r="G119" s="74"/>
      <c r="H119" s="46">
        <f>[4]B!$AL$2420</f>
        <v>4773070</v>
      </c>
    </row>
    <row r="120" spans="1:12" s="75" customFormat="1" ht="15" customHeight="1" x14ac:dyDescent="0.15">
      <c r="A120" s="290"/>
      <c r="B120" s="76" t="s">
        <v>185</v>
      </c>
      <c r="C120" s="312">
        <f>[4]B!C2421</f>
        <v>0</v>
      </c>
      <c r="D120" s="312">
        <f>[4]B!$I$2421</f>
        <v>0</v>
      </c>
      <c r="E120" s="312">
        <f>[4]B!$I$2421</f>
        <v>0</v>
      </c>
      <c r="F120" s="312">
        <f>[4]B!$L$2421</f>
        <v>0</v>
      </c>
      <c r="G120" s="74"/>
      <c r="H120" s="46">
        <f>[4]B!$AL$2421</f>
        <v>0</v>
      </c>
    </row>
    <row r="121" spans="1:12" s="75" customFormat="1" ht="15" customHeight="1" x14ac:dyDescent="0.15">
      <c r="A121" s="290"/>
      <c r="B121" s="76" t="s">
        <v>186</v>
      </c>
      <c r="C121" s="312">
        <f>SUM([4]B!C2422:C2426)</f>
        <v>0</v>
      </c>
      <c r="D121" s="312">
        <f>SUM([4]B!I2422:I2426)</f>
        <v>0</v>
      </c>
      <c r="E121" s="312">
        <f>SUM([4]B!I2422:I2426)</f>
        <v>0</v>
      </c>
      <c r="F121" s="312">
        <f>SUM([4]B!L2422:L2426)</f>
        <v>0</v>
      </c>
      <c r="G121" s="74"/>
      <c r="H121" s="46">
        <f>SUM([4]B!AL2422:AL2426)</f>
        <v>0</v>
      </c>
    </row>
    <row r="122" spans="1:12" s="63" customFormat="1" ht="15" customHeight="1" x14ac:dyDescent="0.15">
      <c r="A122" s="290" t="s">
        <v>187</v>
      </c>
      <c r="B122" s="45" t="s">
        <v>188</v>
      </c>
      <c r="C122" s="312">
        <f>[4]B!$C$2660</f>
        <v>98</v>
      </c>
      <c r="D122" s="312">
        <f>[4]B!$I$2660</f>
        <v>77</v>
      </c>
      <c r="E122" s="312">
        <f>[4]B!$I$2660</f>
        <v>77</v>
      </c>
      <c r="F122" s="312">
        <f>[4]B!$L$2660</f>
        <v>10</v>
      </c>
      <c r="G122" s="74"/>
      <c r="H122" s="46">
        <f>[4]B!$AL$2660</f>
        <v>24094070</v>
      </c>
    </row>
    <row r="123" spans="1:12" s="63" customFormat="1" ht="15" customHeight="1" x14ac:dyDescent="0.15">
      <c r="A123" s="303">
        <v>2106</v>
      </c>
      <c r="B123" s="65" t="s">
        <v>189</v>
      </c>
      <c r="C123" s="317">
        <f>[4]B!$C2672</f>
        <v>12</v>
      </c>
      <c r="D123" s="317">
        <f>[4]B!$I2672</f>
        <v>6</v>
      </c>
      <c r="E123" s="74"/>
      <c r="F123" s="74"/>
      <c r="G123" s="317">
        <f>[4]B!C2672</f>
        <v>12</v>
      </c>
      <c r="H123" s="317">
        <f>+([4]B!$AL2672)*0.75</f>
        <v>386010</v>
      </c>
    </row>
    <row r="124" spans="1:12" s="63" customFormat="1" ht="15" customHeight="1" x14ac:dyDescent="0.15">
      <c r="A124" s="329"/>
      <c r="B124" s="66" t="s">
        <v>190</v>
      </c>
      <c r="C124" s="323">
        <f>SUM(C105:C118)+C122+C123</f>
        <v>774</v>
      </c>
      <c r="D124" s="323">
        <f>SUM(D105:D118)+D122+D123</f>
        <v>509</v>
      </c>
      <c r="E124" s="323">
        <f>SUM(E105:E118)+E122+E123</f>
        <v>503</v>
      </c>
      <c r="F124" s="323">
        <f>SUM(F105:F118)+F122+F123</f>
        <v>81</v>
      </c>
      <c r="G124" s="317">
        <f>SUM(G123)</f>
        <v>12</v>
      </c>
      <c r="H124" s="51">
        <f>SUM(H105:H118)+H122+H123</f>
        <v>155120115</v>
      </c>
    </row>
    <row r="125" spans="1:12" s="12" customFormat="1" ht="24.95" customHeight="1" x14ac:dyDescent="0.15">
      <c r="A125" s="759" t="s">
        <v>191</v>
      </c>
      <c r="B125" s="752"/>
      <c r="C125" s="330"/>
      <c r="D125" s="330"/>
      <c r="E125" s="77"/>
      <c r="F125" s="11"/>
      <c r="G125" s="11"/>
      <c r="H125" s="11"/>
      <c r="I125" s="11"/>
      <c r="J125" s="11"/>
      <c r="K125" s="11"/>
      <c r="L125" s="11"/>
    </row>
    <row r="126" spans="1:12" s="3" customFormat="1" ht="35.1" customHeight="1" x14ac:dyDescent="0.15">
      <c r="A126" s="13" t="s">
        <v>4</v>
      </c>
      <c r="B126" s="13" t="s">
        <v>5</v>
      </c>
      <c r="C126" s="39" t="s">
        <v>6</v>
      </c>
      <c r="D126" s="39" t="s">
        <v>7</v>
      </c>
      <c r="E126" s="39" t="s">
        <v>8</v>
      </c>
      <c r="F126" s="7"/>
      <c r="G126" s="7"/>
      <c r="H126" s="7"/>
      <c r="I126" s="7"/>
      <c r="J126" s="7"/>
      <c r="K126" s="7"/>
      <c r="L126" s="7"/>
    </row>
    <row r="127" spans="1:12" s="3" customFormat="1" ht="20.100000000000001" customHeight="1" x14ac:dyDescent="0.15">
      <c r="A127" s="13"/>
      <c r="B127" s="331" t="s">
        <v>192</v>
      </c>
      <c r="C127" s="304"/>
      <c r="D127" s="304"/>
      <c r="E127" s="40"/>
      <c r="F127" s="7"/>
      <c r="G127" s="7"/>
      <c r="H127" s="7"/>
      <c r="I127" s="7"/>
      <c r="J127" s="7"/>
      <c r="K127" s="7"/>
      <c r="L127" s="7"/>
    </row>
    <row r="128" spans="1:12" s="3" customFormat="1" ht="24" customHeight="1" x14ac:dyDescent="0.15">
      <c r="A128" s="286" t="s">
        <v>193</v>
      </c>
      <c r="B128" s="43" t="s">
        <v>194</v>
      </c>
      <c r="C128" s="332">
        <f>[4]B!$C$116</f>
        <v>4295</v>
      </c>
      <c r="D128" s="332">
        <f>[4]B!$E$116</f>
        <v>4056</v>
      </c>
      <c r="E128" s="78">
        <f>[4]B!$AL$116</f>
        <v>159928080</v>
      </c>
      <c r="F128" s="7"/>
      <c r="G128" s="7"/>
      <c r="H128" s="7"/>
      <c r="I128" s="7"/>
      <c r="J128" s="7"/>
      <c r="K128" s="7"/>
      <c r="L128" s="7"/>
    </row>
    <row r="129" spans="1:12" s="3" customFormat="1" ht="24" customHeight="1" x14ac:dyDescent="0.15">
      <c r="A129" s="290" t="s">
        <v>195</v>
      </c>
      <c r="B129" s="45" t="s">
        <v>196</v>
      </c>
      <c r="C129" s="333">
        <f>[4]B!$C$117</f>
        <v>0</v>
      </c>
      <c r="D129" s="333">
        <f>[4]B!$E$117</f>
        <v>0</v>
      </c>
      <c r="E129" s="79">
        <f>[4]B!$AL$117</f>
        <v>0</v>
      </c>
      <c r="F129" s="7"/>
      <c r="G129" s="7"/>
      <c r="H129" s="7"/>
      <c r="I129" s="7"/>
      <c r="J129" s="7"/>
      <c r="K129" s="7"/>
      <c r="L129" s="7"/>
    </row>
    <row r="130" spans="1:12" s="3" customFormat="1" ht="24" customHeight="1" x14ac:dyDescent="0.15">
      <c r="A130" s="290" t="s">
        <v>197</v>
      </c>
      <c r="B130" s="45" t="s">
        <v>198</v>
      </c>
      <c r="C130" s="333">
        <f>[4]B!$C$118</f>
        <v>0</v>
      </c>
      <c r="D130" s="333">
        <f>[4]B!$E$118</f>
        <v>0</v>
      </c>
      <c r="E130" s="79">
        <f>[4]B!$AL$118</f>
        <v>0</v>
      </c>
      <c r="F130" s="7"/>
      <c r="G130" s="7"/>
      <c r="H130" s="7"/>
      <c r="I130" s="7"/>
      <c r="J130" s="7"/>
      <c r="K130" s="7"/>
      <c r="L130" s="7"/>
    </row>
    <row r="131" spans="1:12" s="3" customFormat="1" ht="15" customHeight="1" x14ac:dyDescent="0.15">
      <c r="A131" s="290" t="s">
        <v>199</v>
      </c>
      <c r="B131" s="45" t="s">
        <v>200</v>
      </c>
      <c r="C131" s="333">
        <f>[4]B!$C$119</f>
        <v>752</v>
      </c>
      <c r="D131" s="333">
        <f>[4]B!$E$119</f>
        <v>750</v>
      </c>
      <c r="E131" s="79">
        <f>[4]B!$AL$119</f>
        <v>122932500</v>
      </c>
      <c r="F131" s="7"/>
      <c r="G131" s="7"/>
      <c r="H131" s="7"/>
      <c r="I131" s="7"/>
      <c r="J131" s="7"/>
      <c r="K131" s="7"/>
      <c r="L131" s="7"/>
    </row>
    <row r="132" spans="1:12" s="3" customFormat="1" ht="15" customHeight="1" x14ac:dyDescent="0.15">
      <c r="A132" s="290" t="s">
        <v>201</v>
      </c>
      <c r="B132" s="45" t="s">
        <v>202</v>
      </c>
      <c r="C132" s="333">
        <f>[4]B!$C$120</f>
        <v>0</v>
      </c>
      <c r="D132" s="333">
        <f>[4]B!$E$120</f>
        <v>0</v>
      </c>
      <c r="E132" s="79">
        <f>[4]B!$AL$120</f>
        <v>0</v>
      </c>
      <c r="F132" s="7"/>
      <c r="G132" s="7"/>
      <c r="H132" s="7"/>
      <c r="I132" s="7"/>
      <c r="J132" s="7"/>
      <c r="K132" s="7"/>
      <c r="L132" s="7"/>
    </row>
    <row r="133" spans="1:12" s="3" customFormat="1" ht="15" customHeight="1" x14ac:dyDescent="0.15">
      <c r="A133" s="290" t="s">
        <v>203</v>
      </c>
      <c r="B133" s="45" t="s">
        <v>204</v>
      </c>
      <c r="C133" s="333">
        <f>[4]B!$C$121</f>
        <v>0</v>
      </c>
      <c r="D133" s="333">
        <f>[4]B!$E$121</f>
        <v>0</v>
      </c>
      <c r="E133" s="79">
        <f>[4]B!$AL$121</f>
        <v>0</v>
      </c>
      <c r="F133" s="7"/>
      <c r="G133" s="7"/>
      <c r="H133" s="7"/>
      <c r="I133" s="7"/>
      <c r="J133" s="7"/>
      <c r="K133" s="7"/>
      <c r="L133" s="7"/>
    </row>
    <row r="134" spans="1:12" s="3" customFormat="1" ht="15" customHeight="1" x14ac:dyDescent="0.15">
      <c r="A134" s="290" t="s">
        <v>205</v>
      </c>
      <c r="B134" s="45" t="s">
        <v>206</v>
      </c>
      <c r="C134" s="333">
        <f>[4]B!$C$122</f>
        <v>122</v>
      </c>
      <c r="D134" s="333">
        <f>[4]B!$E$122</f>
        <v>122</v>
      </c>
      <c r="E134" s="79">
        <f>[4]B!$AL$122</f>
        <v>9659960</v>
      </c>
      <c r="F134" s="7"/>
      <c r="G134" s="7"/>
      <c r="H134" s="7"/>
      <c r="I134" s="7"/>
      <c r="J134" s="7"/>
      <c r="K134" s="7"/>
      <c r="L134" s="7"/>
    </row>
    <row r="135" spans="1:12" s="3" customFormat="1" ht="15" customHeight="1" x14ac:dyDescent="0.15">
      <c r="A135" s="290" t="s">
        <v>207</v>
      </c>
      <c r="B135" s="45" t="s">
        <v>208</v>
      </c>
      <c r="C135" s="333">
        <f>[4]B!$C$123</f>
        <v>101</v>
      </c>
      <c r="D135" s="333">
        <f>[4]B!$E$123</f>
        <v>101</v>
      </c>
      <c r="E135" s="79">
        <f>[4]B!$AL$123</f>
        <v>7997180</v>
      </c>
      <c r="F135" s="7"/>
      <c r="G135" s="7"/>
      <c r="H135" s="7"/>
      <c r="I135" s="7"/>
      <c r="J135" s="7"/>
      <c r="K135" s="7"/>
      <c r="L135" s="7"/>
    </row>
    <row r="136" spans="1:12" s="3" customFormat="1" ht="15" customHeight="1" x14ac:dyDescent="0.15">
      <c r="A136" s="290" t="s">
        <v>209</v>
      </c>
      <c r="B136" s="45" t="s">
        <v>210</v>
      </c>
      <c r="C136" s="333">
        <f>[4]B!$C$124</f>
        <v>0</v>
      </c>
      <c r="D136" s="333">
        <f>[4]B!$E$124</f>
        <v>0</v>
      </c>
      <c r="E136" s="79">
        <f>[4]B!$AL$124</f>
        <v>0</v>
      </c>
      <c r="F136" s="7"/>
      <c r="G136" s="7"/>
      <c r="H136" s="7"/>
      <c r="I136" s="7"/>
      <c r="J136" s="7"/>
      <c r="K136" s="7"/>
      <c r="L136" s="7"/>
    </row>
    <row r="137" spans="1:12" s="3" customFormat="1" ht="15" customHeight="1" x14ac:dyDescent="0.15">
      <c r="A137" s="290" t="s">
        <v>211</v>
      </c>
      <c r="B137" s="45" t="s">
        <v>212</v>
      </c>
      <c r="C137" s="333">
        <f>[4]B!$C$125</f>
        <v>114</v>
      </c>
      <c r="D137" s="333">
        <f>[4]B!$E$125</f>
        <v>114</v>
      </c>
      <c r="E137" s="79">
        <f>[4]B!$AL$125</f>
        <v>8097420</v>
      </c>
      <c r="F137" s="7"/>
      <c r="G137" s="7"/>
      <c r="H137" s="7"/>
      <c r="I137" s="7"/>
      <c r="J137" s="7"/>
      <c r="K137" s="7"/>
      <c r="L137" s="7"/>
    </row>
    <row r="138" spans="1:12" s="3" customFormat="1" ht="15" customHeight="1" x14ac:dyDescent="0.15">
      <c r="A138" s="290" t="s">
        <v>213</v>
      </c>
      <c r="B138" s="45" t="s">
        <v>214</v>
      </c>
      <c r="C138" s="333">
        <f>[4]B!$C$126</f>
        <v>0</v>
      </c>
      <c r="D138" s="333">
        <f>[4]B!$E$126</f>
        <v>0</v>
      </c>
      <c r="E138" s="79">
        <f>[4]B!$AL$126</f>
        <v>0</v>
      </c>
      <c r="F138" s="7"/>
      <c r="G138" s="7"/>
      <c r="H138" s="7"/>
      <c r="I138" s="7"/>
      <c r="J138" s="7"/>
      <c r="K138" s="7"/>
      <c r="L138" s="7"/>
    </row>
    <row r="139" spans="1:12" s="3" customFormat="1" ht="15" customHeight="1" x14ac:dyDescent="0.15">
      <c r="A139" s="290" t="s">
        <v>215</v>
      </c>
      <c r="B139" s="45" t="s">
        <v>216</v>
      </c>
      <c r="C139" s="333">
        <f>[4]B!$C$127</f>
        <v>0</v>
      </c>
      <c r="D139" s="333">
        <f>[4]B!$E$127</f>
        <v>0</v>
      </c>
      <c r="E139" s="79">
        <f>[4]B!$AL$127</f>
        <v>0</v>
      </c>
      <c r="F139" s="7"/>
      <c r="G139" s="7"/>
      <c r="H139" s="7"/>
      <c r="I139" s="7"/>
      <c r="J139" s="7"/>
      <c r="K139" s="7"/>
      <c r="L139" s="7"/>
    </row>
    <row r="140" spans="1:12" s="3" customFormat="1" ht="15" customHeight="1" x14ac:dyDescent="0.15">
      <c r="A140" s="303" t="s">
        <v>217</v>
      </c>
      <c r="B140" s="65" t="s">
        <v>218</v>
      </c>
      <c r="C140" s="334">
        <f>[4]B!$C$128</f>
        <v>0</v>
      </c>
      <c r="D140" s="334">
        <f>[4]B!$E$128</f>
        <v>0</v>
      </c>
      <c r="E140" s="80">
        <f>[4]B!$AL$128</f>
        <v>0</v>
      </c>
      <c r="F140" s="7"/>
      <c r="G140" s="7"/>
      <c r="H140" s="7"/>
      <c r="I140" s="7"/>
      <c r="J140" s="7"/>
      <c r="K140" s="7"/>
      <c r="L140" s="7"/>
    </row>
    <row r="141" spans="1:12" s="3" customFormat="1" ht="20.100000000000001" customHeight="1" x14ac:dyDescent="0.15">
      <c r="A141" s="329"/>
      <c r="B141" s="66" t="s">
        <v>219</v>
      </c>
      <c r="C141" s="335">
        <f>SUM(C128:C140)</f>
        <v>5384</v>
      </c>
      <c r="D141" s="335">
        <f>SUM(D128:D140)</f>
        <v>5143</v>
      </c>
      <c r="E141" s="51">
        <f>SUM(E128:E140)</f>
        <v>308615140</v>
      </c>
      <c r="F141" s="7"/>
      <c r="G141" s="7"/>
      <c r="H141" s="7"/>
      <c r="I141" s="7"/>
      <c r="J141" s="7"/>
      <c r="K141" s="7"/>
      <c r="L141" s="7"/>
    </row>
    <row r="142" spans="1:12" s="3" customFormat="1" ht="20.100000000000001" customHeight="1" x14ac:dyDescent="0.15">
      <c r="A142" s="329"/>
      <c r="B142" s="81" t="s">
        <v>220</v>
      </c>
      <c r="C142" s="335">
        <f>SUM(C143:C152)</f>
        <v>794</v>
      </c>
      <c r="D142" s="335">
        <f>SUM(D143:D152)</f>
        <v>753</v>
      </c>
      <c r="E142" s="51">
        <f>SUM(E143:E152)</f>
        <v>4460850</v>
      </c>
      <c r="F142" s="7"/>
      <c r="G142" s="7"/>
      <c r="H142" s="7"/>
      <c r="I142" s="7"/>
      <c r="J142" s="7"/>
      <c r="K142" s="7"/>
      <c r="L142" s="7"/>
    </row>
    <row r="143" spans="1:12" s="3" customFormat="1" ht="15" customHeight="1" x14ac:dyDescent="0.15">
      <c r="A143" s="286" t="s">
        <v>221</v>
      </c>
      <c r="B143" s="43" t="s">
        <v>222</v>
      </c>
      <c r="C143" s="336">
        <f>[4]B!$C$131</f>
        <v>0</v>
      </c>
      <c r="D143" s="336">
        <f>[4]B!$E$131</f>
        <v>0</v>
      </c>
      <c r="E143" s="78">
        <f>[4]B!$AL$131</f>
        <v>0</v>
      </c>
      <c r="F143" s="7"/>
      <c r="G143" s="7"/>
      <c r="H143" s="7"/>
      <c r="I143" s="7"/>
      <c r="J143" s="7"/>
      <c r="K143" s="7"/>
      <c r="L143" s="7"/>
    </row>
    <row r="144" spans="1:12" s="3" customFormat="1" ht="15" customHeight="1" x14ac:dyDescent="0.15">
      <c r="A144" s="290" t="s">
        <v>223</v>
      </c>
      <c r="B144" s="45" t="s">
        <v>224</v>
      </c>
      <c r="C144" s="337">
        <f>[4]B!$C$132</f>
        <v>0</v>
      </c>
      <c r="D144" s="337">
        <f>[4]B!$E$132</f>
        <v>0</v>
      </c>
      <c r="E144" s="79">
        <f>[4]B!$AL$132</f>
        <v>0</v>
      </c>
      <c r="F144" s="7"/>
      <c r="G144" s="7"/>
      <c r="H144" s="7"/>
      <c r="I144" s="7"/>
      <c r="J144" s="7"/>
      <c r="K144" s="7"/>
      <c r="L144" s="7"/>
    </row>
    <row r="145" spans="1:12" s="3" customFormat="1" ht="15" customHeight="1" x14ac:dyDescent="0.15">
      <c r="A145" s="290" t="s">
        <v>225</v>
      </c>
      <c r="B145" s="45" t="s">
        <v>226</v>
      </c>
      <c r="C145" s="337">
        <f>[4]B!$C$133</f>
        <v>0</v>
      </c>
      <c r="D145" s="337">
        <f>[4]B!$E$133</f>
        <v>0</v>
      </c>
      <c r="E145" s="79">
        <f>[4]B!$AL$133</f>
        <v>0</v>
      </c>
      <c r="F145" s="7"/>
      <c r="G145" s="7"/>
      <c r="H145" s="7"/>
      <c r="I145" s="7"/>
      <c r="J145" s="7"/>
      <c r="K145" s="7"/>
      <c r="L145" s="7"/>
    </row>
    <row r="146" spans="1:12" s="3" customFormat="1" ht="15" customHeight="1" x14ac:dyDescent="0.15">
      <c r="A146" s="290" t="s">
        <v>227</v>
      </c>
      <c r="B146" s="45" t="s">
        <v>228</v>
      </c>
      <c r="C146" s="337">
        <f>[4]B!$C$134</f>
        <v>757</v>
      </c>
      <c r="D146" s="337">
        <f>[4]B!$E$134</f>
        <v>722</v>
      </c>
      <c r="E146" s="79">
        <f>[4]B!$AL$134</f>
        <v>4223700</v>
      </c>
      <c r="F146" s="7"/>
      <c r="G146" s="7"/>
      <c r="H146" s="7"/>
      <c r="I146" s="7"/>
      <c r="J146" s="7"/>
      <c r="K146" s="7"/>
      <c r="L146" s="7"/>
    </row>
    <row r="147" spans="1:12" s="3" customFormat="1" ht="15" customHeight="1" x14ac:dyDescent="0.15">
      <c r="A147" s="290" t="s">
        <v>229</v>
      </c>
      <c r="B147" s="45" t="s">
        <v>230</v>
      </c>
      <c r="C147" s="337">
        <f>[4]B!$C$135</f>
        <v>0</v>
      </c>
      <c r="D147" s="337">
        <f>[4]B!$E$135</f>
        <v>0</v>
      </c>
      <c r="E147" s="79">
        <f>[4]B!$AL$135</f>
        <v>0</v>
      </c>
      <c r="F147" s="7"/>
      <c r="G147" s="7"/>
      <c r="H147" s="7"/>
      <c r="I147" s="7"/>
      <c r="J147" s="7"/>
      <c r="K147" s="7"/>
      <c r="L147" s="7"/>
    </row>
    <row r="148" spans="1:12" s="3" customFormat="1" ht="15" customHeight="1" x14ac:dyDescent="0.15">
      <c r="A148" s="290" t="s">
        <v>231</v>
      </c>
      <c r="B148" s="45" t="s">
        <v>232</v>
      </c>
      <c r="C148" s="337">
        <f>[4]B!$C$136</f>
        <v>0</v>
      </c>
      <c r="D148" s="337">
        <f>[4]B!$E$136</f>
        <v>0</v>
      </c>
      <c r="E148" s="79">
        <f>[4]B!$AL$136</f>
        <v>0</v>
      </c>
      <c r="F148" s="7"/>
      <c r="G148" s="7"/>
      <c r="H148" s="7"/>
      <c r="I148" s="7"/>
      <c r="J148" s="7"/>
      <c r="K148" s="7"/>
      <c r="L148" s="7"/>
    </row>
    <row r="149" spans="1:12" s="3" customFormat="1" ht="15" customHeight="1" x14ac:dyDescent="0.15">
      <c r="A149" s="290" t="s">
        <v>233</v>
      </c>
      <c r="B149" s="45" t="s">
        <v>234</v>
      </c>
      <c r="C149" s="337">
        <f>[4]B!$C$137</f>
        <v>0</v>
      </c>
      <c r="D149" s="337">
        <f>[4]B!$E$137</f>
        <v>0</v>
      </c>
      <c r="E149" s="79">
        <f>[4]B!$AL$137</f>
        <v>0</v>
      </c>
      <c r="F149" s="7"/>
      <c r="G149" s="7"/>
      <c r="H149" s="7"/>
      <c r="I149" s="7"/>
      <c r="J149" s="7"/>
      <c r="K149" s="7"/>
      <c r="L149" s="7"/>
    </row>
    <row r="150" spans="1:12" s="3" customFormat="1" ht="15" customHeight="1" x14ac:dyDescent="0.15">
      <c r="A150" s="290" t="s">
        <v>235</v>
      </c>
      <c r="B150" s="45" t="s">
        <v>236</v>
      </c>
      <c r="C150" s="337">
        <f>[4]B!$C$138</f>
        <v>37</v>
      </c>
      <c r="D150" s="337">
        <f>[4]B!$E$138</f>
        <v>31</v>
      </c>
      <c r="E150" s="79">
        <f>[4]B!$AL$138</f>
        <v>237150</v>
      </c>
      <c r="F150" s="7"/>
      <c r="G150" s="7"/>
      <c r="H150" s="7"/>
      <c r="I150" s="7"/>
      <c r="J150" s="7"/>
      <c r="K150" s="7"/>
      <c r="L150" s="7"/>
    </row>
    <row r="151" spans="1:12" s="3" customFormat="1" ht="14.1" customHeight="1" x14ac:dyDescent="0.15">
      <c r="A151" s="290" t="s">
        <v>237</v>
      </c>
      <c r="B151" s="45" t="s">
        <v>238</v>
      </c>
      <c r="C151" s="337">
        <f>[4]B!$C$139</f>
        <v>0</v>
      </c>
      <c r="D151" s="337">
        <f>[4]B!$E$139</f>
        <v>0</v>
      </c>
      <c r="E151" s="79">
        <f>[4]B!$AL$139</f>
        <v>0</v>
      </c>
      <c r="F151" s="7"/>
      <c r="G151" s="7"/>
      <c r="H151" s="7"/>
      <c r="I151" s="7"/>
      <c r="J151" s="7"/>
      <c r="K151" s="7"/>
      <c r="L151" s="7"/>
    </row>
    <row r="152" spans="1:12" s="3" customFormat="1" ht="15" customHeight="1" x14ac:dyDescent="0.15">
      <c r="A152" s="303" t="s">
        <v>239</v>
      </c>
      <c r="B152" s="65" t="s">
        <v>240</v>
      </c>
      <c r="C152" s="338">
        <f>[4]B!$C$140</f>
        <v>0</v>
      </c>
      <c r="D152" s="338">
        <f>[4]B!$E$140</f>
        <v>0</v>
      </c>
      <c r="E152" s="80">
        <f>[4]B!$AL$140</f>
        <v>0</v>
      </c>
      <c r="F152" s="7"/>
      <c r="G152" s="7"/>
      <c r="H152" s="7"/>
      <c r="I152" s="7"/>
      <c r="J152" s="7"/>
      <c r="K152" s="7"/>
      <c r="L152" s="7"/>
    </row>
    <row r="153" spans="1:12" s="3" customFormat="1" ht="15" customHeight="1" x14ac:dyDescent="0.15">
      <c r="A153" s="339"/>
      <c r="B153" s="82" t="s">
        <v>241</v>
      </c>
      <c r="C153" s="340">
        <f>SUM(C154:C158)</f>
        <v>0</v>
      </c>
      <c r="D153" s="341"/>
      <c r="E153" s="84"/>
      <c r="F153" s="7"/>
      <c r="G153" s="7"/>
      <c r="H153" s="7"/>
      <c r="I153" s="7"/>
      <c r="J153" s="7"/>
      <c r="K153" s="7"/>
      <c r="L153" s="7"/>
    </row>
    <row r="154" spans="1:12" s="3" customFormat="1" ht="14.1" customHeight="1" x14ac:dyDescent="0.15">
      <c r="A154" s="303">
        <v>203211</v>
      </c>
      <c r="B154" s="65" t="s">
        <v>242</v>
      </c>
      <c r="C154" s="337">
        <f>[4]B!$C$142</f>
        <v>0</v>
      </c>
      <c r="D154" s="341"/>
      <c r="E154" s="84"/>
      <c r="F154" s="7"/>
      <c r="G154" s="7"/>
      <c r="H154" s="7"/>
      <c r="I154" s="7"/>
      <c r="J154" s="7"/>
      <c r="K154" s="7"/>
      <c r="L154" s="7"/>
    </row>
    <row r="155" spans="1:12" s="3" customFormat="1" ht="23.25" customHeight="1" x14ac:dyDescent="0.15">
      <c r="A155" s="342" t="s">
        <v>243</v>
      </c>
      <c r="B155" s="85" t="s">
        <v>244</v>
      </c>
      <c r="C155" s="337">
        <f>[4]B!C143</f>
        <v>0</v>
      </c>
      <c r="D155" s="343"/>
      <c r="E155" s="86"/>
      <c r="F155" s="7"/>
      <c r="G155" s="7"/>
      <c r="H155" s="7"/>
      <c r="I155" s="7"/>
      <c r="J155" s="7"/>
      <c r="K155" s="7"/>
      <c r="L155" s="7"/>
    </row>
    <row r="156" spans="1:12" s="3" customFormat="1" ht="14.1" customHeight="1" x14ac:dyDescent="0.15">
      <c r="A156" s="342" t="s">
        <v>245</v>
      </c>
      <c r="B156" s="85" t="s">
        <v>246</v>
      </c>
      <c r="C156" s="337">
        <f>[4]B!C144</f>
        <v>0</v>
      </c>
      <c r="D156" s="343"/>
      <c r="E156" s="86"/>
      <c r="F156" s="7"/>
      <c r="G156" s="7"/>
      <c r="H156" s="7"/>
      <c r="I156" s="7"/>
      <c r="J156" s="7"/>
      <c r="K156" s="7"/>
      <c r="L156" s="7"/>
    </row>
    <row r="157" spans="1:12" s="3" customFormat="1" ht="14.1" customHeight="1" x14ac:dyDescent="0.15">
      <c r="A157" s="342" t="s">
        <v>247</v>
      </c>
      <c r="B157" s="85" t="s">
        <v>248</v>
      </c>
      <c r="C157" s="337">
        <f>[4]B!C145</f>
        <v>0</v>
      </c>
      <c r="D157" s="343"/>
      <c r="E157" s="86"/>
      <c r="F157" s="7"/>
      <c r="G157" s="7"/>
      <c r="H157" s="7"/>
      <c r="I157" s="7"/>
      <c r="J157" s="7"/>
      <c r="K157" s="7"/>
      <c r="L157" s="7"/>
    </row>
    <row r="158" spans="1:12" s="3" customFormat="1" ht="24" customHeight="1" x14ac:dyDescent="0.15">
      <c r="A158" s="342" t="s">
        <v>249</v>
      </c>
      <c r="B158" s="85" t="s">
        <v>250</v>
      </c>
      <c r="C158" s="337">
        <f>[4]B!C146</f>
        <v>0</v>
      </c>
      <c r="D158" s="343"/>
      <c r="E158" s="86"/>
      <c r="F158" s="7"/>
      <c r="G158" s="7"/>
      <c r="H158" s="7"/>
      <c r="I158" s="7"/>
      <c r="J158" s="7"/>
      <c r="K158" s="7"/>
      <c r="L158" s="7"/>
    </row>
    <row r="159" spans="1:12" s="3" customFormat="1" ht="15" customHeight="1" x14ac:dyDescent="0.15">
      <c r="A159" s="329"/>
      <c r="B159" s="87" t="s">
        <v>251</v>
      </c>
      <c r="C159" s="344">
        <f>(C141+C142+C153)</f>
        <v>6178</v>
      </c>
      <c r="D159" s="344">
        <f>(D141+D142)</f>
        <v>5896</v>
      </c>
      <c r="E159" s="51">
        <f>(E141+E142)</f>
        <v>313075990</v>
      </c>
      <c r="F159" s="7"/>
      <c r="G159" s="7"/>
      <c r="H159" s="7"/>
      <c r="I159" s="7"/>
      <c r="J159" s="7"/>
      <c r="K159" s="7"/>
      <c r="L159" s="7"/>
    </row>
    <row r="160" spans="1:12" s="12" customFormat="1" ht="24.95" customHeight="1" x14ac:dyDescent="0.15">
      <c r="A160" s="68" t="s">
        <v>252</v>
      </c>
      <c r="B160" s="88"/>
      <c r="C160" s="330"/>
      <c r="D160" s="330"/>
      <c r="E160" s="77"/>
      <c r="F160" s="11"/>
      <c r="G160" s="11"/>
      <c r="H160" s="11"/>
      <c r="I160" s="11"/>
      <c r="J160" s="11"/>
      <c r="K160" s="11"/>
      <c r="L160" s="11"/>
    </row>
    <row r="161" spans="1:14" s="3" customFormat="1" ht="35.1" customHeight="1" x14ac:dyDescent="0.15">
      <c r="A161" s="13" t="s">
        <v>4</v>
      </c>
      <c r="B161" s="13" t="s">
        <v>5</v>
      </c>
      <c r="C161" s="39" t="s">
        <v>6</v>
      </c>
      <c r="D161" s="39" t="s">
        <v>7</v>
      </c>
      <c r="E161" s="39" t="s">
        <v>8</v>
      </c>
      <c r="F161" s="7"/>
      <c r="G161" s="7"/>
      <c r="H161" s="7"/>
      <c r="I161" s="7"/>
      <c r="J161" s="7"/>
      <c r="K161" s="7"/>
      <c r="L161" s="7"/>
    </row>
    <row r="162" spans="1:14" s="3" customFormat="1" ht="15" customHeight="1" x14ac:dyDescent="0.15">
      <c r="A162" s="286" t="s">
        <v>253</v>
      </c>
      <c r="B162" s="43" t="s">
        <v>254</v>
      </c>
      <c r="C162" s="345">
        <f>[4]B!C62</f>
        <v>255</v>
      </c>
      <c r="D162" s="345">
        <f>[4]B!$E$62</f>
        <v>189</v>
      </c>
      <c r="E162" s="79">
        <f>[4]B!$AL$62</f>
        <v>170100</v>
      </c>
      <c r="F162" s="7"/>
      <c r="G162" s="7"/>
      <c r="H162" s="7"/>
      <c r="I162" s="7"/>
      <c r="J162" s="7"/>
      <c r="K162" s="7"/>
      <c r="L162" s="7"/>
    </row>
    <row r="163" spans="1:14" s="3" customFormat="1" ht="15" customHeight="1" x14ac:dyDescent="0.15">
      <c r="A163" s="303" t="s">
        <v>255</v>
      </c>
      <c r="B163" s="65" t="s">
        <v>256</v>
      </c>
      <c r="C163" s="317">
        <f>SUM([4]B!$C$63+[4]B!$C$64)</f>
        <v>0</v>
      </c>
      <c r="D163" s="346">
        <f>SUM([4]B!$E$63+[4]B!$E$64)</f>
        <v>0</v>
      </c>
      <c r="E163" s="79">
        <f>SUM([4]B!$AL$63+[4]B!$AL$64)</f>
        <v>0</v>
      </c>
      <c r="F163" s="7"/>
      <c r="G163" s="7"/>
      <c r="H163" s="7"/>
      <c r="I163" s="7"/>
      <c r="J163" s="7"/>
      <c r="K163" s="7"/>
      <c r="L163" s="7"/>
    </row>
    <row r="164" spans="1:14" s="3" customFormat="1" ht="15" customHeight="1" x14ac:dyDescent="0.15">
      <c r="A164" s="89"/>
      <c r="B164" s="90" t="s">
        <v>257</v>
      </c>
      <c r="C164" s="347">
        <f>SUM(C162:C163)</f>
        <v>255</v>
      </c>
      <c r="D164" s="347">
        <f>SUM(D162:D163)</f>
        <v>189</v>
      </c>
      <c r="E164" s="91">
        <f>SUM(E162:E163)</f>
        <v>170100</v>
      </c>
      <c r="F164" s="7"/>
      <c r="G164" s="7"/>
      <c r="H164" s="7"/>
      <c r="I164" s="7"/>
      <c r="J164" s="7"/>
      <c r="K164" s="7"/>
      <c r="L164" s="7"/>
    </row>
    <row r="165" spans="1:14" s="3" customFormat="1" ht="24.95" customHeight="1" x14ac:dyDescent="0.15">
      <c r="A165" s="68" t="s">
        <v>258</v>
      </c>
      <c r="B165" s="92"/>
      <c r="C165" s="348"/>
      <c r="D165" s="348"/>
      <c r="E165" s="93"/>
      <c r="F165" s="7"/>
      <c r="G165" s="7"/>
      <c r="H165" s="7"/>
      <c r="I165" s="7"/>
      <c r="J165" s="7"/>
      <c r="K165" s="7"/>
      <c r="L165" s="7"/>
      <c r="M165" s="7"/>
      <c r="N165" s="7"/>
    </row>
    <row r="166" spans="1:14" s="3" customFormat="1" ht="35.1" customHeight="1" x14ac:dyDescent="0.15">
      <c r="A166" s="13" t="s">
        <v>4</v>
      </c>
      <c r="B166" s="13" t="s">
        <v>5</v>
      </c>
      <c r="C166" s="39" t="s">
        <v>6</v>
      </c>
      <c r="D166" s="94" t="s">
        <v>7</v>
      </c>
      <c r="E166" s="39" t="s">
        <v>8</v>
      </c>
      <c r="F166" s="7"/>
      <c r="G166" s="7"/>
      <c r="H166" s="7"/>
      <c r="I166" s="7"/>
      <c r="J166" s="7"/>
      <c r="K166" s="7"/>
      <c r="L166" s="7"/>
      <c r="M166" s="7"/>
      <c r="N166" s="7"/>
    </row>
    <row r="167" spans="1:14" s="3" customFormat="1" ht="15" customHeight="1" x14ac:dyDescent="0.15">
      <c r="A167" s="286">
        <v>1101004</v>
      </c>
      <c r="B167" s="43" t="s">
        <v>259</v>
      </c>
      <c r="C167" s="311">
        <f>[4]B!C1085</f>
        <v>0</v>
      </c>
      <c r="D167" s="349">
        <f>[4]B!$E$1085</f>
        <v>0</v>
      </c>
      <c r="E167" s="79">
        <f>[4]B!$AL$1085</f>
        <v>0</v>
      </c>
      <c r="F167" s="7"/>
      <c r="G167" s="7"/>
      <c r="H167" s="7"/>
      <c r="I167" s="7"/>
      <c r="J167" s="7"/>
      <c r="K167" s="7"/>
      <c r="L167" s="7"/>
      <c r="M167" s="7"/>
      <c r="N167" s="7"/>
    </row>
    <row r="168" spans="1:14" s="3" customFormat="1" ht="15" customHeight="1" x14ac:dyDescent="0.15">
      <c r="A168" s="290">
        <v>1101006</v>
      </c>
      <c r="B168" s="45" t="s">
        <v>260</v>
      </c>
      <c r="C168" s="350">
        <f>[4]B!C1086</f>
        <v>0</v>
      </c>
      <c r="D168" s="351">
        <f>[4]B!$E$1086</f>
        <v>0</v>
      </c>
      <c r="E168" s="79">
        <f>[4]B!$AL$1086</f>
        <v>0</v>
      </c>
      <c r="F168" s="7"/>
      <c r="G168" s="7"/>
      <c r="H168" s="7"/>
      <c r="I168" s="7"/>
      <c r="J168" s="7"/>
      <c r="K168" s="7"/>
      <c r="L168" s="7"/>
      <c r="M168" s="7"/>
      <c r="N168" s="7"/>
    </row>
    <row r="169" spans="1:14" s="3" customFormat="1" ht="15" customHeight="1" x14ac:dyDescent="0.15">
      <c r="A169" s="290">
        <v>1701001</v>
      </c>
      <c r="B169" s="45" t="s">
        <v>261</v>
      </c>
      <c r="C169" s="351">
        <f>[4]B!C1788</f>
        <v>1064</v>
      </c>
      <c r="D169" s="351">
        <f>[4]B!$E$1788</f>
        <v>1050</v>
      </c>
      <c r="E169" s="79">
        <f>[4]B!$AL$1788</f>
        <v>6132000</v>
      </c>
      <c r="F169" s="7"/>
      <c r="G169" s="7"/>
      <c r="H169" s="7"/>
      <c r="I169" s="7"/>
      <c r="J169" s="7"/>
      <c r="K169" s="7"/>
      <c r="L169" s="7"/>
      <c r="M169" s="7"/>
      <c r="N169" s="7"/>
    </row>
    <row r="170" spans="1:14" s="3" customFormat="1" ht="24" customHeight="1" x14ac:dyDescent="0.15">
      <c r="A170" s="290">
        <v>1701003</v>
      </c>
      <c r="B170" s="45" t="s">
        <v>262</v>
      </c>
      <c r="C170" s="351">
        <f>[4]B!C1789</f>
        <v>37</v>
      </c>
      <c r="D170" s="351">
        <f>[4]B!$E$1789</f>
        <v>37</v>
      </c>
      <c r="E170" s="79">
        <f>[4]B!$AL$1789</f>
        <v>608280</v>
      </c>
      <c r="F170" s="7"/>
      <c r="G170" s="7"/>
      <c r="H170" s="7"/>
      <c r="I170" s="7"/>
      <c r="J170" s="7"/>
      <c r="K170" s="7"/>
      <c r="L170" s="7"/>
      <c r="M170" s="7"/>
      <c r="N170" s="7"/>
    </row>
    <row r="171" spans="1:14" s="3" customFormat="1" ht="24" customHeight="1" x14ac:dyDescent="0.15">
      <c r="A171" s="290" t="s">
        <v>263</v>
      </c>
      <c r="B171" s="45" t="s">
        <v>264</v>
      </c>
      <c r="C171" s="351">
        <f>[4]B!C1790</f>
        <v>56</v>
      </c>
      <c r="D171" s="351">
        <f>[4]B!$E$1790</f>
        <v>56</v>
      </c>
      <c r="E171" s="79">
        <f>[4]B!$AL$1790</f>
        <v>1561280</v>
      </c>
      <c r="F171" s="7"/>
      <c r="G171" s="7"/>
      <c r="H171" s="7"/>
      <c r="I171" s="7"/>
      <c r="J171" s="7"/>
      <c r="K171" s="7"/>
      <c r="L171" s="7"/>
      <c r="M171" s="7"/>
      <c r="N171" s="7"/>
    </row>
    <row r="172" spans="1:14" s="3" customFormat="1" ht="15" customHeight="1" x14ac:dyDescent="0.15">
      <c r="A172" s="290" t="s">
        <v>265</v>
      </c>
      <c r="B172" s="45" t="s">
        <v>266</v>
      </c>
      <c r="C172" s="351">
        <f>[4]B!C1791</f>
        <v>0</v>
      </c>
      <c r="D172" s="351">
        <f>[4]B!$E$1791</f>
        <v>0</v>
      </c>
      <c r="E172" s="79">
        <f>[4]B!$AL$1791</f>
        <v>0</v>
      </c>
      <c r="F172" s="7"/>
      <c r="G172" s="7"/>
      <c r="H172" s="7"/>
      <c r="I172" s="7"/>
      <c r="J172" s="7"/>
      <c r="K172" s="7"/>
      <c r="L172" s="7"/>
      <c r="M172" s="7"/>
      <c r="N172" s="7"/>
    </row>
    <row r="173" spans="1:14" s="3" customFormat="1" ht="15" customHeight="1" x14ac:dyDescent="0.15">
      <c r="A173" s="290" t="s">
        <v>267</v>
      </c>
      <c r="B173" s="45" t="s">
        <v>268</v>
      </c>
      <c r="C173" s="351">
        <f>[4]B!C1792</f>
        <v>111</v>
      </c>
      <c r="D173" s="351">
        <f>[4]B!$E$1792</f>
        <v>111</v>
      </c>
      <c r="E173" s="79">
        <f>[4]B!$AL$1792</f>
        <v>6583410</v>
      </c>
      <c r="F173" s="7"/>
      <c r="G173" s="7"/>
      <c r="H173" s="7"/>
      <c r="I173" s="7"/>
      <c r="J173" s="7"/>
      <c r="K173" s="7"/>
      <c r="L173" s="7"/>
      <c r="M173" s="7"/>
      <c r="N173" s="7"/>
    </row>
    <row r="174" spans="1:14" s="3" customFormat="1" ht="24" customHeight="1" x14ac:dyDescent="0.15">
      <c r="A174" s="290" t="s">
        <v>269</v>
      </c>
      <c r="B174" s="45" t="s">
        <v>270</v>
      </c>
      <c r="C174" s="351">
        <f>[4]B!C1793</f>
        <v>0</v>
      </c>
      <c r="D174" s="351">
        <f>[4]B!$E$1793</f>
        <v>0</v>
      </c>
      <c r="E174" s="79">
        <f>[4]B!$AL$1793</f>
        <v>0</v>
      </c>
      <c r="F174" s="7"/>
      <c r="G174" s="7"/>
      <c r="H174" s="7"/>
      <c r="I174" s="7"/>
      <c r="J174" s="7"/>
      <c r="K174" s="7"/>
      <c r="L174" s="7"/>
      <c r="M174" s="7"/>
      <c r="N174" s="7"/>
    </row>
    <row r="175" spans="1:14" s="3" customFormat="1" ht="15" customHeight="1" x14ac:dyDescent="0.15">
      <c r="A175" s="290" t="s">
        <v>271</v>
      </c>
      <c r="B175" s="45" t="s">
        <v>272</v>
      </c>
      <c r="C175" s="351">
        <f>[4]B!C1794</f>
        <v>0</v>
      </c>
      <c r="D175" s="351">
        <f>[4]B!$E$1794</f>
        <v>0</v>
      </c>
      <c r="E175" s="79">
        <f>[4]B!$AL$1794</f>
        <v>0</v>
      </c>
      <c r="F175" s="7"/>
      <c r="G175" s="7"/>
      <c r="H175" s="7"/>
      <c r="I175" s="7"/>
      <c r="J175" s="7"/>
      <c r="K175" s="7"/>
      <c r="L175" s="7"/>
      <c r="M175" s="7"/>
      <c r="N175" s="7"/>
    </row>
    <row r="176" spans="1:14" s="3" customFormat="1" ht="15" customHeight="1" x14ac:dyDescent="0.15">
      <c r="A176" s="290" t="s">
        <v>273</v>
      </c>
      <c r="B176" s="45" t="s">
        <v>274</v>
      </c>
      <c r="C176" s="351">
        <f>[4]B!C1795</f>
        <v>0</v>
      </c>
      <c r="D176" s="351">
        <f>[4]B!$E$1795</f>
        <v>0</v>
      </c>
      <c r="E176" s="79">
        <f>[4]B!$AL$1795</f>
        <v>0</v>
      </c>
      <c r="F176" s="7"/>
      <c r="G176" s="7"/>
      <c r="H176" s="7"/>
      <c r="I176" s="7"/>
      <c r="J176" s="7"/>
      <c r="K176" s="7"/>
      <c r="L176" s="7"/>
      <c r="M176" s="7"/>
      <c r="N176" s="7"/>
    </row>
    <row r="177" spans="1:14" s="3" customFormat="1" ht="15" customHeight="1" x14ac:dyDescent="0.15">
      <c r="A177" s="290" t="s">
        <v>275</v>
      </c>
      <c r="B177" s="45" t="s">
        <v>276</v>
      </c>
      <c r="C177" s="351">
        <f>[4]B!C1796</f>
        <v>0</v>
      </c>
      <c r="D177" s="351">
        <f>[4]B!$E$1796</f>
        <v>0</v>
      </c>
      <c r="E177" s="79">
        <f>[4]B!$AL$1796</f>
        <v>0</v>
      </c>
      <c r="F177" s="7"/>
      <c r="G177" s="7"/>
      <c r="H177" s="7"/>
      <c r="I177" s="7"/>
      <c r="J177" s="7"/>
      <c r="K177" s="7"/>
      <c r="L177" s="7"/>
      <c r="M177" s="7"/>
      <c r="N177" s="7"/>
    </row>
    <row r="178" spans="1:14" s="3" customFormat="1" ht="15" customHeight="1" x14ac:dyDescent="0.15">
      <c r="A178" s="290" t="s">
        <v>277</v>
      </c>
      <c r="B178" s="45" t="s">
        <v>278</v>
      </c>
      <c r="C178" s="351">
        <f>[4]B!C1797</f>
        <v>0</v>
      </c>
      <c r="D178" s="351">
        <f>[4]B!$E$1797</f>
        <v>0</v>
      </c>
      <c r="E178" s="79">
        <f>[4]B!$AL$1797</f>
        <v>0</v>
      </c>
      <c r="F178" s="7"/>
      <c r="G178" s="7"/>
      <c r="H178" s="7"/>
      <c r="I178" s="7"/>
      <c r="J178" s="7"/>
      <c r="K178" s="7"/>
      <c r="L178" s="7"/>
      <c r="M178" s="7"/>
      <c r="N178" s="7"/>
    </row>
    <row r="179" spans="1:14" s="3" customFormat="1" ht="15" customHeight="1" x14ac:dyDescent="0.15">
      <c r="A179" s="290" t="s">
        <v>279</v>
      </c>
      <c r="B179" s="45" t="s">
        <v>280</v>
      </c>
      <c r="C179" s="351">
        <f>[4]B!C1798</f>
        <v>0</v>
      </c>
      <c r="D179" s="351">
        <f>[4]B!$E$1798</f>
        <v>0</v>
      </c>
      <c r="E179" s="79">
        <f>[4]B!$AL$1798</f>
        <v>0</v>
      </c>
      <c r="F179" s="7"/>
      <c r="G179" s="7"/>
      <c r="H179" s="7"/>
      <c r="I179" s="7"/>
      <c r="J179" s="7"/>
      <c r="K179" s="7"/>
      <c r="L179" s="7"/>
      <c r="M179" s="7"/>
      <c r="N179" s="7"/>
    </row>
    <row r="180" spans="1:14" s="3" customFormat="1" ht="15" customHeight="1" x14ac:dyDescent="0.15">
      <c r="A180" s="290" t="s">
        <v>281</v>
      </c>
      <c r="B180" s="45" t="s">
        <v>282</v>
      </c>
      <c r="C180" s="351">
        <f>[4]B!C1799</f>
        <v>0</v>
      </c>
      <c r="D180" s="351">
        <f>[4]B!$E$1799</f>
        <v>0</v>
      </c>
      <c r="E180" s="79">
        <f>[4]B!$AL$1799</f>
        <v>0</v>
      </c>
      <c r="F180" s="7"/>
      <c r="G180" s="7"/>
      <c r="H180" s="7"/>
      <c r="I180" s="7"/>
      <c r="J180" s="7"/>
      <c r="K180" s="7"/>
      <c r="L180" s="7"/>
      <c r="M180" s="7"/>
      <c r="N180" s="7"/>
    </row>
    <row r="181" spans="1:14" s="3" customFormat="1" ht="15" customHeight="1" x14ac:dyDescent="0.15">
      <c r="A181" s="290" t="s">
        <v>283</v>
      </c>
      <c r="B181" s="45" t="s">
        <v>284</v>
      </c>
      <c r="C181" s="351">
        <f>[4]B!C1800</f>
        <v>0</v>
      </c>
      <c r="D181" s="351">
        <f>[4]B!$E$1800</f>
        <v>0</v>
      </c>
      <c r="E181" s="79">
        <f>[4]B!$AL$1800</f>
        <v>0</v>
      </c>
      <c r="F181" s="7"/>
      <c r="G181" s="7"/>
      <c r="H181" s="7"/>
      <c r="I181" s="7"/>
      <c r="J181" s="7"/>
      <c r="K181" s="7"/>
      <c r="L181" s="7"/>
      <c r="M181" s="7"/>
      <c r="N181" s="7"/>
    </row>
    <row r="182" spans="1:14" s="3" customFormat="1" ht="15" customHeight="1" x14ac:dyDescent="0.15">
      <c r="A182" s="290" t="s">
        <v>285</v>
      </c>
      <c r="B182" s="45" t="s">
        <v>286</v>
      </c>
      <c r="C182" s="351">
        <f>[4]B!C1801</f>
        <v>0</v>
      </c>
      <c r="D182" s="351">
        <f>[4]B!$E$1801</f>
        <v>0</v>
      </c>
      <c r="E182" s="79">
        <f>[4]B!$AL$1801</f>
        <v>0</v>
      </c>
      <c r="F182" s="7"/>
      <c r="G182" s="7"/>
      <c r="H182" s="7"/>
      <c r="I182" s="7"/>
      <c r="J182" s="7"/>
      <c r="K182" s="7"/>
      <c r="L182" s="7"/>
      <c r="M182" s="7"/>
      <c r="N182" s="7"/>
    </row>
    <row r="183" spans="1:14" s="3" customFormat="1" ht="24" customHeight="1" x14ac:dyDescent="0.15">
      <c r="A183" s="290" t="s">
        <v>287</v>
      </c>
      <c r="B183" s="45" t="s">
        <v>288</v>
      </c>
      <c r="C183" s="351">
        <f>[4]B!C1802</f>
        <v>0</v>
      </c>
      <c r="D183" s="351">
        <f>[4]B!$E$1802</f>
        <v>0</v>
      </c>
      <c r="E183" s="79">
        <f>[4]B!$AL$1802</f>
        <v>0</v>
      </c>
      <c r="F183" s="7"/>
      <c r="G183" s="7"/>
      <c r="H183" s="7"/>
      <c r="I183" s="7"/>
      <c r="J183" s="7"/>
      <c r="K183" s="7"/>
      <c r="L183" s="7"/>
      <c r="M183" s="7"/>
      <c r="N183" s="7"/>
    </row>
    <row r="184" spans="1:14" s="3" customFormat="1" ht="15" customHeight="1" x14ac:dyDescent="0.15">
      <c r="A184" s="290" t="s">
        <v>289</v>
      </c>
      <c r="B184" s="45" t="s">
        <v>290</v>
      </c>
      <c r="C184" s="351">
        <f>[4]B!C1803</f>
        <v>0</v>
      </c>
      <c r="D184" s="351">
        <f>[4]B!$E$1803</f>
        <v>0</v>
      </c>
      <c r="E184" s="79">
        <f>[4]B!$AL$1803</f>
        <v>0</v>
      </c>
      <c r="F184" s="7"/>
      <c r="G184" s="7"/>
      <c r="H184" s="7"/>
      <c r="I184" s="7"/>
      <c r="J184" s="7"/>
      <c r="K184" s="7"/>
      <c r="L184" s="7"/>
      <c r="M184" s="7"/>
      <c r="N184" s="7"/>
    </row>
    <row r="185" spans="1:14" s="3" customFormat="1" ht="15" customHeight="1" x14ac:dyDescent="0.15">
      <c r="A185" s="290" t="s">
        <v>291</v>
      </c>
      <c r="B185" s="45" t="s">
        <v>292</v>
      </c>
      <c r="C185" s="351">
        <f>[4]B!C1804</f>
        <v>0</v>
      </c>
      <c r="D185" s="351">
        <f>[4]B!$E$1804</f>
        <v>0</v>
      </c>
      <c r="E185" s="79">
        <f>[4]B!$AL$1804</f>
        <v>0</v>
      </c>
      <c r="F185" s="7"/>
      <c r="G185" s="7"/>
      <c r="H185" s="7"/>
      <c r="I185" s="7"/>
      <c r="J185" s="7"/>
      <c r="K185" s="7"/>
      <c r="L185" s="7"/>
      <c r="M185" s="7"/>
      <c r="N185" s="7"/>
    </row>
    <row r="186" spans="1:14" s="3" customFormat="1" ht="15" customHeight="1" x14ac:dyDescent="0.15">
      <c r="A186" s="290" t="s">
        <v>293</v>
      </c>
      <c r="B186" s="45" t="s">
        <v>294</v>
      </c>
      <c r="C186" s="351">
        <f>[4]B!C1805</f>
        <v>0</v>
      </c>
      <c r="D186" s="351">
        <f>[4]B!$E$1805</f>
        <v>0</v>
      </c>
      <c r="E186" s="79">
        <f>[4]B!$AL$1805</f>
        <v>0</v>
      </c>
      <c r="F186" s="7"/>
      <c r="G186" s="7"/>
      <c r="H186" s="7"/>
      <c r="I186" s="7"/>
      <c r="J186" s="7"/>
      <c r="K186" s="7"/>
      <c r="L186" s="7"/>
      <c r="M186" s="7"/>
      <c r="N186" s="7"/>
    </row>
    <row r="187" spans="1:14" s="3" customFormat="1" ht="15" customHeight="1" x14ac:dyDescent="0.15">
      <c r="A187" s="290" t="s">
        <v>295</v>
      </c>
      <c r="B187" s="45" t="s">
        <v>296</v>
      </c>
      <c r="C187" s="351">
        <f>[4]B!C1806</f>
        <v>0</v>
      </c>
      <c r="D187" s="351">
        <f>[4]B!$E$1806</f>
        <v>0</v>
      </c>
      <c r="E187" s="79">
        <f>[4]B!$AL$1806</f>
        <v>0</v>
      </c>
      <c r="F187" s="7"/>
      <c r="G187" s="7"/>
      <c r="H187" s="7"/>
      <c r="I187" s="7"/>
      <c r="J187" s="7"/>
      <c r="K187" s="7"/>
      <c r="L187" s="7"/>
      <c r="M187" s="7"/>
      <c r="N187" s="7"/>
    </row>
    <row r="188" spans="1:14" s="3" customFormat="1" ht="15" customHeight="1" x14ac:dyDescent="0.15">
      <c r="A188" s="290" t="s">
        <v>297</v>
      </c>
      <c r="B188" s="45" t="s">
        <v>298</v>
      </c>
      <c r="C188" s="351">
        <f>[4]B!C1807</f>
        <v>0</v>
      </c>
      <c r="D188" s="351">
        <f>[4]B!$E$1807</f>
        <v>0</v>
      </c>
      <c r="E188" s="79">
        <f>[4]B!$AL$1807</f>
        <v>0</v>
      </c>
      <c r="F188" s="7"/>
      <c r="G188" s="7"/>
      <c r="H188" s="7"/>
      <c r="I188" s="7"/>
      <c r="J188" s="7"/>
      <c r="K188" s="7"/>
      <c r="L188" s="7"/>
      <c r="M188" s="7"/>
      <c r="N188" s="7"/>
    </row>
    <row r="189" spans="1:14" s="3" customFormat="1" ht="15" customHeight="1" x14ac:dyDescent="0.15">
      <c r="A189" s="290" t="s">
        <v>299</v>
      </c>
      <c r="B189" s="45" t="s">
        <v>300</v>
      </c>
      <c r="C189" s="351">
        <f>[4]B!C1808</f>
        <v>0</v>
      </c>
      <c r="D189" s="351">
        <f>[4]B!$E$1808</f>
        <v>0</v>
      </c>
      <c r="E189" s="79">
        <f>[4]B!$AL$1808</f>
        <v>0</v>
      </c>
      <c r="F189" s="7"/>
      <c r="G189" s="7"/>
      <c r="H189" s="7"/>
      <c r="I189" s="7"/>
      <c r="J189" s="7"/>
      <c r="K189" s="7"/>
      <c r="L189" s="7"/>
      <c r="M189" s="7"/>
      <c r="N189" s="7"/>
    </row>
    <row r="190" spans="1:14" s="3" customFormat="1" ht="15" customHeight="1" x14ac:dyDescent="0.15">
      <c r="A190" s="290">
        <v>1701035</v>
      </c>
      <c r="B190" s="45" t="s">
        <v>301</v>
      </c>
      <c r="C190" s="351">
        <f>[4]B!C1809</f>
        <v>0</v>
      </c>
      <c r="D190" s="351">
        <f>[4]B!$E$1809</f>
        <v>0</v>
      </c>
      <c r="E190" s="79">
        <f>[4]B!$AL$1809</f>
        <v>0</v>
      </c>
      <c r="F190" s="7"/>
      <c r="G190" s="7"/>
      <c r="H190" s="7"/>
      <c r="I190" s="7"/>
      <c r="J190" s="7"/>
      <c r="K190" s="7"/>
      <c r="L190" s="7"/>
      <c r="M190" s="7"/>
      <c r="N190" s="7"/>
    </row>
    <row r="191" spans="1:14" s="3" customFormat="1" ht="15" customHeight="1" x14ac:dyDescent="0.15">
      <c r="A191" s="290" t="s">
        <v>302</v>
      </c>
      <c r="B191" s="45" t="s">
        <v>303</v>
      </c>
      <c r="C191" s="351">
        <f>[4]B!C1810</f>
        <v>0</v>
      </c>
      <c r="D191" s="351">
        <f>[4]B!$E$1810</f>
        <v>0</v>
      </c>
      <c r="E191" s="79">
        <f>[4]B!$AL$1810</f>
        <v>0</v>
      </c>
      <c r="F191" s="7"/>
      <c r="G191" s="7"/>
      <c r="H191" s="7"/>
      <c r="I191" s="7"/>
      <c r="J191" s="7"/>
      <c r="K191" s="7"/>
      <c r="L191" s="7"/>
      <c r="M191" s="7"/>
      <c r="N191" s="7"/>
    </row>
    <row r="192" spans="1:14" s="3" customFormat="1" ht="15" customHeight="1" x14ac:dyDescent="0.15">
      <c r="A192" s="290" t="s">
        <v>304</v>
      </c>
      <c r="B192" s="45" t="s">
        <v>305</v>
      </c>
      <c r="C192" s="351">
        <f>[4]B!C1811</f>
        <v>0</v>
      </c>
      <c r="D192" s="351">
        <f>[4]B!$E$1811</f>
        <v>0</v>
      </c>
      <c r="E192" s="79">
        <f>[4]B!$AL$1811</f>
        <v>0</v>
      </c>
      <c r="F192" s="7"/>
      <c r="G192" s="7"/>
      <c r="H192" s="7"/>
      <c r="I192" s="7"/>
      <c r="J192" s="7"/>
      <c r="K192" s="7"/>
      <c r="L192" s="7"/>
      <c r="M192" s="7"/>
      <c r="N192" s="7"/>
    </row>
    <row r="193" spans="1:14" s="3" customFormat="1" ht="15" customHeight="1" x14ac:dyDescent="0.15">
      <c r="A193" s="290">
        <v>1801001</v>
      </c>
      <c r="B193" s="45" t="s">
        <v>306</v>
      </c>
      <c r="C193" s="351">
        <f>[4]B!C2059</f>
        <v>39</v>
      </c>
      <c r="D193" s="351">
        <f>[4]B!$E$2059</f>
        <v>39</v>
      </c>
      <c r="E193" s="79">
        <f>[4]B!$AL$2059</f>
        <v>1570140</v>
      </c>
      <c r="F193" s="7"/>
      <c r="G193" s="7"/>
      <c r="H193" s="7"/>
      <c r="I193" s="7"/>
      <c r="J193" s="7"/>
      <c r="K193" s="7"/>
      <c r="L193" s="7"/>
      <c r="M193" s="7"/>
      <c r="N193" s="7"/>
    </row>
    <row r="194" spans="1:14" s="3" customFormat="1" ht="15" customHeight="1" x14ac:dyDescent="0.15">
      <c r="A194" s="290">
        <v>1801003</v>
      </c>
      <c r="B194" s="45" t="s">
        <v>307</v>
      </c>
      <c r="C194" s="351">
        <f>[4]B!C2060</f>
        <v>0</v>
      </c>
      <c r="D194" s="351">
        <f>[4]B!$E$2060</f>
        <v>0</v>
      </c>
      <c r="E194" s="79">
        <f>[4]B!$AL$2060</f>
        <v>0</v>
      </c>
      <c r="F194" s="7"/>
      <c r="G194" s="7"/>
      <c r="H194" s="7"/>
      <c r="I194" s="7"/>
      <c r="J194" s="7"/>
      <c r="K194" s="7"/>
      <c r="L194" s="7"/>
      <c r="M194" s="7"/>
      <c r="N194" s="7"/>
    </row>
    <row r="195" spans="1:14" s="3" customFormat="1" ht="15" customHeight="1" x14ac:dyDescent="0.15">
      <c r="A195" s="290">
        <v>1801006</v>
      </c>
      <c r="B195" s="45" t="s">
        <v>308</v>
      </c>
      <c r="C195" s="351">
        <f>[4]B!C2061</f>
        <v>12</v>
      </c>
      <c r="D195" s="351">
        <f>[4]B!$E$2061</f>
        <v>12</v>
      </c>
      <c r="E195" s="79">
        <f>[4]B!$AL$2061</f>
        <v>620760</v>
      </c>
      <c r="F195" s="7"/>
      <c r="G195" s="7"/>
      <c r="H195" s="7"/>
      <c r="I195" s="7"/>
      <c r="J195" s="7"/>
      <c r="K195" s="7"/>
      <c r="L195" s="7"/>
      <c r="M195" s="7"/>
      <c r="N195" s="7"/>
    </row>
    <row r="196" spans="1:14" s="3" customFormat="1" ht="15" customHeight="1" x14ac:dyDescent="0.15">
      <c r="A196" s="290">
        <v>1401001</v>
      </c>
      <c r="B196" s="45" t="s">
        <v>309</v>
      </c>
      <c r="C196" s="351">
        <f>[4]B!C1504</f>
        <v>0</v>
      </c>
      <c r="D196" s="351">
        <f>[4]B!$E$1504</f>
        <v>0</v>
      </c>
      <c r="E196" s="79">
        <f>[4]B!$AL$1504</f>
        <v>0</v>
      </c>
      <c r="F196" s="7"/>
      <c r="G196" s="7"/>
      <c r="H196" s="7"/>
      <c r="I196" s="7"/>
      <c r="J196" s="7"/>
      <c r="K196" s="7"/>
      <c r="L196" s="7"/>
      <c r="M196" s="7"/>
      <c r="N196" s="7"/>
    </row>
    <row r="197" spans="1:14" s="3" customFormat="1" ht="24" customHeight="1" x14ac:dyDescent="0.15">
      <c r="A197" s="290">
        <v>1101113</v>
      </c>
      <c r="B197" s="45" t="s">
        <v>310</v>
      </c>
      <c r="C197" s="351">
        <f>[4]B!C1087</f>
        <v>0</v>
      </c>
      <c r="D197" s="351">
        <f>[4]B!$E$1087</f>
        <v>0</v>
      </c>
      <c r="E197" s="79">
        <f>[4]B!$AL$1087</f>
        <v>0</v>
      </c>
      <c r="F197" s="7"/>
      <c r="G197" s="7"/>
      <c r="H197" s="7"/>
      <c r="I197" s="7"/>
      <c r="J197" s="7"/>
      <c r="K197" s="7"/>
      <c r="L197" s="7"/>
      <c r="M197" s="7"/>
      <c r="N197" s="7"/>
    </row>
    <row r="198" spans="1:14" s="3" customFormat="1" ht="24" customHeight="1" x14ac:dyDescent="0.15">
      <c r="A198" s="290">
        <v>1101140</v>
      </c>
      <c r="B198" s="45" t="s">
        <v>311</v>
      </c>
      <c r="C198" s="351">
        <f>[4]B!C1088</f>
        <v>0</v>
      </c>
      <c r="D198" s="351">
        <f>[4]B!$E$1088</f>
        <v>0</v>
      </c>
      <c r="E198" s="79">
        <f>[4]B!$AL$1088</f>
        <v>0</v>
      </c>
      <c r="F198" s="7"/>
      <c r="G198" s="7"/>
      <c r="H198" s="7"/>
      <c r="I198" s="7"/>
      <c r="J198" s="7"/>
      <c r="K198" s="7"/>
      <c r="L198" s="7"/>
      <c r="M198" s="7"/>
      <c r="N198" s="7"/>
    </row>
    <row r="199" spans="1:14" s="3" customFormat="1" ht="15" customHeight="1" x14ac:dyDescent="0.15">
      <c r="A199" s="290">
        <v>1101141</v>
      </c>
      <c r="B199" s="45" t="s">
        <v>312</v>
      </c>
      <c r="C199" s="351">
        <f>[4]B!C1089</f>
        <v>3</v>
      </c>
      <c r="D199" s="351">
        <f>[4]B!$E$1089</f>
        <v>3</v>
      </c>
      <c r="E199" s="79">
        <f>[4]B!$AL$1089</f>
        <v>798660</v>
      </c>
      <c r="F199" s="7"/>
      <c r="G199" s="7"/>
      <c r="H199" s="7"/>
      <c r="I199" s="7"/>
      <c r="J199" s="7"/>
      <c r="K199" s="7"/>
      <c r="L199" s="7"/>
      <c r="M199" s="7"/>
      <c r="N199" s="7"/>
    </row>
    <row r="200" spans="1:14" s="3" customFormat="1" ht="15" customHeight="1" x14ac:dyDescent="0.15">
      <c r="A200" s="303">
        <v>1101142</v>
      </c>
      <c r="B200" s="65" t="s">
        <v>313</v>
      </c>
      <c r="C200" s="351">
        <f>[4]B!C1090</f>
        <v>0</v>
      </c>
      <c r="D200" s="352">
        <f>[4]B!$E$1090</f>
        <v>0</v>
      </c>
      <c r="E200" s="79">
        <f>[4]B!$AL$1090</f>
        <v>0</v>
      </c>
      <c r="F200" s="7"/>
      <c r="G200" s="7"/>
      <c r="H200" s="7"/>
      <c r="I200" s="7"/>
      <c r="J200" s="7"/>
      <c r="K200" s="7"/>
      <c r="L200" s="7"/>
      <c r="M200" s="7"/>
      <c r="N200" s="7"/>
    </row>
    <row r="201" spans="1:14" s="3" customFormat="1" ht="15" customHeight="1" x14ac:dyDescent="0.15">
      <c r="A201" s="329"/>
      <c r="B201" s="66" t="s">
        <v>314</v>
      </c>
      <c r="C201" s="353">
        <f>SUM(C167:C200)</f>
        <v>1322</v>
      </c>
      <c r="D201" s="353">
        <f>SUM(D167:D200)</f>
        <v>1308</v>
      </c>
      <c r="E201" s="95">
        <f>SUM(E167:E200)</f>
        <v>17874530</v>
      </c>
      <c r="F201" s="7"/>
      <c r="G201" s="7"/>
      <c r="H201" s="7"/>
      <c r="I201" s="7"/>
      <c r="J201" s="7"/>
      <c r="K201" s="7"/>
      <c r="L201" s="7"/>
      <c r="M201" s="7"/>
      <c r="N201" s="7"/>
    </row>
    <row r="202" spans="1:14" s="3" customFormat="1" ht="24.95" customHeight="1" x14ac:dyDescent="0.15">
      <c r="A202" s="96" t="s">
        <v>315</v>
      </c>
      <c r="B202" s="97"/>
      <c r="C202" s="354"/>
      <c r="D202" s="354"/>
      <c r="E202" s="98"/>
      <c r="F202" s="7"/>
      <c r="G202" s="7"/>
      <c r="H202" s="7"/>
      <c r="I202" s="7"/>
      <c r="J202" s="7"/>
      <c r="K202" s="7"/>
      <c r="L202" s="7"/>
      <c r="M202" s="7"/>
      <c r="N202" s="7"/>
    </row>
    <row r="203" spans="1:14" s="3" customFormat="1" ht="30" customHeight="1" x14ac:dyDescent="0.15">
      <c r="A203" s="13" t="s">
        <v>4</v>
      </c>
      <c r="B203" s="13" t="s">
        <v>5</v>
      </c>
      <c r="C203" s="14" t="s">
        <v>6</v>
      </c>
      <c r="D203" s="39" t="s">
        <v>7</v>
      </c>
      <c r="E203" s="39" t="s">
        <v>8</v>
      </c>
      <c r="F203" s="7"/>
      <c r="G203" s="7"/>
      <c r="H203" s="7"/>
      <c r="I203" s="7"/>
      <c r="J203" s="7"/>
      <c r="K203" s="7"/>
      <c r="L203" s="7"/>
      <c r="M203" s="7"/>
      <c r="N203" s="7"/>
    </row>
    <row r="204" spans="1:14" s="3" customFormat="1" ht="15" customHeight="1" x14ac:dyDescent="0.15">
      <c r="A204" s="301"/>
      <c r="B204" s="99" t="s">
        <v>316</v>
      </c>
      <c r="C204" s="336">
        <f>[4]B!C947</f>
        <v>0</v>
      </c>
      <c r="D204" s="355">
        <f>[4]B!E947</f>
        <v>0</v>
      </c>
      <c r="E204" s="30">
        <f>[4]B!$AL$947</f>
        <v>0</v>
      </c>
      <c r="F204" s="7"/>
      <c r="G204" s="7"/>
      <c r="H204" s="7"/>
      <c r="I204" s="7"/>
      <c r="J204" s="7"/>
      <c r="K204" s="7"/>
      <c r="L204" s="7"/>
      <c r="M204" s="7"/>
      <c r="N204" s="7"/>
    </row>
    <row r="205" spans="1:14" s="3" customFormat="1" ht="15" customHeight="1" x14ac:dyDescent="0.15">
      <c r="A205" s="301"/>
      <c r="B205" s="99" t="s">
        <v>317</v>
      </c>
      <c r="C205" s="356">
        <f>[4]B!C2900</f>
        <v>0</v>
      </c>
      <c r="D205" s="357"/>
      <c r="E205" s="100"/>
      <c r="F205" s="7"/>
      <c r="G205" s="7"/>
      <c r="H205" s="7"/>
      <c r="I205" s="7"/>
      <c r="J205" s="7"/>
      <c r="K205" s="7"/>
      <c r="L205" s="7"/>
    </row>
    <row r="206" spans="1:14" s="3" customFormat="1" ht="15" customHeight="1" x14ac:dyDescent="0.15">
      <c r="A206" s="290"/>
      <c r="B206" s="101" t="s">
        <v>318</v>
      </c>
      <c r="C206" s="337">
        <f>[4]B!C2901</f>
        <v>0</v>
      </c>
      <c r="D206" s="341"/>
      <c r="E206" s="84"/>
      <c r="F206" s="7"/>
      <c r="G206" s="7"/>
      <c r="H206" s="7"/>
      <c r="I206" s="7"/>
      <c r="J206" s="7"/>
      <c r="K206" s="7"/>
      <c r="L206" s="7"/>
    </row>
    <row r="207" spans="1:14" s="3" customFormat="1" ht="15" customHeight="1" x14ac:dyDescent="0.15">
      <c r="A207" s="290"/>
      <c r="B207" s="101" t="s">
        <v>319</v>
      </c>
      <c r="C207" s="337">
        <f>[4]B!$C$2902</f>
        <v>0</v>
      </c>
      <c r="D207" s="341"/>
      <c r="E207" s="84"/>
      <c r="F207" s="7"/>
      <c r="G207" s="7"/>
      <c r="H207" s="7"/>
      <c r="I207" s="7"/>
      <c r="J207" s="7"/>
      <c r="K207" s="7"/>
      <c r="L207" s="7"/>
    </row>
    <row r="208" spans="1:14" s="3" customFormat="1" ht="15" customHeight="1" x14ac:dyDescent="0.15">
      <c r="A208" s="290"/>
      <c r="B208" s="101" t="s">
        <v>320</v>
      </c>
      <c r="C208" s="337">
        <f>[4]B!$C$2903</f>
        <v>0</v>
      </c>
      <c r="D208" s="341"/>
      <c r="E208" s="84"/>
      <c r="F208" s="7"/>
      <c r="G208" s="7"/>
      <c r="H208" s="7"/>
      <c r="I208" s="7"/>
      <c r="J208" s="7"/>
      <c r="K208" s="7"/>
      <c r="L208" s="7"/>
    </row>
    <row r="209" spans="1:12" s="3" customFormat="1" ht="15" customHeight="1" x14ac:dyDescent="0.15">
      <c r="A209" s="290"/>
      <c r="B209" s="101" t="s">
        <v>321</v>
      </c>
      <c r="C209" s="337">
        <f>[4]B!$C$2904</f>
        <v>0</v>
      </c>
      <c r="D209" s="341"/>
      <c r="E209" s="84"/>
      <c r="F209" s="7"/>
      <c r="G209" s="7"/>
      <c r="H209" s="7"/>
      <c r="I209" s="7"/>
      <c r="J209" s="7"/>
      <c r="K209" s="7"/>
      <c r="L209" s="7"/>
    </row>
    <row r="210" spans="1:12" s="3" customFormat="1" ht="15" customHeight="1" x14ac:dyDescent="0.15">
      <c r="A210" s="290"/>
      <c r="B210" s="101" t="s">
        <v>322</v>
      </c>
      <c r="C210" s="337">
        <f>[4]B!$C$2905</f>
        <v>0</v>
      </c>
      <c r="D210" s="341"/>
      <c r="E210" s="84"/>
      <c r="F210" s="7"/>
      <c r="G210" s="7"/>
      <c r="H210" s="7"/>
      <c r="I210" s="7"/>
      <c r="J210" s="7"/>
      <c r="K210" s="7"/>
      <c r="L210" s="7"/>
    </row>
    <row r="211" spans="1:12" s="3" customFormat="1" ht="15" customHeight="1" x14ac:dyDescent="0.15">
      <c r="A211" s="303"/>
      <c r="B211" s="102" t="s">
        <v>323</v>
      </c>
      <c r="C211" s="338">
        <f>[4]B!$C$2906</f>
        <v>0</v>
      </c>
      <c r="D211" s="358"/>
      <c r="E211" s="103"/>
      <c r="F211" s="7"/>
      <c r="G211" s="7"/>
      <c r="H211" s="7"/>
      <c r="I211" s="7"/>
      <c r="J211" s="7"/>
      <c r="K211" s="7"/>
      <c r="L211" s="7"/>
    </row>
    <row r="212" spans="1:12" s="3" customFormat="1" ht="15" customHeight="1" x14ac:dyDescent="0.15">
      <c r="A212" s="329"/>
      <c r="B212" s="104" t="s">
        <v>105</v>
      </c>
      <c r="C212" s="359">
        <f>SUM(C204:C211)</f>
        <v>0</v>
      </c>
      <c r="D212" s="359">
        <f>SUM(D204:D211)</f>
        <v>0</v>
      </c>
      <c r="E212" s="359">
        <f t="shared" ref="E212" si="2">SUM(E204:E211)</f>
        <v>0</v>
      </c>
      <c r="F212" s="7"/>
      <c r="G212" s="7"/>
      <c r="H212" s="7"/>
      <c r="I212" s="7"/>
      <c r="J212" s="7"/>
      <c r="K212" s="7"/>
      <c r="L212" s="7"/>
    </row>
    <row r="213" spans="1:12" s="3" customFormat="1" ht="24.95" customHeight="1" x14ac:dyDescent="0.15">
      <c r="A213" s="96" t="s">
        <v>324</v>
      </c>
      <c r="B213" s="97"/>
      <c r="C213" s="360"/>
      <c r="D213" s="360"/>
      <c r="E213" s="105"/>
      <c r="F213" s="7"/>
      <c r="G213" s="7"/>
      <c r="H213" s="7"/>
      <c r="I213" s="7"/>
      <c r="J213" s="7"/>
      <c r="K213" s="7"/>
      <c r="L213" s="7"/>
    </row>
    <row r="214" spans="1:12" s="3" customFormat="1" ht="30" customHeight="1" x14ac:dyDescent="0.15">
      <c r="A214" s="13" t="s">
        <v>4</v>
      </c>
      <c r="B214" s="106" t="s">
        <v>325</v>
      </c>
      <c r="C214" s="39" t="s">
        <v>6</v>
      </c>
      <c r="D214" s="94" t="s">
        <v>7</v>
      </c>
      <c r="E214" s="39" t="s">
        <v>8</v>
      </c>
      <c r="F214" s="7"/>
      <c r="G214" s="7"/>
      <c r="H214" s="7"/>
      <c r="I214" s="7"/>
      <c r="J214" s="7"/>
      <c r="K214" s="7"/>
      <c r="L214" s="7"/>
    </row>
    <row r="215" spans="1:12" s="3" customFormat="1" ht="15" customHeight="1" x14ac:dyDescent="0.15">
      <c r="A215" s="286">
        <v>3003001</v>
      </c>
      <c r="B215" s="107" t="s">
        <v>326</v>
      </c>
      <c r="C215" s="361">
        <f>[4]B!C2909</f>
        <v>5</v>
      </c>
      <c r="D215" s="362">
        <f>[4]B!$E$2909</f>
        <v>5</v>
      </c>
      <c r="E215" s="30">
        <f>[4]B!$AL$2909</f>
        <v>41150</v>
      </c>
      <c r="F215" s="7"/>
      <c r="G215" s="7"/>
      <c r="H215" s="7"/>
      <c r="I215" s="7"/>
      <c r="J215" s="7"/>
      <c r="K215" s="7"/>
      <c r="L215" s="7"/>
    </row>
    <row r="216" spans="1:12" s="3" customFormat="1" ht="15" customHeight="1" x14ac:dyDescent="0.15">
      <c r="A216" s="290" t="s">
        <v>327</v>
      </c>
      <c r="B216" s="101" t="s">
        <v>328</v>
      </c>
      <c r="C216" s="363">
        <f>[4]B!C2910</f>
        <v>0</v>
      </c>
      <c r="D216" s="364">
        <f>[4]B!$E$2910</f>
        <v>0</v>
      </c>
      <c r="E216" s="31">
        <f>[4]B!$AL$2910</f>
        <v>0</v>
      </c>
      <c r="F216" s="7"/>
      <c r="G216" s="7"/>
      <c r="H216" s="7"/>
      <c r="I216" s="7"/>
      <c r="J216" s="7"/>
      <c r="K216" s="7"/>
      <c r="L216" s="7"/>
    </row>
    <row r="217" spans="1:12" s="3" customFormat="1" ht="15" customHeight="1" x14ac:dyDescent="0.15">
      <c r="A217" s="290" t="s">
        <v>329</v>
      </c>
      <c r="B217" s="101" t="s">
        <v>330</v>
      </c>
      <c r="C217" s="363">
        <f>[4]B!C2911</f>
        <v>0</v>
      </c>
      <c r="D217" s="363">
        <f>[4]B!$E$2911</f>
        <v>0</v>
      </c>
      <c r="E217" s="31">
        <f>[4]B!$AL$2911</f>
        <v>0</v>
      </c>
      <c r="F217" s="7"/>
      <c r="G217" s="7"/>
      <c r="H217" s="7"/>
      <c r="I217" s="7"/>
      <c r="J217" s="7"/>
      <c r="K217" s="7"/>
      <c r="L217" s="7"/>
    </row>
    <row r="218" spans="1:12" s="3" customFormat="1" ht="15" customHeight="1" x14ac:dyDescent="0.15">
      <c r="A218" s="290" t="s">
        <v>331</v>
      </c>
      <c r="B218" s="101" t="s">
        <v>332</v>
      </c>
      <c r="C218" s="363">
        <f>[4]B!C2912</f>
        <v>0</v>
      </c>
      <c r="D218" s="363">
        <f>[4]B!$E$2912</f>
        <v>0</v>
      </c>
      <c r="E218" s="31">
        <f>[4]B!$AL$2912</f>
        <v>0</v>
      </c>
      <c r="F218" s="7"/>
      <c r="G218" s="7"/>
      <c r="H218" s="7"/>
      <c r="I218" s="7"/>
      <c r="J218" s="7"/>
      <c r="K218" s="7"/>
      <c r="L218" s="7"/>
    </row>
    <row r="219" spans="1:12" s="3" customFormat="1" ht="15" customHeight="1" x14ac:dyDescent="0.15">
      <c r="A219" s="303" t="s">
        <v>333</v>
      </c>
      <c r="B219" s="102" t="s">
        <v>334</v>
      </c>
      <c r="C219" s="365">
        <f>[4]B!C2913</f>
        <v>0</v>
      </c>
      <c r="D219" s="365">
        <f>[4]B!$E$2913</f>
        <v>0</v>
      </c>
      <c r="E219" s="108">
        <f>[4]B!$AL$2913</f>
        <v>0</v>
      </c>
      <c r="F219" s="7"/>
      <c r="G219" s="7"/>
      <c r="H219" s="7"/>
      <c r="I219" s="7"/>
      <c r="J219" s="7"/>
      <c r="K219" s="7"/>
      <c r="L219" s="7"/>
    </row>
    <row r="220" spans="1:12" s="3" customFormat="1" ht="15" customHeight="1" x14ac:dyDescent="0.15">
      <c r="A220" s="329"/>
      <c r="B220" s="109" t="s">
        <v>335</v>
      </c>
      <c r="C220" s="366">
        <f>SUM(C215:C219)</f>
        <v>5</v>
      </c>
      <c r="D220" s="366">
        <f>SUM(D215:D219)</f>
        <v>5</v>
      </c>
      <c r="E220" s="95">
        <f>SUM(E215:E219)</f>
        <v>41150</v>
      </c>
      <c r="F220" s="7"/>
      <c r="G220" s="7"/>
      <c r="H220" s="7"/>
      <c r="I220" s="7"/>
      <c r="J220" s="7"/>
      <c r="K220" s="7"/>
      <c r="L220" s="7"/>
    </row>
    <row r="221" spans="1:12" s="111" customFormat="1" ht="24.95" customHeight="1" x14ac:dyDescent="0.15">
      <c r="A221" s="760" t="s">
        <v>336</v>
      </c>
      <c r="B221" s="760"/>
      <c r="C221" s="367"/>
      <c r="D221" s="367"/>
      <c r="E221" s="110"/>
    </row>
    <row r="222" spans="1:12" s="3" customFormat="1" ht="35.1" customHeight="1" x14ac:dyDescent="0.15">
      <c r="A222" s="13" t="s">
        <v>4</v>
      </c>
      <c r="B222" s="106" t="s">
        <v>337</v>
      </c>
      <c r="C222" s="39" t="s">
        <v>6</v>
      </c>
      <c r="D222" s="94" t="s">
        <v>7</v>
      </c>
      <c r="E222" s="39" t="s">
        <v>8</v>
      </c>
      <c r="F222" s="7"/>
      <c r="G222" s="7"/>
      <c r="H222" s="7"/>
      <c r="I222" s="7"/>
      <c r="J222" s="7"/>
      <c r="K222" s="7"/>
      <c r="L222" s="7"/>
    </row>
    <row r="223" spans="1:12" s="3" customFormat="1" ht="15" customHeight="1" x14ac:dyDescent="0.15">
      <c r="A223" s="286">
        <v>2401061</v>
      </c>
      <c r="B223" s="107" t="s">
        <v>338</v>
      </c>
      <c r="C223" s="361">
        <f>[4]B!$C$2753</f>
        <v>188</v>
      </c>
      <c r="D223" s="361">
        <f>[4]B!$E$2753</f>
        <v>188</v>
      </c>
      <c r="E223" s="30">
        <f>[4]B!$AL$2753</f>
        <v>4136000</v>
      </c>
      <c r="F223" s="7"/>
      <c r="G223" s="7"/>
      <c r="H223" s="7"/>
      <c r="I223" s="7"/>
      <c r="J223" s="7"/>
      <c r="K223" s="7"/>
      <c r="L223" s="7"/>
    </row>
    <row r="224" spans="1:12" s="3" customFormat="1" ht="15" customHeight="1" x14ac:dyDescent="0.15">
      <c r="A224" s="290" t="s">
        <v>339</v>
      </c>
      <c r="B224" s="101" t="s">
        <v>340</v>
      </c>
      <c r="C224" s="363">
        <f>[4]B!$C$2754</f>
        <v>115</v>
      </c>
      <c r="D224" s="363">
        <f>[4]B!$E$2754</f>
        <v>115</v>
      </c>
      <c r="E224" s="31">
        <f>[4]B!$AL$2754</f>
        <v>7960300</v>
      </c>
      <c r="F224" s="7"/>
      <c r="G224" s="7"/>
      <c r="H224" s="7"/>
      <c r="I224" s="7"/>
      <c r="J224" s="7"/>
      <c r="K224" s="7"/>
      <c r="L224" s="7"/>
    </row>
    <row r="225" spans="1:22" s="3" customFormat="1" ht="15" customHeight="1" x14ac:dyDescent="0.15">
      <c r="A225" s="290" t="s">
        <v>341</v>
      </c>
      <c r="B225" s="101" t="s">
        <v>342</v>
      </c>
      <c r="C225" s="363">
        <f>[4]B!$C$2755</f>
        <v>0</v>
      </c>
      <c r="D225" s="363">
        <f>[4]B!$E$2755</f>
        <v>0</v>
      </c>
      <c r="E225" s="31">
        <f>[4]B!$AL$2755</f>
        <v>0</v>
      </c>
      <c r="F225" s="7"/>
      <c r="G225" s="7"/>
      <c r="H225" s="7"/>
      <c r="I225" s="7"/>
      <c r="J225" s="7"/>
      <c r="K225" s="7"/>
      <c r="L225" s="7"/>
    </row>
    <row r="226" spans="1:22" s="3" customFormat="1" ht="15" customHeight="1" x14ac:dyDescent="0.15">
      <c r="A226" s="290" t="s">
        <v>343</v>
      </c>
      <c r="B226" s="101" t="s">
        <v>344</v>
      </c>
      <c r="C226" s="363">
        <f>[4]B!$C$2756</f>
        <v>325</v>
      </c>
      <c r="D226" s="363">
        <f>[4]B!$E$2756</f>
        <v>315</v>
      </c>
      <c r="E226" s="31">
        <f>[4]B!$AL$2756</f>
        <v>951300</v>
      </c>
      <c r="F226" s="7"/>
      <c r="G226" s="7"/>
      <c r="H226" s="7"/>
      <c r="I226" s="7"/>
      <c r="J226" s="7"/>
      <c r="K226" s="7"/>
      <c r="L226" s="7"/>
    </row>
    <row r="227" spans="1:22" s="3" customFormat="1" ht="15" customHeight="1" x14ac:dyDescent="0.15">
      <c r="A227" s="290" t="s">
        <v>345</v>
      </c>
      <c r="B227" s="101" t="s">
        <v>346</v>
      </c>
      <c r="C227" s="363">
        <f>[4]B!$C$2757</f>
        <v>0</v>
      </c>
      <c r="D227" s="363">
        <f>[4]B!$E$2757</f>
        <v>0</v>
      </c>
      <c r="E227" s="31">
        <f>[4]B!$AL$2757</f>
        <v>0</v>
      </c>
      <c r="F227" s="7"/>
      <c r="G227" s="7"/>
      <c r="H227" s="7"/>
      <c r="I227" s="7"/>
      <c r="J227" s="7"/>
      <c r="K227" s="7"/>
      <c r="L227" s="7"/>
    </row>
    <row r="228" spans="1:22" s="3" customFormat="1" ht="15" customHeight="1" x14ac:dyDescent="0.15">
      <c r="A228" s="290" t="s">
        <v>347</v>
      </c>
      <c r="B228" s="101" t="s">
        <v>348</v>
      </c>
      <c r="C228" s="363">
        <f>[4]B!$C$2758</f>
        <v>0</v>
      </c>
      <c r="D228" s="363">
        <f>[4]B!$E$2758</f>
        <v>0</v>
      </c>
      <c r="E228" s="31">
        <f>[4]B!$AL$2758</f>
        <v>0</v>
      </c>
      <c r="F228" s="7"/>
      <c r="G228" s="7"/>
      <c r="H228" s="7"/>
      <c r="I228" s="7"/>
      <c r="J228" s="7"/>
      <c r="K228" s="7"/>
      <c r="L228" s="7"/>
      <c r="V228" s="112"/>
    </row>
    <row r="229" spans="1:22" s="3" customFormat="1" ht="15" customHeight="1" x14ac:dyDescent="0.15">
      <c r="A229" s="303" t="s">
        <v>349</v>
      </c>
      <c r="B229" s="102" t="s">
        <v>350</v>
      </c>
      <c r="C229" s="365">
        <f>[4]B!$C$2759</f>
        <v>0</v>
      </c>
      <c r="D229" s="365">
        <f>[4]B!$E$2759</f>
        <v>0</v>
      </c>
      <c r="E229" s="108">
        <f>[4]B!$AL$2759</f>
        <v>0</v>
      </c>
      <c r="F229" s="7"/>
      <c r="G229" s="7"/>
      <c r="H229" s="7"/>
      <c r="I229" s="7"/>
      <c r="J229" s="7"/>
      <c r="K229" s="7"/>
      <c r="L229" s="7"/>
      <c r="V229" s="112"/>
    </row>
    <row r="230" spans="1:22" s="3" customFormat="1" ht="15" customHeight="1" x14ac:dyDescent="0.15">
      <c r="A230" s="329"/>
      <c r="B230" s="109" t="s">
        <v>351</v>
      </c>
      <c r="C230" s="368">
        <f>SUM(C223:C229)</f>
        <v>628</v>
      </c>
      <c r="D230" s="368">
        <f>SUM(D223:D229)</f>
        <v>618</v>
      </c>
      <c r="E230" s="95">
        <f>SUM(E223:E229)</f>
        <v>13047600</v>
      </c>
      <c r="F230" s="7"/>
      <c r="G230" s="7"/>
      <c r="H230" s="7"/>
      <c r="I230" s="7"/>
      <c r="J230" s="7"/>
      <c r="K230" s="7"/>
      <c r="L230" s="7"/>
      <c r="V230" s="112"/>
    </row>
    <row r="231" spans="1:22" s="114" customFormat="1" ht="24.95" customHeight="1" x14ac:dyDescent="0.15">
      <c r="A231" s="752" t="s">
        <v>352</v>
      </c>
      <c r="B231" s="752"/>
      <c r="C231" s="369"/>
      <c r="D231" s="369"/>
      <c r="E231" s="93"/>
      <c r="F231" s="370"/>
      <c r="G231" s="370"/>
      <c r="H231" s="370"/>
      <c r="I231" s="370"/>
      <c r="J231" s="370"/>
      <c r="K231" s="370"/>
      <c r="L231" s="370"/>
      <c r="M231" s="370"/>
      <c r="N231" s="370"/>
      <c r="O231" s="113"/>
      <c r="V231" s="115"/>
    </row>
    <row r="232" spans="1:22" ht="35.1" customHeight="1" x14ac:dyDescent="0.15">
      <c r="A232" s="13" t="s">
        <v>4</v>
      </c>
      <c r="B232" s="13" t="s">
        <v>5</v>
      </c>
      <c r="C232" s="39" t="s">
        <v>6</v>
      </c>
      <c r="D232" s="94" t="s">
        <v>7</v>
      </c>
      <c r="E232" s="39" t="s">
        <v>8</v>
      </c>
      <c r="F232" s="371"/>
      <c r="G232" s="371"/>
      <c r="H232" s="371"/>
      <c r="I232" s="371"/>
      <c r="J232" s="371"/>
      <c r="K232" s="371"/>
      <c r="L232" s="371"/>
      <c r="M232" s="371"/>
      <c r="N232" s="371"/>
      <c r="O232" s="116"/>
      <c r="V232" s="117"/>
    </row>
    <row r="233" spans="1:22" ht="15" customHeight="1" x14ac:dyDescent="0.15">
      <c r="A233" s="286">
        <v>2004103</v>
      </c>
      <c r="B233" s="107" t="s">
        <v>353</v>
      </c>
      <c r="C233" s="361">
        <f>[4]B!$C$2427</f>
        <v>52</v>
      </c>
      <c r="D233" s="361">
        <f>[4]B!$E$2427</f>
        <v>39</v>
      </c>
      <c r="E233" s="30">
        <f>[4]B!$AL$2427</f>
        <v>6004440</v>
      </c>
      <c r="F233" s="371"/>
      <c r="G233" s="371"/>
      <c r="H233" s="371"/>
      <c r="I233" s="371"/>
      <c r="J233" s="371"/>
      <c r="K233" s="371"/>
      <c r="L233" s="371"/>
      <c r="M233" s="371"/>
      <c r="N233" s="371"/>
      <c r="O233" s="116"/>
      <c r="V233" s="117"/>
    </row>
    <row r="234" spans="1:22" ht="15" customHeight="1" x14ac:dyDescent="0.15">
      <c r="A234" s="303" t="s">
        <v>354</v>
      </c>
      <c r="B234" s="102" t="s">
        <v>355</v>
      </c>
      <c r="C234" s="363">
        <f>[4]B!$C$2428</f>
        <v>1</v>
      </c>
      <c r="D234" s="363">
        <f>[4]B!$E$2428</f>
        <v>1</v>
      </c>
      <c r="E234" s="31">
        <f>[4]B!$AL$2428</f>
        <v>161980</v>
      </c>
      <c r="F234" s="371"/>
      <c r="G234" s="371"/>
      <c r="H234" s="371"/>
      <c r="I234" s="371"/>
      <c r="J234" s="371"/>
      <c r="K234" s="371"/>
      <c r="L234" s="371"/>
      <c r="M234" s="371"/>
      <c r="N234" s="371"/>
      <c r="O234" s="116"/>
      <c r="V234" s="117"/>
    </row>
    <row r="235" spans="1:22" ht="23.25" customHeight="1" x14ac:dyDescent="0.15">
      <c r="A235" s="342">
        <v>2004003</v>
      </c>
      <c r="B235" s="102" t="s">
        <v>356</v>
      </c>
      <c r="C235" s="365">
        <f>[4]B!C2431</f>
        <v>0</v>
      </c>
      <c r="D235" s="365">
        <f>[4]B!E2431</f>
        <v>0</v>
      </c>
      <c r="E235" s="108">
        <f>[4]B!$AL$2431</f>
        <v>0</v>
      </c>
      <c r="F235" s="371"/>
      <c r="G235" s="371"/>
      <c r="H235" s="371"/>
      <c r="I235" s="371"/>
      <c r="J235" s="371"/>
      <c r="K235" s="371"/>
      <c r="L235" s="371"/>
      <c r="M235" s="371"/>
      <c r="N235" s="371"/>
      <c r="O235" s="116"/>
      <c r="V235" s="117"/>
    </row>
    <row r="236" spans="1:22" ht="15" customHeight="1" x14ac:dyDescent="0.15">
      <c r="A236" s="329"/>
      <c r="B236" s="109" t="s">
        <v>357</v>
      </c>
      <c r="C236" s="366">
        <f>SUM(C233:C235)</f>
        <v>53</v>
      </c>
      <c r="D236" s="366">
        <f>SUM(D233:D235)</f>
        <v>40</v>
      </c>
      <c r="E236" s="95">
        <f>SUM(E233:E235)</f>
        <v>6166420</v>
      </c>
      <c r="F236" s="371"/>
      <c r="G236" s="371"/>
      <c r="H236" s="371"/>
      <c r="I236" s="371"/>
      <c r="J236" s="371"/>
      <c r="K236" s="371"/>
      <c r="L236" s="371"/>
      <c r="M236" s="371"/>
      <c r="N236" s="371"/>
      <c r="O236" s="116"/>
      <c r="V236" s="117"/>
    </row>
    <row r="237" spans="1:22" s="114" customFormat="1" ht="24.95" customHeight="1" x14ac:dyDescent="0.15">
      <c r="A237" s="752" t="s">
        <v>358</v>
      </c>
      <c r="B237" s="752"/>
      <c r="C237" s="372"/>
      <c r="D237" s="372"/>
      <c r="E237" s="93"/>
      <c r="F237" s="370"/>
      <c r="G237" s="370"/>
      <c r="H237" s="370"/>
      <c r="I237" s="370"/>
      <c r="J237" s="370"/>
      <c r="K237" s="370"/>
      <c r="L237" s="370"/>
      <c r="M237" s="370"/>
      <c r="N237" s="370"/>
      <c r="O237" s="370"/>
      <c r="P237" s="370"/>
      <c r="Q237" s="113"/>
      <c r="V237" s="118"/>
    </row>
    <row r="238" spans="1:22" ht="35.1" customHeight="1" x14ac:dyDescent="0.15">
      <c r="A238" s="13"/>
      <c r="B238" s="13" t="s">
        <v>359</v>
      </c>
      <c r="C238" s="39" t="s">
        <v>6</v>
      </c>
      <c r="D238" s="94" t="s">
        <v>7</v>
      </c>
      <c r="E238" s="14" t="s">
        <v>8</v>
      </c>
      <c r="F238" s="371"/>
      <c r="G238" s="371"/>
      <c r="H238" s="371"/>
      <c r="I238" s="371"/>
      <c r="J238" s="371"/>
      <c r="K238" s="371"/>
      <c r="L238" s="371"/>
      <c r="M238" s="371"/>
      <c r="N238" s="371"/>
      <c r="O238" s="371"/>
      <c r="P238" s="371"/>
      <c r="Q238" s="116"/>
    </row>
    <row r="239" spans="1:22" ht="15" customHeight="1" x14ac:dyDescent="0.15">
      <c r="A239" s="286" t="s">
        <v>360</v>
      </c>
      <c r="B239" s="107" t="s">
        <v>361</v>
      </c>
      <c r="C239" s="336">
        <f>[4]B!$C$2780</f>
        <v>768</v>
      </c>
      <c r="D239" s="336">
        <f>[4]B!$E$2780</f>
        <v>768</v>
      </c>
      <c r="E239" s="30">
        <f>[4]B!$AL$2780</f>
        <v>3776570</v>
      </c>
      <c r="F239" s="371"/>
      <c r="G239" s="371"/>
      <c r="H239" s="371"/>
      <c r="I239" s="371"/>
      <c r="J239" s="371"/>
      <c r="K239" s="371"/>
      <c r="L239" s="371"/>
      <c r="M239" s="371"/>
      <c r="N239" s="371"/>
      <c r="O239" s="371"/>
      <c r="P239" s="371"/>
      <c r="Q239" s="116"/>
    </row>
    <row r="240" spans="1:22" ht="15" customHeight="1" x14ac:dyDescent="0.15">
      <c r="A240" s="290" t="s">
        <v>362</v>
      </c>
      <c r="B240" s="101" t="s">
        <v>363</v>
      </c>
      <c r="C240" s="337">
        <f>[4]B!C2806+[4]B!C2839+[4]B!C2840</f>
        <v>261</v>
      </c>
      <c r="D240" s="337">
        <f>[4]B!E2806+[4]B!E2839+[4]B!E2840</f>
        <v>261</v>
      </c>
      <c r="E240" s="31">
        <f>[4]B!$AL$2806+[4]B!AL2839+[4]B!AL2840</f>
        <v>6487850</v>
      </c>
      <c r="F240" s="371"/>
      <c r="G240" s="371"/>
      <c r="H240" s="371"/>
      <c r="I240" s="371"/>
      <c r="J240" s="371"/>
      <c r="K240" s="371"/>
      <c r="L240" s="371"/>
      <c r="M240" s="371"/>
      <c r="N240" s="371"/>
      <c r="O240" s="371"/>
      <c r="P240" s="371"/>
      <c r="Q240" s="116"/>
    </row>
    <row r="241" spans="1:17" ht="15" customHeight="1" x14ac:dyDescent="0.15">
      <c r="A241" s="290" t="s">
        <v>364</v>
      </c>
      <c r="B241" s="101" t="s">
        <v>365</v>
      </c>
      <c r="C241" s="337">
        <f>[4]B!$C$2843</f>
        <v>89</v>
      </c>
      <c r="D241" s="337">
        <f>[4]B!$C$2843</f>
        <v>89</v>
      </c>
      <c r="E241" s="31">
        <f>[4]B!$AL$2843</f>
        <v>1883810</v>
      </c>
      <c r="F241" s="371"/>
      <c r="G241" s="371"/>
      <c r="H241" s="371"/>
      <c r="I241" s="371"/>
      <c r="J241" s="371"/>
      <c r="K241" s="371"/>
      <c r="L241" s="371"/>
      <c r="M241" s="371"/>
      <c r="N241" s="371"/>
      <c r="O241" s="371"/>
      <c r="P241" s="371"/>
      <c r="Q241" s="116"/>
    </row>
    <row r="242" spans="1:17" ht="15" customHeight="1" x14ac:dyDescent="0.15">
      <c r="A242" s="303"/>
      <c r="B242" s="102" t="s">
        <v>366</v>
      </c>
      <c r="C242" s="338">
        <f>[4]B!$C$2893</f>
        <v>0</v>
      </c>
      <c r="D242" s="358"/>
      <c r="E242" s="36"/>
      <c r="F242" s="371"/>
      <c r="G242" s="371"/>
      <c r="H242" s="371"/>
      <c r="I242" s="371"/>
      <c r="J242" s="371"/>
      <c r="K242" s="371"/>
      <c r="L242" s="371"/>
      <c r="M242" s="371"/>
      <c r="N242" s="371"/>
      <c r="O242" s="371"/>
      <c r="P242" s="371"/>
      <c r="Q242" s="116"/>
    </row>
    <row r="243" spans="1:17" ht="15" customHeight="1" x14ac:dyDescent="0.15">
      <c r="A243" s="329"/>
      <c r="B243" s="109" t="s">
        <v>367</v>
      </c>
      <c r="C243" s="373">
        <f>SUM(C239:C242)</f>
        <v>1118</v>
      </c>
      <c r="D243" s="373">
        <f>SUM(D239:D241)</f>
        <v>1118</v>
      </c>
      <c r="E243" s="119">
        <f>SUM(E239:E241)</f>
        <v>12148230</v>
      </c>
      <c r="F243" s="371"/>
      <c r="G243" s="371"/>
      <c r="H243" s="371"/>
      <c r="I243" s="371"/>
      <c r="J243" s="371"/>
      <c r="K243" s="371"/>
      <c r="L243" s="371"/>
      <c r="M243" s="371"/>
      <c r="N243" s="371"/>
      <c r="O243" s="371"/>
      <c r="P243" s="371"/>
      <c r="Q243" s="116"/>
    </row>
    <row r="244" spans="1:17" ht="15" customHeight="1" x14ac:dyDescent="0.15">
      <c r="A244" s="761" t="s">
        <v>368</v>
      </c>
      <c r="B244" s="761"/>
      <c r="C244" s="374"/>
      <c r="D244" s="374"/>
      <c r="E244" s="120"/>
      <c r="F244" s="371"/>
      <c r="G244" s="371"/>
      <c r="H244" s="371"/>
      <c r="I244" s="371"/>
      <c r="J244" s="371"/>
      <c r="K244" s="371"/>
      <c r="L244" s="371"/>
      <c r="M244" s="371"/>
      <c r="N244" s="371"/>
      <c r="O244" s="371"/>
      <c r="P244" s="371"/>
      <c r="Q244" s="116"/>
    </row>
    <row r="245" spans="1:17" ht="32.25" customHeight="1" x14ac:dyDescent="0.15">
      <c r="A245" s="13" t="s">
        <v>4</v>
      </c>
      <c r="B245" s="13" t="s">
        <v>5</v>
      </c>
      <c r="C245" s="39" t="s">
        <v>6</v>
      </c>
      <c r="D245" s="94" t="s">
        <v>7</v>
      </c>
      <c r="E245" s="39" t="s">
        <v>8</v>
      </c>
      <c r="F245" s="371"/>
      <c r="G245" s="371"/>
      <c r="H245" s="371"/>
      <c r="I245" s="371"/>
      <c r="J245" s="371"/>
      <c r="K245" s="371"/>
      <c r="L245" s="371"/>
      <c r="M245" s="371"/>
      <c r="N245" s="371"/>
      <c r="O245" s="371"/>
      <c r="P245" s="371"/>
      <c r="Q245" s="116"/>
    </row>
    <row r="246" spans="1:17" ht="15" customHeight="1" x14ac:dyDescent="0.15">
      <c r="A246" s="286">
        <v>1901023</v>
      </c>
      <c r="B246" s="107" t="s">
        <v>369</v>
      </c>
      <c r="C246" s="336">
        <f>[4]B!$C$2249</f>
        <v>25</v>
      </c>
      <c r="D246" s="336">
        <f>[4]B!$E$2249</f>
        <v>25</v>
      </c>
      <c r="E246" s="121">
        <f>[4]B!$AL$2249</f>
        <v>1241250</v>
      </c>
      <c r="F246" s="371"/>
      <c r="G246" s="371"/>
      <c r="H246" s="371"/>
      <c r="I246" s="371"/>
      <c r="J246" s="371"/>
      <c r="K246" s="371"/>
      <c r="L246" s="371"/>
      <c r="M246" s="371"/>
      <c r="N246" s="371"/>
      <c r="O246" s="371"/>
      <c r="P246" s="371"/>
      <c r="Q246" s="116"/>
    </row>
    <row r="247" spans="1:17" ht="15" customHeight="1" x14ac:dyDescent="0.15">
      <c r="A247" s="290">
        <v>1901024</v>
      </c>
      <c r="B247" s="101" t="s">
        <v>370</v>
      </c>
      <c r="C247" s="337">
        <f>[4]B!$C$2250</f>
        <v>0</v>
      </c>
      <c r="D247" s="337">
        <f>[4]B!$E$2250</f>
        <v>0</v>
      </c>
      <c r="E247" s="18">
        <f>[4]B!$AL$2250</f>
        <v>0</v>
      </c>
      <c r="F247" s="371"/>
      <c r="G247" s="371"/>
      <c r="H247" s="371"/>
      <c r="I247" s="371"/>
      <c r="J247" s="371"/>
      <c r="K247" s="371"/>
      <c r="L247" s="371"/>
      <c r="M247" s="371"/>
      <c r="N247" s="371"/>
      <c r="O247" s="371"/>
      <c r="P247" s="371"/>
      <c r="Q247" s="116"/>
    </row>
    <row r="248" spans="1:17" ht="15" customHeight="1" x14ac:dyDescent="0.15">
      <c r="A248" s="290" t="s">
        <v>371</v>
      </c>
      <c r="B248" s="101" t="s">
        <v>372</v>
      </c>
      <c r="C248" s="337">
        <f>[4]B!$C$2251</f>
        <v>0</v>
      </c>
      <c r="D248" s="337">
        <f>[4]B!$E$2251</f>
        <v>0</v>
      </c>
      <c r="E248" s="18">
        <f>[4]B!$AL$2251</f>
        <v>0</v>
      </c>
      <c r="F248" s="371"/>
      <c r="G248" s="371"/>
      <c r="H248" s="371"/>
      <c r="I248" s="371"/>
      <c r="J248" s="371"/>
      <c r="K248" s="371"/>
      <c r="L248" s="371"/>
      <c r="M248" s="371"/>
      <c r="N248" s="371"/>
      <c r="O248" s="371"/>
      <c r="P248" s="371"/>
      <c r="Q248" s="116"/>
    </row>
    <row r="249" spans="1:17" ht="15" customHeight="1" x14ac:dyDescent="0.15">
      <c r="A249" s="290" t="s">
        <v>373</v>
      </c>
      <c r="B249" s="101" t="s">
        <v>374</v>
      </c>
      <c r="C249" s="337">
        <f>[4]B!$C$2252</f>
        <v>0</v>
      </c>
      <c r="D249" s="337">
        <f>[4]B!$E$2252</f>
        <v>0</v>
      </c>
      <c r="E249" s="18">
        <f>[4]B!$AL$2252</f>
        <v>0</v>
      </c>
      <c r="F249" s="371"/>
      <c r="G249" s="371"/>
      <c r="H249" s="371"/>
      <c r="I249" s="371"/>
      <c r="J249" s="371"/>
      <c r="K249" s="371"/>
      <c r="L249" s="371"/>
      <c r="M249" s="371"/>
      <c r="N249" s="371"/>
      <c r="O249" s="371"/>
      <c r="P249" s="371"/>
      <c r="Q249" s="116"/>
    </row>
    <row r="250" spans="1:17" ht="15" customHeight="1" x14ac:dyDescent="0.15">
      <c r="A250" s="290">
        <v>1901126</v>
      </c>
      <c r="B250" s="101" t="s">
        <v>375</v>
      </c>
      <c r="C250" s="337">
        <f>[4]B!$C$2253</f>
        <v>0</v>
      </c>
      <c r="D250" s="337">
        <f>[4]B!$E$2253</f>
        <v>0</v>
      </c>
      <c r="E250" s="18">
        <f>[4]B!$AL$2253</f>
        <v>0</v>
      </c>
      <c r="F250" s="371"/>
      <c r="G250" s="371"/>
      <c r="H250" s="371"/>
      <c r="I250" s="371"/>
      <c r="J250" s="371"/>
      <c r="K250" s="371"/>
      <c r="L250" s="371"/>
      <c r="M250" s="371"/>
      <c r="N250" s="371"/>
      <c r="O250" s="371"/>
      <c r="P250" s="371"/>
      <c r="Q250" s="116"/>
    </row>
    <row r="251" spans="1:17" ht="15" customHeight="1" x14ac:dyDescent="0.15">
      <c r="A251" s="290" t="s">
        <v>376</v>
      </c>
      <c r="B251" s="101" t="s">
        <v>377</v>
      </c>
      <c r="C251" s="337">
        <f>[4]B!$C$2254</f>
        <v>0</v>
      </c>
      <c r="D251" s="337">
        <f>[4]B!$E$2254</f>
        <v>0</v>
      </c>
      <c r="E251" s="18">
        <f>[4]B!$AL$2254</f>
        <v>0</v>
      </c>
      <c r="F251" s="371"/>
      <c r="G251" s="371"/>
      <c r="H251" s="371"/>
      <c r="I251" s="371"/>
      <c r="J251" s="371"/>
      <c r="K251" s="371"/>
      <c r="L251" s="371"/>
      <c r="M251" s="371"/>
      <c r="N251" s="371"/>
      <c r="O251" s="371"/>
      <c r="P251" s="371"/>
      <c r="Q251" s="116"/>
    </row>
    <row r="252" spans="1:17" ht="15" customHeight="1" x14ac:dyDescent="0.15">
      <c r="A252" s="290" t="s">
        <v>378</v>
      </c>
      <c r="B252" s="101" t="s">
        <v>379</v>
      </c>
      <c r="C252" s="337">
        <f>[4]B!$C$2255</f>
        <v>0</v>
      </c>
      <c r="D252" s="337">
        <f>[4]B!$E$2255</f>
        <v>0</v>
      </c>
      <c r="E252" s="18">
        <f>[4]B!$AL$2255</f>
        <v>0</v>
      </c>
      <c r="F252" s="371"/>
      <c r="G252" s="371"/>
      <c r="H252" s="371"/>
      <c r="I252" s="371"/>
      <c r="J252" s="371"/>
      <c r="K252" s="371"/>
      <c r="L252" s="371"/>
      <c r="M252" s="371"/>
      <c r="N252" s="371"/>
      <c r="O252" s="371"/>
      <c r="P252" s="371"/>
      <c r="Q252" s="116"/>
    </row>
    <row r="253" spans="1:17" ht="15" customHeight="1" x14ac:dyDescent="0.15">
      <c r="A253" s="303">
        <v>1901029</v>
      </c>
      <c r="B253" s="102" t="s">
        <v>380</v>
      </c>
      <c r="C253" s="338">
        <f>[4]B!$C$2256</f>
        <v>0</v>
      </c>
      <c r="D253" s="338">
        <f>[4]B!$E$2256</f>
        <v>0</v>
      </c>
      <c r="E253" s="122">
        <f>[4]B!$AL$2256</f>
        <v>0</v>
      </c>
      <c r="F253" s="371"/>
      <c r="G253" s="371"/>
      <c r="H253" s="371"/>
      <c r="I253" s="371"/>
      <c r="J253" s="371"/>
      <c r="K253" s="371"/>
      <c r="L253" s="371"/>
      <c r="M253" s="371"/>
      <c r="N253" s="371"/>
      <c r="O253" s="371"/>
      <c r="P253" s="371"/>
      <c r="Q253" s="116"/>
    </row>
    <row r="254" spans="1:17" ht="15" customHeight="1" x14ac:dyDescent="0.15">
      <c r="A254" s="342"/>
      <c r="B254" s="123" t="s">
        <v>381</v>
      </c>
      <c r="C254" s="124">
        <f>SUM(C246:C253)</f>
        <v>25</v>
      </c>
      <c r="D254" s="124">
        <f>SUM(D246:D253)</f>
        <v>25</v>
      </c>
      <c r="E254" s="119">
        <f>SUM(E246:E253)</f>
        <v>1241250</v>
      </c>
      <c r="F254" s="371"/>
      <c r="G254" s="371"/>
      <c r="H254" s="371"/>
      <c r="I254" s="371"/>
      <c r="J254" s="371"/>
      <c r="K254" s="371"/>
      <c r="L254" s="371"/>
      <c r="M254" s="371"/>
      <c r="N254" s="371"/>
      <c r="O254" s="371"/>
      <c r="P254" s="371"/>
      <c r="Q254" s="116"/>
    </row>
    <row r="255" spans="1:17" ht="15" customHeight="1" x14ac:dyDescent="0.15">
      <c r="A255" s="125"/>
      <c r="B255" s="126"/>
      <c r="C255" s="374"/>
      <c r="D255" s="374"/>
      <c r="E255" s="120"/>
      <c r="F255" s="371"/>
      <c r="G255" s="371"/>
      <c r="H255" s="371"/>
      <c r="I255" s="371"/>
      <c r="J255" s="371"/>
      <c r="K255" s="371"/>
      <c r="L255" s="371"/>
      <c r="M255" s="371"/>
      <c r="N255" s="371"/>
      <c r="O255" s="371"/>
      <c r="P255" s="371"/>
      <c r="Q255" s="116"/>
    </row>
    <row r="256" spans="1:17" s="111" customFormat="1" ht="24.95" customHeight="1" x14ac:dyDescent="0.15">
      <c r="A256" s="752" t="s">
        <v>382</v>
      </c>
      <c r="B256" s="752"/>
      <c r="C256" s="369"/>
      <c r="D256" s="369"/>
      <c r="E256" s="93"/>
    </row>
    <row r="257" spans="1:14" s="3" customFormat="1" ht="35.1" customHeight="1" x14ac:dyDescent="0.15">
      <c r="A257" s="13" t="s">
        <v>4</v>
      </c>
      <c r="B257" s="13" t="s">
        <v>5</v>
      </c>
      <c r="C257" s="39" t="s">
        <v>6</v>
      </c>
      <c r="D257" s="94" t="s">
        <v>7</v>
      </c>
      <c r="E257" s="39" t="s">
        <v>8</v>
      </c>
      <c r="F257" s="7"/>
      <c r="G257" s="7"/>
      <c r="H257" s="7"/>
      <c r="I257" s="7"/>
      <c r="J257" s="7"/>
      <c r="K257" s="7"/>
      <c r="L257" s="7"/>
      <c r="M257" s="7"/>
      <c r="N257" s="7"/>
    </row>
    <row r="258" spans="1:14" s="3" customFormat="1" ht="15" customHeight="1" x14ac:dyDescent="0.15">
      <c r="A258" s="286"/>
      <c r="B258" s="107" t="s">
        <v>383</v>
      </c>
      <c r="C258" s="345">
        <f>[4]B!$C$103</f>
        <v>0</v>
      </c>
      <c r="D258" s="375"/>
      <c r="E258" s="128"/>
      <c r="F258" s="7"/>
      <c r="G258" s="7"/>
      <c r="H258" s="7"/>
      <c r="I258" s="7"/>
      <c r="J258" s="7"/>
      <c r="K258" s="7"/>
      <c r="L258" s="7"/>
      <c r="M258" s="7"/>
      <c r="N258" s="7"/>
    </row>
    <row r="259" spans="1:14" s="3" customFormat="1" ht="15" customHeight="1" x14ac:dyDescent="0.15">
      <c r="A259" s="290"/>
      <c r="B259" s="101" t="s">
        <v>384</v>
      </c>
      <c r="C259" s="288">
        <f>[4]B!$C$104</f>
        <v>0</v>
      </c>
      <c r="D259" s="300"/>
      <c r="E259" s="35"/>
      <c r="F259" s="7"/>
      <c r="G259" s="7"/>
      <c r="H259" s="7"/>
      <c r="I259" s="7"/>
      <c r="J259" s="7"/>
      <c r="K259" s="7"/>
      <c r="L259" s="7"/>
      <c r="M259" s="7"/>
      <c r="N259" s="7"/>
    </row>
    <row r="260" spans="1:14" s="3" customFormat="1" ht="15" customHeight="1" x14ac:dyDescent="0.15">
      <c r="A260" s="290"/>
      <c r="B260" s="101" t="s">
        <v>385</v>
      </c>
      <c r="C260" s="288">
        <f>[4]B!$C$105</f>
        <v>0</v>
      </c>
      <c r="D260" s="300"/>
      <c r="E260" s="35"/>
      <c r="F260" s="7"/>
      <c r="G260" s="7"/>
      <c r="H260" s="7"/>
      <c r="I260" s="7"/>
      <c r="J260" s="7"/>
      <c r="K260" s="7"/>
      <c r="L260" s="7"/>
      <c r="M260" s="7"/>
      <c r="N260" s="7"/>
    </row>
    <row r="261" spans="1:14" s="3" customFormat="1" ht="15" customHeight="1" x14ac:dyDescent="0.15">
      <c r="A261" s="290"/>
      <c r="B261" s="101" t="s">
        <v>386</v>
      </c>
      <c r="C261" s="288">
        <f>[4]B!$C$106</f>
        <v>0</v>
      </c>
      <c r="D261" s="300"/>
      <c r="E261" s="35"/>
      <c r="F261" s="7"/>
      <c r="G261" s="7"/>
      <c r="H261" s="7"/>
      <c r="I261" s="7"/>
      <c r="J261" s="7"/>
      <c r="K261" s="7"/>
      <c r="L261" s="7"/>
      <c r="M261" s="7"/>
      <c r="N261" s="7"/>
    </row>
    <row r="262" spans="1:14" s="3" customFormat="1" ht="15" customHeight="1" x14ac:dyDescent="0.15">
      <c r="A262" s="290"/>
      <c r="B262" s="101" t="s">
        <v>387</v>
      </c>
      <c r="C262" s="288">
        <f>[4]B!$C$107</f>
        <v>0</v>
      </c>
      <c r="D262" s="300"/>
      <c r="E262" s="35"/>
      <c r="F262" s="7"/>
      <c r="G262" s="7"/>
      <c r="H262" s="7"/>
      <c r="I262" s="7"/>
      <c r="J262" s="7"/>
      <c r="K262" s="7"/>
      <c r="L262" s="7"/>
      <c r="M262" s="7"/>
      <c r="N262" s="7"/>
    </row>
    <row r="263" spans="1:14" s="3" customFormat="1" ht="15" customHeight="1" x14ac:dyDescent="0.15">
      <c r="A263" s="290"/>
      <c r="B263" s="101" t="s">
        <v>388</v>
      </c>
      <c r="C263" s="288">
        <f>[4]B!$C$108</f>
        <v>0</v>
      </c>
      <c r="D263" s="300"/>
      <c r="E263" s="35"/>
      <c r="F263" s="7"/>
      <c r="G263" s="7"/>
      <c r="H263" s="7"/>
      <c r="I263" s="7"/>
      <c r="J263" s="7"/>
      <c r="K263" s="7"/>
      <c r="L263" s="7"/>
      <c r="M263" s="7"/>
      <c r="N263" s="7"/>
    </row>
    <row r="264" spans="1:14" s="3" customFormat="1" ht="15" customHeight="1" x14ac:dyDescent="0.15">
      <c r="A264" s="290"/>
      <c r="B264" s="101" t="s">
        <v>389</v>
      </c>
      <c r="C264" s="288">
        <f>[4]B!$C$109</f>
        <v>0</v>
      </c>
      <c r="D264" s="300"/>
      <c r="E264" s="35"/>
      <c r="F264" s="7"/>
      <c r="G264" s="7"/>
      <c r="H264" s="7"/>
      <c r="I264" s="7"/>
      <c r="J264" s="7"/>
      <c r="K264" s="7"/>
      <c r="L264" s="7"/>
      <c r="M264" s="7"/>
      <c r="N264" s="7"/>
    </row>
    <row r="265" spans="1:14" s="3" customFormat="1" ht="15" customHeight="1" x14ac:dyDescent="0.15">
      <c r="A265" s="290"/>
      <c r="B265" s="101" t="s">
        <v>390</v>
      </c>
      <c r="C265" s="288">
        <f>[4]B!$C$110</f>
        <v>0</v>
      </c>
      <c r="D265" s="300"/>
      <c r="E265" s="35"/>
      <c r="F265" s="7"/>
      <c r="G265" s="7"/>
      <c r="H265" s="7"/>
      <c r="I265" s="7"/>
      <c r="J265" s="7"/>
      <c r="K265" s="7"/>
      <c r="L265" s="7"/>
      <c r="M265" s="7"/>
      <c r="N265" s="7"/>
    </row>
    <row r="266" spans="1:14" s="3" customFormat="1" ht="15" customHeight="1" x14ac:dyDescent="0.15">
      <c r="A266" s="290"/>
      <c r="B266" s="101" t="s">
        <v>391</v>
      </c>
      <c r="C266" s="288">
        <f>[4]B!$C$111</f>
        <v>0</v>
      </c>
      <c r="D266" s="300"/>
      <c r="E266" s="35"/>
      <c r="F266" s="7"/>
      <c r="G266" s="7"/>
      <c r="H266" s="7"/>
      <c r="I266" s="7"/>
      <c r="J266" s="7"/>
      <c r="K266" s="7"/>
      <c r="L266" s="7"/>
      <c r="M266" s="7"/>
      <c r="N266" s="7"/>
    </row>
    <row r="267" spans="1:14" s="3" customFormat="1" ht="15" customHeight="1" x14ac:dyDescent="0.15">
      <c r="A267" s="290"/>
      <c r="B267" s="101" t="s">
        <v>392</v>
      </c>
      <c r="C267" s="288">
        <f>[4]B!$C$112</f>
        <v>0</v>
      </c>
      <c r="D267" s="300"/>
      <c r="E267" s="35"/>
      <c r="F267" s="7"/>
      <c r="G267" s="7"/>
      <c r="H267" s="7"/>
      <c r="I267" s="7"/>
      <c r="J267" s="7"/>
      <c r="K267" s="7"/>
      <c r="L267" s="7"/>
      <c r="M267" s="7"/>
      <c r="N267" s="7"/>
    </row>
    <row r="268" spans="1:14" s="3" customFormat="1" ht="15" customHeight="1" x14ac:dyDescent="0.15">
      <c r="A268" s="290">
        <v>1802100</v>
      </c>
      <c r="B268" s="101" t="s">
        <v>393</v>
      </c>
      <c r="C268" s="288">
        <f>[4]B!$C$2110</f>
        <v>0</v>
      </c>
      <c r="D268" s="288">
        <f>[4]B!$C$2110</f>
        <v>0</v>
      </c>
      <c r="E268" s="53">
        <f>[4]B!$AL$2110</f>
        <v>0</v>
      </c>
      <c r="F268" s="7"/>
      <c r="G268" s="7"/>
      <c r="H268" s="7"/>
      <c r="I268" s="7"/>
      <c r="J268" s="7"/>
      <c r="K268" s="7"/>
      <c r="L268" s="7"/>
      <c r="M268" s="7"/>
      <c r="N268" s="7"/>
    </row>
    <row r="269" spans="1:14" s="3" customFormat="1" ht="15" customHeight="1" x14ac:dyDescent="0.15">
      <c r="A269" s="290"/>
      <c r="B269" s="101" t="s">
        <v>394</v>
      </c>
      <c r="C269" s="288">
        <f>[4]B!$C$1904</f>
        <v>0</v>
      </c>
      <c r="D269" s="300"/>
      <c r="E269" s="35"/>
      <c r="F269" s="7"/>
      <c r="G269" s="7"/>
      <c r="H269" s="7"/>
      <c r="I269" s="7"/>
      <c r="J269" s="7"/>
      <c r="K269" s="7"/>
      <c r="L269" s="7"/>
      <c r="M269" s="7"/>
      <c r="N269" s="7"/>
    </row>
    <row r="270" spans="1:14" s="3" customFormat="1" ht="15" customHeight="1" x14ac:dyDescent="0.15">
      <c r="A270" s="290">
        <v>1902003</v>
      </c>
      <c r="B270" s="101" t="s">
        <v>395</v>
      </c>
      <c r="C270" s="288">
        <f>[4]B!$C$2263</f>
        <v>0</v>
      </c>
      <c r="D270" s="288">
        <f>[4]B!$C$2263</f>
        <v>0</v>
      </c>
      <c r="E270" s="53">
        <f>[4]B!$AL$2263</f>
        <v>0</v>
      </c>
      <c r="F270" s="7"/>
      <c r="G270" s="7"/>
      <c r="H270" s="7"/>
      <c r="I270" s="7"/>
      <c r="J270" s="7"/>
      <c r="K270" s="7"/>
      <c r="L270" s="7"/>
      <c r="M270" s="7"/>
      <c r="N270" s="7"/>
    </row>
    <row r="271" spans="1:14" s="3" customFormat="1" ht="15" customHeight="1" x14ac:dyDescent="0.15">
      <c r="A271" s="303"/>
      <c r="B271" s="102" t="s">
        <v>396</v>
      </c>
      <c r="C271" s="346">
        <f>[4]B!$C$113</f>
        <v>0</v>
      </c>
      <c r="D271" s="376"/>
      <c r="E271" s="36"/>
      <c r="F271" s="7"/>
      <c r="G271" s="7"/>
      <c r="H271" s="7"/>
      <c r="I271" s="7"/>
      <c r="J271" s="7"/>
      <c r="K271" s="7"/>
      <c r="L271" s="7"/>
      <c r="M271" s="7"/>
      <c r="N271" s="7"/>
    </row>
    <row r="272" spans="1:14" s="3" customFormat="1" ht="15" customHeight="1" x14ac:dyDescent="0.15">
      <c r="A272" s="329"/>
      <c r="B272" s="109" t="s">
        <v>397</v>
      </c>
      <c r="C272" s="377">
        <f>SUM(C258:C271)</f>
        <v>0</v>
      </c>
      <c r="D272" s="377">
        <f t="shared" ref="D272:E272" si="3">SUM(D258:D271)</f>
        <v>0</v>
      </c>
      <c r="E272" s="377">
        <f t="shared" si="3"/>
        <v>0</v>
      </c>
      <c r="F272" s="7"/>
      <c r="G272" s="7"/>
      <c r="H272" s="7"/>
      <c r="I272" s="7"/>
      <c r="J272" s="7"/>
      <c r="K272" s="7"/>
      <c r="L272" s="7"/>
      <c r="M272" s="7"/>
      <c r="N272" s="7"/>
    </row>
    <row r="273" spans="1:20" s="63" customFormat="1" ht="24.95" customHeight="1" x14ac:dyDescent="0.15">
      <c r="A273" s="129" t="s">
        <v>398</v>
      </c>
      <c r="B273" s="130"/>
      <c r="C273" s="378"/>
      <c r="D273" s="378"/>
      <c r="E273" s="131"/>
    </row>
    <row r="274" spans="1:20" s="63" customFormat="1" ht="35.1" customHeight="1" x14ac:dyDescent="0.15">
      <c r="A274" s="13" t="s">
        <v>4</v>
      </c>
      <c r="B274" s="13" t="s">
        <v>5</v>
      </c>
      <c r="C274" s="94" t="s">
        <v>399</v>
      </c>
      <c r="D274" s="94" t="s">
        <v>7</v>
      </c>
      <c r="E274" s="39" t="s">
        <v>8</v>
      </c>
    </row>
    <row r="275" spans="1:20" s="63" customFormat="1" ht="15" customHeight="1" x14ac:dyDescent="0.15">
      <c r="A275" s="286">
        <v>3001001</v>
      </c>
      <c r="B275" s="107" t="s">
        <v>400</v>
      </c>
      <c r="C275" s="379">
        <f>[4]B!$C$2896</f>
        <v>192</v>
      </c>
      <c r="D275" s="379">
        <f>[4]B!$E$2896</f>
        <v>192</v>
      </c>
      <c r="E275" s="30">
        <f>[4]B!$AL$2896</f>
        <v>4425600</v>
      </c>
    </row>
    <row r="276" spans="1:20" s="63" customFormat="1" ht="15" customHeight="1" x14ac:dyDescent="0.15">
      <c r="A276" s="303" t="s">
        <v>401</v>
      </c>
      <c r="B276" s="102" t="s">
        <v>402</v>
      </c>
      <c r="C276" s="380">
        <f>[4]B!$C$2897</f>
        <v>0</v>
      </c>
      <c r="D276" s="380">
        <f>[4]B!$E$2897</f>
        <v>0</v>
      </c>
      <c r="E276" s="108">
        <f>[4]B!$AL$2897</f>
        <v>0</v>
      </c>
    </row>
    <row r="277" spans="1:20" s="63" customFormat="1" ht="15" customHeight="1" x14ac:dyDescent="0.15">
      <c r="A277" s="329"/>
      <c r="B277" s="102" t="s">
        <v>403</v>
      </c>
      <c r="C277" s="323">
        <f>SUM(C275:C276)</f>
        <v>192</v>
      </c>
      <c r="D277" s="323">
        <f>SUM(D275:D276)</f>
        <v>192</v>
      </c>
      <c r="E277" s="119">
        <f>SUM(E275:E276)</f>
        <v>4425600</v>
      </c>
    </row>
    <row r="278" spans="1:20" s="63" customFormat="1" ht="24.95" customHeight="1" x14ac:dyDescent="0.15">
      <c r="A278" s="96" t="s">
        <v>404</v>
      </c>
      <c r="B278" s="92"/>
      <c r="C278" s="372"/>
      <c r="D278" s="372"/>
      <c r="E278" s="93"/>
    </row>
    <row r="279" spans="1:20" s="63" customFormat="1" ht="35.1" customHeight="1" x14ac:dyDescent="0.15">
      <c r="A279" s="13" t="s">
        <v>4</v>
      </c>
      <c r="B279" s="106" t="s">
        <v>5</v>
      </c>
      <c r="C279" s="94" t="s">
        <v>399</v>
      </c>
      <c r="D279" s="94" t="s">
        <v>7</v>
      </c>
      <c r="E279" s="39" t="s">
        <v>8</v>
      </c>
    </row>
    <row r="280" spans="1:20" s="63" customFormat="1" ht="15" customHeight="1" x14ac:dyDescent="0.15">
      <c r="A280" s="329" t="s">
        <v>405</v>
      </c>
      <c r="B280" s="102" t="s">
        <v>406</v>
      </c>
      <c r="C280" s="381">
        <f>[4]B!$C$1029</f>
        <v>1163</v>
      </c>
      <c r="D280" s="381">
        <f>[4]B!$E$1029</f>
        <v>1108</v>
      </c>
      <c r="E280" s="132">
        <f>[4]B!$AL$1029</f>
        <v>8436280</v>
      </c>
    </row>
    <row r="281" spans="1:20" s="63" customFormat="1" ht="15" customHeight="1" x14ac:dyDescent="0.15">
      <c r="A281" s="329" t="s">
        <v>405</v>
      </c>
      <c r="B281" s="102" t="s">
        <v>407</v>
      </c>
      <c r="C281" s="381">
        <f>[4]B!C1036</f>
        <v>0</v>
      </c>
      <c r="D281" s="376"/>
      <c r="E281" s="36"/>
    </row>
    <row r="282" spans="1:20" s="3" customFormat="1" ht="25.5" customHeight="1" x14ac:dyDescent="0.15">
      <c r="A282" s="9" t="s">
        <v>408</v>
      </c>
      <c r="B282" s="133"/>
      <c r="C282" s="63"/>
      <c r="D282" s="63"/>
      <c r="E282" s="63"/>
      <c r="F282" s="7"/>
      <c r="G282" s="7"/>
      <c r="H282" s="7"/>
      <c r="I282" s="7"/>
      <c r="J282" s="7"/>
      <c r="K282" s="7"/>
      <c r="L282" s="7"/>
      <c r="M282" s="7"/>
      <c r="N282" s="7"/>
    </row>
    <row r="283" spans="1:20" ht="24.95" customHeight="1" x14ac:dyDescent="0.15">
      <c r="A283" s="12" t="s">
        <v>409</v>
      </c>
    </row>
    <row r="284" spans="1:20" ht="24" customHeight="1" x14ac:dyDescent="0.15">
      <c r="A284" s="690" t="s">
        <v>107</v>
      </c>
      <c r="B284" s="753"/>
      <c r="C284" s="595" t="s">
        <v>410</v>
      </c>
      <c r="D284" s="681" t="s">
        <v>411</v>
      </c>
      <c r="E284" s="682"/>
      <c r="F284" s="682"/>
      <c r="G284" s="682"/>
      <c r="H284" s="651" t="s">
        <v>412</v>
      </c>
      <c r="I284" s="652"/>
      <c r="J284" s="653"/>
      <c r="K284" s="756" t="s">
        <v>413</v>
      </c>
      <c r="L284" s="757"/>
      <c r="M284" s="758"/>
      <c r="N284" s="656" t="s">
        <v>414</v>
      </c>
      <c r="O284" s="659" t="s">
        <v>415</v>
      </c>
      <c r="P284" s="660"/>
      <c r="Q284" s="661" t="s">
        <v>416</v>
      </c>
      <c r="R284" s="661" t="s">
        <v>417</v>
      </c>
    </row>
    <row r="285" spans="1:20" ht="18" customHeight="1" x14ac:dyDescent="0.15">
      <c r="A285" s="703"/>
      <c r="B285" s="754"/>
      <c r="C285" s="596"/>
      <c r="D285" s="664" t="s">
        <v>418</v>
      </c>
      <c r="E285" s="721" t="s">
        <v>419</v>
      </c>
      <c r="F285" s="722"/>
      <c r="G285" s="667" t="s">
        <v>420</v>
      </c>
      <c r="H285" s="669" t="s">
        <v>421</v>
      </c>
      <c r="I285" s="671" t="s">
        <v>422</v>
      </c>
      <c r="J285" s="644" t="s">
        <v>423</v>
      </c>
      <c r="K285" s="646" t="s">
        <v>424</v>
      </c>
      <c r="L285" s="647" t="s">
        <v>425</v>
      </c>
      <c r="M285" s="648" t="s">
        <v>426</v>
      </c>
      <c r="N285" s="657"/>
      <c r="O285" s="649" t="s">
        <v>427</v>
      </c>
      <c r="P285" s="650" t="s">
        <v>428</v>
      </c>
      <c r="Q285" s="662"/>
      <c r="R285" s="662"/>
    </row>
    <row r="286" spans="1:20" ht="18" customHeight="1" x14ac:dyDescent="0.15">
      <c r="A286" s="692"/>
      <c r="B286" s="755"/>
      <c r="C286" s="680"/>
      <c r="D286" s="665"/>
      <c r="E286" s="134" t="s">
        <v>429</v>
      </c>
      <c r="F286" s="134" t="s">
        <v>430</v>
      </c>
      <c r="G286" s="668"/>
      <c r="H286" s="670"/>
      <c r="I286" s="672"/>
      <c r="J286" s="645"/>
      <c r="K286" s="646"/>
      <c r="L286" s="647"/>
      <c r="M286" s="648"/>
      <c r="N286" s="658"/>
      <c r="O286" s="649"/>
      <c r="P286" s="650"/>
      <c r="Q286" s="663"/>
      <c r="R286" s="663"/>
    </row>
    <row r="287" spans="1:20" s="41" customFormat="1" ht="15" customHeight="1" x14ac:dyDescent="0.25">
      <c r="A287" s="748" t="s">
        <v>108</v>
      </c>
      <c r="B287" s="749"/>
      <c r="C287" s="382">
        <f>+C288+C289+C290+C291+C292+C293+C297+C298+C299</f>
        <v>134130</v>
      </c>
      <c r="D287" s="382">
        <f t="shared" ref="D287:P287" si="4">+D288+D289+D290+D291+D292+D293+D297+D298+D299</f>
        <v>131002</v>
      </c>
      <c r="E287" s="382">
        <f t="shared" si="4"/>
        <v>131002</v>
      </c>
      <c r="F287" s="382">
        <f t="shared" si="4"/>
        <v>0</v>
      </c>
      <c r="G287" s="382">
        <f t="shared" si="4"/>
        <v>3128</v>
      </c>
      <c r="H287" s="382">
        <f t="shared" si="4"/>
        <v>46347</v>
      </c>
      <c r="I287" s="382">
        <f t="shared" si="4"/>
        <v>55688</v>
      </c>
      <c r="J287" s="382">
        <f t="shared" si="4"/>
        <v>32095</v>
      </c>
      <c r="K287" s="382">
        <f t="shared" si="4"/>
        <v>0</v>
      </c>
      <c r="L287" s="382">
        <f t="shared" si="4"/>
        <v>0</v>
      </c>
      <c r="M287" s="382">
        <f t="shared" si="4"/>
        <v>0</v>
      </c>
      <c r="N287" s="382">
        <f t="shared" si="4"/>
        <v>0</v>
      </c>
      <c r="O287" s="382">
        <f t="shared" si="4"/>
        <v>0</v>
      </c>
      <c r="P287" s="382">
        <f t="shared" si="4"/>
        <v>235</v>
      </c>
      <c r="Q287" s="382">
        <f>+Q288+Q289+Q290+Q291+Q292+Q293+Q297+Q298+Q299</f>
        <v>0</v>
      </c>
      <c r="R287" s="382">
        <v>0</v>
      </c>
      <c r="S287" s="135"/>
      <c r="T287" s="135"/>
    </row>
    <row r="288" spans="1:20" ht="15" customHeight="1" x14ac:dyDescent="0.15">
      <c r="A288" s="42" t="s">
        <v>109</v>
      </c>
      <c r="B288" s="136" t="s">
        <v>110</v>
      </c>
      <c r="C288" s="383">
        <f>[4]B!C218</f>
        <v>43369</v>
      </c>
      <c r="D288" s="383">
        <f>[4]B!D218</f>
        <v>41770</v>
      </c>
      <c r="E288" s="383">
        <f>[4]B!E218</f>
        <v>41770</v>
      </c>
      <c r="F288" s="383">
        <f>[4]B!F218</f>
        <v>0</v>
      </c>
      <c r="G288" s="383">
        <f>[4]B!G218</f>
        <v>1599</v>
      </c>
      <c r="H288" s="383">
        <f>[4]B!AA218</f>
        <v>21288</v>
      </c>
      <c r="I288" s="383">
        <f>[4]B!AB218</f>
        <v>7097</v>
      </c>
      <c r="J288" s="383">
        <f>[4]B!AC218</f>
        <v>14984</v>
      </c>
      <c r="K288" s="383">
        <f>[4]B!AD218</f>
        <v>0</v>
      </c>
      <c r="L288" s="383">
        <f>[4]B!AE218</f>
        <v>0</v>
      </c>
      <c r="M288" s="383">
        <f>[4]B!AF218</f>
        <v>0</v>
      </c>
      <c r="N288" s="383">
        <f>[4]B!AG218</f>
        <v>0</v>
      </c>
      <c r="O288" s="383">
        <f>[4]B!AH218</f>
        <v>0</v>
      </c>
      <c r="P288" s="383">
        <f>[4]B!AI218</f>
        <v>13</v>
      </c>
      <c r="Q288" s="383">
        <f>[4]B!AJ218</f>
        <v>0</v>
      </c>
      <c r="R288" s="384"/>
      <c r="S288" s="137"/>
      <c r="T288" s="137"/>
    </row>
    <row r="289" spans="1:20" ht="15" customHeight="1" x14ac:dyDescent="0.15">
      <c r="A289" s="554" t="s">
        <v>111</v>
      </c>
      <c r="B289" s="138" t="s">
        <v>112</v>
      </c>
      <c r="C289" s="385">
        <f>[4]B!C283</f>
        <v>47514</v>
      </c>
      <c r="D289" s="385">
        <f>[4]B!D283</f>
        <v>46364</v>
      </c>
      <c r="E289" s="385">
        <f>[4]B!E283</f>
        <v>46364</v>
      </c>
      <c r="F289" s="385">
        <f>[4]B!F283</f>
        <v>0</v>
      </c>
      <c r="G289" s="385">
        <f>[4]B!G283</f>
        <v>1150</v>
      </c>
      <c r="H289" s="385">
        <f>[4]B!AA283</f>
        <v>20699</v>
      </c>
      <c r="I289" s="385">
        <f>[4]B!AB283</f>
        <v>12600</v>
      </c>
      <c r="J289" s="385">
        <f>[4]B!AC283</f>
        <v>14215</v>
      </c>
      <c r="K289" s="385">
        <f>[4]B!AD283</f>
        <v>0</v>
      </c>
      <c r="L289" s="385">
        <f>[4]B!AE283</f>
        <v>0</v>
      </c>
      <c r="M289" s="385">
        <f>[4]B!AF283</f>
        <v>0</v>
      </c>
      <c r="N289" s="385">
        <f>[4]B!AG283</f>
        <v>0</v>
      </c>
      <c r="O289" s="385">
        <f>[4]B!AH283</f>
        <v>0</v>
      </c>
      <c r="P289" s="385">
        <f>[4]B!AI283</f>
        <v>23</v>
      </c>
      <c r="Q289" s="385">
        <f>[4]B!AJ283</f>
        <v>0</v>
      </c>
      <c r="R289" s="386"/>
      <c r="S289" s="137"/>
      <c r="T289" s="137"/>
    </row>
    <row r="290" spans="1:20" ht="15" customHeight="1" x14ac:dyDescent="0.15">
      <c r="A290" s="554" t="s">
        <v>113</v>
      </c>
      <c r="B290" s="138" t="s">
        <v>114</v>
      </c>
      <c r="C290" s="385">
        <f>[4]B!C327</f>
        <v>2622</v>
      </c>
      <c r="D290" s="385">
        <f>[4]B!D327</f>
        <v>2597</v>
      </c>
      <c r="E290" s="385">
        <f>[4]B!E327</f>
        <v>2597</v>
      </c>
      <c r="F290" s="385">
        <f>[4]B!F327</f>
        <v>0</v>
      </c>
      <c r="G290" s="385">
        <f>[4]B!G327</f>
        <v>25</v>
      </c>
      <c r="H290" s="385">
        <f>[4]B!AA327</f>
        <v>204</v>
      </c>
      <c r="I290" s="385">
        <f>[4]B!AB327</f>
        <v>2404</v>
      </c>
      <c r="J290" s="385">
        <f>[4]B!AC327</f>
        <v>14</v>
      </c>
      <c r="K290" s="385">
        <f>[4]B!AD327</f>
        <v>0</v>
      </c>
      <c r="L290" s="385">
        <f>[4]B!AE327</f>
        <v>0</v>
      </c>
      <c r="M290" s="385">
        <f>[4]B!AF327</f>
        <v>0</v>
      </c>
      <c r="N290" s="385">
        <f>[4]B!AG327</f>
        <v>0</v>
      </c>
      <c r="O290" s="385">
        <f>[4]B!AH327</f>
        <v>0</v>
      </c>
      <c r="P290" s="385">
        <f>[4]B!AI327</f>
        <v>31</v>
      </c>
      <c r="Q290" s="385">
        <f>[4]B!AJ327</f>
        <v>0</v>
      </c>
      <c r="R290" s="386"/>
      <c r="S290" s="137"/>
      <c r="T290" s="137"/>
    </row>
    <row r="291" spans="1:20" ht="15" customHeight="1" x14ac:dyDescent="0.15">
      <c r="A291" s="554" t="s">
        <v>115</v>
      </c>
      <c r="B291" s="138" t="s">
        <v>116</v>
      </c>
      <c r="C291" s="385">
        <f>[4]B!C338</f>
        <v>0</v>
      </c>
      <c r="D291" s="385">
        <f>[4]B!D338</f>
        <v>0</v>
      </c>
      <c r="E291" s="385">
        <f>[4]B!E338</f>
        <v>0</v>
      </c>
      <c r="F291" s="385">
        <f>[4]B!F338</f>
        <v>0</v>
      </c>
      <c r="G291" s="385">
        <f>[4]B!G338</f>
        <v>0</v>
      </c>
      <c r="H291" s="385">
        <f>[4]B!AA338</f>
        <v>0</v>
      </c>
      <c r="I291" s="385">
        <f>[4]B!AB338</f>
        <v>0</v>
      </c>
      <c r="J291" s="385">
        <f>[4]B!AC338</f>
        <v>0</v>
      </c>
      <c r="K291" s="385">
        <f>[4]B!AD338</f>
        <v>0</v>
      </c>
      <c r="L291" s="385">
        <f>[4]B!AE338</f>
        <v>0</v>
      </c>
      <c r="M291" s="385">
        <f>[4]B!AF338</f>
        <v>0</v>
      </c>
      <c r="N291" s="385">
        <f>[4]B!AG338</f>
        <v>0</v>
      </c>
      <c r="O291" s="385">
        <f>[4]B!AH338</f>
        <v>0</v>
      </c>
      <c r="P291" s="385">
        <f>[4]B!AI338</f>
        <v>4</v>
      </c>
      <c r="Q291" s="385">
        <f>[4]B!AJ338</f>
        <v>0</v>
      </c>
      <c r="R291" s="386"/>
      <c r="S291" s="137"/>
      <c r="T291" s="137"/>
    </row>
    <row r="292" spans="1:20" ht="15" customHeight="1" x14ac:dyDescent="0.15">
      <c r="A292" s="139" t="s">
        <v>117</v>
      </c>
      <c r="B292" s="140" t="s">
        <v>118</v>
      </c>
      <c r="C292" s="387">
        <f>[4]B!C413</f>
        <v>3389</v>
      </c>
      <c r="D292" s="387">
        <f>[4]B!D413</f>
        <v>3289</v>
      </c>
      <c r="E292" s="387">
        <f>[4]B!E413</f>
        <v>3289</v>
      </c>
      <c r="F292" s="387">
        <f>[4]B!F413</f>
        <v>0</v>
      </c>
      <c r="G292" s="387">
        <f>[4]B!G413</f>
        <v>100</v>
      </c>
      <c r="H292" s="387">
        <f>[4]B!AA413</f>
        <v>1433</v>
      </c>
      <c r="I292" s="387">
        <f>[4]B!AB413</f>
        <v>812</v>
      </c>
      <c r="J292" s="387">
        <f>[4]B!AC413</f>
        <v>1144</v>
      </c>
      <c r="K292" s="387">
        <f>[4]B!AD413</f>
        <v>0</v>
      </c>
      <c r="L292" s="387">
        <f>[4]B!AE413</f>
        <v>0</v>
      </c>
      <c r="M292" s="387">
        <f>[4]B!AF413</f>
        <v>0</v>
      </c>
      <c r="N292" s="387">
        <f>[4]B!AG413</f>
        <v>0</v>
      </c>
      <c r="O292" s="387">
        <f>[4]B!AH413</f>
        <v>0</v>
      </c>
      <c r="P292" s="387">
        <f>[4]B!AI413</f>
        <v>112</v>
      </c>
      <c r="Q292" s="387">
        <f>[4]B!AJ413</f>
        <v>0</v>
      </c>
      <c r="R292" s="388"/>
      <c r="S292" s="137"/>
      <c r="T292" s="137"/>
    </row>
    <row r="293" spans="1:20" ht="15" customHeight="1" x14ac:dyDescent="0.15">
      <c r="A293" s="750" t="s">
        <v>119</v>
      </c>
      <c r="B293" s="4" t="s">
        <v>120</v>
      </c>
      <c r="C293" s="389">
        <f>SUM(C294:C296)</f>
        <v>35459</v>
      </c>
      <c r="D293" s="390">
        <f>SUM(D294:D296)</f>
        <v>35223</v>
      </c>
      <c r="E293" s="391">
        <f t="shared" ref="E293:P293" si="5">SUM(E294:E296)</f>
        <v>35223</v>
      </c>
      <c r="F293" s="392">
        <f t="shared" si="5"/>
        <v>0</v>
      </c>
      <c r="G293" s="393">
        <f t="shared" si="5"/>
        <v>236</v>
      </c>
      <c r="H293" s="393">
        <f t="shared" si="5"/>
        <v>2388</v>
      </c>
      <c r="I293" s="393">
        <f t="shared" si="5"/>
        <v>31992</v>
      </c>
      <c r="J293" s="393">
        <f t="shared" si="5"/>
        <v>1079</v>
      </c>
      <c r="K293" s="393">
        <f t="shared" si="5"/>
        <v>0</v>
      </c>
      <c r="L293" s="393">
        <f t="shared" si="5"/>
        <v>0</v>
      </c>
      <c r="M293" s="393">
        <f t="shared" si="5"/>
        <v>0</v>
      </c>
      <c r="N293" s="393">
        <f t="shared" si="5"/>
        <v>0</v>
      </c>
      <c r="O293" s="393">
        <f t="shared" si="5"/>
        <v>0</v>
      </c>
      <c r="P293" s="393">
        <f t="shared" si="5"/>
        <v>52</v>
      </c>
      <c r="Q293" s="394">
        <f>SUM(Q294:Q296)</f>
        <v>0</v>
      </c>
      <c r="R293" s="395">
        <v>0</v>
      </c>
      <c r="S293" s="137"/>
      <c r="T293" s="137"/>
    </row>
    <row r="294" spans="1:20" ht="15" customHeight="1" x14ac:dyDescent="0.15">
      <c r="A294" s="750"/>
      <c r="B294" s="141" t="s">
        <v>121</v>
      </c>
      <c r="C294" s="383">
        <f>[4]B!C464</f>
        <v>4241</v>
      </c>
      <c r="D294" s="383">
        <f>[4]B!D464</f>
        <v>4167</v>
      </c>
      <c r="E294" s="383">
        <f>[4]B!E464</f>
        <v>4167</v>
      </c>
      <c r="F294" s="383">
        <f>[4]B!F464</f>
        <v>0</v>
      </c>
      <c r="G294" s="383">
        <f>[4]B!G464</f>
        <v>74</v>
      </c>
      <c r="H294" s="383">
        <f>[4]B!AA464</f>
        <v>1612</v>
      </c>
      <c r="I294" s="383">
        <f>[4]B!AB464</f>
        <v>2298</v>
      </c>
      <c r="J294" s="383">
        <f>[4]B!AC464</f>
        <v>331</v>
      </c>
      <c r="K294" s="383">
        <f>[4]B!AD464</f>
        <v>0</v>
      </c>
      <c r="L294" s="383">
        <f>[4]B!AE464</f>
        <v>0</v>
      </c>
      <c r="M294" s="383">
        <f>[4]B!AF464</f>
        <v>0</v>
      </c>
      <c r="N294" s="383">
        <f>[4]B!AG464</f>
        <v>0</v>
      </c>
      <c r="O294" s="383">
        <f>[4]B!AH464</f>
        <v>0</v>
      </c>
      <c r="P294" s="383">
        <f>[4]B!AI464</f>
        <v>3</v>
      </c>
      <c r="Q294" s="383">
        <f>[4]B!AJ464</f>
        <v>0</v>
      </c>
      <c r="R294" s="384"/>
      <c r="S294" s="137"/>
      <c r="T294" s="137"/>
    </row>
    <row r="295" spans="1:20" ht="15" customHeight="1" x14ac:dyDescent="0.15">
      <c r="A295" s="750"/>
      <c r="B295" s="54" t="s">
        <v>122</v>
      </c>
      <c r="C295" s="385">
        <f>[4]B!C483</f>
        <v>12</v>
      </c>
      <c r="D295" s="385">
        <f>[4]B!D483</f>
        <v>12</v>
      </c>
      <c r="E295" s="385">
        <f>[4]B!E483</f>
        <v>12</v>
      </c>
      <c r="F295" s="385">
        <f>[4]B!F483</f>
        <v>0</v>
      </c>
      <c r="G295" s="385">
        <f>[4]B!G483</f>
        <v>0</v>
      </c>
      <c r="H295" s="385">
        <f>[4]B!AA483</f>
        <v>1</v>
      </c>
      <c r="I295" s="385">
        <f>[4]B!AB483</f>
        <v>11</v>
      </c>
      <c r="J295" s="385">
        <f>[4]B!AC483</f>
        <v>0</v>
      </c>
      <c r="K295" s="385">
        <f>[4]B!AD483</f>
        <v>0</v>
      </c>
      <c r="L295" s="385">
        <f>[4]B!AE483</f>
        <v>0</v>
      </c>
      <c r="M295" s="385">
        <f>[4]B!AF483</f>
        <v>0</v>
      </c>
      <c r="N295" s="385">
        <f>[4]B!AG483</f>
        <v>0</v>
      </c>
      <c r="O295" s="385">
        <f>[4]B!AH483</f>
        <v>0</v>
      </c>
      <c r="P295" s="385">
        <f>[4]B!AI483</f>
        <v>0</v>
      </c>
      <c r="Q295" s="385">
        <f>[4]B!AJ483</f>
        <v>0</v>
      </c>
      <c r="R295" s="386"/>
      <c r="S295" s="137"/>
      <c r="T295" s="137"/>
    </row>
    <row r="296" spans="1:20" ht="15" customHeight="1" x14ac:dyDescent="0.15">
      <c r="A296" s="751"/>
      <c r="B296" s="142" t="s">
        <v>123</v>
      </c>
      <c r="C296" s="396">
        <f>[4]B!C511</f>
        <v>31206</v>
      </c>
      <c r="D296" s="396">
        <f>[4]B!D511</f>
        <v>31044</v>
      </c>
      <c r="E296" s="396">
        <f>[4]B!E511</f>
        <v>31044</v>
      </c>
      <c r="F296" s="396">
        <f>[4]B!F511</f>
        <v>0</v>
      </c>
      <c r="G296" s="396">
        <f>[4]B!G511</f>
        <v>162</v>
      </c>
      <c r="H296" s="396">
        <f>[4]B!AA511</f>
        <v>775</v>
      </c>
      <c r="I296" s="396">
        <f>[4]B!AB511</f>
        <v>29683</v>
      </c>
      <c r="J296" s="396">
        <f>[4]B!AC511</f>
        <v>748</v>
      </c>
      <c r="K296" s="396">
        <f>[4]B!AD511</f>
        <v>0</v>
      </c>
      <c r="L296" s="396">
        <f>[4]B!AE511</f>
        <v>0</v>
      </c>
      <c r="M296" s="396">
        <f>[4]B!AF511</f>
        <v>0</v>
      </c>
      <c r="N296" s="396">
        <f>[4]B!AG511</f>
        <v>0</v>
      </c>
      <c r="O296" s="396">
        <f>[4]B!AH511</f>
        <v>0</v>
      </c>
      <c r="P296" s="396">
        <f>[4]B!AI511</f>
        <v>49</v>
      </c>
      <c r="Q296" s="396">
        <f>[4]B!AJ511</f>
        <v>0</v>
      </c>
      <c r="R296" s="397"/>
      <c r="S296" s="137"/>
      <c r="T296" s="137"/>
    </row>
    <row r="297" spans="1:20" ht="15" customHeight="1" x14ac:dyDescent="0.15">
      <c r="A297" s="42" t="s">
        <v>124</v>
      </c>
      <c r="B297" s="136" t="s">
        <v>125</v>
      </c>
      <c r="C297" s="383">
        <f>[4]B!C521</f>
        <v>0</v>
      </c>
      <c r="D297" s="383">
        <f>[4]B!D521</f>
        <v>0</v>
      </c>
      <c r="E297" s="383">
        <f>[4]B!E521</f>
        <v>0</v>
      </c>
      <c r="F297" s="383">
        <f>[4]B!F521</f>
        <v>0</v>
      </c>
      <c r="G297" s="383">
        <f>[4]B!G521</f>
        <v>0</v>
      </c>
      <c r="H297" s="383">
        <f>[4]B!AA521</f>
        <v>0</v>
      </c>
      <c r="I297" s="383">
        <f>[4]B!AB521</f>
        <v>0</v>
      </c>
      <c r="J297" s="383">
        <f>[4]B!AC521</f>
        <v>0</v>
      </c>
      <c r="K297" s="383">
        <f>[4]B!AD521</f>
        <v>0</v>
      </c>
      <c r="L297" s="383">
        <f>[4]B!AE521</f>
        <v>0</v>
      </c>
      <c r="M297" s="383">
        <f>[4]B!AF521</f>
        <v>0</v>
      </c>
      <c r="N297" s="383">
        <f>[4]B!AG521</f>
        <v>0</v>
      </c>
      <c r="O297" s="383">
        <f>[4]B!AH521</f>
        <v>0</v>
      </c>
      <c r="P297" s="383">
        <f>[4]B!AI521</f>
        <v>0</v>
      </c>
      <c r="Q297" s="383">
        <f>[4]B!AJ521</f>
        <v>0</v>
      </c>
      <c r="R297" s="384"/>
      <c r="S297" s="137"/>
      <c r="T297" s="137"/>
    </row>
    <row r="298" spans="1:20" s="56" customFormat="1" ht="15" customHeight="1" x14ac:dyDescent="0.15">
      <c r="A298" s="554" t="s">
        <v>126</v>
      </c>
      <c r="B298" s="45" t="s">
        <v>127</v>
      </c>
      <c r="C298" s="385">
        <f>[4]B!C575</f>
        <v>69</v>
      </c>
      <c r="D298" s="385">
        <f>[4]B!D575</f>
        <v>69</v>
      </c>
      <c r="E298" s="385">
        <f>[4]B!E575</f>
        <v>69</v>
      </c>
      <c r="F298" s="385">
        <f>[4]B!F575</f>
        <v>0</v>
      </c>
      <c r="G298" s="385">
        <f>[4]B!G575</f>
        <v>0</v>
      </c>
      <c r="H298" s="385">
        <f>[4]B!AA575</f>
        <v>17</v>
      </c>
      <c r="I298" s="385">
        <f>[4]B!AB575</f>
        <v>17</v>
      </c>
      <c r="J298" s="385">
        <f>[4]B!AC575</f>
        <v>35</v>
      </c>
      <c r="K298" s="385">
        <f>[4]B!AD575</f>
        <v>0</v>
      </c>
      <c r="L298" s="385">
        <f>[4]B!AE575</f>
        <v>0</v>
      </c>
      <c r="M298" s="385">
        <f>[4]B!AF575</f>
        <v>0</v>
      </c>
      <c r="N298" s="385">
        <f>[4]B!AG575</f>
        <v>0</v>
      </c>
      <c r="O298" s="385">
        <f>[4]B!AH575</f>
        <v>0</v>
      </c>
      <c r="P298" s="385">
        <f>[4]B!AI575</f>
        <v>0</v>
      </c>
      <c r="Q298" s="385">
        <f>[4]B!AJ575</f>
        <v>0</v>
      </c>
      <c r="R298" s="386"/>
      <c r="S298" s="137"/>
      <c r="T298" s="137"/>
    </row>
    <row r="299" spans="1:20" ht="15" customHeight="1" x14ac:dyDescent="0.15">
      <c r="A299" s="554" t="s">
        <v>128</v>
      </c>
      <c r="B299" s="45" t="s">
        <v>129</v>
      </c>
      <c r="C299" s="387">
        <f>[4]B!C607</f>
        <v>1708</v>
      </c>
      <c r="D299" s="387">
        <f>[4]B!D607</f>
        <v>1690</v>
      </c>
      <c r="E299" s="387">
        <f>[4]B!E607</f>
        <v>1690</v>
      </c>
      <c r="F299" s="387">
        <f>[4]B!F607</f>
        <v>0</v>
      </c>
      <c r="G299" s="387">
        <f>[4]B!G607</f>
        <v>18</v>
      </c>
      <c r="H299" s="387">
        <f>[4]B!AA607</f>
        <v>318</v>
      </c>
      <c r="I299" s="387">
        <f>[4]B!AB607</f>
        <v>766</v>
      </c>
      <c r="J299" s="387">
        <f>[4]B!AC607</f>
        <v>624</v>
      </c>
      <c r="K299" s="387">
        <f>[4]B!AD607</f>
        <v>0</v>
      </c>
      <c r="L299" s="387">
        <f>[4]B!AE607</f>
        <v>0</v>
      </c>
      <c r="M299" s="387">
        <f>[4]B!AF607</f>
        <v>0</v>
      </c>
      <c r="N299" s="387">
        <f>[4]B!AG607</f>
        <v>0</v>
      </c>
      <c r="O299" s="387">
        <f>[4]B!AH607</f>
        <v>0</v>
      </c>
      <c r="P299" s="387">
        <f>[4]B!AI607</f>
        <v>0</v>
      </c>
      <c r="Q299" s="387">
        <f>[4]B!AJ607</f>
        <v>0</v>
      </c>
      <c r="R299" s="388"/>
      <c r="S299" s="137"/>
      <c r="T299" s="137"/>
    </row>
    <row r="300" spans="1:20" s="3" customFormat="1" ht="15" customHeight="1" x14ac:dyDescent="0.15">
      <c r="A300" s="748" t="s">
        <v>130</v>
      </c>
      <c r="B300" s="749"/>
      <c r="C300" s="398">
        <f t="shared" ref="C300:P300" si="6">+C301+C302+C303+C304+C308+C309</f>
        <v>5074</v>
      </c>
      <c r="D300" s="399">
        <f t="shared" si="6"/>
        <v>5035</v>
      </c>
      <c r="E300" s="391">
        <f t="shared" si="6"/>
        <v>5033</v>
      </c>
      <c r="F300" s="392">
        <f t="shared" si="6"/>
        <v>2</v>
      </c>
      <c r="G300" s="393">
        <f t="shared" si="6"/>
        <v>39</v>
      </c>
      <c r="H300" s="391">
        <f t="shared" si="6"/>
        <v>709</v>
      </c>
      <c r="I300" s="400">
        <f t="shared" si="6"/>
        <v>1767</v>
      </c>
      <c r="J300" s="392">
        <f t="shared" si="6"/>
        <v>2598</v>
      </c>
      <c r="K300" s="391">
        <f t="shared" si="6"/>
        <v>8</v>
      </c>
      <c r="L300" s="400">
        <f t="shared" si="6"/>
        <v>0</v>
      </c>
      <c r="M300" s="392">
        <f t="shared" si="6"/>
        <v>0</v>
      </c>
      <c r="N300" s="392">
        <f t="shared" si="6"/>
        <v>0</v>
      </c>
      <c r="O300" s="401">
        <f t="shared" si="6"/>
        <v>0</v>
      </c>
      <c r="P300" s="402">
        <f t="shared" si="6"/>
        <v>1</v>
      </c>
      <c r="Q300" s="403">
        <f>+Q301+Q302+Q303+Q304+Q308+Q309</f>
        <v>0</v>
      </c>
      <c r="R300" s="404">
        <f>+R301+R302+R303</f>
        <v>0</v>
      </c>
      <c r="S300" s="143"/>
      <c r="T300" s="143"/>
    </row>
    <row r="301" spans="1:20" ht="15" customHeight="1" x14ac:dyDescent="0.15">
      <c r="A301" s="42" t="s">
        <v>131</v>
      </c>
      <c r="B301" s="43" t="s">
        <v>132</v>
      </c>
      <c r="C301" s="383">
        <f>[4]B!C669</f>
        <v>2495</v>
      </c>
      <c r="D301" s="383">
        <f>[4]B!D669</f>
        <v>2488</v>
      </c>
      <c r="E301" s="383">
        <f>[4]B!E669</f>
        <v>2487</v>
      </c>
      <c r="F301" s="383">
        <f>[4]B!F669</f>
        <v>1</v>
      </c>
      <c r="G301" s="383">
        <f>[4]B!G669</f>
        <v>7</v>
      </c>
      <c r="H301" s="405">
        <f>[4]B!AA669</f>
        <v>407</v>
      </c>
      <c r="I301" s="405">
        <f>[4]B!AB669</f>
        <v>956</v>
      </c>
      <c r="J301" s="405">
        <f>[4]B!AC669</f>
        <v>1132</v>
      </c>
      <c r="K301" s="405">
        <f>[4]B!AD669</f>
        <v>1</v>
      </c>
      <c r="L301" s="405">
        <f>[4]B!AE669</f>
        <v>0</v>
      </c>
      <c r="M301" s="405">
        <f>[4]B!AF669</f>
        <v>0</v>
      </c>
      <c r="N301" s="405">
        <f>[4]B!AG669</f>
        <v>0</v>
      </c>
      <c r="O301" s="405">
        <f>[4]B!AH669</f>
        <v>0</v>
      </c>
      <c r="P301" s="405">
        <f>[4]B!AI669</f>
        <v>0</v>
      </c>
      <c r="Q301" s="405">
        <f>[4]B!AJ669</f>
        <v>0</v>
      </c>
      <c r="R301" s="406"/>
      <c r="S301" s="137"/>
      <c r="T301" s="137"/>
    </row>
    <row r="302" spans="1:20" ht="15" customHeight="1" x14ac:dyDescent="0.15">
      <c r="A302" s="139" t="s">
        <v>133</v>
      </c>
      <c r="B302" s="144" t="s">
        <v>134</v>
      </c>
      <c r="C302" s="385">
        <f>[4]B!C692</f>
        <v>0</v>
      </c>
      <c r="D302" s="385">
        <f>[4]B!D692</f>
        <v>0</v>
      </c>
      <c r="E302" s="385">
        <f>[4]B!E692</f>
        <v>0</v>
      </c>
      <c r="F302" s="385">
        <f>[4]B!F692</f>
        <v>0</v>
      </c>
      <c r="G302" s="385">
        <f>[4]B!G692</f>
        <v>0</v>
      </c>
      <c r="H302" s="407">
        <f>[4]B!AA692</f>
        <v>0</v>
      </c>
      <c r="I302" s="407">
        <f>[4]B!AB692</f>
        <v>0</v>
      </c>
      <c r="J302" s="407">
        <f>[4]B!AC692</f>
        <v>0</v>
      </c>
      <c r="K302" s="407">
        <f>[4]B!AD692</f>
        <v>0</v>
      </c>
      <c r="L302" s="407">
        <f>[4]B!AE692</f>
        <v>0</v>
      </c>
      <c r="M302" s="407">
        <f>[4]B!AF692</f>
        <v>0</v>
      </c>
      <c r="N302" s="407">
        <f>[4]B!AG692</f>
        <v>0</v>
      </c>
      <c r="O302" s="407">
        <f>[4]B!AH692</f>
        <v>0</v>
      </c>
      <c r="P302" s="407">
        <f>[4]B!AI692</f>
        <v>0</v>
      </c>
      <c r="Q302" s="407">
        <f>[4]B!AJ692</f>
        <v>0</v>
      </c>
      <c r="R302" s="408"/>
      <c r="S302" s="137"/>
      <c r="T302" s="137"/>
    </row>
    <row r="303" spans="1:20" ht="15" customHeight="1" x14ac:dyDescent="0.15">
      <c r="A303" s="549" t="s">
        <v>135</v>
      </c>
      <c r="B303" s="145" t="s">
        <v>136</v>
      </c>
      <c r="C303" s="387">
        <f>[4]B!C722</f>
        <v>1648</v>
      </c>
      <c r="D303" s="387">
        <f>[4]B!D722</f>
        <v>1621</v>
      </c>
      <c r="E303" s="387">
        <f>[4]B!E722</f>
        <v>1620</v>
      </c>
      <c r="F303" s="387">
        <f>[4]B!F722</f>
        <v>1</v>
      </c>
      <c r="G303" s="387">
        <f>[4]B!G722</f>
        <v>27</v>
      </c>
      <c r="H303" s="409">
        <f>[4]B!AA722</f>
        <v>202</v>
      </c>
      <c r="I303" s="409">
        <f>[4]B!AB722</f>
        <v>42</v>
      </c>
      <c r="J303" s="409">
        <f>[4]B!AC722</f>
        <v>1404</v>
      </c>
      <c r="K303" s="409">
        <f>[4]B!AD722</f>
        <v>2</v>
      </c>
      <c r="L303" s="409">
        <f>[4]B!AE722</f>
        <v>0</v>
      </c>
      <c r="M303" s="409">
        <f>[4]B!AF722</f>
        <v>0</v>
      </c>
      <c r="N303" s="409">
        <f>[4]B!AG722</f>
        <v>0</v>
      </c>
      <c r="O303" s="409">
        <f>[4]B!AH722</f>
        <v>0</v>
      </c>
      <c r="P303" s="409">
        <f>[4]B!AI722</f>
        <v>0</v>
      </c>
      <c r="Q303" s="409">
        <f>[4]B!AJ722</f>
        <v>0</v>
      </c>
      <c r="R303" s="410"/>
      <c r="S303" s="137"/>
      <c r="T303" s="137"/>
    </row>
    <row r="304" spans="1:20" ht="15" customHeight="1" x14ac:dyDescent="0.15">
      <c r="A304" s="638" t="s">
        <v>113</v>
      </c>
      <c r="B304" s="43" t="s">
        <v>137</v>
      </c>
      <c r="C304" s="411">
        <f t="shared" ref="C304:Q304" si="7">SUM(C305:C307)</f>
        <v>926</v>
      </c>
      <c r="D304" s="311">
        <f t="shared" si="7"/>
        <v>921</v>
      </c>
      <c r="E304" s="345">
        <f t="shared" si="7"/>
        <v>921</v>
      </c>
      <c r="F304" s="412">
        <f t="shared" si="7"/>
        <v>0</v>
      </c>
      <c r="G304" s="413">
        <f t="shared" si="7"/>
        <v>5</v>
      </c>
      <c r="H304" s="414">
        <f t="shared" si="7"/>
        <v>99</v>
      </c>
      <c r="I304" s="415">
        <f t="shared" si="7"/>
        <v>765</v>
      </c>
      <c r="J304" s="416">
        <f t="shared" si="7"/>
        <v>62</v>
      </c>
      <c r="K304" s="414">
        <f t="shared" si="7"/>
        <v>5</v>
      </c>
      <c r="L304" s="415">
        <f t="shared" si="7"/>
        <v>0</v>
      </c>
      <c r="M304" s="416">
        <f t="shared" si="7"/>
        <v>0</v>
      </c>
      <c r="N304" s="416">
        <f t="shared" si="7"/>
        <v>0</v>
      </c>
      <c r="O304" s="417">
        <f t="shared" si="7"/>
        <v>0</v>
      </c>
      <c r="P304" s="418">
        <f t="shared" si="7"/>
        <v>1</v>
      </c>
      <c r="Q304" s="419">
        <f t="shared" si="7"/>
        <v>0</v>
      </c>
      <c r="R304" s="420">
        <f>SUM(R305:R308)</f>
        <v>0</v>
      </c>
      <c r="S304" s="137"/>
      <c r="T304" s="137"/>
    </row>
    <row r="305" spans="1:22" ht="15" customHeight="1" x14ac:dyDescent="0.15">
      <c r="A305" s="638"/>
      <c r="B305" s="54" t="s">
        <v>138</v>
      </c>
      <c r="C305" s="383">
        <f>[4]B!C746-[4]B!C724-[4]B!C725</f>
        <v>787</v>
      </c>
      <c r="D305" s="383">
        <f>[4]B!D746-[4]B!D724-[4]B!D725</f>
        <v>784</v>
      </c>
      <c r="E305" s="383">
        <f>[4]B!E746-[4]B!E724-[4]B!E725</f>
        <v>784</v>
      </c>
      <c r="F305" s="383">
        <f>[4]B!F746-[4]B!F724-[4]B!F725</f>
        <v>0</v>
      </c>
      <c r="G305" s="383">
        <f>[4]B!G746-[4]B!G724-[4]B!G725</f>
        <v>3</v>
      </c>
      <c r="H305" s="405">
        <f>[4]B!AA746-[4]B!AA724-[4]B!AA725</f>
        <v>45</v>
      </c>
      <c r="I305" s="405">
        <f>[4]B!AB746-[4]B!AB724-[4]B!AB725</f>
        <v>718</v>
      </c>
      <c r="J305" s="405">
        <f>[4]B!AC746-[4]B!AC724-[4]B!AC725</f>
        <v>24</v>
      </c>
      <c r="K305" s="405">
        <f>[4]B!AD746-[4]B!AD724-[4]B!AD725</f>
        <v>5</v>
      </c>
      <c r="L305" s="405">
        <f>[4]B!AE746-[4]B!AE724-[4]B!AE725</f>
        <v>0</v>
      </c>
      <c r="M305" s="405">
        <f>[4]B!AF746-[4]B!AF724-[4]B!AF725</f>
        <v>0</v>
      </c>
      <c r="N305" s="405">
        <f>[4]B!AG746-[4]B!AG724-[4]B!AG725</f>
        <v>0</v>
      </c>
      <c r="O305" s="405">
        <f>[4]B!AH746-[4]B!AH724-[4]B!AH725</f>
        <v>0</v>
      </c>
      <c r="P305" s="405">
        <f>[4]B!AI746-[4]B!AI724-[4]B!AI725</f>
        <v>1</v>
      </c>
      <c r="Q305" s="405">
        <f>[4]B!AJ746-[4]B!AJ724-[4]B!AJ725</f>
        <v>0</v>
      </c>
      <c r="R305" s="406"/>
      <c r="S305" s="137"/>
      <c r="T305" s="137"/>
    </row>
    <row r="306" spans="1:22" ht="15" customHeight="1" x14ac:dyDescent="0.15">
      <c r="A306" s="638"/>
      <c r="B306" s="54" t="s">
        <v>139</v>
      </c>
      <c r="C306" s="385">
        <f>[4]B!C724</f>
        <v>0</v>
      </c>
      <c r="D306" s="385">
        <f>[4]B!D724</f>
        <v>0</v>
      </c>
      <c r="E306" s="385">
        <f>[4]B!E724</f>
        <v>0</v>
      </c>
      <c r="F306" s="385">
        <f>[4]B!F724</f>
        <v>0</v>
      </c>
      <c r="G306" s="385">
        <f>[4]B!G724</f>
        <v>0</v>
      </c>
      <c r="H306" s="407">
        <f>[4]B!AA724</f>
        <v>0</v>
      </c>
      <c r="I306" s="407">
        <f>[4]B!AB724</f>
        <v>0</v>
      </c>
      <c r="J306" s="407">
        <f>[4]B!AC724</f>
        <v>0</v>
      </c>
      <c r="K306" s="407">
        <f>[4]B!AD724</f>
        <v>0</v>
      </c>
      <c r="L306" s="407">
        <f>[4]B!AE724</f>
        <v>0</v>
      </c>
      <c r="M306" s="407">
        <f>[4]B!AF724</f>
        <v>0</v>
      </c>
      <c r="N306" s="407">
        <f>[4]B!AG724</f>
        <v>0</v>
      </c>
      <c r="O306" s="407">
        <f>[4]B!AH724</f>
        <v>0</v>
      </c>
      <c r="P306" s="407">
        <f>[4]B!AI724</f>
        <v>0</v>
      </c>
      <c r="Q306" s="407">
        <f>[4]B!AJ724</f>
        <v>0</v>
      </c>
      <c r="R306" s="408"/>
      <c r="S306" s="137"/>
      <c r="T306" s="137"/>
    </row>
    <row r="307" spans="1:22" ht="15" customHeight="1" x14ac:dyDescent="0.15">
      <c r="A307" s="638"/>
      <c r="B307" s="142" t="s">
        <v>140</v>
      </c>
      <c r="C307" s="387">
        <f>[4]B!C725</f>
        <v>139</v>
      </c>
      <c r="D307" s="387">
        <f>[4]B!D725</f>
        <v>137</v>
      </c>
      <c r="E307" s="387">
        <f>[4]B!E725</f>
        <v>137</v>
      </c>
      <c r="F307" s="387">
        <f>[4]B!F725</f>
        <v>0</v>
      </c>
      <c r="G307" s="387">
        <f>[4]B!G725</f>
        <v>2</v>
      </c>
      <c r="H307" s="409">
        <f>[4]B!AA725</f>
        <v>54</v>
      </c>
      <c r="I307" s="409">
        <f>[4]B!AB725</f>
        <v>47</v>
      </c>
      <c r="J307" s="409">
        <f>[4]B!AC725</f>
        <v>38</v>
      </c>
      <c r="K307" s="409">
        <f>[4]B!AD725</f>
        <v>0</v>
      </c>
      <c r="L307" s="409">
        <f>[4]B!AE725</f>
        <v>0</v>
      </c>
      <c r="M307" s="409">
        <f>[4]B!AF725</f>
        <v>0</v>
      </c>
      <c r="N307" s="409">
        <f>[4]B!AG725</f>
        <v>0</v>
      </c>
      <c r="O307" s="409">
        <f>[4]B!AH725</f>
        <v>0</v>
      </c>
      <c r="P307" s="409">
        <f>[4]B!AI725</f>
        <v>0</v>
      </c>
      <c r="Q307" s="409">
        <f>[4]B!AJ725</f>
        <v>0</v>
      </c>
      <c r="R307" s="410"/>
      <c r="S307" s="137"/>
      <c r="T307" s="137"/>
    </row>
    <row r="308" spans="1:22" ht="15" customHeight="1" x14ac:dyDescent="0.15">
      <c r="A308" s="42" t="s">
        <v>115</v>
      </c>
      <c r="B308" s="146" t="s">
        <v>141</v>
      </c>
      <c r="C308" s="421">
        <f>[4]B!C779</f>
        <v>0</v>
      </c>
      <c r="D308" s="421">
        <f>[4]B!D779</f>
        <v>0</v>
      </c>
      <c r="E308" s="421">
        <f>[4]B!E779</f>
        <v>0</v>
      </c>
      <c r="F308" s="421">
        <f>[4]B!F779</f>
        <v>0</v>
      </c>
      <c r="G308" s="421">
        <f>[4]B!G779</f>
        <v>0</v>
      </c>
      <c r="H308" s="422">
        <f>[4]B!AA779</f>
        <v>0</v>
      </c>
      <c r="I308" s="422">
        <f>[4]B!AB779</f>
        <v>0</v>
      </c>
      <c r="J308" s="422">
        <f>[4]B!AC779</f>
        <v>0</v>
      </c>
      <c r="K308" s="422">
        <f>[4]B!AD779</f>
        <v>0</v>
      </c>
      <c r="L308" s="422">
        <f>[4]B!AE779</f>
        <v>0</v>
      </c>
      <c r="M308" s="422">
        <f>[4]B!AF779</f>
        <v>0</v>
      </c>
      <c r="N308" s="422">
        <f>[4]B!AG779</f>
        <v>0</v>
      </c>
      <c r="O308" s="422">
        <f>[4]B!AH779</f>
        <v>0</v>
      </c>
      <c r="P308" s="422">
        <f>[4]B!AI779</f>
        <v>0</v>
      </c>
      <c r="Q308" s="422">
        <f>[4]B!AJ779</f>
        <v>0</v>
      </c>
      <c r="R308" s="423"/>
      <c r="S308" s="137"/>
      <c r="T308" s="137"/>
    </row>
    <row r="309" spans="1:22" s="60" customFormat="1" ht="15" customHeight="1" x14ac:dyDescent="0.15">
      <c r="A309" s="139"/>
      <c r="B309" s="147" t="s">
        <v>142</v>
      </c>
      <c r="C309" s="387">
        <f>[4]B!C837</f>
        <v>5</v>
      </c>
      <c r="D309" s="387">
        <f>[4]B!D837</f>
        <v>5</v>
      </c>
      <c r="E309" s="387">
        <f>[4]B!E837</f>
        <v>5</v>
      </c>
      <c r="F309" s="387">
        <f>[4]B!F837</f>
        <v>0</v>
      </c>
      <c r="G309" s="387">
        <f>[4]B!G837</f>
        <v>0</v>
      </c>
      <c r="H309" s="409">
        <f>[4]B!AA837</f>
        <v>1</v>
      </c>
      <c r="I309" s="409">
        <f>[4]B!AB837</f>
        <v>4</v>
      </c>
      <c r="J309" s="409">
        <f>[4]B!AC837</f>
        <v>0</v>
      </c>
      <c r="K309" s="409">
        <f>[4]B!AD837</f>
        <v>0</v>
      </c>
      <c r="L309" s="409">
        <f>[4]B!AE837</f>
        <v>0</v>
      </c>
      <c r="M309" s="409">
        <f>[4]B!AF837</f>
        <v>0</v>
      </c>
      <c r="N309" s="409">
        <f>[4]B!AG837</f>
        <v>0</v>
      </c>
      <c r="O309" s="409">
        <f>[4]B!AH837</f>
        <v>0</v>
      </c>
      <c r="P309" s="409">
        <f>[4]B!AI837</f>
        <v>0</v>
      </c>
      <c r="Q309" s="409">
        <f>[4]B!AJ837</f>
        <v>0</v>
      </c>
      <c r="R309" s="388"/>
      <c r="S309" s="117"/>
      <c r="T309" s="117"/>
    </row>
    <row r="310" spans="1:22" s="60" customFormat="1" ht="15" customHeight="1" x14ac:dyDescent="0.15">
      <c r="A310" s="741" t="s">
        <v>431</v>
      </c>
      <c r="B310" s="742"/>
      <c r="C310" s="383">
        <f>[4]B!C533</f>
        <v>9156</v>
      </c>
      <c r="D310" s="383">
        <f>[4]B!D533</f>
        <v>7839</v>
      </c>
      <c r="E310" s="383">
        <f>[4]B!E533</f>
        <v>7839</v>
      </c>
      <c r="F310" s="383">
        <f>[4]B!F533</f>
        <v>0</v>
      </c>
      <c r="G310" s="383">
        <f>[4]B!G533</f>
        <v>1317</v>
      </c>
      <c r="H310" s="405">
        <f>[4]B!AA533</f>
        <v>6185</v>
      </c>
      <c r="I310" s="405">
        <f>[4]B!AB533</f>
        <v>1674</v>
      </c>
      <c r="J310" s="405">
        <f>[4]B!AC533</f>
        <v>1297</v>
      </c>
      <c r="K310" s="405">
        <f>[4]B!AD533</f>
        <v>0</v>
      </c>
      <c r="L310" s="405">
        <f>[4]B!AE533</f>
        <v>0</v>
      </c>
      <c r="M310" s="405">
        <f>[4]B!AF533</f>
        <v>0</v>
      </c>
      <c r="N310" s="405">
        <f>[4]B!AG533</f>
        <v>0</v>
      </c>
      <c r="O310" s="405">
        <f>[4]B!AH533</f>
        <v>0</v>
      </c>
      <c r="P310" s="405">
        <f>[4]B!AI533</f>
        <v>0</v>
      </c>
      <c r="Q310" s="405">
        <f>[4]B!AJ533</f>
        <v>0</v>
      </c>
      <c r="R310" s="384"/>
      <c r="S310" s="117"/>
      <c r="T310" s="117"/>
    </row>
    <row r="311" spans="1:22" s="3" customFormat="1" ht="15" customHeight="1" x14ac:dyDescent="0.15">
      <c r="A311" s="743" t="s">
        <v>143</v>
      </c>
      <c r="B311" s="744"/>
      <c r="C311" s="424">
        <f>[4]B!C1051</f>
        <v>0</v>
      </c>
      <c r="D311" s="424">
        <f>[4]B!D1051</f>
        <v>0</v>
      </c>
      <c r="E311" s="424">
        <f>[4]B!E1051</f>
        <v>0</v>
      </c>
      <c r="F311" s="424">
        <f>[4]B!F1051</f>
        <v>0</v>
      </c>
      <c r="G311" s="424">
        <f>[4]B!G1051</f>
        <v>0</v>
      </c>
      <c r="H311" s="425">
        <f>[4]B!AA1051</f>
        <v>0</v>
      </c>
      <c r="I311" s="425">
        <f>[4]B!AB1051</f>
        <v>0</v>
      </c>
      <c r="J311" s="425">
        <f>[4]B!AC1051</f>
        <v>0</v>
      </c>
      <c r="K311" s="425">
        <f>[4]B!AD1051</f>
        <v>0</v>
      </c>
      <c r="L311" s="425">
        <f>[4]B!AE1051</f>
        <v>0</v>
      </c>
      <c r="M311" s="425">
        <f>[4]B!AF1051</f>
        <v>0</v>
      </c>
      <c r="N311" s="425">
        <f>[4]B!AG1051</f>
        <v>0</v>
      </c>
      <c r="O311" s="425">
        <f>[4]B!AH1051</f>
        <v>0</v>
      </c>
      <c r="P311" s="425">
        <f>[4]B!AI1051</f>
        <v>1146</v>
      </c>
      <c r="Q311" s="425">
        <f>[4]B!AJ1051</f>
        <v>0</v>
      </c>
      <c r="R311" s="426"/>
      <c r="S311" s="143"/>
      <c r="T311" s="143"/>
    </row>
    <row r="312" spans="1:22" s="149" customFormat="1" ht="22.5" customHeight="1" x14ac:dyDescent="0.15">
      <c r="A312" s="12" t="s">
        <v>432</v>
      </c>
      <c r="B312" s="148"/>
      <c r="C312" s="148"/>
      <c r="R312" s="150"/>
      <c r="S312" s="150"/>
      <c r="T312" s="150"/>
    </row>
    <row r="313" spans="1:22" ht="24" customHeight="1" x14ac:dyDescent="0.15">
      <c r="A313" s="639" t="s">
        <v>433</v>
      </c>
      <c r="B313" s="720"/>
      <c r="C313" s="595" t="s">
        <v>410</v>
      </c>
      <c r="D313" s="681" t="s">
        <v>434</v>
      </c>
      <c r="E313" s="682"/>
      <c r="F313" s="682"/>
      <c r="G313" s="747"/>
      <c r="H313" s="726" t="s">
        <v>412</v>
      </c>
      <c r="I313" s="726"/>
      <c r="J313" s="727"/>
      <c r="K313" s="655" t="s">
        <v>413</v>
      </c>
      <c r="L313" s="655"/>
      <c r="M313" s="655"/>
      <c r="N313" s="656" t="s">
        <v>414</v>
      </c>
      <c r="O313" s="659" t="s">
        <v>415</v>
      </c>
      <c r="P313" s="660"/>
      <c r="Q313" s="661" t="s">
        <v>416</v>
      </c>
    </row>
    <row r="314" spans="1:22" ht="18" customHeight="1" x14ac:dyDescent="0.15">
      <c r="A314" s="639"/>
      <c r="B314" s="720"/>
      <c r="C314" s="596"/>
      <c r="D314" s="733" t="s">
        <v>418</v>
      </c>
      <c r="E314" s="735" t="s">
        <v>419</v>
      </c>
      <c r="F314" s="736"/>
      <c r="G314" s="733" t="s">
        <v>420</v>
      </c>
      <c r="H314" s="669" t="s">
        <v>421</v>
      </c>
      <c r="I314" s="671" t="s">
        <v>422</v>
      </c>
      <c r="J314" s="644" t="s">
        <v>423</v>
      </c>
      <c r="K314" s="646" t="s">
        <v>424</v>
      </c>
      <c r="L314" s="647" t="s">
        <v>425</v>
      </c>
      <c r="M314" s="648" t="s">
        <v>426</v>
      </c>
      <c r="N314" s="657"/>
      <c r="O314" s="649" t="s">
        <v>427</v>
      </c>
      <c r="P314" s="650" t="s">
        <v>428</v>
      </c>
      <c r="Q314" s="662"/>
      <c r="R314" s="151"/>
    </row>
    <row r="315" spans="1:22" ht="18" customHeight="1" x14ac:dyDescent="0.15">
      <c r="A315" s="639"/>
      <c r="B315" s="720"/>
      <c r="C315" s="680"/>
      <c r="D315" s="734"/>
      <c r="E315" s="152" t="s">
        <v>429</v>
      </c>
      <c r="F315" s="134" t="s">
        <v>430</v>
      </c>
      <c r="G315" s="734"/>
      <c r="H315" s="670"/>
      <c r="I315" s="672"/>
      <c r="J315" s="645"/>
      <c r="K315" s="646"/>
      <c r="L315" s="647"/>
      <c r="M315" s="648"/>
      <c r="N315" s="658"/>
      <c r="O315" s="649"/>
      <c r="P315" s="650"/>
      <c r="Q315" s="663"/>
      <c r="R315" s="151"/>
      <c r="U315" s="137"/>
      <c r="V315" s="137"/>
    </row>
    <row r="316" spans="1:22" ht="14.25" customHeight="1" x14ac:dyDescent="0.15">
      <c r="A316" s="153" t="s">
        <v>435</v>
      </c>
      <c r="B316" s="154"/>
      <c r="C316" s="155"/>
      <c r="D316" s="156"/>
      <c r="E316" s="157"/>
      <c r="F316" s="158"/>
      <c r="G316" s="159"/>
      <c r="H316" s="157"/>
      <c r="I316" s="160"/>
      <c r="J316" s="161"/>
      <c r="K316" s="162"/>
      <c r="L316" s="160"/>
      <c r="M316" s="161"/>
      <c r="N316" s="163"/>
      <c r="O316" s="162"/>
      <c r="P316" s="158"/>
      <c r="Q316" s="164"/>
      <c r="R316" s="165"/>
      <c r="U316" s="137"/>
    </row>
    <row r="317" spans="1:22" ht="15" customHeight="1" x14ac:dyDescent="0.15">
      <c r="A317" s="166" t="s">
        <v>436</v>
      </c>
      <c r="B317" s="167"/>
      <c r="C317" s="155"/>
      <c r="D317" s="156"/>
      <c r="E317" s="157"/>
      <c r="F317" s="158"/>
      <c r="G317" s="159"/>
      <c r="H317" s="157"/>
      <c r="I317" s="160"/>
      <c r="J317" s="161"/>
      <c r="K317" s="162"/>
      <c r="L317" s="160"/>
      <c r="M317" s="161"/>
      <c r="N317" s="163"/>
      <c r="O317" s="162"/>
      <c r="P317" s="158"/>
      <c r="Q317" s="164"/>
      <c r="R317" s="168"/>
      <c r="U317" s="137"/>
    </row>
    <row r="318" spans="1:22" ht="15" customHeight="1" x14ac:dyDescent="0.15">
      <c r="A318" s="683" t="s">
        <v>437</v>
      </c>
      <c r="B318" s="728"/>
      <c r="C318" s="427">
        <f>SUM([4]B!C844,[4]B!C851,[4]B!C855,[4]B!C862,[4]B!C871)</f>
        <v>0</v>
      </c>
      <c r="D318" s="427">
        <f>SUM([4]B!D844,[4]B!D851,[4]B!D855,[4]B!D862,[4]B!D871)</f>
        <v>0</v>
      </c>
      <c r="E318" s="428">
        <f>SUM([4]B!E844,[4]B!E851,[4]B!E855,[4]B!E862,[4]B!E871)</f>
        <v>0</v>
      </c>
      <c r="F318" s="428">
        <f>SUM([4]B!F844,[4]B!F851,[4]B!F855,[4]B!F862,[4]B!F871)</f>
        <v>0</v>
      </c>
      <c r="G318" s="428">
        <f>SUM([4]B!G844,[4]B!G851,[4]B!G855,[4]B!G862,[4]B!G871)</f>
        <v>0</v>
      </c>
      <c r="H318" s="428">
        <f>SUM([4]B!AA844,[4]B!AA851,[4]B!AA855,[4]B!AA862,[4]B!AA871)</f>
        <v>0</v>
      </c>
      <c r="I318" s="428">
        <f>SUM([4]B!AB844,[4]B!AB851,[4]B!AB855,[4]B!AB862,[4]B!AB871)</f>
        <v>0</v>
      </c>
      <c r="J318" s="428">
        <f>SUM([4]B!AC844,[4]B!AC851,[4]B!AC855,[4]B!AC862,[4]B!AC871)</f>
        <v>0</v>
      </c>
      <c r="K318" s="428">
        <f>SUM([4]B!AD844,[4]B!AD851,[4]B!AD855,[4]B!AD862,[4]B!AD871)</f>
        <v>0</v>
      </c>
      <c r="L318" s="428">
        <f>SUM([4]B!AE844,[4]B!AE851,[4]B!AE855,[4]B!AE862,[4]B!AE871)</f>
        <v>0</v>
      </c>
      <c r="M318" s="428">
        <f>SUM([4]B!AF844,[4]B!AF851,[4]B!AF855,[4]B!AF862,[4]B!AF871)</f>
        <v>0</v>
      </c>
      <c r="N318" s="428">
        <f>SUM([4]B!AG844,[4]B!AG851,[4]B!AG855,[4]B!AG862,[4]B!AG871)</f>
        <v>0</v>
      </c>
      <c r="O318" s="428">
        <f>SUM([4]B!AH844,[4]B!AH851,[4]B!AH855,[4]B!AH862,[4]B!AH871)</f>
        <v>0</v>
      </c>
      <c r="P318" s="428">
        <f>SUM([4]B!AI844,[4]B!AI851,[4]B!AI855,[4]B!AI862,[4]B!AI871)</f>
        <v>43</v>
      </c>
      <c r="Q318" s="428">
        <f>SUM([4]B!AJ844,[4]B!AJ851,[4]B!AJ855,[4]B!AJ862,[4]B!AJ871)</f>
        <v>0</v>
      </c>
      <c r="R318" s="169"/>
      <c r="U318" s="137"/>
    </row>
    <row r="319" spans="1:22" ht="15" customHeight="1" x14ac:dyDescent="0.15">
      <c r="A319" s="737" t="s">
        <v>438</v>
      </c>
      <c r="B319" s="738"/>
      <c r="C319" s="429">
        <f>SUM([4]B!C875,[4]B!C879,[4]B!C883,[4]B!C891,[4]B!C894,[4]B!C897)</f>
        <v>0</v>
      </c>
      <c r="D319" s="429">
        <f>SUM([4]B!D875,[4]B!D879,[4]B!D883,[4]B!D891,[4]B!D894,[4]B!D897)</f>
        <v>0</v>
      </c>
      <c r="E319" s="365">
        <f>SUM([4]B!E875,[4]B!E879,[4]B!E883,[4]B!E891,[4]B!E894,[4]B!E897)</f>
        <v>0</v>
      </c>
      <c r="F319" s="365">
        <f>SUM([4]B!F875,[4]B!F879,[4]B!F883,[4]B!F891,[4]B!F894,[4]B!F897)</f>
        <v>0</v>
      </c>
      <c r="G319" s="365">
        <f>SUM([4]B!G875,[4]B!G879,[4]B!G883,[4]B!G891,[4]B!G894,[4]B!G897)</f>
        <v>0</v>
      </c>
      <c r="H319" s="365">
        <f>SUM([4]B!AA875,[4]B!AA879,[4]B!AA883,[4]B!AA891,[4]B!AA894,[4]B!AA897)</f>
        <v>0</v>
      </c>
      <c r="I319" s="365">
        <f>SUM([4]B!AB875,[4]B!AB879,[4]B!AB883,[4]B!AB891,[4]B!AB894,[4]B!AB897)</f>
        <v>0</v>
      </c>
      <c r="J319" s="365">
        <f>SUM([4]B!AC875,[4]B!AC879,[4]B!AC883,[4]B!AC891,[4]B!AC894,[4]B!AC897)</f>
        <v>0</v>
      </c>
      <c r="K319" s="365">
        <f>SUM([4]B!AD875,[4]B!AD879,[4]B!AD883,[4]B!AD891,[4]B!AD894,[4]B!AD897)</f>
        <v>0</v>
      </c>
      <c r="L319" s="365">
        <f>SUM([4]B!AE875,[4]B!AE879,[4]B!AE883,[4]B!AE891,[4]B!AE894,[4]B!AE897)</f>
        <v>0</v>
      </c>
      <c r="M319" s="365">
        <f>SUM([4]B!AF875,[4]B!AF879,[4]B!AF883,[4]B!AF891,[4]B!AF894,[4]B!AF897)</f>
        <v>0</v>
      </c>
      <c r="N319" s="365">
        <f>SUM([4]B!AG875,[4]B!AG879,[4]B!AG883,[4]B!AG891,[4]B!AG894,[4]B!AG897)</f>
        <v>0</v>
      </c>
      <c r="O319" s="365">
        <f>SUM([4]B!AH875,[4]B!AH879,[4]B!AH883,[4]B!AH891,[4]B!AH894,[4]B!AH897)</f>
        <v>0</v>
      </c>
      <c r="P319" s="365">
        <f>SUM([4]B!AI875,[4]B!AI879,[4]B!AI883,[4]B!AI891,[4]B!AI894,[4]B!AI897)</f>
        <v>0</v>
      </c>
      <c r="Q319" s="365">
        <f>SUM([4]B!AJ875,[4]B!AJ879,[4]B!AJ883,[4]B!AJ891,[4]B!AJ894,[4]B!AJ897)</f>
        <v>0</v>
      </c>
      <c r="R319" s="41"/>
      <c r="U319" s="137"/>
    </row>
    <row r="320" spans="1:22" ht="15" customHeight="1" x14ac:dyDescent="0.15">
      <c r="A320" s="170" t="s">
        <v>439</v>
      </c>
      <c r="B320" s="171"/>
      <c r="C320" s="430"/>
      <c r="D320" s="431"/>
      <c r="E320" s="432"/>
      <c r="F320" s="433"/>
      <c r="G320" s="434"/>
      <c r="H320" s="432"/>
      <c r="I320" s="435"/>
      <c r="J320" s="433"/>
      <c r="K320" s="432"/>
      <c r="L320" s="435"/>
      <c r="M320" s="433"/>
      <c r="N320" s="436"/>
      <c r="O320" s="432"/>
      <c r="P320" s="433"/>
      <c r="Q320" s="437"/>
      <c r="R320" s="169"/>
      <c r="U320" s="137"/>
    </row>
    <row r="321" spans="1:24" ht="15" customHeight="1" x14ac:dyDescent="0.15">
      <c r="A321" s="739" t="s">
        <v>440</v>
      </c>
      <c r="B321" s="740"/>
      <c r="C321" s="344">
        <f>[4]B!C905</f>
        <v>0</v>
      </c>
      <c r="D321" s="344">
        <f>[4]B!D905</f>
        <v>0</v>
      </c>
      <c r="E321" s="381">
        <f>[4]B!E905</f>
        <v>0</v>
      </c>
      <c r="F321" s="381">
        <f>[4]B!F905</f>
        <v>0</v>
      </c>
      <c r="G321" s="381">
        <f>[4]B!G905</f>
        <v>0</v>
      </c>
      <c r="H321" s="381">
        <f>[4]B!AA905</f>
        <v>0</v>
      </c>
      <c r="I321" s="381">
        <f>[4]B!AB905</f>
        <v>0</v>
      </c>
      <c r="J321" s="381">
        <f>[4]B!AC905</f>
        <v>0</v>
      </c>
      <c r="K321" s="381">
        <f>[4]B!AD905</f>
        <v>0</v>
      </c>
      <c r="L321" s="381">
        <f>[4]B!AE905</f>
        <v>0</v>
      </c>
      <c r="M321" s="381">
        <f>[4]B!AF905</f>
        <v>0</v>
      </c>
      <c r="N321" s="381">
        <f>[4]B!AG905</f>
        <v>0</v>
      </c>
      <c r="O321" s="381">
        <f>[4]B!AH905</f>
        <v>0</v>
      </c>
      <c r="P321" s="381">
        <f>[4]B!AI905</f>
        <v>0</v>
      </c>
      <c r="Q321" s="381">
        <f>[4]B!AJ905</f>
        <v>0</v>
      </c>
      <c r="R321" s="169"/>
      <c r="U321" s="137"/>
    </row>
    <row r="322" spans="1:24" ht="15" customHeight="1" x14ac:dyDescent="0.15">
      <c r="A322" s="172" t="s">
        <v>441</v>
      </c>
      <c r="B322" s="173"/>
      <c r="C322" s="430"/>
      <c r="D322" s="431"/>
      <c r="E322" s="432"/>
      <c r="F322" s="433"/>
      <c r="G322" s="434"/>
      <c r="H322" s="432"/>
      <c r="I322" s="435"/>
      <c r="J322" s="433"/>
      <c r="K322" s="432"/>
      <c r="L322" s="435"/>
      <c r="M322" s="433"/>
      <c r="N322" s="436"/>
      <c r="O322" s="432"/>
      <c r="P322" s="433"/>
      <c r="Q322" s="437"/>
      <c r="R322" s="169"/>
      <c r="U322" s="137"/>
    </row>
    <row r="323" spans="1:24" ht="15" customHeight="1" x14ac:dyDescent="0.15">
      <c r="A323" s="683" t="s">
        <v>442</v>
      </c>
      <c r="B323" s="728"/>
      <c r="C323" s="438">
        <f>[4]B!C911</f>
        <v>0</v>
      </c>
      <c r="D323" s="438">
        <f>[4]B!D911</f>
        <v>0</v>
      </c>
      <c r="E323" s="439">
        <f>[4]B!E911</f>
        <v>0</v>
      </c>
      <c r="F323" s="439">
        <f>[4]B!F911</f>
        <v>0</v>
      </c>
      <c r="G323" s="439">
        <f>[4]B!G911</f>
        <v>0</v>
      </c>
      <c r="H323" s="439">
        <f>[4]B!AA911</f>
        <v>0</v>
      </c>
      <c r="I323" s="439">
        <f>[4]B!AB911</f>
        <v>0</v>
      </c>
      <c r="J323" s="439">
        <f>[4]B!AC911</f>
        <v>0</v>
      </c>
      <c r="K323" s="439">
        <f>[4]B!AD911</f>
        <v>0</v>
      </c>
      <c r="L323" s="439">
        <f>[4]B!AE911</f>
        <v>0</v>
      </c>
      <c r="M323" s="439">
        <f>[4]B!AF911</f>
        <v>0</v>
      </c>
      <c r="N323" s="439">
        <f>[4]B!AG911</f>
        <v>0</v>
      </c>
      <c r="O323" s="439">
        <f>[4]B!AH911</f>
        <v>0</v>
      </c>
      <c r="P323" s="439">
        <f>[4]B!AI911</f>
        <v>0</v>
      </c>
      <c r="Q323" s="439">
        <f>[4]B!AJ911</f>
        <v>0</v>
      </c>
      <c r="R323" s="169"/>
      <c r="U323" s="137"/>
    </row>
    <row r="324" spans="1:24" ht="15" customHeight="1" x14ac:dyDescent="0.15">
      <c r="A324" s="729" t="s">
        <v>443</v>
      </c>
      <c r="B324" s="730"/>
      <c r="C324" s="440">
        <f>[4]B!C927</f>
        <v>0</v>
      </c>
      <c r="D324" s="440">
        <f>[4]B!D927</f>
        <v>0</v>
      </c>
      <c r="E324" s="441">
        <f>[4]B!E927</f>
        <v>0</v>
      </c>
      <c r="F324" s="441">
        <f>[4]B!F927</f>
        <v>0</v>
      </c>
      <c r="G324" s="441">
        <f>[4]B!G927</f>
        <v>0</v>
      </c>
      <c r="H324" s="441">
        <f>[4]B!AA927</f>
        <v>0</v>
      </c>
      <c r="I324" s="441">
        <f>[4]B!AB927</f>
        <v>0</v>
      </c>
      <c r="J324" s="441">
        <f>[4]B!AC927</f>
        <v>0</v>
      </c>
      <c r="K324" s="441">
        <f>[4]B!AD927</f>
        <v>0</v>
      </c>
      <c r="L324" s="441">
        <f>[4]B!AE927</f>
        <v>0</v>
      </c>
      <c r="M324" s="441">
        <f>[4]B!AF927</f>
        <v>0</v>
      </c>
      <c r="N324" s="441">
        <f>[4]B!AG927</f>
        <v>0</v>
      </c>
      <c r="O324" s="441">
        <f>[4]B!AH927</f>
        <v>0</v>
      </c>
      <c r="P324" s="441">
        <f>[4]B!AI927</f>
        <v>0</v>
      </c>
      <c r="Q324" s="441">
        <f>[4]B!AJ927</f>
        <v>0</v>
      </c>
      <c r="R324" s="169"/>
      <c r="U324" s="137"/>
    </row>
    <row r="325" spans="1:24" ht="15" customHeight="1" x14ac:dyDescent="0.15">
      <c r="A325" s="729" t="s">
        <v>444</v>
      </c>
      <c r="B325" s="730"/>
      <c r="C325" s="442">
        <f>[4]B!C950</f>
        <v>0</v>
      </c>
      <c r="D325" s="442">
        <f>[4]B!D950</f>
        <v>0</v>
      </c>
      <c r="E325" s="443">
        <f>[4]B!E950</f>
        <v>0</v>
      </c>
      <c r="F325" s="443">
        <f>[4]B!F950</f>
        <v>0</v>
      </c>
      <c r="G325" s="443">
        <f>[4]B!G950</f>
        <v>0</v>
      </c>
      <c r="H325" s="443">
        <f>[4]B!AA950</f>
        <v>0</v>
      </c>
      <c r="I325" s="443">
        <f>[4]B!AB950</f>
        <v>0</v>
      </c>
      <c r="J325" s="443">
        <f>[4]B!AC950</f>
        <v>0</v>
      </c>
      <c r="K325" s="443">
        <f>[4]B!AD950</f>
        <v>0</v>
      </c>
      <c r="L325" s="443">
        <f>[4]B!AE950</f>
        <v>0</v>
      </c>
      <c r="M325" s="443">
        <f>[4]B!AF950</f>
        <v>0</v>
      </c>
      <c r="N325" s="443">
        <f>[4]B!AG950</f>
        <v>0</v>
      </c>
      <c r="O325" s="443">
        <f>[4]B!AH950</f>
        <v>0</v>
      </c>
      <c r="P325" s="443">
        <f>[4]B!AI950</f>
        <v>0</v>
      </c>
      <c r="Q325" s="443">
        <f>[4]B!AJ950</f>
        <v>0</v>
      </c>
      <c r="R325" s="169"/>
      <c r="U325" s="137"/>
    </row>
    <row r="326" spans="1:24" ht="15" customHeight="1" x14ac:dyDescent="0.15">
      <c r="A326" s="731" t="s">
        <v>445</v>
      </c>
      <c r="B326" s="732"/>
      <c r="C326" s="444">
        <f>SUM(C318+C319+C321+C323+C324+C325)</f>
        <v>0</v>
      </c>
      <c r="D326" s="444">
        <f t="shared" ref="D326:Q326" si="8">SUM(D318+D319+D321+D323+D324+D325)</f>
        <v>0</v>
      </c>
      <c r="E326" s="444">
        <f t="shared" si="8"/>
        <v>0</v>
      </c>
      <c r="F326" s="444">
        <f t="shared" si="8"/>
        <v>0</v>
      </c>
      <c r="G326" s="444">
        <f t="shared" si="8"/>
        <v>0</v>
      </c>
      <c r="H326" s="444">
        <f t="shared" si="8"/>
        <v>0</v>
      </c>
      <c r="I326" s="444">
        <f t="shared" si="8"/>
        <v>0</v>
      </c>
      <c r="J326" s="444">
        <f t="shared" si="8"/>
        <v>0</v>
      </c>
      <c r="K326" s="444">
        <f t="shared" si="8"/>
        <v>0</v>
      </c>
      <c r="L326" s="444">
        <f t="shared" si="8"/>
        <v>0</v>
      </c>
      <c r="M326" s="444">
        <f t="shared" si="8"/>
        <v>0</v>
      </c>
      <c r="N326" s="444">
        <f t="shared" si="8"/>
        <v>0</v>
      </c>
      <c r="O326" s="444">
        <f t="shared" si="8"/>
        <v>0</v>
      </c>
      <c r="P326" s="444">
        <f t="shared" si="8"/>
        <v>43</v>
      </c>
      <c r="Q326" s="444">
        <f t="shared" si="8"/>
        <v>0</v>
      </c>
      <c r="R326" s="169"/>
      <c r="U326" s="137"/>
    </row>
    <row r="327" spans="1:24" s="177" customFormat="1" ht="24.95" customHeight="1" x14ac:dyDescent="0.15">
      <c r="A327" s="174" t="s">
        <v>446</v>
      </c>
      <c r="B327" s="175"/>
      <c r="C327" s="175"/>
      <c r="D327" s="445"/>
      <c r="E327" s="445"/>
      <c r="F327" s="445"/>
      <c r="G327" s="445"/>
      <c r="H327" s="445"/>
      <c r="I327" s="445"/>
      <c r="J327" s="445"/>
      <c r="K327" s="445"/>
      <c r="L327" s="445"/>
      <c r="M327" s="445"/>
      <c r="N327" s="445"/>
      <c r="O327" s="446"/>
      <c r="P327" s="446"/>
      <c r="Q327" s="446"/>
      <c r="R327" s="446"/>
      <c r="S327" s="176"/>
      <c r="X327" s="5"/>
    </row>
    <row r="328" spans="1:24" ht="24" customHeight="1" x14ac:dyDescent="0.15">
      <c r="A328" s="639" t="s">
        <v>447</v>
      </c>
      <c r="B328" s="720"/>
      <c r="C328" s="595" t="s">
        <v>410</v>
      </c>
      <c r="D328" s="725" t="s">
        <v>434</v>
      </c>
      <c r="E328" s="725"/>
      <c r="F328" s="725"/>
      <c r="G328" s="725"/>
      <c r="H328" s="726" t="s">
        <v>412</v>
      </c>
      <c r="I328" s="726"/>
      <c r="J328" s="727"/>
      <c r="K328" s="655" t="s">
        <v>413</v>
      </c>
      <c r="L328" s="655"/>
      <c r="M328" s="655"/>
      <c r="N328" s="656" t="s">
        <v>414</v>
      </c>
      <c r="O328" s="659" t="s">
        <v>415</v>
      </c>
      <c r="P328" s="660"/>
      <c r="Q328" s="661" t="s">
        <v>416</v>
      </c>
      <c r="S328" s="151"/>
    </row>
    <row r="329" spans="1:24" ht="18" customHeight="1" x14ac:dyDescent="0.15">
      <c r="A329" s="639"/>
      <c r="B329" s="720"/>
      <c r="C329" s="596"/>
      <c r="D329" s="664" t="s">
        <v>448</v>
      </c>
      <c r="E329" s="721" t="s">
        <v>419</v>
      </c>
      <c r="F329" s="722"/>
      <c r="G329" s="723" t="s">
        <v>449</v>
      </c>
      <c r="H329" s="669" t="s">
        <v>421</v>
      </c>
      <c r="I329" s="671" t="s">
        <v>422</v>
      </c>
      <c r="J329" s="644" t="s">
        <v>423</v>
      </c>
      <c r="K329" s="646" t="s">
        <v>424</v>
      </c>
      <c r="L329" s="647" t="s">
        <v>425</v>
      </c>
      <c r="M329" s="648" t="s">
        <v>426</v>
      </c>
      <c r="N329" s="657"/>
      <c r="O329" s="649" t="s">
        <v>427</v>
      </c>
      <c r="P329" s="650" t="s">
        <v>428</v>
      </c>
      <c r="Q329" s="662"/>
    </row>
    <row r="330" spans="1:24" ht="18" customHeight="1" x14ac:dyDescent="0.15">
      <c r="A330" s="639"/>
      <c r="B330" s="720"/>
      <c r="C330" s="680"/>
      <c r="D330" s="665"/>
      <c r="E330" s="152" t="s">
        <v>429</v>
      </c>
      <c r="F330" s="134" t="s">
        <v>430</v>
      </c>
      <c r="G330" s="724"/>
      <c r="H330" s="670"/>
      <c r="I330" s="672"/>
      <c r="J330" s="645"/>
      <c r="K330" s="646"/>
      <c r="L330" s="647"/>
      <c r="M330" s="648"/>
      <c r="N330" s="658"/>
      <c r="O330" s="649"/>
      <c r="P330" s="650"/>
      <c r="Q330" s="663"/>
    </row>
    <row r="331" spans="1:24" ht="15" customHeight="1" x14ac:dyDescent="0.15">
      <c r="A331" s="447">
        <v>1901023</v>
      </c>
      <c r="B331" s="448" t="s">
        <v>369</v>
      </c>
      <c r="C331" s="449">
        <f>[4]B!C2249</f>
        <v>25</v>
      </c>
      <c r="D331" s="449">
        <f>[4]B!D2249</f>
        <v>25</v>
      </c>
      <c r="E331" s="450">
        <f>[4]B!E2249</f>
        <v>25</v>
      </c>
      <c r="F331" s="450">
        <f>[4]B!F2249</f>
        <v>0</v>
      </c>
      <c r="G331" s="450">
        <f>[4]B!G2249</f>
        <v>0</v>
      </c>
      <c r="H331" s="451">
        <f>[4]B!AA2249</f>
        <v>25</v>
      </c>
      <c r="I331" s="451">
        <f>[4]B!AB2249</f>
        <v>0</v>
      </c>
      <c r="J331" s="451">
        <f>[4]B!AC2249</f>
        <v>0</v>
      </c>
      <c r="K331" s="451">
        <f>[4]B!AD2249</f>
        <v>0</v>
      </c>
      <c r="L331" s="451">
        <f>[4]B!AE2249</f>
        <v>0</v>
      </c>
      <c r="M331" s="451">
        <f>[4]B!AF2249</f>
        <v>0</v>
      </c>
      <c r="N331" s="451">
        <f>[4]B!AG2249</f>
        <v>0</v>
      </c>
      <c r="O331" s="451">
        <f>[4]B!AH2249</f>
        <v>0</v>
      </c>
      <c r="P331" s="451">
        <f>[4]B!AI2249</f>
        <v>0</v>
      </c>
      <c r="Q331" s="451">
        <f>[4]B!AJ2249</f>
        <v>0</v>
      </c>
      <c r="R331" s="169"/>
    </row>
    <row r="332" spans="1:24" ht="15" customHeight="1" x14ac:dyDescent="0.15">
      <c r="A332" s="452">
        <v>1901024</v>
      </c>
      <c r="B332" s="453" t="s">
        <v>370</v>
      </c>
      <c r="C332" s="449">
        <f>[4]B!C2250</f>
        <v>0</v>
      </c>
      <c r="D332" s="449">
        <f>[4]B!D2250</f>
        <v>0</v>
      </c>
      <c r="E332" s="450">
        <f>[4]B!E2250</f>
        <v>0</v>
      </c>
      <c r="F332" s="450">
        <f>[4]B!F2250</f>
        <v>0</v>
      </c>
      <c r="G332" s="450">
        <f>[4]B!G2250</f>
        <v>0</v>
      </c>
      <c r="H332" s="451">
        <f>[4]B!AA2250</f>
        <v>0</v>
      </c>
      <c r="I332" s="451">
        <f>[4]B!AB2250</f>
        <v>0</v>
      </c>
      <c r="J332" s="451">
        <f>[4]B!AC2250</f>
        <v>0</v>
      </c>
      <c r="K332" s="451">
        <f>[4]B!AD2250</f>
        <v>0</v>
      </c>
      <c r="L332" s="451">
        <f>[4]B!AE2250</f>
        <v>0</v>
      </c>
      <c r="M332" s="451">
        <f>[4]B!AF2250</f>
        <v>0</v>
      </c>
      <c r="N332" s="451">
        <f>[4]B!AG2250</f>
        <v>0</v>
      </c>
      <c r="O332" s="451">
        <f>[4]B!AH2250</f>
        <v>0</v>
      </c>
      <c r="P332" s="451">
        <f>[4]B!AI2250</f>
        <v>0</v>
      </c>
      <c r="Q332" s="451">
        <f>[4]B!AJ2250</f>
        <v>0</v>
      </c>
      <c r="R332" s="169"/>
    </row>
    <row r="333" spans="1:24" ht="15" customHeight="1" x14ac:dyDescent="0.15">
      <c r="A333" s="452">
        <v>1901025</v>
      </c>
      <c r="B333" s="453" t="s">
        <v>450</v>
      </c>
      <c r="C333" s="449">
        <f>[4]B!C2251</f>
        <v>0</v>
      </c>
      <c r="D333" s="449">
        <f>[4]B!D2251</f>
        <v>0</v>
      </c>
      <c r="E333" s="450">
        <f>[4]B!E2251</f>
        <v>0</v>
      </c>
      <c r="F333" s="450">
        <f>[4]B!F2251</f>
        <v>0</v>
      </c>
      <c r="G333" s="450">
        <f>[4]B!G2251</f>
        <v>0</v>
      </c>
      <c r="H333" s="451">
        <f>[4]B!AA2251</f>
        <v>0</v>
      </c>
      <c r="I333" s="451">
        <f>[4]B!AB2251</f>
        <v>0</v>
      </c>
      <c r="J333" s="451">
        <f>[4]B!AC2251</f>
        <v>0</v>
      </c>
      <c r="K333" s="451">
        <f>[4]B!AD2251</f>
        <v>0</v>
      </c>
      <c r="L333" s="451">
        <f>[4]B!AE2251</f>
        <v>0</v>
      </c>
      <c r="M333" s="451">
        <f>[4]B!AF2251</f>
        <v>0</v>
      </c>
      <c r="N333" s="451">
        <f>[4]B!AG2251</f>
        <v>0</v>
      </c>
      <c r="O333" s="451">
        <f>[4]B!AH2251</f>
        <v>0</v>
      </c>
      <c r="P333" s="451">
        <f>[4]B!AI2251</f>
        <v>0</v>
      </c>
      <c r="Q333" s="451">
        <f>[4]B!AJ2251</f>
        <v>0</v>
      </c>
      <c r="R333" s="169"/>
    </row>
    <row r="334" spans="1:24" ht="15" customHeight="1" x14ac:dyDescent="0.15">
      <c r="A334" s="452">
        <v>1901026</v>
      </c>
      <c r="B334" s="453" t="s">
        <v>374</v>
      </c>
      <c r="C334" s="449">
        <f>[4]B!C2252</f>
        <v>0</v>
      </c>
      <c r="D334" s="449">
        <f>[4]B!D2252</f>
        <v>0</v>
      </c>
      <c r="E334" s="450">
        <f>[4]B!E2252</f>
        <v>0</v>
      </c>
      <c r="F334" s="450">
        <f>[4]B!F2252</f>
        <v>0</v>
      </c>
      <c r="G334" s="450">
        <f>[4]B!G2252</f>
        <v>0</v>
      </c>
      <c r="H334" s="451">
        <f>[4]B!AA2252</f>
        <v>0</v>
      </c>
      <c r="I334" s="451">
        <f>[4]B!AB2252</f>
        <v>0</v>
      </c>
      <c r="J334" s="451">
        <f>[4]B!AC2252</f>
        <v>0</v>
      </c>
      <c r="K334" s="451">
        <f>[4]B!AD2252</f>
        <v>0</v>
      </c>
      <c r="L334" s="451">
        <f>[4]B!AE2252</f>
        <v>0</v>
      </c>
      <c r="M334" s="451">
        <f>[4]B!AF2252</f>
        <v>0</v>
      </c>
      <c r="N334" s="451">
        <f>[4]B!AG2252</f>
        <v>0</v>
      </c>
      <c r="O334" s="451">
        <f>[4]B!AH2252</f>
        <v>0</v>
      </c>
      <c r="P334" s="451">
        <f>[4]B!AI2252</f>
        <v>0</v>
      </c>
      <c r="Q334" s="451">
        <f>[4]B!AJ2252</f>
        <v>0</v>
      </c>
      <c r="R334" s="169"/>
    </row>
    <row r="335" spans="1:24" ht="15" customHeight="1" x14ac:dyDescent="0.15">
      <c r="A335" s="452">
        <v>1901126</v>
      </c>
      <c r="B335" s="453" t="s">
        <v>375</v>
      </c>
      <c r="C335" s="449">
        <f>[4]B!C2253</f>
        <v>0</v>
      </c>
      <c r="D335" s="449">
        <f>[4]B!D2253</f>
        <v>0</v>
      </c>
      <c r="E335" s="450">
        <f>[4]B!E2253</f>
        <v>0</v>
      </c>
      <c r="F335" s="450">
        <f>[4]B!F2253</f>
        <v>0</v>
      </c>
      <c r="G335" s="450">
        <f>[4]B!G2253</f>
        <v>0</v>
      </c>
      <c r="H335" s="451">
        <f>[4]B!AA2253</f>
        <v>0</v>
      </c>
      <c r="I335" s="451">
        <f>[4]B!AB2253</f>
        <v>0</v>
      </c>
      <c r="J335" s="451">
        <f>[4]B!AC2253</f>
        <v>0</v>
      </c>
      <c r="K335" s="451">
        <f>[4]B!AD2253</f>
        <v>0</v>
      </c>
      <c r="L335" s="451">
        <f>[4]B!AE2253</f>
        <v>0</v>
      </c>
      <c r="M335" s="451">
        <f>[4]B!AF2253</f>
        <v>0</v>
      </c>
      <c r="N335" s="451">
        <f>[4]B!AG2253</f>
        <v>0</v>
      </c>
      <c r="O335" s="451">
        <f>[4]B!AH2253</f>
        <v>0</v>
      </c>
      <c r="P335" s="451">
        <f>[4]B!AI2253</f>
        <v>0</v>
      </c>
      <c r="Q335" s="451">
        <f>[4]B!AJ2253</f>
        <v>0</v>
      </c>
      <c r="R335" s="169"/>
    </row>
    <row r="336" spans="1:24" ht="15" customHeight="1" x14ac:dyDescent="0.15">
      <c r="A336" s="452">
        <v>1901027</v>
      </c>
      <c r="B336" s="453" t="s">
        <v>451</v>
      </c>
      <c r="C336" s="449">
        <f>[4]B!C2254</f>
        <v>0</v>
      </c>
      <c r="D336" s="449">
        <f>[4]B!D2254</f>
        <v>0</v>
      </c>
      <c r="E336" s="450">
        <f>[4]B!E2254</f>
        <v>0</v>
      </c>
      <c r="F336" s="450">
        <f>[4]B!F2254</f>
        <v>0</v>
      </c>
      <c r="G336" s="450">
        <f>[4]B!G2254</f>
        <v>0</v>
      </c>
      <c r="H336" s="451">
        <f>[4]B!AA2254</f>
        <v>0</v>
      </c>
      <c r="I336" s="451">
        <f>[4]B!AB2254</f>
        <v>0</v>
      </c>
      <c r="J336" s="451">
        <f>[4]B!AC2254</f>
        <v>0</v>
      </c>
      <c r="K336" s="451">
        <f>[4]B!AD2254</f>
        <v>0</v>
      </c>
      <c r="L336" s="451">
        <f>[4]B!AE2254</f>
        <v>0</v>
      </c>
      <c r="M336" s="451">
        <f>[4]B!AF2254</f>
        <v>0</v>
      </c>
      <c r="N336" s="451">
        <f>[4]B!AG2254</f>
        <v>0</v>
      </c>
      <c r="O336" s="451">
        <f>[4]B!AH2254</f>
        <v>0</v>
      </c>
      <c r="P336" s="451">
        <f>[4]B!AI2254</f>
        <v>0</v>
      </c>
      <c r="Q336" s="451">
        <f>[4]B!AJ2254</f>
        <v>0</v>
      </c>
      <c r="R336" s="169"/>
    </row>
    <row r="337" spans="1:18" ht="15" customHeight="1" x14ac:dyDescent="0.15">
      <c r="A337" s="452">
        <v>1901028</v>
      </c>
      <c r="B337" s="453" t="s">
        <v>379</v>
      </c>
      <c r="C337" s="449">
        <f>[4]B!C2255</f>
        <v>0</v>
      </c>
      <c r="D337" s="449">
        <f>[4]B!D2255</f>
        <v>0</v>
      </c>
      <c r="E337" s="450">
        <f>[4]B!E2255</f>
        <v>0</v>
      </c>
      <c r="F337" s="450">
        <f>[4]B!F2255</f>
        <v>0</v>
      </c>
      <c r="G337" s="450">
        <f>[4]B!G2255</f>
        <v>0</v>
      </c>
      <c r="H337" s="451">
        <f>[4]B!AA2255</f>
        <v>0</v>
      </c>
      <c r="I337" s="451">
        <f>[4]B!AB2255</f>
        <v>0</v>
      </c>
      <c r="J337" s="451">
        <f>[4]B!AC2255</f>
        <v>0</v>
      </c>
      <c r="K337" s="451">
        <f>[4]B!AD2255</f>
        <v>0</v>
      </c>
      <c r="L337" s="451">
        <f>[4]B!AE2255</f>
        <v>0</v>
      </c>
      <c r="M337" s="451">
        <f>[4]B!AF2255</f>
        <v>0</v>
      </c>
      <c r="N337" s="451">
        <f>[4]B!AG2255</f>
        <v>0</v>
      </c>
      <c r="O337" s="451">
        <f>[4]B!AH2255</f>
        <v>0</v>
      </c>
      <c r="P337" s="451">
        <f>[4]B!AI2255</f>
        <v>0</v>
      </c>
      <c r="Q337" s="451">
        <f>[4]B!AJ2255</f>
        <v>0</v>
      </c>
      <c r="R337" s="169"/>
    </row>
    <row r="338" spans="1:18" ht="15" customHeight="1" x14ac:dyDescent="0.15">
      <c r="A338" s="454">
        <v>1901029</v>
      </c>
      <c r="B338" s="455" t="s">
        <v>380</v>
      </c>
      <c r="C338" s="449">
        <f>[4]B!C2256</f>
        <v>0</v>
      </c>
      <c r="D338" s="449">
        <f>[4]B!D2256</f>
        <v>0</v>
      </c>
      <c r="E338" s="450">
        <f>[4]B!E2256</f>
        <v>0</v>
      </c>
      <c r="F338" s="450">
        <f>[4]B!F2256</f>
        <v>0</v>
      </c>
      <c r="G338" s="450">
        <f>[4]B!G2256</f>
        <v>0</v>
      </c>
      <c r="H338" s="451">
        <f>[4]B!AA2256</f>
        <v>0</v>
      </c>
      <c r="I338" s="451">
        <f>[4]B!AB2256</f>
        <v>0</v>
      </c>
      <c r="J338" s="451">
        <f>[4]B!AC2256</f>
        <v>0</v>
      </c>
      <c r="K338" s="451">
        <f>[4]B!AD2256</f>
        <v>0</v>
      </c>
      <c r="L338" s="451">
        <f>[4]B!AE2256</f>
        <v>0</v>
      </c>
      <c r="M338" s="451">
        <f>[4]B!AF2256</f>
        <v>0</v>
      </c>
      <c r="N338" s="451">
        <f>[4]B!AG2256</f>
        <v>0</v>
      </c>
      <c r="O338" s="451">
        <f>[4]B!AH2256</f>
        <v>0</v>
      </c>
      <c r="P338" s="451">
        <f>[4]B!AI2256</f>
        <v>0</v>
      </c>
      <c r="Q338" s="451">
        <f>[4]B!AJ2256</f>
        <v>0</v>
      </c>
      <c r="R338" s="169"/>
    </row>
    <row r="339" spans="1:18" s="393" customFormat="1" ht="15" customHeight="1" x14ac:dyDescent="0.15">
      <c r="A339" s="700" t="s">
        <v>410</v>
      </c>
      <c r="B339" s="701"/>
      <c r="C339" s="456">
        <f>SUM(C331:C338)</f>
        <v>25</v>
      </c>
      <c r="D339" s="457">
        <f>SUM(D331:D338)</f>
        <v>25</v>
      </c>
      <c r="E339" s="458">
        <f t="shared" ref="E339:Q339" si="9">SUM(E331:E338)</f>
        <v>25</v>
      </c>
      <c r="F339" s="458">
        <f t="shared" si="9"/>
        <v>0</v>
      </c>
      <c r="G339" s="458">
        <f t="shared" si="9"/>
        <v>0</v>
      </c>
      <c r="H339" s="458">
        <f t="shared" si="9"/>
        <v>25</v>
      </c>
      <c r="I339" s="458">
        <f t="shared" si="9"/>
        <v>0</v>
      </c>
      <c r="J339" s="458">
        <f t="shared" si="9"/>
        <v>0</v>
      </c>
      <c r="K339" s="458">
        <f t="shared" si="9"/>
        <v>0</v>
      </c>
      <c r="L339" s="458">
        <f t="shared" si="9"/>
        <v>0</v>
      </c>
      <c r="M339" s="458">
        <f t="shared" si="9"/>
        <v>0</v>
      </c>
      <c r="N339" s="458">
        <f t="shared" si="9"/>
        <v>0</v>
      </c>
      <c r="O339" s="458">
        <f t="shared" si="9"/>
        <v>0</v>
      </c>
      <c r="P339" s="444">
        <f t="shared" si="9"/>
        <v>0</v>
      </c>
      <c r="Q339" s="444">
        <f t="shared" si="9"/>
        <v>0</v>
      </c>
      <c r="R339" s="169"/>
    </row>
    <row r="340" spans="1:18" ht="24.95" customHeight="1" x14ac:dyDescent="0.15">
      <c r="A340" s="702" t="s">
        <v>452</v>
      </c>
      <c r="B340" s="702"/>
      <c r="C340" s="178"/>
      <c r="D340" s="459"/>
      <c r="E340" s="459"/>
      <c r="F340" s="459"/>
      <c r="G340" s="459"/>
      <c r="H340" s="459"/>
      <c r="I340" s="459"/>
      <c r="J340" s="459"/>
      <c r="K340" s="459"/>
      <c r="L340" s="459"/>
      <c r="M340" s="459"/>
      <c r="N340" s="179"/>
      <c r="O340" s="371"/>
      <c r="P340" s="371"/>
    </row>
    <row r="341" spans="1:18" ht="15" customHeight="1" x14ac:dyDescent="0.15">
      <c r="A341" s="690" t="s">
        <v>453</v>
      </c>
      <c r="B341" s="691"/>
      <c r="C341" s="705" t="s">
        <v>6</v>
      </c>
      <c r="D341" s="673" t="s">
        <v>418</v>
      </c>
      <c r="E341" s="709" t="s">
        <v>454</v>
      </c>
      <c r="F341" s="709"/>
      <c r="G341" s="709"/>
      <c r="H341" s="709"/>
      <c r="I341" s="709"/>
      <c r="J341" s="710"/>
      <c r="K341" s="711" t="s">
        <v>455</v>
      </c>
      <c r="L341" s="714" t="s">
        <v>413</v>
      </c>
      <c r="M341" s="715"/>
      <c r="N341" s="716"/>
      <c r="O341" s="656" t="s">
        <v>414</v>
      </c>
      <c r="P341" s="694" t="s">
        <v>415</v>
      </c>
      <c r="Q341" s="695"/>
      <c r="R341" s="661" t="s">
        <v>416</v>
      </c>
    </row>
    <row r="342" spans="1:18" ht="15" customHeight="1" x14ac:dyDescent="0.15">
      <c r="A342" s="703"/>
      <c r="B342" s="704"/>
      <c r="C342" s="706"/>
      <c r="D342" s="708"/>
      <c r="E342" s="698" t="s">
        <v>456</v>
      </c>
      <c r="F342" s="699"/>
      <c r="G342" s="699"/>
      <c r="H342" s="699" t="s">
        <v>457</v>
      </c>
      <c r="I342" s="699"/>
      <c r="J342" s="699"/>
      <c r="K342" s="712"/>
      <c r="L342" s="717"/>
      <c r="M342" s="718"/>
      <c r="N342" s="719"/>
      <c r="O342" s="657"/>
      <c r="P342" s="696"/>
      <c r="Q342" s="697"/>
      <c r="R342" s="662"/>
    </row>
    <row r="343" spans="1:18" ht="45" customHeight="1" x14ac:dyDescent="0.15">
      <c r="A343" s="692"/>
      <c r="B343" s="693"/>
      <c r="C343" s="707"/>
      <c r="D343" s="674"/>
      <c r="E343" s="180" t="s">
        <v>429</v>
      </c>
      <c r="F343" s="181" t="s">
        <v>430</v>
      </c>
      <c r="G343" s="552" t="s">
        <v>449</v>
      </c>
      <c r="H343" s="180" t="s">
        <v>429</v>
      </c>
      <c r="I343" s="181" t="s">
        <v>430</v>
      </c>
      <c r="J343" s="552" t="s">
        <v>449</v>
      </c>
      <c r="K343" s="713"/>
      <c r="L343" s="183" t="s">
        <v>424</v>
      </c>
      <c r="M343" s="184" t="s">
        <v>425</v>
      </c>
      <c r="N343" s="185" t="s">
        <v>426</v>
      </c>
      <c r="O343" s="658"/>
      <c r="P343" s="460" t="s">
        <v>427</v>
      </c>
      <c r="Q343" s="461" t="s">
        <v>428</v>
      </c>
      <c r="R343" s="663"/>
    </row>
    <row r="344" spans="1:18" ht="15" customHeight="1" x14ac:dyDescent="0.15">
      <c r="A344" s="186" t="s">
        <v>458</v>
      </c>
      <c r="B344" s="187" t="s">
        <v>459</v>
      </c>
      <c r="C344" s="311">
        <f>[4]B!$C$1216</f>
        <v>3</v>
      </c>
      <c r="D344" s="449">
        <f>[4]B!H1216</f>
        <v>2</v>
      </c>
      <c r="E344" s="450">
        <f>[4]B!I1216</f>
        <v>2</v>
      </c>
      <c r="F344" s="450">
        <f>[4]B!J1216</f>
        <v>0</v>
      </c>
      <c r="G344" s="450">
        <f>[4]B!K1216</f>
        <v>0</v>
      </c>
      <c r="H344" s="450">
        <f>[4]B!L1216</f>
        <v>0</v>
      </c>
      <c r="I344" s="450">
        <f>[4]B!M1216</f>
        <v>0</v>
      </c>
      <c r="J344" s="450">
        <f>[4]B!N1216</f>
        <v>1</v>
      </c>
      <c r="K344" s="462"/>
      <c r="L344" s="450">
        <f>[4]B!AD1216</f>
        <v>0</v>
      </c>
      <c r="M344" s="450">
        <f>[4]B!AE1216</f>
        <v>0</v>
      </c>
      <c r="N344" s="450">
        <f>[4]B!AF1216</f>
        <v>0</v>
      </c>
      <c r="O344" s="450">
        <f>[4]B!AG1216</f>
        <v>0</v>
      </c>
      <c r="P344" s="450">
        <f>[4]B!AH1216</f>
        <v>0</v>
      </c>
      <c r="Q344" s="450">
        <f>[4]B!AI1216</f>
        <v>0</v>
      </c>
      <c r="R344" s="450">
        <f>[4]B!AJ1216</f>
        <v>0</v>
      </c>
    </row>
    <row r="345" spans="1:18" ht="15" customHeight="1" x14ac:dyDescent="0.15">
      <c r="A345" s="188" t="s">
        <v>460</v>
      </c>
      <c r="B345" s="189" t="s">
        <v>461</v>
      </c>
      <c r="C345" s="449">
        <f>[4]B!C1352</f>
        <v>131</v>
      </c>
      <c r="D345" s="449">
        <f>[4]B!H1352</f>
        <v>119</v>
      </c>
      <c r="E345" s="451">
        <f>[4]B!I1352</f>
        <v>116</v>
      </c>
      <c r="F345" s="451">
        <f>[4]B!J1352</f>
        <v>3</v>
      </c>
      <c r="G345" s="451">
        <f>[4]B!K1352</f>
        <v>0</v>
      </c>
      <c r="H345" s="451">
        <f>[4]B!L1352</f>
        <v>12</v>
      </c>
      <c r="I345" s="451">
        <f>[4]B!M1352</f>
        <v>0</v>
      </c>
      <c r="J345" s="451">
        <f>[4]B!N1352</f>
        <v>0</v>
      </c>
      <c r="K345" s="451">
        <v>60</v>
      </c>
      <c r="L345" s="451">
        <f>[4]B!AD1352</f>
        <v>0</v>
      </c>
      <c r="M345" s="451">
        <f>[4]B!AE1352</f>
        <v>0</v>
      </c>
      <c r="N345" s="451">
        <f>[4]B!AF1352</f>
        <v>0</v>
      </c>
      <c r="O345" s="451">
        <f>[4]B!AG1352</f>
        <v>0</v>
      </c>
      <c r="P345" s="451">
        <f>[4]B!AH1352</f>
        <v>0</v>
      </c>
      <c r="Q345" s="451">
        <f>[4]B!AI1352</f>
        <v>0</v>
      </c>
      <c r="R345" s="451">
        <f>[4]B!AJ1352</f>
        <v>0</v>
      </c>
    </row>
    <row r="346" spans="1:18" ht="15" customHeight="1" x14ac:dyDescent="0.15">
      <c r="A346" s="188" t="s">
        <v>113</v>
      </c>
      <c r="B346" s="189" t="s">
        <v>462</v>
      </c>
      <c r="C346" s="449">
        <f>[4]B!C1502</f>
        <v>40</v>
      </c>
      <c r="D346" s="449">
        <f>[4]B!H1502</f>
        <v>30</v>
      </c>
      <c r="E346" s="451">
        <f>[4]B!I1502</f>
        <v>25</v>
      </c>
      <c r="F346" s="451">
        <f>[4]B!J1502</f>
        <v>5</v>
      </c>
      <c r="G346" s="451">
        <f>[4]B!K1502</f>
        <v>1</v>
      </c>
      <c r="H346" s="451">
        <f>[4]B!L1502</f>
        <v>3</v>
      </c>
      <c r="I346" s="451">
        <f>[4]B!M1502</f>
        <v>5</v>
      </c>
      <c r="J346" s="451">
        <f>[4]B!N1502</f>
        <v>1</v>
      </c>
      <c r="K346" s="451">
        <v>17</v>
      </c>
      <c r="L346" s="451">
        <f>[4]B!AD1502</f>
        <v>0</v>
      </c>
      <c r="M346" s="451">
        <f>[4]B!AE1502</f>
        <v>0</v>
      </c>
      <c r="N346" s="451">
        <f>[4]B!AF1502</f>
        <v>0</v>
      </c>
      <c r="O346" s="451">
        <f>[4]B!AG1502</f>
        <v>0</v>
      </c>
      <c r="P346" s="451">
        <f>[4]B!AH1502</f>
        <v>0</v>
      </c>
      <c r="Q346" s="451">
        <f>[4]B!AI1502</f>
        <v>0</v>
      </c>
      <c r="R346" s="451">
        <f>[4]B!AJ1502</f>
        <v>0</v>
      </c>
    </row>
    <row r="347" spans="1:18" ht="15" customHeight="1" x14ac:dyDescent="0.15">
      <c r="A347" s="188" t="s">
        <v>115</v>
      </c>
      <c r="B347" s="189" t="s">
        <v>463</v>
      </c>
      <c r="C347" s="449">
        <f>[4]B!C1566</f>
        <v>4</v>
      </c>
      <c r="D347" s="449">
        <f>[4]B!H1566</f>
        <v>4</v>
      </c>
      <c r="E347" s="451">
        <f>[4]B!I1566</f>
        <v>3</v>
      </c>
      <c r="F347" s="451">
        <f>[4]B!J1566</f>
        <v>1</v>
      </c>
      <c r="G347" s="451">
        <f>[4]B!K1566</f>
        <v>0</v>
      </c>
      <c r="H347" s="451">
        <f>[4]B!L1566</f>
        <v>0</v>
      </c>
      <c r="I347" s="451">
        <f>[4]B!M1566</f>
        <v>0</v>
      </c>
      <c r="J347" s="451">
        <f>[4]B!N1566</f>
        <v>0</v>
      </c>
      <c r="K347" s="451">
        <v>1</v>
      </c>
      <c r="L347" s="451">
        <f>[4]B!AD1566</f>
        <v>0</v>
      </c>
      <c r="M347" s="451">
        <f>[4]B!AE1566</f>
        <v>0</v>
      </c>
      <c r="N347" s="451">
        <f>[4]B!AF1566</f>
        <v>0</v>
      </c>
      <c r="O347" s="451">
        <f>[4]B!AG1566</f>
        <v>0</v>
      </c>
      <c r="P347" s="451">
        <f>[4]B!AH1566</f>
        <v>0</v>
      </c>
      <c r="Q347" s="451">
        <f>[4]B!AI1566</f>
        <v>0</v>
      </c>
      <c r="R347" s="451">
        <f>[4]B!AJ1566</f>
        <v>0</v>
      </c>
    </row>
    <row r="348" spans="1:18" ht="15" customHeight="1" x14ac:dyDescent="0.15">
      <c r="A348" s="188" t="s">
        <v>117</v>
      </c>
      <c r="B348" s="189" t="s">
        <v>464</v>
      </c>
      <c r="C348" s="449">
        <f>[4]B!C1635</f>
        <v>21</v>
      </c>
      <c r="D348" s="449">
        <f>[4]B!H1635</f>
        <v>15</v>
      </c>
      <c r="E348" s="451">
        <f>[4]B!I1635</f>
        <v>15</v>
      </c>
      <c r="F348" s="451">
        <f>[4]B!J1635</f>
        <v>0</v>
      </c>
      <c r="G348" s="451">
        <f>[4]B!K1635</f>
        <v>0</v>
      </c>
      <c r="H348" s="451">
        <f>[4]B!L1635</f>
        <v>6</v>
      </c>
      <c r="I348" s="451">
        <f>[4]B!M1635</f>
        <v>0</v>
      </c>
      <c r="J348" s="451">
        <f>[4]B!N1635</f>
        <v>0</v>
      </c>
      <c r="K348" s="451">
        <v>18</v>
      </c>
      <c r="L348" s="451">
        <f>[4]B!AD1635</f>
        <v>0</v>
      </c>
      <c r="M348" s="451">
        <f>[4]B!AE1635</f>
        <v>0</v>
      </c>
      <c r="N348" s="451">
        <f>[4]B!AF1635</f>
        <v>0</v>
      </c>
      <c r="O348" s="451">
        <f>[4]B!AG1635</f>
        <v>0</v>
      </c>
      <c r="P348" s="451">
        <f>[4]B!AH1635</f>
        <v>0</v>
      </c>
      <c r="Q348" s="451">
        <f>[4]B!AI1635</f>
        <v>0</v>
      </c>
      <c r="R348" s="451">
        <f>[4]B!AJ1635</f>
        <v>0</v>
      </c>
    </row>
    <row r="349" spans="1:18" ht="15" customHeight="1" x14ac:dyDescent="0.15">
      <c r="A349" s="188" t="s">
        <v>465</v>
      </c>
      <c r="B349" s="189" t="s">
        <v>466</v>
      </c>
      <c r="C349" s="449">
        <f>[4]B!C1680</f>
        <v>37</v>
      </c>
      <c r="D349" s="449">
        <f>[4]B!H1680</f>
        <v>34</v>
      </c>
      <c r="E349" s="451">
        <f>[4]B!I1680</f>
        <v>34</v>
      </c>
      <c r="F349" s="451">
        <f>[4]B!J1680</f>
        <v>0</v>
      </c>
      <c r="G349" s="451">
        <f>[4]B!K1680</f>
        <v>1</v>
      </c>
      <c r="H349" s="451">
        <f>[4]B!L1680</f>
        <v>1</v>
      </c>
      <c r="I349" s="451">
        <f>[4]B!M1680</f>
        <v>1</v>
      </c>
      <c r="J349" s="451">
        <f>[4]B!N1680</f>
        <v>0</v>
      </c>
      <c r="K349" s="451">
        <v>37</v>
      </c>
      <c r="L349" s="451">
        <f>[4]B!AD1680</f>
        <v>0</v>
      </c>
      <c r="M349" s="451">
        <f>[4]B!AE1680</f>
        <v>0</v>
      </c>
      <c r="N349" s="451">
        <f>[4]B!AF1680</f>
        <v>0</v>
      </c>
      <c r="O349" s="451">
        <f>[4]B!AG1680</f>
        <v>0</v>
      </c>
      <c r="P349" s="451">
        <f>[4]B!AH1680</f>
        <v>0</v>
      </c>
      <c r="Q349" s="451">
        <f>[4]B!AI1680</f>
        <v>0</v>
      </c>
      <c r="R349" s="451">
        <f>[4]B!AJ1680</f>
        <v>0</v>
      </c>
    </row>
    <row r="350" spans="1:18" ht="15" customHeight="1" x14ac:dyDescent="0.15">
      <c r="A350" s="188" t="s">
        <v>124</v>
      </c>
      <c r="B350" s="189" t="s">
        <v>467</v>
      </c>
      <c r="C350" s="463">
        <f>[4]B!C1914</f>
        <v>9</v>
      </c>
      <c r="D350" s="463">
        <f>[4]B!H1914</f>
        <v>8</v>
      </c>
      <c r="E350" s="451">
        <f>[4]B!I1914</f>
        <v>8</v>
      </c>
      <c r="F350" s="451">
        <f>[4]B!J1914</f>
        <v>0</v>
      </c>
      <c r="G350" s="451">
        <f>[4]B!K1914</f>
        <v>0</v>
      </c>
      <c r="H350" s="451">
        <f>[4]B!L1914</f>
        <v>1</v>
      </c>
      <c r="I350" s="451">
        <f>[4]B!M1914</f>
        <v>0</v>
      </c>
      <c r="J350" s="451">
        <f>[4]B!N1914</f>
        <v>0</v>
      </c>
      <c r="K350" s="451">
        <v>1</v>
      </c>
      <c r="L350" s="451">
        <f>[4]B!AD1914</f>
        <v>0</v>
      </c>
      <c r="M350" s="451">
        <f>[4]B!AE1914</f>
        <v>0</v>
      </c>
      <c r="N350" s="451">
        <f>[4]B!AF1914</f>
        <v>0</v>
      </c>
      <c r="O350" s="451">
        <f>[4]B!AG1914</f>
        <v>0</v>
      </c>
      <c r="P350" s="451">
        <f>[4]B!AH1914</f>
        <v>0</v>
      </c>
      <c r="Q350" s="451">
        <f>[4]B!AI1914</f>
        <v>0</v>
      </c>
      <c r="R350" s="451">
        <f>[4]B!AJ1914</f>
        <v>0</v>
      </c>
    </row>
    <row r="351" spans="1:18" ht="15" customHeight="1" x14ac:dyDescent="0.15">
      <c r="A351" s="188" t="s">
        <v>468</v>
      </c>
      <c r="B351" s="189" t="s">
        <v>469</v>
      </c>
      <c r="C351" s="463">
        <f>[4]B!C1983</f>
        <v>6</v>
      </c>
      <c r="D351" s="463">
        <f>[4]B!H1983</f>
        <v>5</v>
      </c>
      <c r="E351" s="451">
        <f>[4]B!I1983</f>
        <v>5</v>
      </c>
      <c r="F351" s="451">
        <f>[4]B!J1983</f>
        <v>0</v>
      </c>
      <c r="G351" s="451">
        <f>[4]B!K1983</f>
        <v>0</v>
      </c>
      <c r="H351" s="451">
        <f>[4]B!L1983</f>
        <v>1</v>
      </c>
      <c r="I351" s="451">
        <f>[4]B!M1983</f>
        <v>0</v>
      </c>
      <c r="J351" s="451">
        <f>[4]B!N1983</f>
        <v>0</v>
      </c>
      <c r="K351" s="451">
        <v>0</v>
      </c>
      <c r="L351" s="451">
        <f>[4]B!AD1983</f>
        <v>0</v>
      </c>
      <c r="M351" s="451">
        <f>[4]B!AE1983</f>
        <v>0</v>
      </c>
      <c r="N351" s="451">
        <f>[4]B!AF1983</f>
        <v>0</v>
      </c>
      <c r="O351" s="451">
        <f>[4]B!AG1983</f>
        <v>0</v>
      </c>
      <c r="P351" s="451">
        <f>[4]B!AH1983</f>
        <v>0</v>
      </c>
      <c r="Q351" s="451">
        <f>[4]B!AI1983</f>
        <v>0</v>
      </c>
      <c r="R351" s="451">
        <f>[4]B!AJ1983</f>
        <v>0</v>
      </c>
    </row>
    <row r="352" spans="1:18" ht="15" customHeight="1" x14ac:dyDescent="0.15">
      <c r="A352" s="188" t="s">
        <v>470</v>
      </c>
      <c r="B352" s="189" t="s">
        <v>471</v>
      </c>
      <c r="C352" s="463">
        <f>[4]B!C2176</f>
        <v>186</v>
      </c>
      <c r="D352" s="463">
        <f>[4]B!H2176</f>
        <v>141</v>
      </c>
      <c r="E352" s="451">
        <f>[4]B!I2176</f>
        <v>114</v>
      </c>
      <c r="F352" s="451">
        <f>[4]B!J2176</f>
        <v>27</v>
      </c>
      <c r="G352" s="451">
        <f>[4]B!K2176</f>
        <v>7</v>
      </c>
      <c r="H352" s="451">
        <f>[4]B!L2176</f>
        <v>33</v>
      </c>
      <c r="I352" s="451">
        <f>[4]B!M2176</f>
        <v>3</v>
      </c>
      <c r="J352" s="451">
        <f>[4]B!N2176</f>
        <v>2</v>
      </c>
      <c r="K352" s="464"/>
      <c r="L352" s="451">
        <f>[4]B!AD2176</f>
        <v>0</v>
      </c>
      <c r="M352" s="451">
        <f>[4]B!AE2176</f>
        <v>0</v>
      </c>
      <c r="N352" s="451">
        <f>[4]B!AF2176</f>
        <v>0</v>
      </c>
      <c r="O352" s="451">
        <f>[4]B!AG2176</f>
        <v>0</v>
      </c>
      <c r="P352" s="451">
        <f>[4]B!AH2176</f>
        <v>0</v>
      </c>
      <c r="Q352" s="451">
        <f>[4]B!AI2176</f>
        <v>0</v>
      </c>
      <c r="R352" s="451">
        <f>[4]B!AJ2176</f>
        <v>0</v>
      </c>
    </row>
    <row r="353" spans="1:28" ht="15" customHeight="1" x14ac:dyDescent="0.15">
      <c r="A353" s="188" t="s">
        <v>472</v>
      </c>
      <c r="B353" s="189" t="s">
        <v>473</v>
      </c>
      <c r="C353" s="449">
        <f>[4]B!C2218</f>
        <v>19</v>
      </c>
      <c r="D353" s="449">
        <f>[4]B!H2218</f>
        <v>13</v>
      </c>
      <c r="E353" s="451">
        <f>[4]B!I2218</f>
        <v>8</v>
      </c>
      <c r="F353" s="451">
        <f>[4]B!J2218</f>
        <v>5</v>
      </c>
      <c r="G353" s="451">
        <f>[4]B!K2218</f>
        <v>0</v>
      </c>
      <c r="H353" s="451">
        <f>[4]B!L2218</f>
        <v>6</v>
      </c>
      <c r="I353" s="451">
        <f>[4]B!M2218</f>
        <v>0</v>
      </c>
      <c r="J353" s="451">
        <f>[4]B!N2218</f>
        <v>0</v>
      </c>
      <c r="K353" s="451">
        <v>1</v>
      </c>
      <c r="L353" s="451">
        <f>[4]B!AD2218</f>
        <v>0</v>
      </c>
      <c r="M353" s="451">
        <f>[4]B!AE2218</f>
        <v>0</v>
      </c>
      <c r="N353" s="451">
        <f>[4]B!AF2218</f>
        <v>0</v>
      </c>
      <c r="O353" s="451">
        <f>[4]B!AG2218</f>
        <v>0</v>
      </c>
      <c r="P353" s="451">
        <f>[4]B!AH2218</f>
        <v>0</v>
      </c>
      <c r="Q353" s="451">
        <f>[4]B!AI2218</f>
        <v>0</v>
      </c>
      <c r="R353" s="451">
        <f>[4]B!AJ2218</f>
        <v>0</v>
      </c>
    </row>
    <row r="354" spans="1:28" ht="15" customHeight="1" x14ac:dyDescent="0.15">
      <c r="A354" s="188" t="s">
        <v>474</v>
      </c>
      <c r="B354" s="189" t="s">
        <v>475</v>
      </c>
      <c r="C354" s="449">
        <f>[4]B!C2342</f>
        <v>73</v>
      </c>
      <c r="D354" s="449">
        <f>[4]B!H2342</f>
        <v>58</v>
      </c>
      <c r="E354" s="451">
        <f>[4]B!I2342</f>
        <v>32</v>
      </c>
      <c r="F354" s="451">
        <f>[4]B!J2342</f>
        <v>26</v>
      </c>
      <c r="G354" s="451">
        <f>[4]B!K2342</f>
        <v>2</v>
      </c>
      <c r="H354" s="451">
        <f>[4]B!L2342</f>
        <v>3</v>
      </c>
      <c r="I354" s="451">
        <f>[4]B!M2342</f>
        <v>9</v>
      </c>
      <c r="J354" s="451">
        <f>[4]B!N2342</f>
        <v>1</v>
      </c>
      <c r="K354" s="450">
        <v>2</v>
      </c>
      <c r="L354" s="451">
        <f>[4]B!AD2342</f>
        <v>0</v>
      </c>
      <c r="M354" s="451">
        <f>[4]B!AE2342</f>
        <v>0</v>
      </c>
      <c r="N354" s="451">
        <f>[4]B!AF2342</f>
        <v>0</v>
      </c>
      <c r="O354" s="451">
        <f>[4]B!AG2342</f>
        <v>0</v>
      </c>
      <c r="P354" s="451">
        <f>[4]B!AH2342</f>
        <v>0</v>
      </c>
      <c r="Q354" s="451">
        <f>[4]B!AI2342</f>
        <v>0</v>
      </c>
      <c r="R354" s="451">
        <f>[4]B!AJ2342</f>
        <v>0</v>
      </c>
    </row>
    <row r="355" spans="1:28" ht="15" customHeight="1" x14ac:dyDescent="0.15">
      <c r="A355" s="188" t="s">
        <v>476</v>
      </c>
      <c r="B355" s="189" t="s">
        <v>477</v>
      </c>
      <c r="C355" s="449">
        <f>[4]B!C2377</f>
        <v>13</v>
      </c>
      <c r="D355" s="449">
        <f>[4]B!H2377</f>
        <v>10</v>
      </c>
      <c r="E355" s="451">
        <f>[4]B!I2377</f>
        <v>10</v>
      </c>
      <c r="F355" s="451">
        <f>[4]B!J2377</f>
        <v>0</v>
      </c>
      <c r="G355" s="451">
        <f>[4]B!K2377</f>
        <v>0</v>
      </c>
      <c r="H355" s="451">
        <f>[4]B!L2377</f>
        <v>3</v>
      </c>
      <c r="I355" s="451">
        <f>[4]B!M2377</f>
        <v>0</v>
      </c>
      <c r="J355" s="451">
        <f>[4]B!N2377</f>
        <v>0</v>
      </c>
      <c r="K355" s="450">
        <v>0</v>
      </c>
      <c r="L355" s="451">
        <f>[4]B!AD2377</f>
        <v>0</v>
      </c>
      <c r="M355" s="451">
        <f>[4]B!AE2377</f>
        <v>0</v>
      </c>
      <c r="N355" s="451">
        <f>[4]B!AF2377</f>
        <v>0</v>
      </c>
      <c r="O355" s="451">
        <f>[4]B!AG2377</f>
        <v>0</v>
      </c>
      <c r="P355" s="451">
        <f>[4]B!AH2377</f>
        <v>0</v>
      </c>
      <c r="Q355" s="451">
        <f>[4]B!AI2377</f>
        <v>0</v>
      </c>
      <c r="R355" s="451">
        <f>[4]B!AJ2377</f>
        <v>0</v>
      </c>
    </row>
    <row r="356" spans="1:28" ht="15" customHeight="1" x14ac:dyDescent="0.15">
      <c r="A356" s="188" t="s">
        <v>478</v>
      </c>
      <c r="B356" s="189" t="s">
        <v>479</v>
      </c>
      <c r="C356" s="449">
        <f>[4]B!C2414</f>
        <v>35</v>
      </c>
      <c r="D356" s="449">
        <f>[4]B!H2414</f>
        <v>31</v>
      </c>
      <c r="E356" s="451">
        <f>[4]B!I2414</f>
        <v>23</v>
      </c>
      <c r="F356" s="451">
        <f>[4]B!J2414</f>
        <v>8</v>
      </c>
      <c r="G356" s="451">
        <f>[4]B!K2414</f>
        <v>0</v>
      </c>
      <c r="H356" s="451">
        <f>[4]B!L2414</f>
        <v>2</v>
      </c>
      <c r="I356" s="451">
        <f>[4]B!M2414</f>
        <v>2</v>
      </c>
      <c r="J356" s="451">
        <f>[4]B!N2414</f>
        <v>0</v>
      </c>
      <c r="K356" s="450">
        <v>1</v>
      </c>
      <c r="L356" s="451">
        <f>[4]B!AD2414</f>
        <v>0</v>
      </c>
      <c r="M356" s="451">
        <f>[4]B!AE2414</f>
        <v>0</v>
      </c>
      <c r="N356" s="451">
        <f>[4]B!AF2414</f>
        <v>0</v>
      </c>
      <c r="O356" s="451">
        <f>[4]B!AG2414</f>
        <v>0</v>
      </c>
      <c r="P356" s="451">
        <f>[4]B!AH2414</f>
        <v>0</v>
      </c>
      <c r="Q356" s="451">
        <f>[4]B!AI2414</f>
        <v>0</v>
      </c>
      <c r="R356" s="451">
        <f>[4]B!AJ2414</f>
        <v>0</v>
      </c>
    </row>
    <row r="357" spans="1:28" ht="15" customHeight="1" x14ac:dyDescent="0.15">
      <c r="A357" s="190" t="s">
        <v>480</v>
      </c>
      <c r="B357" s="189" t="s">
        <v>481</v>
      </c>
      <c r="C357" s="465">
        <f>SUM(C358:C360)</f>
        <v>87</v>
      </c>
      <c r="D357" s="465">
        <f t="shared" ref="D357:J357" si="10">SUM(D358:D360)</f>
        <v>82</v>
      </c>
      <c r="E357" s="466">
        <f t="shared" si="10"/>
        <v>31</v>
      </c>
      <c r="F357" s="466">
        <f t="shared" si="10"/>
        <v>51</v>
      </c>
      <c r="G357" s="466">
        <f t="shared" si="10"/>
        <v>5</v>
      </c>
      <c r="H357" s="466">
        <f t="shared" si="10"/>
        <v>0</v>
      </c>
      <c r="I357" s="466">
        <f t="shared" si="10"/>
        <v>0</v>
      </c>
      <c r="J357" s="466">
        <f t="shared" si="10"/>
        <v>0</v>
      </c>
      <c r="K357" s="464"/>
      <c r="L357" s="466">
        <f>SUM(L358:L360)</f>
        <v>0</v>
      </c>
      <c r="M357" s="466">
        <f t="shared" ref="M357:R357" si="11">SUM(M358:M360)</f>
        <v>0</v>
      </c>
      <c r="N357" s="466">
        <f t="shared" si="11"/>
        <v>0</v>
      </c>
      <c r="O357" s="466">
        <f t="shared" si="11"/>
        <v>0</v>
      </c>
      <c r="P357" s="466">
        <f t="shared" si="11"/>
        <v>0</v>
      </c>
      <c r="Q357" s="466">
        <f t="shared" si="11"/>
        <v>0</v>
      </c>
      <c r="R357" s="466">
        <f t="shared" si="11"/>
        <v>0</v>
      </c>
    </row>
    <row r="358" spans="1:28" ht="15" customHeight="1" x14ac:dyDescent="0.15">
      <c r="A358" s="191"/>
      <c r="B358" s="76" t="s">
        <v>184</v>
      </c>
      <c r="C358" s="465">
        <f>[4]B!C2420</f>
        <v>87</v>
      </c>
      <c r="D358" s="465">
        <f>[4]B!H2420</f>
        <v>82</v>
      </c>
      <c r="E358" s="451">
        <f>[4]B!I2420</f>
        <v>31</v>
      </c>
      <c r="F358" s="451">
        <f>[4]B!J2420</f>
        <v>51</v>
      </c>
      <c r="G358" s="451">
        <f>[4]B!K2420</f>
        <v>5</v>
      </c>
      <c r="H358" s="451">
        <f>[4]B!L2420</f>
        <v>0</v>
      </c>
      <c r="I358" s="451">
        <f>[4]B!M2420</f>
        <v>0</v>
      </c>
      <c r="J358" s="451">
        <f>[4]B!N2420</f>
        <v>0</v>
      </c>
      <c r="K358" s="464"/>
      <c r="L358" s="451">
        <f>[4]B!AD2420</f>
        <v>0</v>
      </c>
      <c r="M358" s="451">
        <f>[4]B!AE2420</f>
        <v>0</v>
      </c>
      <c r="N358" s="451">
        <f>[4]B!AF2420</f>
        <v>0</v>
      </c>
      <c r="O358" s="451">
        <f>[4]B!AG2420</f>
        <v>0</v>
      </c>
      <c r="P358" s="451">
        <f>[4]B!AH2420</f>
        <v>0</v>
      </c>
      <c r="Q358" s="451">
        <f>[4]B!AI2420</f>
        <v>0</v>
      </c>
      <c r="R358" s="451">
        <f>[4]B!AJ2420</f>
        <v>0</v>
      </c>
    </row>
    <row r="359" spans="1:28" ht="15" customHeight="1" x14ac:dyDescent="0.15">
      <c r="A359" s="191"/>
      <c r="B359" s="76" t="s">
        <v>185</v>
      </c>
      <c r="C359" s="465">
        <f>[4]B!C2421</f>
        <v>0</v>
      </c>
      <c r="D359" s="465">
        <f>[4]B!H2421</f>
        <v>0</v>
      </c>
      <c r="E359" s="451">
        <f>[4]B!I2421</f>
        <v>0</v>
      </c>
      <c r="F359" s="451">
        <f>[4]B!J2421</f>
        <v>0</v>
      </c>
      <c r="G359" s="451">
        <f>[4]B!K2421</f>
        <v>0</v>
      </c>
      <c r="H359" s="451">
        <f>[4]B!L2421</f>
        <v>0</v>
      </c>
      <c r="I359" s="451">
        <f>[4]B!M2421</f>
        <v>0</v>
      </c>
      <c r="J359" s="451">
        <f>[4]B!N2421</f>
        <v>0</v>
      </c>
      <c r="K359" s="464"/>
      <c r="L359" s="451">
        <f>[4]B!AD2421</f>
        <v>0</v>
      </c>
      <c r="M359" s="451">
        <f>[4]B!AE2421</f>
        <v>0</v>
      </c>
      <c r="N359" s="451">
        <f>[4]B!AF2421</f>
        <v>0</v>
      </c>
      <c r="O359" s="451">
        <f>[4]B!AG2421</f>
        <v>0</v>
      </c>
      <c r="P359" s="451">
        <f>[4]B!AH2421</f>
        <v>0</v>
      </c>
      <c r="Q359" s="451">
        <f>[4]B!AI2421</f>
        <v>0</v>
      </c>
      <c r="R359" s="451">
        <f>[4]B!AJ2421</f>
        <v>0</v>
      </c>
    </row>
    <row r="360" spans="1:28" ht="15" customHeight="1" x14ac:dyDescent="0.15">
      <c r="A360" s="191"/>
      <c r="B360" s="76" t="s">
        <v>186</v>
      </c>
      <c r="C360" s="318">
        <f>SUM([4]B!C2422:C2426)</f>
        <v>0</v>
      </c>
      <c r="D360" s="318">
        <f>SUM([4]B!H2422:H2426)</f>
        <v>0</v>
      </c>
      <c r="E360" s="467">
        <f>SUM([4]B!I2422:I2426)</f>
        <v>0</v>
      </c>
      <c r="F360" s="467">
        <f>SUM([4]B!J2422:J2426)</f>
        <v>0</v>
      </c>
      <c r="G360" s="467">
        <f>SUM([4]B!K2422:K2426)</f>
        <v>0</v>
      </c>
      <c r="H360" s="467">
        <f>SUM([4]B!L2422:L2426)</f>
        <v>0</v>
      </c>
      <c r="I360" s="467">
        <f>SUM([4]B!M2422:M2426)</f>
        <v>0</v>
      </c>
      <c r="J360" s="467">
        <f>SUM([4]B!N2422:N2426)</f>
        <v>0</v>
      </c>
      <c r="K360" s="464"/>
      <c r="L360" s="467">
        <f>SUM([4]B!AD2422:AD2426)</f>
        <v>0</v>
      </c>
      <c r="M360" s="467">
        <f>SUM([4]B!AE2422:AE2426)</f>
        <v>0</v>
      </c>
      <c r="N360" s="467">
        <f>SUM([4]B!AF2422:AF2426)</f>
        <v>0</v>
      </c>
      <c r="O360" s="467">
        <f>SUM([4]B!AG2422:AG2426)</f>
        <v>0</v>
      </c>
      <c r="P360" s="467">
        <f>SUM([4]B!AH2422:AH2426)</f>
        <v>0</v>
      </c>
      <c r="Q360" s="467">
        <f>SUM([4]B!AI2422:AI2426)</f>
        <v>0</v>
      </c>
      <c r="R360" s="467">
        <f>SUM([4]B!AJ2422:AJ2426)</f>
        <v>0</v>
      </c>
    </row>
    <row r="361" spans="1:28" ht="15" customHeight="1" x14ac:dyDescent="0.15">
      <c r="A361" s="188" t="s">
        <v>482</v>
      </c>
      <c r="B361" s="189" t="s">
        <v>483</v>
      </c>
      <c r="C361" s="449">
        <f>[4]B!C2660</f>
        <v>98</v>
      </c>
      <c r="D361" s="449">
        <f>[4]B!H2660</f>
        <v>84</v>
      </c>
      <c r="E361" s="451">
        <f>[4]B!I2660</f>
        <v>77</v>
      </c>
      <c r="F361" s="451">
        <f>[4]B!J2660</f>
        <v>7</v>
      </c>
      <c r="G361" s="451">
        <f>[4]B!K2660</f>
        <v>3</v>
      </c>
      <c r="H361" s="451">
        <f>[4]B!L2660</f>
        <v>10</v>
      </c>
      <c r="I361" s="451">
        <f>[4]B!M2660</f>
        <v>1</v>
      </c>
      <c r="J361" s="451">
        <f>[4]B!N2660</f>
        <v>0</v>
      </c>
      <c r="K361" s="450">
        <v>6</v>
      </c>
      <c r="L361" s="451">
        <f>[4]B!AD2660</f>
        <v>0</v>
      </c>
      <c r="M361" s="451">
        <f>[4]B!AE2660</f>
        <v>0</v>
      </c>
      <c r="N361" s="451">
        <f>[4]B!AF2660</f>
        <v>0</v>
      </c>
      <c r="O361" s="451">
        <f>[4]B!AG2660</f>
        <v>0</v>
      </c>
      <c r="P361" s="451">
        <f>[4]B!AH2660</f>
        <v>0</v>
      </c>
      <c r="Q361" s="451">
        <f>[4]B!AI2660</f>
        <v>0</v>
      </c>
      <c r="R361" s="451">
        <f>[4]B!AJ2660</f>
        <v>0</v>
      </c>
    </row>
    <row r="362" spans="1:28" ht="15" customHeight="1" x14ac:dyDescent="0.15">
      <c r="A362" s="188" t="s">
        <v>484</v>
      </c>
      <c r="B362" s="189" t="s">
        <v>485</v>
      </c>
      <c r="C362" s="468">
        <f>SUM([4]B!C2843+[4]B!C2816)</f>
        <v>89</v>
      </c>
      <c r="D362" s="468">
        <f>SUM([4]B!H2843+[4]B!H2816)</f>
        <v>58</v>
      </c>
      <c r="E362" s="467">
        <f>SUM([4]B!I2843+[4]B!I2816)</f>
        <v>57</v>
      </c>
      <c r="F362" s="467">
        <f>SUM([4]B!J2843+[4]B!J2816)</f>
        <v>1</v>
      </c>
      <c r="G362" s="467">
        <f>SUM([4]B!K2843+[4]B!K2816)</f>
        <v>0</v>
      </c>
      <c r="H362" s="467">
        <f>SUM([4]B!L2843+[4]B!L2816)</f>
        <v>31</v>
      </c>
      <c r="I362" s="467">
        <f>SUM([4]B!M2843+[4]B!M2816)</f>
        <v>0</v>
      </c>
      <c r="J362" s="467">
        <f>SUM([4]B!N2843+[4]B!N2816)</f>
        <v>0</v>
      </c>
      <c r="K362" s="450">
        <v>88</v>
      </c>
      <c r="L362" s="467">
        <f>SUM([4]B!AD2843+[4]B!AD2816)</f>
        <v>0</v>
      </c>
      <c r="M362" s="467">
        <f>SUM([4]B!AE2843+[4]B!AE2816)</f>
        <v>0</v>
      </c>
      <c r="N362" s="467">
        <f>SUM([4]B!AF2843+[4]B!AF2816)</f>
        <v>0</v>
      </c>
      <c r="O362" s="467">
        <f>SUM([4]B!AG2843+[4]B!AG2816)</f>
        <v>0</v>
      </c>
      <c r="P362" s="467">
        <f>SUM([4]B!AH2843+[4]B!AH2816)</f>
        <v>0</v>
      </c>
      <c r="Q362" s="467">
        <f>SUM([4]B!AI2843+[4]B!AI2816)</f>
        <v>0</v>
      </c>
      <c r="R362" s="467">
        <f>SUM([4]B!AJ2843+[4]B!AJ2816)</f>
        <v>0</v>
      </c>
    </row>
    <row r="363" spans="1:28" ht="15" customHeight="1" x14ac:dyDescent="0.15">
      <c r="A363" s="192" t="s">
        <v>484</v>
      </c>
      <c r="B363" s="193" t="s">
        <v>486</v>
      </c>
      <c r="C363" s="469">
        <f>[4]B!C2672</f>
        <v>12</v>
      </c>
      <c r="D363" s="449">
        <f>[4]B!H2672</f>
        <v>7</v>
      </c>
      <c r="E363" s="470">
        <f>[4]B!I2672</f>
        <v>6</v>
      </c>
      <c r="F363" s="470">
        <f>[4]B!J2672</f>
        <v>1</v>
      </c>
      <c r="G363" s="470">
        <f>[4]B!K2672</f>
        <v>0</v>
      </c>
      <c r="H363" s="470">
        <f>[4]B!L2672</f>
        <v>5</v>
      </c>
      <c r="I363" s="470">
        <f>[4]B!M2672</f>
        <v>0</v>
      </c>
      <c r="J363" s="470">
        <f>[4]B!N2672</f>
        <v>0</v>
      </c>
      <c r="K363" s="471"/>
      <c r="L363" s="470">
        <f>[4]B!AD2672</f>
        <v>0</v>
      </c>
      <c r="M363" s="470">
        <f>[4]B!AE2672</f>
        <v>0</v>
      </c>
      <c r="N363" s="470">
        <f>[4]B!AF2672</f>
        <v>0</v>
      </c>
      <c r="O363" s="470">
        <f>[4]B!AG2672</f>
        <v>0</v>
      </c>
      <c r="P363" s="470">
        <f>[4]B!AH2672</f>
        <v>0</v>
      </c>
      <c r="Q363" s="470">
        <f>[4]B!AI2672</f>
        <v>0</v>
      </c>
      <c r="R363" s="470">
        <f>[4]B!AJ2672</f>
        <v>0</v>
      </c>
    </row>
    <row r="364" spans="1:28" s="3" customFormat="1" ht="15" customHeight="1" x14ac:dyDescent="0.15">
      <c r="A364" s="639" t="s">
        <v>487</v>
      </c>
      <c r="B364" s="639"/>
      <c r="C364" s="456">
        <f>SUM(C344:C357)+C361+C362+C363</f>
        <v>863</v>
      </c>
      <c r="D364" s="456">
        <f t="shared" ref="D364:J364" si="12">SUM(D344:D357)+D361+D362+D363</f>
        <v>701</v>
      </c>
      <c r="E364" s="456">
        <f t="shared" si="12"/>
        <v>566</v>
      </c>
      <c r="F364" s="456">
        <f t="shared" si="12"/>
        <v>135</v>
      </c>
      <c r="G364" s="456">
        <f t="shared" si="12"/>
        <v>19</v>
      </c>
      <c r="H364" s="456">
        <f t="shared" si="12"/>
        <v>117</v>
      </c>
      <c r="I364" s="456">
        <f t="shared" si="12"/>
        <v>21</v>
      </c>
      <c r="J364" s="456">
        <f t="shared" si="12"/>
        <v>5</v>
      </c>
      <c r="K364" s="456">
        <f>SUM(K345:K351)+K361+K362+K353+K354+K355+K356</f>
        <v>232</v>
      </c>
      <c r="L364" s="456">
        <f t="shared" ref="L364:R364" si="13">SUM(L344:L357)+L361+L362+L363</f>
        <v>0</v>
      </c>
      <c r="M364" s="456">
        <f t="shared" si="13"/>
        <v>0</v>
      </c>
      <c r="N364" s="456">
        <f t="shared" si="13"/>
        <v>0</v>
      </c>
      <c r="O364" s="456">
        <f t="shared" si="13"/>
        <v>0</v>
      </c>
      <c r="P364" s="456">
        <f t="shared" si="13"/>
        <v>0</v>
      </c>
      <c r="Q364" s="456">
        <f t="shared" si="13"/>
        <v>0</v>
      </c>
      <c r="R364" s="456">
        <f t="shared" si="13"/>
        <v>0</v>
      </c>
    </row>
    <row r="365" spans="1:28" ht="24.95" customHeight="1" x14ac:dyDescent="0.15">
      <c r="A365" s="689" t="s">
        <v>488</v>
      </c>
      <c r="B365" s="689"/>
      <c r="C365" s="689"/>
      <c r="D365" s="689"/>
      <c r="E365" s="689"/>
      <c r="F365" s="689"/>
    </row>
    <row r="366" spans="1:28" ht="42" customHeight="1" x14ac:dyDescent="0.15">
      <c r="A366" s="690" t="s">
        <v>489</v>
      </c>
      <c r="B366" s="691"/>
      <c r="C366" s="595" t="s">
        <v>410</v>
      </c>
      <c r="D366" s="595" t="s">
        <v>490</v>
      </c>
      <c r="E366" s="656" t="s">
        <v>491</v>
      </c>
      <c r="F366" s="656" t="s">
        <v>492</v>
      </c>
      <c r="G366" s="460" t="s">
        <v>493</v>
      </c>
      <c r="H366" s="460" t="s">
        <v>494</v>
      </c>
      <c r="I366" s="460" t="s">
        <v>495</v>
      </c>
      <c r="J366" s="472" t="s">
        <v>495</v>
      </c>
    </row>
    <row r="367" spans="1:28" ht="32.25" customHeight="1" x14ac:dyDescent="0.15">
      <c r="A367" s="692"/>
      <c r="B367" s="693"/>
      <c r="C367" s="680"/>
      <c r="D367" s="680"/>
      <c r="E367" s="658"/>
      <c r="F367" s="658"/>
      <c r="G367" s="473" t="s">
        <v>491</v>
      </c>
      <c r="H367" s="473" t="s">
        <v>492</v>
      </c>
      <c r="I367" s="473" t="s">
        <v>491</v>
      </c>
      <c r="J367" s="474" t="s">
        <v>492</v>
      </c>
    </row>
    <row r="368" spans="1:28" ht="15" customHeight="1" x14ac:dyDescent="0.15">
      <c r="A368" s="683" t="s">
        <v>496</v>
      </c>
      <c r="B368" s="684"/>
      <c r="C368" s="475">
        <f>SUM(E368,F368)</f>
        <v>218</v>
      </c>
      <c r="D368" s="476">
        <v>124</v>
      </c>
      <c r="E368" s="477">
        <f>SUM([4]B!P1216,[4]B!P1352,[4]B!P1502,[4]B!P1566,[4]B!P1635,[4]B!P1680,[4]B!P1901,[4]B!P1913,[4]B!P1983,[4]B!P2176,[4]B!P2218,[4]B!P2342,[4]B!P2377,[4]B!P2414,[4]B!P2429,[4]B!P2660,[4]B!P2672,[4]B!P2843)</f>
        <v>24</v>
      </c>
      <c r="F368" s="477">
        <f>SUM([4]B!Q1216,[4]B!Q1352,[4]B!Q1502,[4]B!Q1566,[4]B!Q1635,[4]B!Q1680,[4]B!Q1901,[4]B!Q1913,[4]B!Q1983,[4]B!Q2176,[4]B!Q2218,[4]B!Q2342,[4]B!Q2377,[4]B!Q2414,[4]B!Q2429,[4]B!Q2660,[4]B!Q2672,[4]B!Q2843,[4]B!Q2676,[4]B!Q2702)</f>
        <v>194</v>
      </c>
      <c r="G368" s="476"/>
      <c r="H368" s="478"/>
      <c r="I368" s="478"/>
      <c r="J368" s="479"/>
      <c r="K368" s="165" t="str">
        <f>AA368</f>
        <v/>
      </c>
      <c r="AA368" s="194" t="str">
        <f>IF(C368&lt;D368,"Beneficiarios MAI no puede ser mayor al TOTAL","")</f>
        <v/>
      </c>
      <c r="AB368" s="194">
        <f>IF(C368&lt;D368,1,0)</f>
        <v>0</v>
      </c>
    </row>
    <row r="369" spans="1:28" ht="15" customHeight="1" x14ac:dyDescent="0.15">
      <c r="A369" s="685" t="s">
        <v>497</v>
      </c>
      <c r="B369" s="686"/>
      <c r="C369" s="480">
        <f>SUM(E369,F369)</f>
        <v>177</v>
      </c>
      <c r="D369" s="481">
        <v>121</v>
      </c>
      <c r="E369" s="482">
        <f>SUM([4]B!S1216,[4]B!S1352,[4]B!S1502,[4]B!S1566,[4]B!S1635,[4]B!S1680,[4]B!S1901,[4]B!S1913,[4]B!S1983,[4]B!S2176,[4]B!S2218,[4]B!S2342,[4]B!S2377,[4]B!S2414,[4]B!S2429,[4]B!S2660,[4]B!S2672,[4]B!S2843)</f>
        <v>35</v>
      </c>
      <c r="F369" s="482">
        <f>SUM([4]B!T1216,[4]B!T1352,[4]B!T1502,[4]B!T1566,[4]B!T1635,[4]B!T1680,[4]B!T1901,[4]B!T1913,[4]B!T1983,[4]B!T2176,[4]B!T2218,[4]B!T2342,[4]B!T2377,[4]B!T2414,[4]B!T2429,[4]B!T2660,[4]B!T2672,[4]B!T2843)</f>
        <v>142</v>
      </c>
      <c r="G369" s="481"/>
      <c r="H369" s="483"/>
      <c r="I369" s="483"/>
      <c r="J369" s="483"/>
      <c r="K369" s="165" t="str">
        <f>AA369</f>
        <v/>
      </c>
      <c r="AA369" s="194" t="str">
        <f>IF(C369&lt;D369,"Beneficiarios MAI no puede ser mayor al TOTAL","")</f>
        <v/>
      </c>
      <c r="AB369" s="194">
        <f>IF(C369&lt;D369,1,0)</f>
        <v>0</v>
      </c>
    </row>
    <row r="370" spans="1:28" ht="15" customHeight="1" x14ac:dyDescent="0.15">
      <c r="A370" s="687" t="s">
        <v>498</v>
      </c>
      <c r="B370" s="195" t="s">
        <v>499</v>
      </c>
      <c r="C370" s="475">
        <f>SUM(E370,F370)</f>
        <v>234</v>
      </c>
      <c r="D370" s="476">
        <v>215</v>
      </c>
      <c r="E370" s="477">
        <f>SUM([4]B!Y1216,[4]B!Y1352,[4]B!Y1502,[4]B!Y1566,[4]B!Y1635,[4]B!Y1680,[4]B!Y1901,[4]B!Y1913,[4]B!Y1983,[4]B!Y2176,[4]B!Y2218,[4]B!Y2342,[4]B!Y2377,[4]B!Y2414,[4]B!Y2429,[4]B!Y2660,[4]B!Y2672,[4]B!Y2843)</f>
        <v>18</v>
      </c>
      <c r="F370" s="477">
        <f>SUM([4]B!Z1216,[4]B!Z1352,[4]B!Z1502,[4]B!Z1566,[4]B!Z1635,[4]B!Z1680,[4]B!Z1901,[4]B!Z1913,[4]B!Z1983,[4]B!Z2176,[4]B!Z2218,[4]B!Z2342,[4]B!Z2377,[4]B!Z2414,[4]B!Z2429,[4]B!Z2660,[4]B!Z2672,[4]B!Z2843)</f>
        <v>216</v>
      </c>
      <c r="G370" s="476"/>
      <c r="H370" s="478"/>
      <c r="I370" s="478"/>
      <c r="J370" s="478"/>
      <c r="K370" s="165" t="str">
        <f>AA370</f>
        <v/>
      </c>
      <c r="AA370" s="194" t="str">
        <f>IF(C370&lt;D370,"Beneficiarios MAI no puede ser mayor al TOTAL","")</f>
        <v/>
      </c>
      <c r="AB370" s="194">
        <f>IF(C370&lt;D370,1,0)</f>
        <v>0</v>
      </c>
    </row>
    <row r="371" spans="1:28" ht="15" customHeight="1" x14ac:dyDescent="0.15">
      <c r="A371" s="688"/>
      <c r="B371" s="196" t="s">
        <v>500</v>
      </c>
      <c r="C371" s="484">
        <f>SUM(E371,F371)</f>
        <v>2</v>
      </c>
      <c r="D371" s="485">
        <v>2</v>
      </c>
      <c r="E371" s="486">
        <f>SUM([4]B!V1216,[4]B!V1352,[4]B!V1502,[4]B!V1566,[4]B!V1635,[4]B!V1680,[4]B!V1901,[4]B!V1913,[4]B!V1983,[4]B!V2176,[4]B!V2218,[4]B!V2342,[4]B!V2377,[4]B!V2414,[4]B!V2429,[4]B!V2660,[4]B!V2672,[4]B!V2843)</f>
        <v>0</v>
      </c>
      <c r="F371" s="486">
        <f>SUM([4]B!W1216,[4]B!W1352,[4]B!W1502,[4]B!W1566,[4]B!W1635,[4]B!W1680,[4]B!W1901,[4]B!W1913,[4]B!W1983,[4]B!W2176,[4]B!W2218,[4]B!W2342,[4]B!W2377,[4]B!W2414,[4]B!W2429,[4]B!W2660,[4]B!W2672,[4]B!W2843)</f>
        <v>2</v>
      </c>
      <c r="G371" s="485"/>
      <c r="H371" s="487"/>
      <c r="I371" s="487"/>
      <c r="J371" s="487"/>
      <c r="K371" s="165" t="str">
        <f>AA371</f>
        <v/>
      </c>
      <c r="AA371" s="194" t="str">
        <f>IF(C371&lt;D371,"Beneficiarios MAI no puede ser mayor al TOTAL","")</f>
        <v/>
      </c>
      <c r="AB371" s="194">
        <f>IF(C371&lt;D371,1,0)</f>
        <v>0</v>
      </c>
    </row>
    <row r="372" spans="1:28" ht="24.95" customHeight="1" x14ac:dyDescent="0.15">
      <c r="A372" s="689" t="s">
        <v>501</v>
      </c>
      <c r="B372" s="689"/>
      <c r="C372" s="197"/>
      <c r="D372" s="197"/>
      <c r="E372" s="2"/>
      <c r="F372" s="2"/>
      <c r="G372" s="371"/>
      <c r="H372" s="371"/>
      <c r="I372" s="371"/>
      <c r="J372" s="371"/>
      <c r="K372" s="371"/>
      <c r="L372" s="371"/>
      <c r="M372" s="371"/>
      <c r="N372" s="371"/>
      <c r="O372" s="371"/>
      <c r="P372" s="371"/>
      <c r="Q372" s="371"/>
      <c r="R372" s="371"/>
      <c r="S372" s="371"/>
      <c r="T372" s="371"/>
      <c r="U372" s="116"/>
    </row>
    <row r="373" spans="1:28" ht="29.25" customHeight="1" x14ac:dyDescent="0.15">
      <c r="A373" s="615" t="s">
        <v>502</v>
      </c>
      <c r="B373" s="616"/>
      <c r="C373" s="595" t="s">
        <v>6</v>
      </c>
      <c r="D373" s="673" t="s">
        <v>7</v>
      </c>
      <c r="E373" s="371"/>
      <c r="F373" s="371"/>
      <c r="G373" s="371"/>
      <c r="H373" s="371"/>
      <c r="I373" s="371"/>
      <c r="J373" s="371"/>
      <c r="K373" s="371"/>
      <c r="L373" s="371"/>
      <c r="M373" s="371"/>
      <c r="N373" s="371"/>
      <c r="O373" s="371"/>
      <c r="P373" s="116"/>
    </row>
    <row r="374" spans="1:28" ht="20.25" customHeight="1" x14ac:dyDescent="0.15">
      <c r="A374" s="617"/>
      <c r="B374" s="618"/>
      <c r="C374" s="680"/>
      <c r="D374" s="674"/>
      <c r="E374" s="371"/>
      <c r="F374" s="371"/>
      <c r="G374" s="371"/>
      <c r="H374" s="371"/>
      <c r="I374" s="371"/>
      <c r="J374" s="371"/>
      <c r="K374" s="371"/>
      <c r="L374" s="371"/>
      <c r="M374" s="371"/>
      <c r="N374" s="371"/>
      <c r="O374" s="371"/>
      <c r="P374" s="116"/>
    </row>
    <row r="375" spans="1:28" ht="15" customHeight="1" x14ac:dyDescent="0.15">
      <c r="A375" s="675" t="s">
        <v>503</v>
      </c>
      <c r="B375" s="676"/>
      <c r="C375" s="488">
        <f>[4]B!C2664</f>
        <v>3</v>
      </c>
      <c r="D375" s="489">
        <f>[4]B!H2664</f>
        <v>3</v>
      </c>
      <c r="E375" s="371"/>
      <c r="F375" s="371"/>
      <c r="G375" s="371"/>
      <c r="H375" s="371"/>
      <c r="I375" s="371"/>
      <c r="J375" s="371"/>
      <c r="K375" s="371"/>
      <c r="L375" s="371"/>
      <c r="M375" s="371"/>
      <c r="N375" s="371"/>
      <c r="O375" s="371"/>
      <c r="P375" s="116"/>
    </row>
    <row r="376" spans="1:28" ht="15" customHeight="1" x14ac:dyDescent="0.15">
      <c r="A376" s="677" t="s">
        <v>504</v>
      </c>
      <c r="B376" s="677"/>
      <c r="C376" s="490">
        <f>SUM([4]B!C2663+[4]B!C2665)</f>
        <v>3</v>
      </c>
      <c r="D376" s="491">
        <f>[4]B!H2663+[4]B!H2665</f>
        <v>3</v>
      </c>
      <c r="E376" s="371"/>
      <c r="F376" s="371"/>
      <c r="G376" s="371"/>
      <c r="H376" s="371"/>
      <c r="I376" s="371"/>
      <c r="J376" s="371"/>
      <c r="K376" s="371"/>
      <c r="L376" s="371"/>
      <c r="M376" s="371"/>
      <c r="N376" s="371"/>
      <c r="O376" s="371"/>
      <c r="P376" s="116"/>
    </row>
    <row r="377" spans="1:28" ht="24.95" customHeight="1" x14ac:dyDescent="0.15">
      <c r="A377" s="765" t="s">
        <v>505</v>
      </c>
      <c r="B377" s="765"/>
      <c r="C377" s="198"/>
      <c r="D377" s="492"/>
      <c r="E377" s="492"/>
      <c r="F377" s="371"/>
      <c r="G377" s="371"/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116"/>
    </row>
    <row r="378" spans="1:28" ht="15" customHeight="1" x14ac:dyDescent="0.15">
      <c r="A378" s="679" t="s">
        <v>433</v>
      </c>
      <c r="B378" s="679"/>
      <c r="C378" s="595" t="s">
        <v>410</v>
      </c>
      <c r="D378" s="681" t="s">
        <v>434</v>
      </c>
      <c r="E378" s="682"/>
      <c r="F378" s="682"/>
      <c r="G378" s="682"/>
      <c r="H378" s="651" t="s">
        <v>412</v>
      </c>
      <c r="I378" s="652"/>
      <c r="J378" s="653"/>
      <c r="K378" s="654" t="s">
        <v>413</v>
      </c>
      <c r="L378" s="655"/>
      <c r="M378" s="655"/>
      <c r="N378" s="656" t="s">
        <v>414</v>
      </c>
      <c r="O378" s="659" t="s">
        <v>415</v>
      </c>
      <c r="P378" s="660"/>
      <c r="Q378" s="661" t="s">
        <v>416</v>
      </c>
    </row>
    <row r="379" spans="1:28" s="63" customFormat="1" ht="32.25" customHeight="1" x14ac:dyDescent="0.15">
      <c r="A379" s="679"/>
      <c r="B379" s="679"/>
      <c r="C379" s="596"/>
      <c r="D379" s="664" t="s">
        <v>418</v>
      </c>
      <c r="E379" s="666" t="s">
        <v>419</v>
      </c>
      <c r="F379" s="666"/>
      <c r="G379" s="667" t="s">
        <v>449</v>
      </c>
      <c r="H379" s="669" t="s">
        <v>421</v>
      </c>
      <c r="I379" s="671" t="s">
        <v>422</v>
      </c>
      <c r="J379" s="644" t="s">
        <v>423</v>
      </c>
      <c r="K379" s="646" t="s">
        <v>506</v>
      </c>
      <c r="L379" s="647" t="s">
        <v>425</v>
      </c>
      <c r="M379" s="648" t="s">
        <v>426</v>
      </c>
      <c r="N379" s="657"/>
      <c r="O379" s="649" t="s">
        <v>427</v>
      </c>
      <c r="P379" s="650" t="s">
        <v>428</v>
      </c>
      <c r="Q379" s="662"/>
    </row>
    <row r="380" spans="1:28" s="63" customFormat="1" ht="20.25" customHeight="1" x14ac:dyDescent="0.15">
      <c r="A380" s="679"/>
      <c r="B380" s="679"/>
      <c r="C380" s="680"/>
      <c r="D380" s="665"/>
      <c r="E380" s="152" t="s">
        <v>429</v>
      </c>
      <c r="F380" s="134" t="s">
        <v>430</v>
      </c>
      <c r="G380" s="668"/>
      <c r="H380" s="670"/>
      <c r="I380" s="672"/>
      <c r="J380" s="645"/>
      <c r="K380" s="646"/>
      <c r="L380" s="647"/>
      <c r="M380" s="648"/>
      <c r="N380" s="658"/>
      <c r="O380" s="649"/>
      <c r="P380" s="650"/>
      <c r="Q380" s="663"/>
    </row>
    <row r="381" spans="1:28" ht="15" customHeight="1" x14ac:dyDescent="0.15">
      <c r="A381" s="624" t="s">
        <v>507</v>
      </c>
      <c r="B381" s="199" t="s">
        <v>508</v>
      </c>
      <c r="C381" s="536">
        <f>[4]B!C1091+SUM([4]B!C1093:C1127)</f>
        <v>3</v>
      </c>
      <c r="D381" s="536">
        <f>[4]B!D1091+SUM([4]B!D1093:D1127)</f>
        <v>3</v>
      </c>
      <c r="E381" s="203">
        <f>[4]B!E1091+SUM([4]B!E1093:E1127)</f>
        <v>3</v>
      </c>
      <c r="F381" s="203">
        <f>[4]B!F1091+SUM([4]B!F1093:F1127)</f>
        <v>0</v>
      </c>
      <c r="G381" s="203">
        <f>[4]B!G1091+SUM([4]B!G1093:G1127)</f>
        <v>0</v>
      </c>
      <c r="H381" s="203">
        <f>[4]B!AA1091+SUM([4]B!AA1093:AA1127)</f>
        <v>3</v>
      </c>
      <c r="I381" s="203">
        <f>[4]B!AB1091+SUM([4]B!AB1093:AB1127)</f>
        <v>0</v>
      </c>
      <c r="J381" s="203">
        <f>[4]B!AC1091+SUM([4]B!AC1093:AC1127)</f>
        <v>0</v>
      </c>
      <c r="K381" s="203">
        <f>[4]B!AD1091+SUM([4]B!AD1093:AD1127)</f>
        <v>0</v>
      </c>
      <c r="L381" s="203">
        <f>[4]B!AE1091+SUM([4]B!AE1093:AE1127)</f>
        <v>0</v>
      </c>
      <c r="M381" s="203">
        <f>[4]B!AF1091+SUM([4]B!AF1093:AF1127)</f>
        <v>0</v>
      </c>
      <c r="N381" s="203">
        <f>[4]B!AG1091+SUM([4]B!AG1093:AG1127)</f>
        <v>0</v>
      </c>
      <c r="O381" s="203">
        <f>[4]B!AH1091+SUM([4]B!AH1093:AH1127)</f>
        <v>0</v>
      </c>
      <c r="P381" s="203">
        <f>[4]B!AI1091+SUM([4]B!AI1093:AI1127)</f>
        <v>0</v>
      </c>
      <c r="Q381" s="537">
        <f>[4]B!AJ1091+SUM([4]B!AJ1093:AJ1127)</f>
        <v>0</v>
      </c>
    </row>
    <row r="382" spans="1:28" ht="15" customHeight="1" x14ac:dyDescent="0.15">
      <c r="A382" s="638"/>
      <c r="B382" s="200" t="s">
        <v>509</v>
      </c>
      <c r="C382" s="493">
        <f>SUM([4]B!C1128:C1144)</f>
        <v>0</v>
      </c>
      <c r="D382" s="493">
        <f>SUM([4]B!D1128:D1144)</f>
        <v>0</v>
      </c>
      <c r="E382" s="494">
        <f>SUM([4]B!E1128:E1144)</f>
        <v>0</v>
      </c>
      <c r="F382" s="494">
        <f>SUM([4]B!F1128:F1144)</f>
        <v>0</v>
      </c>
      <c r="G382" s="494">
        <f>SUM([4]B!G1128:G1144)</f>
        <v>0</v>
      </c>
      <c r="H382" s="494">
        <f>SUM([4]B!AA1128:AA1144)</f>
        <v>0</v>
      </c>
      <c r="I382" s="494">
        <f>SUM([4]B!AB1128:AB1144)</f>
        <v>0</v>
      </c>
      <c r="J382" s="494">
        <f>SUM([4]B!AC1128:AC1144)</f>
        <v>0</v>
      </c>
      <c r="K382" s="494">
        <f>SUM([4]B!AD1128:AD1144)</f>
        <v>0</v>
      </c>
      <c r="L382" s="494">
        <f>SUM([4]B!AE1128:AE1144)</f>
        <v>0</v>
      </c>
      <c r="M382" s="494">
        <f>SUM([4]B!AF1128:AF1144)</f>
        <v>0</v>
      </c>
      <c r="N382" s="494">
        <f>SUM([4]B!AG1128:AG1144)</f>
        <v>0</v>
      </c>
      <c r="O382" s="494">
        <f>SUM([4]B!AH1128:AH1144)</f>
        <v>0</v>
      </c>
      <c r="P382" s="494">
        <f>SUM([4]B!AI1128:AI1144)</f>
        <v>0</v>
      </c>
      <c r="Q382" s="494">
        <f>SUM([4]B!AJ1128:AJ1144)</f>
        <v>0</v>
      </c>
    </row>
    <row r="383" spans="1:28" ht="15" customHeight="1" x14ac:dyDescent="0.15">
      <c r="A383" s="625"/>
      <c r="B383" s="550" t="s">
        <v>410</v>
      </c>
      <c r="C383" s="538">
        <f>SUM(C381:C382)</f>
        <v>3</v>
      </c>
      <c r="D383" s="495">
        <f>SUM(D381:D382)</f>
        <v>3</v>
      </c>
      <c r="E383" s="496">
        <f t="shared" ref="E383:Q383" si="14">SUM(E381:E382)</f>
        <v>3</v>
      </c>
      <c r="F383" s="497">
        <f t="shared" si="14"/>
        <v>0</v>
      </c>
      <c r="G383" s="498">
        <f t="shared" si="14"/>
        <v>0</v>
      </c>
      <c r="H383" s="496">
        <f t="shared" si="14"/>
        <v>3</v>
      </c>
      <c r="I383" s="499">
        <f t="shared" si="14"/>
        <v>0</v>
      </c>
      <c r="J383" s="497">
        <f t="shared" si="14"/>
        <v>0</v>
      </c>
      <c r="K383" s="496">
        <f t="shared" si="14"/>
        <v>0</v>
      </c>
      <c r="L383" s="499">
        <f t="shared" si="14"/>
        <v>0</v>
      </c>
      <c r="M383" s="497">
        <f t="shared" si="14"/>
        <v>0</v>
      </c>
      <c r="N383" s="497">
        <f t="shared" si="14"/>
        <v>0</v>
      </c>
      <c r="O383" s="496">
        <f t="shared" si="14"/>
        <v>0</v>
      </c>
      <c r="P383" s="497">
        <f t="shared" si="14"/>
        <v>0</v>
      </c>
      <c r="Q383" s="495">
        <f t="shared" si="14"/>
        <v>0</v>
      </c>
    </row>
    <row r="384" spans="1:28" ht="15" customHeight="1" x14ac:dyDescent="0.15">
      <c r="A384" s="624" t="s">
        <v>510</v>
      </c>
      <c r="B384" s="203" t="s">
        <v>508</v>
      </c>
      <c r="C384" s="539">
        <f>[4]B!C1218+SUM([4]B!C1221:C1258)</f>
        <v>1022</v>
      </c>
      <c r="D384" s="539">
        <f>[4]B!D1218+SUM([4]B!D1221:D1258)</f>
        <v>1020</v>
      </c>
      <c r="E384" s="548">
        <f>[4]B!E1218+SUM([4]B!E1221:E1258)</f>
        <v>1020</v>
      </c>
      <c r="F384" s="548">
        <f>[4]B!F1218+SUM([4]B!F1221:F1258)</f>
        <v>0</v>
      </c>
      <c r="G384" s="548">
        <f>[4]B!G1218+SUM([4]B!G1221:G1258)</f>
        <v>2</v>
      </c>
      <c r="H384" s="548">
        <f>[4]B!AA1218+SUM([4]B!AA1221:AA1258)</f>
        <v>32</v>
      </c>
      <c r="I384" s="548">
        <f>[4]B!AB1218+SUM([4]B!AB1221:AB1258)</f>
        <v>990</v>
      </c>
      <c r="J384" s="548">
        <f>[4]B!AC1218+SUM([4]B!AC1221:AC1258)</f>
        <v>0</v>
      </c>
      <c r="K384" s="548">
        <f>[4]B!AD1218+SUM([4]B!AD1221:AD1258)</f>
        <v>0</v>
      </c>
      <c r="L384" s="548">
        <f>[4]B!AE1218+SUM([4]B!AE1221:AE1258)</f>
        <v>0</v>
      </c>
      <c r="M384" s="548">
        <f>[4]B!AF1218+SUM([4]B!AF1221:AF1258)</f>
        <v>0</v>
      </c>
      <c r="N384" s="548">
        <f>[4]B!AG1218+SUM([4]B!AG1221:AG1258)</f>
        <v>0</v>
      </c>
      <c r="O384" s="548">
        <f>[4]B!AH1218+SUM([4]B!AH1221:AH1258)</f>
        <v>0</v>
      </c>
      <c r="P384" s="548">
        <f>[4]B!AI1218+SUM([4]B!AI1221:AI1258)</f>
        <v>3</v>
      </c>
      <c r="Q384" s="205">
        <f>[4]B!AJ1218+SUM([4]B!AJ1221:AJ1258)</f>
        <v>0</v>
      </c>
    </row>
    <row r="385" spans="1:17" ht="15" customHeight="1" x14ac:dyDescent="0.15">
      <c r="A385" s="638"/>
      <c r="B385" s="204" t="s">
        <v>509</v>
      </c>
      <c r="C385" s="498">
        <f>SUM([4]B!C1259:C1270)</f>
        <v>142</v>
      </c>
      <c r="D385" s="498">
        <f>SUM([4]B!D1259:D1270)</f>
        <v>142</v>
      </c>
      <c r="E385" s="500">
        <f>SUM([4]B!E1259:E1270)</f>
        <v>142</v>
      </c>
      <c r="F385" s="500">
        <f>SUM([4]B!F1259:F1270)</f>
        <v>0</v>
      </c>
      <c r="G385" s="500">
        <f>SUM([4]B!G1259:G1270)</f>
        <v>0</v>
      </c>
      <c r="H385" s="500">
        <f>SUM([4]B!AA1259:AA1270)</f>
        <v>0</v>
      </c>
      <c r="I385" s="500">
        <f>SUM([4]B!AB1259:AB1270)</f>
        <v>142</v>
      </c>
      <c r="J385" s="500">
        <f>SUM([4]B!AC1259:AC1270)</f>
        <v>0</v>
      </c>
      <c r="K385" s="500">
        <f>SUM([4]B!AD1259:AD1270)</f>
        <v>0</v>
      </c>
      <c r="L385" s="500">
        <f>SUM([4]B!AE1259:AE1270)</f>
        <v>0</v>
      </c>
      <c r="M385" s="500">
        <f>SUM([4]B!AF1259:AF1270)</f>
        <v>0</v>
      </c>
      <c r="N385" s="500">
        <f>SUM([4]B!AG1259:AG1270)</f>
        <v>0</v>
      </c>
      <c r="O385" s="500">
        <f>SUM([4]B!AH1259:AH1270)</f>
        <v>0</v>
      </c>
      <c r="P385" s="500">
        <f>SUM([4]B!AI1259:AI1270)</f>
        <v>0</v>
      </c>
      <c r="Q385" s="501">
        <f>SUM([4]B!AJ1259:AJ1270)</f>
        <v>0</v>
      </c>
    </row>
    <row r="386" spans="1:17" ht="15" customHeight="1" x14ac:dyDescent="0.15">
      <c r="A386" s="625"/>
      <c r="B386" s="550" t="s">
        <v>410</v>
      </c>
      <c r="C386" s="498">
        <f>SUM(C384:C385)</f>
        <v>1164</v>
      </c>
      <c r="D386" s="498">
        <f t="shared" ref="D386:Q386" si="15">SUM(D384:D385)</f>
        <v>1162</v>
      </c>
      <c r="E386" s="498">
        <f t="shared" si="15"/>
        <v>1162</v>
      </c>
      <c r="F386" s="498">
        <f t="shared" si="15"/>
        <v>0</v>
      </c>
      <c r="G386" s="498">
        <f t="shared" si="15"/>
        <v>2</v>
      </c>
      <c r="H386" s="498">
        <f t="shared" si="15"/>
        <v>32</v>
      </c>
      <c r="I386" s="498">
        <f t="shared" si="15"/>
        <v>1132</v>
      </c>
      <c r="J386" s="498">
        <f t="shared" si="15"/>
        <v>0</v>
      </c>
      <c r="K386" s="498">
        <f t="shared" si="15"/>
        <v>0</v>
      </c>
      <c r="L386" s="498">
        <f t="shared" si="15"/>
        <v>0</v>
      </c>
      <c r="M386" s="498">
        <f t="shared" si="15"/>
        <v>0</v>
      </c>
      <c r="N386" s="498">
        <f t="shared" si="15"/>
        <v>0</v>
      </c>
      <c r="O386" s="498">
        <f t="shared" si="15"/>
        <v>0</v>
      </c>
      <c r="P386" s="498">
        <f t="shared" si="15"/>
        <v>3</v>
      </c>
      <c r="Q386" s="495">
        <f t="shared" si="15"/>
        <v>0</v>
      </c>
    </row>
    <row r="387" spans="1:17" ht="15" customHeight="1" x14ac:dyDescent="0.15">
      <c r="A387" s="624" t="s">
        <v>511</v>
      </c>
      <c r="B387" s="203" t="s">
        <v>508</v>
      </c>
      <c r="C387" s="498">
        <f>SUM([4]B!C1354:C1401)</f>
        <v>336</v>
      </c>
      <c r="D387" s="498">
        <f>SUM([4]B!D1354:D1401)</f>
        <v>332</v>
      </c>
      <c r="E387" s="500">
        <f>SUM([4]B!E1354:E1401)</f>
        <v>332</v>
      </c>
      <c r="F387" s="500">
        <f>SUM([4]B!F1354:F1401)</f>
        <v>0</v>
      </c>
      <c r="G387" s="500">
        <f>SUM([4]B!G1354:G1401)</f>
        <v>4</v>
      </c>
      <c r="H387" s="500">
        <f>SUM([4]B!AA1354:AA1401)</f>
        <v>1</v>
      </c>
      <c r="I387" s="500">
        <f>SUM([4]B!AB1354:AB1401)</f>
        <v>335</v>
      </c>
      <c r="J387" s="500">
        <f>SUM([4]B!AC1354:AC1401)</f>
        <v>0</v>
      </c>
      <c r="K387" s="500">
        <f>SUM([4]B!AD1354:AD1401)</f>
        <v>0</v>
      </c>
      <c r="L387" s="500">
        <f>SUM([4]B!AE1354:AE1401)</f>
        <v>0</v>
      </c>
      <c r="M387" s="500">
        <f>SUM([4]B!AF1354:AF1401)</f>
        <v>0</v>
      </c>
      <c r="N387" s="500">
        <f>SUM([4]B!AG1354:AG1401)</f>
        <v>0</v>
      </c>
      <c r="O387" s="500">
        <f>SUM([4]B!AH1354:AH1401)</f>
        <v>0</v>
      </c>
      <c r="P387" s="500">
        <f>SUM([4]B!AI1354:AI1401)</f>
        <v>0</v>
      </c>
      <c r="Q387" s="501">
        <f>SUM([4]B!AJ1354:AJ1401)</f>
        <v>0</v>
      </c>
    </row>
    <row r="388" spans="1:17" ht="15" customHeight="1" x14ac:dyDescent="0.15">
      <c r="A388" s="638"/>
      <c r="B388" s="200" t="s">
        <v>509</v>
      </c>
      <c r="C388" s="498">
        <f>SUM([4]B!C1402:C1423)</f>
        <v>23</v>
      </c>
      <c r="D388" s="498">
        <f>SUM([4]B!D1402:D1423)</f>
        <v>23</v>
      </c>
      <c r="E388" s="500">
        <f>SUM([4]B!E1402:E1423)</f>
        <v>23</v>
      </c>
      <c r="F388" s="500">
        <f>SUM([4]B!F1402:F1423)</f>
        <v>0</v>
      </c>
      <c r="G388" s="500">
        <f>SUM([4]B!G1402:G1423)</f>
        <v>0</v>
      </c>
      <c r="H388" s="500">
        <f>SUM([4]B!AA1402:AA1423)</f>
        <v>0</v>
      </c>
      <c r="I388" s="500">
        <f>SUM([4]B!AB1402:AB1423)</f>
        <v>23</v>
      </c>
      <c r="J388" s="500">
        <f>SUM([4]B!AC1402:AC1423)</f>
        <v>0</v>
      </c>
      <c r="K388" s="500">
        <f>SUM([4]B!AD1402:AD1423)</f>
        <v>0</v>
      </c>
      <c r="L388" s="500">
        <f>SUM([4]B!AE1402:AE1423)</f>
        <v>0</v>
      </c>
      <c r="M388" s="500">
        <f>SUM([4]B!AF1402:AF1423)</f>
        <v>0</v>
      </c>
      <c r="N388" s="500">
        <f>SUM([4]B!AG1402:AG1423)</f>
        <v>0</v>
      </c>
      <c r="O388" s="500">
        <f>SUM([4]B!AH1402:AH1423)</f>
        <v>0</v>
      </c>
      <c r="P388" s="500">
        <f>SUM([4]B!AI1402:AI1423)</f>
        <v>0</v>
      </c>
      <c r="Q388" s="501">
        <f>SUM([4]B!AJ1402:AJ1423)</f>
        <v>0</v>
      </c>
    </row>
    <row r="389" spans="1:17" ht="15" customHeight="1" x14ac:dyDescent="0.15">
      <c r="A389" s="625"/>
      <c r="B389" s="550" t="s">
        <v>410</v>
      </c>
      <c r="C389" s="498">
        <f>SUM(C387:C388)</f>
        <v>359</v>
      </c>
      <c r="D389" s="498">
        <f t="shared" ref="D389:Q389" si="16">SUM(D387:D388)</f>
        <v>355</v>
      </c>
      <c r="E389" s="498">
        <f t="shared" si="16"/>
        <v>355</v>
      </c>
      <c r="F389" s="498">
        <f t="shared" si="16"/>
        <v>0</v>
      </c>
      <c r="G389" s="498">
        <f t="shared" si="16"/>
        <v>4</v>
      </c>
      <c r="H389" s="498">
        <f t="shared" si="16"/>
        <v>1</v>
      </c>
      <c r="I389" s="498">
        <f t="shared" si="16"/>
        <v>358</v>
      </c>
      <c r="J389" s="498">
        <f t="shared" si="16"/>
        <v>0</v>
      </c>
      <c r="K389" s="498">
        <f t="shared" si="16"/>
        <v>0</v>
      </c>
      <c r="L389" s="498">
        <f t="shared" si="16"/>
        <v>0</v>
      </c>
      <c r="M389" s="498">
        <f t="shared" si="16"/>
        <v>0</v>
      </c>
      <c r="N389" s="498">
        <f t="shared" si="16"/>
        <v>0</v>
      </c>
      <c r="O389" s="498">
        <f t="shared" si="16"/>
        <v>0</v>
      </c>
      <c r="P389" s="498">
        <f t="shared" si="16"/>
        <v>0</v>
      </c>
      <c r="Q389" s="495">
        <f t="shared" si="16"/>
        <v>0</v>
      </c>
    </row>
    <row r="390" spans="1:17" ht="24.75" customHeight="1" x14ac:dyDescent="0.15">
      <c r="A390" s="549" t="s">
        <v>512</v>
      </c>
      <c r="B390" s="205" t="s">
        <v>508</v>
      </c>
      <c r="C390" s="498">
        <f>[4]B!C1504</f>
        <v>0</v>
      </c>
      <c r="D390" s="498">
        <f>[4]B!D1504</f>
        <v>0</v>
      </c>
      <c r="E390" s="500">
        <f>[4]B!E1504</f>
        <v>0</v>
      </c>
      <c r="F390" s="500">
        <f>[4]B!F1504</f>
        <v>0</v>
      </c>
      <c r="G390" s="500">
        <f>[4]B!G1504</f>
        <v>0</v>
      </c>
      <c r="H390" s="500">
        <f>[4]B!AA1504</f>
        <v>0</v>
      </c>
      <c r="I390" s="500">
        <f>[4]B!AB1504</f>
        <v>0</v>
      </c>
      <c r="J390" s="500">
        <f>[4]B!AC1504</f>
        <v>0</v>
      </c>
      <c r="K390" s="500">
        <f>[4]B!AD1504</f>
        <v>0</v>
      </c>
      <c r="L390" s="500">
        <f>[4]B!AE1504</f>
        <v>0</v>
      </c>
      <c r="M390" s="500">
        <f>[4]B!AF1504</f>
        <v>0</v>
      </c>
      <c r="N390" s="500">
        <f>[4]B!AG1504</f>
        <v>0</v>
      </c>
      <c r="O390" s="500">
        <f>[4]B!AH1504</f>
        <v>0</v>
      </c>
      <c r="P390" s="500">
        <f>[4]B!AI1504</f>
        <v>0</v>
      </c>
      <c r="Q390" s="501">
        <f>[4]B!AJ1504</f>
        <v>0</v>
      </c>
    </row>
    <row r="391" spans="1:17" ht="24.75" customHeight="1" x14ac:dyDescent="0.15">
      <c r="A391" s="206" t="s">
        <v>513</v>
      </c>
      <c r="B391" s="204" t="s">
        <v>508</v>
      </c>
      <c r="C391" s="498">
        <f>[4]B!C1653</f>
        <v>8</v>
      </c>
      <c r="D391" s="498">
        <f>[4]B!D1653</f>
        <v>8</v>
      </c>
      <c r="E391" s="500">
        <f>[4]B!E1653</f>
        <v>8</v>
      </c>
      <c r="F391" s="500">
        <f>[4]B!F1653</f>
        <v>0</v>
      </c>
      <c r="G391" s="500">
        <f>[4]B!G1653</f>
        <v>0</v>
      </c>
      <c r="H391" s="500">
        <f>[4]B!AA1653</f>
        <v>0</v>
      </c>
      <c r="I391" s="500">
        <f>[4]B!AB1653</f>
        <v>8</v>
      </c>
      <c r="J391" s="500">
        <f>[4]B!AC1653</f>
        <v>0</v>
      </c>
      <c r="K391" s="500">
        <f>[4]B!AD1653</f>
        <v>0</v>
      </c>
      <c r="L391" s="500">
        <f>[4]B!AE1653</f>
        <v>0</v>
      </c>
      <c r="M391" s="500">
        <f>[4]B!AF1653</f>
        <v>0</v>
      </c>
      <c r="N391" s="500">
        <f>[4]B!AG1653</f>
        <v>0</v>
      </c>
      <c r="O391" s="500">
        <f>[4]B!AH1653</f>
        <v>0</v>
      </c>
      <c r="P391" s="500">
        <f>[4]B!AI1653</f>
        <v>0</v>
      </c>
      <c r="Q391" s="501">
        <f>[4]B!AJ1653</f>
        <v>0</v>
      </c>
    </row>
    <row r="392" spans="1:17" ht="15" customHeight="1" x14ac:dyDescent="0.15">
      <c r="A392" s="624" t="s">
        <v>514</v>
      </c>
      <c r="B392" s="207" t="s">
        <v>508</v>
      </c>
      <c r="C392" s="502">
        <f>SUM([4]B!C1682:C1690,[4]B!C1694:C1697,[4]B!C1701,[4]B!C1704:C1742,[4]B!C1753:C1758)+[4]B!C1812</f>
        <v>24588</v>
      </c>
      <c r="D392" s="502">
        <f>SUM([4]B!D1682:D1690,[4]B!D1694:D1697,[4]B!D1701,[4]B!D1704:D1742,[4]B!D1753:D1758)+[4]B!D1812</f>
        <v>20064</v>
      </c>
      <c r="E392" s="503">
        <f>SUM([4]B!E1682:E1690,[4]B!E1694:E1697,[4]B!E1701,[4]B!E1704:E1742,[4]B!E1753:E1758)+[4]B!E1812</f>
        <v>20064</v>
      </c>
      <c r="F392" s="503">
        <f>SUM([4]B!F1682:F1690,[4]B!F1694:F1697,[4]B!F1701,[4]B!F1704:F1742,[4]B!F1753:F1758)+[4]B!F1812</f>
        <v>0</v>
      </c>
      <c r="G392" s="503">
        <f>SUM([4]B!G1682:G1690,[4]B!G1694:G1697,[4]B!G1701,[4]B!G1704:G1742,[4]B!G1753:G1758)+[4]B!G1812</f>
        <v>4524</v>
      </c>
      <c r="H392" s="503">
        <f>SUM([4]B!AA1682:AA1690,[4]B!AA1694:AA1697,[4]B!AA1701,[4]B!AA1704:AA1742,[4]B!AA1753:AA1758)+[4]B!AA1812</f>
        <v>22493</v>
      </c>
      <c r="I392" s="503">
        <f>SUM([4]B!AB1682:AB1690,[4]B!AB1694:AB1697,[4]B!AB1701,[4]B!AB1704:AB1742,[4]B!AB1753:AB1758)+[4]B!AB1812</f>
        <v>1286</v>
      </c>
      <c r="J392" s="503">
        <f>SUM([4]B!AC1682:AC1690,[4]B!AC1694:AC1697,[4]B!AC1701,[4]B!AC1704:AC1742,[4]B!AC1753:AC1758)+[4]B!AC1812</f>
        <v>809</v>
      </c>
      <c r="K392" s="503">
        <f>SUM([4]B!AD1682:AD1690,[4]B!AD1694:AD1697,[4]B!AD1701,[4]B!AD1704:AD1742,[4]B!AD1753:AD1758)+[4]B!AD1812</f>
        <v>0</v>
      </c>
      <c r="L392" s="503">
        <f>SUM([4]B!AE1682:AE1690,[4]B!AE1694:AE1697,[4]B!AE1701,[4]B!AE1704:AE1742,[4]B!AE1753:AE1758)+[4]B!AE1812</f>
        <v>0</v>
      </c>
      <c r="M392" s="503">
        <f>SUM([4]B!AF1682:AF1690,[4]B!AF1694:AF1697,[4]B!AF1701,[4]B!AF1704:AF1742,[4]B!AF1753:AF1758)+[4]B!AF1812</f>
        <v>0</v>
      </c>
      <c r="N392" s="503">
        <f>SUM([4]B!AG1682:AG1690,[4]B!AG1694:AG1697,[4]B!AG1701,[4]B!AG1704:AG1742,[4]B!AG1753:AG1758)+[4]B!AG1812</f>
        <v>0</v>
      </c>
      <c r="O392" s="503">
        <f>SUM([4]B!AH1682:AH1690,[4]B!AH1694:AH1697,[4]B!AH1701,[4]B!AH1704:AH1742,[4]B!AH1753:AH1758)+[4]B!AH1812</f>
        <v>0</v>
      </c>
      <c r="P392" s="503">
        <f>SUM([4]B!AI1682:AI1690,[4]B!AI1694:AI1697,[4]B!AI1701,[4]B!AI1704:AI1742,[4]B!AI1753:AI1758)+[4]B!AI1812</f>
        <v>4</v>
      </c>
      <c r="Q392" s="504">
        <f>SUM([4]B!AJ1682:AJ1690,[4]B!AJ1694:AJ1697,[4]B!AJ1701,[4]B!AJ1704:AJ1742,[4]B!AJ1753:AJ1758)+[4]B!AJ1812</f>
        <v>0</v>
      </c>
    </row>
    <row r="393" spans="1:17" ht="15" customHeight="1" x14ac:dyDescent="0.15">
      <c r="A393" s="638"/>
      <c r="B393" s="200" t="s">
        <v>509</v>
      </c>
      <c r="C393" s="505">
        <f>SUM([4]B!C1691:C1693,[4]B!C1695:C1696,[4]B!C1701:C1703,[4]B!C1743:C1752,[4]B!C1759:C1785,[4]B!C1815)</f>
        <v>2826</v>
      </c>
      <c r="D393" s="505">
        <f>SUM([4]B!D1691:D1693,[4]B!D1695:D1696,[4]B!D1701:D1703,[4]B!D1743:D1752,[4]B!D1759:D1785,[4]B!D1815)</f>
        <v>2793</v>
      </c>
      <c r="E393" s="506">
        <f>SUM([4]B!E1691:E1693,[4]B!E1695:E1696,[4]B!E1701:E1703,[4]B!E1743:E1752,[4]B!E1759:E1785,[4]B!E1815)</f>
        <v>2793</v>
      </c>
      <c r="F393" s="506">
        <f>SUM([4]B!F1691:F1693,[4]B!F1695:F1696,[4]B!F1701:F1703,[4]B!F1743:F1752,[4]B!F1759:F1785,[4]B!F1815)</f>
        <v>0</v>
      </c>
      <c r="G393" s="506">
        <f>SUM([4]B!G1691:G1693,[4]B!G1695:G1696,[4]B!G1701:G1703,[4]B!G1743:G1752,[4]B!G1759:G1785,[4]B!G1815)</f>
        <v>33</v>
      </c>
      <c r="H393" s="506">
        <f>SUM([4]B!AA1691:AA1693,[4]B!AA1695:AA1696,[4]B!AA1701:AA1703,[4]B!AA1743:AA1752,[4]B!AA1759:AA1785,[4]B!AA1815)</f>
        <v>1988</v>
      </c>
      <c r="I393" s="506">
        <f>SUM([4]B!AB1691:AB1693,[4]B!AB1695:AB1696,[4]B!AB1701:AB1703,[4]B!AB1743:AB1752,[4]B!AB1759:AB1785,[4]B!AB1815)</f>
        <v>2</v>
      </c>
      <c r="J393" s="506">
        <f>SUM([4]B!AC1691:AC1693,[4]B!AC1695:AC1696,[4]B!AC1701:AC1703,[4]B!AC1743:AC1752,[4]B!AC1759:AC1785,[4]B!AC1815)</f>
        <v>836</v>
      </c>
      <c r="K393" s="506">
        <f>SUM([4]B!AD1691:AD1693,[4]B!AD1695:AD1696,[4]B!AD1701:AD1703,[4]B!AD1743:AD1752,[4]B!AD1759:AD1785,[4]B!AD1815)</f>
        <v>0</v>
      </c>
      <c r="L393" s="506">
        <f>SUM([4]B!AE1691:AE1693,[4]B!AE1695:AE1696,[4]B!AE1701:AE1703,[4]B!AE1743:AE1752,[4]B!AE1759:AE1785,[4]B!AE1815)</f>
        <v>0</v>
      </c>
      <c r="M393" s="506">
        <f>SUM([4]B!AF1691:AF1693,[4]B!AF1695:AF1696,[4]B!AF1701:AF1703,[4]B!AF1743:AF1752,[4]B!AF1759:AF1785,[4]B!AF1815)</f>
        <v>0</v>
      </c>
      <c r="N393" s="506">
        <f>SUM([4]B!AG1691:AG1693,[4]B!AG1695:AG1696,[4]B!AG1701:AG1703,[4]B!AG1743:AG1752,[4]B!AG1759:AG1785,[4]B!AG1815)</f>
        <v>0</v>
      </c>
      <c r="O393" s="506">
        <f>SUM([4]B!AH1691:AH1693,[4]B!AH1695:AH1696,[4]B!AH1701:AH1703,[4]B!AH1743:AH1752,[4]B!AH1759:AH1785,[4]B!AH1815)</f>
        <v>0</v>
      </c>
      <c r="P393" s="506">
        <f>SUM([4]B!AI1691:AI1693,[4]B!AI1695:AI1696,[4]B!AI1701:AI1703,[4]B!AI1743:AI1752,[4]B!AI1759:AI1785,[4]B!AI1815)</f>
        <v>0</v>
      </c>
      <c r="Q393" s="494">
        <f>SUM([4]B!AJ1691:AJ1693,[4]B!AJ1695:AJ1696,[4]B!AJ1701:AJ1703,[4]B!AJ1743:AJ1752,[4]B!AJ1759:AJ1785,[4]B!AJ1815)</f>
        <v>0</v>
      </c>
    </row>
    <row r="394" spans="1:17" ht="15" customHeight="1" x14ac:dyDescent="0.15">
      <c r="A394" s="625"/>
      <c r="B394" s="550" t="s">
        <v>410</v>
      </c>
      <c r="C394" s="538">
        <f t="shared" ref="C394:Q394" si="17">SUM(C392:C393)</f>
        <v>27414</v>
      </c>
      <c r="D394" s="495">
        <f t="shared" si="17"/>
        <v>22857</v>
      </c>
      <c r="E394" s="496">
        <f t="shared" si="17"/>
        <v>22857</v>
      </c>
      <c r="F394" s="497">
        <f t="shared" si="17"/>
        <v>0</v>
      </c>
      <c r="G394" s="498">
        <f t="shared" si="17"/>
        <v>4557</v>
      </c>
      <c r="H394" s="496">
        <f t="shared" si="17"/>
        <v>24481</v>
      </c>
      <c r="I394" s="499">
        <f t="shared" si="17"/>
        <v>1288</v>
      </c>
      <c r="J394" s="497">
        <f t="shared" si="17"/>
        <v>1645</v>
      </c>
      <c r="K394" s="496">
        <f t="shared" si="17"/>
        <v>0</v>
      </c>
      <c r="L394" s="499">
        <f t="shared" si="17"/>
        <v>0</v>
      </c>
      <c r="M394" s="497">
        <f t="shared" si="17"/>
        <v>0</v>
      </c>
      <c r="N394" s="497">
        <f>SUM(N392:N393)</f>
        <v>0</v>
      </c>
      <c r="O394" s="496">
        <f t="shared" si="17"/>
        <v>0</v>
      </c>
      <c r="P394" s="497">
        <f t="shared" si="17"/>
        <v>4</v>
      </c>
      <c r="Q394" s="495">
        <f t="shared" si="17"/>
        <v>0</v>
      </c>
    </row>
    <row r="395" spans="1:17" ht="15" customHeight="1" x14ac:dyDescent="0.15">
      <c r="A395" s="638" t="s">
        <v>515</v>
      </c>
      <c r="B395" s="207" t="s">
        <v>508</v>
      </c>
      <c r="C395" s="507">
        <f>SUM([4]B!C1985:C1998,[4]B!C2000:C2033,[4]B!C2059:C2061)</f>
        <v>317</v>
      </c>
      <c r="D395" s="507">
        <f>SUM([4]B!D1985:D1998,[4]B!D2000:D2033,[4]B!D2059:D2061)</f>
        <v>308</v>
      </c>
      <c r="E395" s="508">
        <f>SUM([4]B!E1985:E1998,[4]B!E2000:E2033,[4]B!E2059:E2061)</f>
        <v>308</v>
      </c>
      <c r="F395" s="508">
        <f>SUM([4]B!F1985:F1998,[4]B!F2000:F2033,[4]B!F2059:F2061)</f>
        <v>0</v>
      </c>
      <c r="G395" s="508">
        <f>SUM([4]B!G1985:G1998,[4]B!G2000:G2033,[4]B!G2059:G2061)</f>
        <v>9</v>
      </c>
      <c r="H395" s="508">
        <f>SUM([4]B!AA1985:AA1998,[4]B!AA2000:AA2033,[4]B!AA2059:AA2061)</f>
        <v>218</v>
      </c>
      <c r="I395" s="508">
        <f>SUM([4]B!AB1985:AB1998,[4]B!AB2000:AB2033,[4]B!AB2059:AB2061)</f>
        <v>98</v>
      </c>
      <c r="J395" s="508">
        <f>SUM([4]B!AC1985:AC1998,[4]B!AC2000:AC2033,[4]B!AC2059:AC2061)</f>
        <v>1</v>
      </c>
      <c r="K395" s="508">
        <f>SUM([4]B!AD1985:AD1998,[4]B!AD2000:AD2033,[4]B!AD2059:AD2061)</f>
        <v>0</v>
      </c>
      <c r="L395" s="508">
        <f>SUM([4]B!AE1985:AE1998,[4]B!AE2000:AE2033,[4]B!AE2059:AE2061)</f>
        <v>0</v>
      </c>
      <c r="M395" s="508">
        <f>SUM([4]B!AF1985:AF1998,[4]B!AF2000:AF2033,[4]B!AF2059:AF2061)</f>
        <v>0</v>
      </c>
      <c r="N395" s="508">
        <f>SUM([4]B!AG1985:AG1998,[4]B!AG2000:AG2033,[4]B!AG2059:AG2061)</f>
        <v>0</v>
      </c>
      <c r="O395" s="508">
        <f>SUM([4]B!AH1985:AH1998,[4]B!AH2000:AH2033,[4]B!AH2059:AH2061)</f>
        <v>0</v>
      </c>
      <c r="P395" s="508">
        <f>SUM([4]B!AI1985:AI1998,[4]B!AI2000:AI2033,[4]B!AI2059:AI2061)</f>
        <v>0</v>
      </c>
      <c r="Q395" s="509">
        <f>SUM([4]B!AJ1985:AJ1998,[4]B!AJ2000:AJ2033,[4]B!AJ2059:AJ2061)</f>
        <v>0</v>
      </c>
    </row>
    <row r="396" spans="1:17" ht="15" customHeight="1" x14ac:dyDescent="0.15">
      <c r="A396" s="638"/>
      <c r="B396" s="200" t="s">
        <v>509</v>
      </c>
      <c r="C396" s="505">
        <f>SUM([4]B!C1999,[4]B!C2034:C2055)</f>
        <v>15</v>
      </c>
      <c r="D396" s="505">
        <f>SUM([4]B!D1999,[4]B!D2034:D2055)</f>
        <v>15</v>
      </c>
      <c r="E396" s="506">
        <f>SUM([4]B!E1999,[4]B!E2034:E2055)</f>
        <v>15</v>
      </c>
      <c r="F396" s="506">
        <f>SUM([4]B!F1999,[4]B!F2034:F2055)</f>
        <v>0</v>
      </c>
      <c r="G396" s="506">
        <f>SUM([4]B!G1999,[4]B!G2034:G2055)</f>
        <v>0</v>
      </c>
      <c r="H396" s="506">
        <f>SUM([4]B!AA1999,[4]B!AA2034:AA2055)</f>
        <v>0</v>
      </c>
      <c r="I396" s="506">
        <f>SUM([4]B!AB1999,[4]B!AB2034:AB2055)</f>
        <v>7</v>
      </c>
      <c r="J396" s="506">
        <f>SUM([4]B!AC1999,[4]B!AC2034:AC2055)</f>
        <v>8</v>
      </c>
      <c r="K396" s="506">
        <f>SUM([4]B!AD1999,[4]B!AD2034:AD2055)</f>
        <v>0</v>
      </c>
      <c r="L396" s="506">
        <f>SUM([4]B!AE1999,[4]B!AE2034:AE2055)</f>
        <v>0</v>
      </c>
      <c r="M396" s="506">
        <f>SUM([4]B!AF1999,[4]B!AF2034:AF2055)</f>
        <v>0</v>
      </c>
      <c r="N396" s="506">
        <f>SUM([4]B!AG1999,[4]B!AG2034:AG2055)</f>
        <v>0</v>
      </c>
      <c r="O396" s="506">
        <f>SUM([4]B!AH1999,[4]B!AH2034:AH2055)</f>
        <v>0</v>
      </c>
      <c r="P396" s="506">
        <f>SUM([4]B!AI1999,[4]B!AI2034:AI2055)</f>
        <v>0</v>
      </c>
      <c r="Q396" s="494">
        <f>SUM([4]B!AJ1999,[4]B!AJ2034:AJ2055)</f>
        <v>0</v>
      </c>
    </row>
    <row r="397" spans="1:17" ht="15" customHeight="1" x14ac:dyDescent="0.15">
      <c r="A397" s="638"/>
      <c r="B397" s="550" t="s">
        <v>410</v>
      </c>
      <c r="C397" s="538">
        <f>SUM(C395:C396)</f>
        <v>332</v>
      </c>
      <c r="D397" s="495">
        <f t="shared" ref="D397:Q397" si="18">SUM(D395:D396)</f>
        <v>323</v>
      </c>
      <c r="E397" s="496">
        <f t="shared" si="18"/>
        <v>323</v>
      </c>
      <c r="F397" s="497">
        <f t="shared" si="18"/>
        <v>0</v>
      </c>
      <c r="G397" s="498">
        <f t="shared" si="18"/>
        <v>9</v>
      </c>
      <c r="H397" s="496">
        <f t="shared" si="18"/>
        <v>218</v>
      </c>
      <c r="I397" s="499">
        <f t="shared" si="18"/>
        <v>105</v>
      </c>
      <c r="J397" s="497">
        <f t="shared" si="18"/>
        <v>9</v>
      </c>
      <c r="K397" s="496">
        <f t="shared" si="18"/>
        <v>0</v>
      </c>
      <c r="L397" s="499">
        <f t="shared" si="18"/>
        <v>0</v>
      </c>
      <c r="M397" s="497">
        <f t="shared" si="18"/>
        <v>0</v>
      </c>
      <c r="N397" s="497">
        <f t="shared" si="18"/>
        <v>0</v>
      </c>
      <c r="O397" s="496">
        <f t="shared" si="18"/>
        <v>0</v>
      </c>
      <c r="P397" s="497">
        <f t="shared" si="18"/>
        <v>0</v>
      </c>
      <c r="Q397" s="495">
        <f t="shared" si="18"/>
        <v>0</v>
      </c>
    </row>
    <row r="398" spans="1:17" ht="15" customHeight="1" x14ac:dyDescent="0.15">
      <c r="A398" s="624" t="s">
        <v>516</v>
      </c>
      <c r="B398" s="203" t="s">
        <v>508</v>
      </c>
      <c r="C398" s="540">
        <f>SUM([4]B!C2220:C2241,[4]B!C2257:C2259)</f>
        <v>196</v>
      </c>
      <c r="D398" s="540">
        <f>SUM([4]B!D2220:D2241,[4]B!D2257:D2259)</f>
        <v>183</v>
      </c>
      <c r="E398" s="540">
        <f>SUM([4]B!E2220:E2241,[4]B!E2257:E2259)</f>
        <v>183</v>
      </c>
      <c r="F398" s="540">
        <f>SUM([4]B!F2220:F2241,[4]B!F2257:F2259)</f>
        <v>0</v>
      </c>
      <c r="G398" s="540">
        <f>SUM([4]B!G2220:G2241,[4]B!G2257:G2259)</f>
        <v>13</v>
      </c>
      <c r="H398" s="541">
        <f>SUM([4]B!AA2220:AA2241,[4]B!AA2257:AA2259)</f>
        <v>130</v>
      </c>
      <c r="I398" s="541">
        <f>SUM([4]B!AB2220:AB2241,[4]B!AB2257:AB2259)</f>
        <v>38</v>
      </c>
      <c r="J398" s="541">
        <f>SUM([4]B!AC2220:AC2241,[4]B!AC2257:AC2259)</f>
        <v>28</v>
      </c>
      <c r="K398" s="541">
        <f>SUM([4]B!AD2220:AD2241,[4]B!AD2257:AD2259)</f>
        <v>0</v>
      </c>
      <c r="L398" s="541">
        <f>SUM([4]B!AE2220:AE2241,[4]B!AE2257:AE2259)</f>
        <v>0</v>
      </c>
      <c r="M398" s="541">
        <f>SUM([4]B!AF2220:AF2241,[4]B!AF2257:AF2259)</f>
        <v>0</v>
      </c>
      <c r="N398" s="541">
        <f>SUM([4]B!AG2220:AG2241,[4]B!AG2257:AG2259)</f>
        <v>0</v>
      </c>
      <c r="O398" s="541">
        <f>SUM([4]B!AH2220:AH2241,[4]B!AH2257:AH2259)</f>
        <v>0</v>
      </c>
      <c r="P398" s="541">
        <f>SUM([4]B!AI2220:AI2241,[4]B!AI2257:AI2259)</f>
        <v>0</v>
      </c>
      <c r="Q398" s="207">
        <f>SUM([4]B!AJ2220:AJ2241,[4]B!AJ2257:AJ2259)</f>
        <v>0</v>
      </c>
    </row>
    <row r="399" spans="1:17" ht="15" customHeight="1" x14ac:dyDescent="0.15">
      <c r="A399" s="638"/>
      <c r="B399" s="200" t="s">
        <v>509</v>
      </c>
      <c r="C399" s="505">
        <f>SUM([4]B!C2242:C2245)</f>
        <v>241</v>
      </c>
      <c r="D399" s="505">
        <f>SUM([4]B!D2242:D2245)</f>
        <v>176</v>
      </c>
      <c r="E399" s="506">
        <f>SUM([4]B!E2242:E2245)</f>
        <v>176</v>
      </c>
      <c r="F399" s="506">
        <f>SUM([4]B!F2242:F2245)</f>
        <v>0</v>
      </c>
      <c r="G399" s="506">
        <f>SUM([4]B!G2242:G2245)</f>
        <v>65</v>
      </c>
      <c r="H399" s="506">
        <f>SUM([4]B!AA2242:AA2245)</f>
        <v>170</v>
      </c>
      <c r="I399" s="506">
        <f>SUM([4]B!AB2242:AB2245)</f>
        <v>6</v>
      </c>
      <c r="J399" s="506">
        <f>SUM([4]B!AC2242:AC2245)</f>
        <v>65</v>
      </c>
      <c r="K399" s="506">
        <f>SUM([4]B!AD2242:AD2245)</f>
        <v>0</v>
      </c>
      <c r="L399" s="506">
        <f>SUM([4]B!AE2242:AE2245)</f>
        <v>0</v>
      </c>
      <c r="M399" s="506">
        <f>SUM([4]B!AF2242:AF2245)</f>
        <v>0</v>
      </c>
      <c r="N399" s="506">
        <f>SUM([4]B!AG2242:AG2245)</f>
        <v>0</v>
      </c>
      <c r="O399" s="506">
        <f>SUM([4]B!AH2242:AH2245)</f>
        <v>0</v>
      </c>
      <c r="P399" s="506">
        <f>SUM([4]B!AI2242:AI2245)</f>
        <v>0</v>
      </c>
      <c r="Q399" s="494">
        <f>SUM([4]B!AJ2242:AJ2245)</f>
        <v>0</v>
      </c>
    </row>
    <row r="400" spans="1:17" ht="15" customHeight="1" x14ac:dyDescent="0.15">
      <c r="A400" s="625"/>
      <c r="B400" s="550" t="s">
        <v>410</v>
      </c>
      <c r="C400" s="498">
        <f>SUM(C398:C399)</f>
        <v>437</v>
      </c>
      <c r="D400" s="498">
        <f t="shared" ref="D400:Q400" si="19">SUM(D398:D399)</f>
        <v>359</v>
      </c>
      <c r="E400" s="498">
        <f t="shared" si="19"/>
        <v>359</v>
      </c>
      <c r="F400" s="498">
        <f t="shared" si="19"/>
        <v>0</v>
      </c>
      <c r="G400" s="498">
        <f t="shared" si="19"/>
        <v>78</v>
      </c>
      <c r="H400" s="498">
        <f>SUM(H398:H399)</f>
        <v>300</v>
      </c>
      <c r="I400" s="498">
        <f t="shared" si="19"/>
        <v>44</v>
      </c>
      <c r="J400" s="498">
        <f t="shared" si="19"/>
        <v>93</v>
      </c>
      <c r="K400" s="498">
        <f t="shared" si="19"/>
        <v>0</v>
      </c>
      <c r="L400" s="498">
        <f t="shared" si="19"/>
        <v>0</v>
      </c>
      <c r="M400" s="498">
        <f t="shared" si="19"/>
        <v>0</v>
      </c>
      <c r="N400" s="498">
        <f t="shared" si="19"/>
        <v>0</v>
      </c>
      <c r="O400" s="498">
        <f t="shared" si="19"/>
        <v>0</v>
      </c>
      <c r="P400" s="498">
        <f t="shared" si="19"/>
        <v>0</v>
      </c>
      <c r="Q400" s="495">
        <f t="shared" si="19"/>
        <v>0</v>
      </c>
    </row>
    <row r="401" spans="1:19" ht="15" customHeight="1" x14ac:dyDescent="0.15">
      <c r="A401" s="615" t="s">
        <v>517</v>
      </c>
      <c r="B401" s="205" t="s">
        <v>518</v>
      </c>
      <c r="C401" s="502">
        <f>SUM([4]B!C2416:C2418)+[4]B!C2363</f>
        <v>1002</v>
      </c>
      <c r="D401" s="502">
        <f>SUM([4]B!D2416:D2418)+[4]B!D2363</f>
        <v>779</v>
      </c>
      <c r="E401" s="503">
        <f>SUM([4]B!E2416:E2418)+[4]B!E2363</f>
        <v>778</v>
      </c>
      <c r="F401" s="503">
        <f>SUM([4]B!F2416:F2418)+[4]B!F2363</f>
        <v>1</v>
      </c>
      <c r="G401" s="503">
        <f>SUM([4]B!G2416:G2418)+[4]B!G2363</f>
        <v>223</v>
      </c>
      <c r="H401" s="503">
        <f>SUM([4]B!AA2416:AA2418)+[4]B!AA2363</f>
        <v>915</v>
      </c>
      <c r="I401" s="504">
        <f>SUM([4]B!AB2416:AB2418)+[4]B!AB2363</f>
        <v>66</v>
      </c>
      <c r="J401" s="504">
        <f>SUM([4]B!AC2416:AC2418)+[4]B!AC2363</f>
        <v>21</v>
      </c>
      <c r="K401" s="504">
        <f>SUM([4]B!AD2416:AD2418)+[4]B!AD2363</f>
        <v>0</v>
      </c>
      <c r="L401" s="504">
        <f>SUM([4]B!AE2416:AE2418)+[4]B!AE2363</f>
        <v>0</v>
      </c>
      <c r="M401" s="504">
        <f>SUM([4]B!AF2416:AF2418)+[4]B!AF2363</f>
        <v>0</v>
      </c>
      <c r="N401" s="504">
        <f>SUM([4]B!AG2416:AG2418)+[4]B!AG2363</f>
        <v>0</v>
      </c>
      <c r="O401" s="504">
        <f>SUM([4]B!AH2416:AH2418)+[4]B!AH2363</f>
        <v>0</v>
      </c>
      <c r="P401" s="504">
        <f>SUM([4]B!AI2416:AI2418)+[4]B!AI2363</f>
        <v>0</v>
      </c>
      <c r="Q401" s="504">
        <f>SUM([4]B!AJ2416:AJ2418)+[4]B!AJ2363</f>
        <v>0</v>
      </c>
    </row>
    <row r="402" spans="1:19" ht="15" customHeight="1" x14ac:dyDescent="0.15">
      <c r="A402" s="637"/>
      <c r="B402" s="208" t="s">
        <v>509</v>
      </c>
      <c r="C402" s="510">
        <f>[4]B!C2369</f>
        <v>0</v>
      </c>
      <c r="D402" s="510">
        <f>[4]B!D2369</f>
        <v>0</v>
      </c>
      <c r="E402" s="511">
        <f>[4]B!E2369</f>
        <v>0</v>
      </c>
      <c r="F402" s="511">
        <f>[4]B!F2369</f>
        <v>0</v>
      </c>
      <c r="G402" s="511">
        <f>[4]B!G2369</f>
        <v>0</v>
      </c>
      <c r="H402" s="511">
        <f>[4]B!AA2369</f>
        <v>0</v>
      </c>
      <c r="I402" s="494">
        <f>[4]B!AB2369</f>
        <v>0</v>
      </c>
      <c r="J402" s="494">
        <f>[4]B!AC2369</f>
        <v>0</v>
      </c>
      <c r="K402" s="494">
        <f>[4]B!AD2369</f>
        <v>0</v>
      </c>
      <c r="L402" s="494">
        <f>[4]B!AE2369</f>
        <v>0</v>
      </c>
      <c r="M402" s="494">
        <f>[4]B!AF2369</f>
        <v>0</v>
      </c>
      <c r="N402" s="494">
        <f>[4]B!AG2369</f>
        <v>0</v>
      </c>
      <c r="O402" s="494">
        <f>[4]B!AH2369</f>
        <v>0</v>
      </c>
      <c r="P402" s="494">
        <f>[4]B!AI2369</f>
        <v>0</v>
      </c>
      <c r="Q402" s="494">
        <f>[4]B!AJ2369</f>
        <v>0</v>
      </c>
    </row>
    <row r="403" spans="1:19" ht="15" customHeight="1" x14ac:dyDescent="0.15">
      <c r="A403" s="617"/>
      <c r="B403" s="550" t="s">
        <v>410</v>
      </c>
      <c r="C403" s="498">
        <f>SUM(C401:C402)</f>
        <v>1002</v>
      </c>
      <c r="D403" s="498">
        <f t="shared" ref="D403:Q403" si="20">SUM(D401:D402)</f>
        <v>779</v>
      </c>
      <c r="E403" s="498">
        <f t="shared" si="20"/>
        <v>778</v>
      </c>
      <c r="F403" s="498">
        <f t="shared" si="20"/>
        <v>1</v>
      </c>
      <c r="G403" s="498">
        <f t="shared" si="20"/>
        <v>223</v>
      </c>
      <c r="H403" s="498">
        <f t="shared" si="20"/>
        <v>915</v>
      </c>
      <c r="I403" s="498">
        <f t="shared" si="20"/>
        <v>66</v>
      </c>
      <c r="J403" s="498">
        <f t="shared" si="20"/>
        <v>21</v>
      </c>
      <c r="K403" s="498">
        <f t="shared" si="20"/>
        <v>0</v>
      </c>
      <c r="L403" s="498">
        <f t="shared" si="20"/>
        <v>0</v>
      </c>
      <c r="M403" s="498">
        <f t="shared" si="20"/>
        <v>0</v>
      </c>
      <c r="N403" s="498">
        <f t="shared" si="20"/>
        <v>0</v>
      </c>
      <c r="O403" s="498">
        <f t="shared" si="20"/>
        <v>0</v>
      </c>
      <c r="P403" s="498">
        <f t="shared" si="20"/>
        <v>0</v>
      </c>
      <c r="Q403" s="495">
        <f t="shared" si="20"/>
        <v>0</v>
      </c>
    </row>
    <row r="404" spans="1:19" ht="15" customHeight="1" x14ac:dyDescent="0.15">
      <c r="A404" s="624" t="s">
        <v>519</v>
      </c>
      <c r="B404" s="207" t="s">
        <v>508</v>
      </c>
      <c r="C404" s="502">
        <f>SUM([4]B!C2438:C2450,[4]B!C2684)</f>
        <v>184</v>
      </c>
      <c r="D404" s="502">
        <f>SUM([4]B!D2438:D2450,[4]B!D2684)</f>
        <v>184</v>
      </c>
      <c r="E404" s="503">
        <f>SUM([4]B!E2438:E2450,[4]B!E2684)</f>
        <v>184</v>
      </c>
      <c r="F404" s="503">
        <f>SUM([4]B!F2438:F2450,[4]B!F2684)</f>
        <v>0</v>
      </c>
      <c r="G404" s="503">
        <f>SUM([4]B!G2438:G2450,[4]B!G2684)</f>
        <v>0</v>
      </c>
      <c r="H404" s="503">
        <f>SUM([4]B!AA2438:AA2450,[4]B!AA2684)</f>
        <v>2</v>
      </c>
      <c r="I404" s="503">
        <f>SUM([4]B!AB2438:AB2450,[4]B!AB2684)</f>
        <v>163</v>
      </c>
      <c r="J404" s="503">
        <f>SUM([4]B!AC2438:AC2450,[4]B!AC2684)</f>
        <v>19</v>
      </c>
      <c r="K404" s="503">
        <f>SUM([4]B!AD2438:AD2450,[4]B!AD2684)</f>
        <v>0</v>
      </c>
      <c r="L404" s="503">
        <f>SUM([4]B!AE2438:AE2450,[4]B!AE2684)</f>
        <v>0</v>
      </c>
      <c r="M404" s="503">
        <f>SUM([4]B!AF2438:AF2450,[4]B!AF2684)</f>
        <v>0</v>
      </c>
      <c r="N404" s="503">
        <f>SUM([4]B!AG2438:AG2450,[4]B!AG2684)</f>
        <v>0</v>
      </c>
      <c r="O404" s="503">
        <f>SUM([4]B!AH2438:AH2450,[4]B!AH2684)</f>
        <v>0</v>
      </c>
      <c r="P404" s="503">
        <f>SUM([4]B!AI2438:AI2450,[4]B!AI2684)</f>
        <v>0</v>
      </c>
      <c r="Q404" s="504">
        <f>SUM([4]B!AJ2438:AJ2450,[4]B!AJ2684)</f>
        <v>0</v>
      </c>
    </row>
    <row r="405" spans="1:19" ht="15" customHeight="1" x14ac:dyDescent="0.15">
      <c r="A405" s="638"/>
      <c r="B405" s="200" t="s">
        <v>509</v>
      </c>
      <c r="C405" s="505">
        <f>SUM([4]B!C2435:C2437,[4]B!C2451:C2452)</f>
        <v>167</v>
      </c>
      <c r="D405" s="505">
        <f>SUM([4]B!D2435:D2437,[4]B!D2451:D2452)</f>
        <v>167</v>
      </c>
      <c r="E405" s="506">
        <f>SUM([4]B!E2435:E2437,[4]B!E2451:E2452)</f>
        <v>167</v>
      </c>
      <c r="F405" s="506">
        <f>SUM([4]B!F2435:F2437,[4]B!F2451:F2452)</f>
        <v>0</v>
      </c>
      <c r="G405" s="506">
        <f>SUM([4]B!G2435:G2437,[4]B!G2451:G2452)</f>
        <v>0</v>
      </c>
      <c r="H405" s="506">
        <f>SUM([4]B!AA2435:AA2437,[4]B!AA2451:AA2452)</f>
        <v>0</v>
      </c>
      <c r="I405" s="506">
        <f>SUM([4]B!AB2435:AB2437,[4]B!AB2451:AB2452)</f>
        <v>167</v>
      </c>
      <c r="J405" s="506">
        <f>SUM([4]B!AC2435:AC2437,[4]B!AC2451:AC2452)</f>
        <v>0</v>
      </c>
      <c r="K405" s="506">
        <f>SUM([4]B!AD2435:AD2437,[4]B!AD2451:AD2452)</f>
        <v>0</v>
      </c>
      <c r="L405" s="506">
        <f>SUM([4]B!AE2435:AE2437,[4]B!AE2451:AE2452)</f>
        <v>0</v>
      </c>
      <c r="M405" s="506">
        <f>SUM([4]B!AF2435:AF2437,[4]B!AF2451:AF2452)</f>
        <v>0</v>
      </c>
      <c r="N405" s="506">
        <f>SUM([4]B!AG2435:AG2437,[4]B!AG2451:AG2452)</f>
        <v>0</v>
      </c>
      <c r="O405" s="506">
        <f>SUM([4]B!AH2435:AH2437,[4]B!AH2451:AH2452)</f>
        <v>0</v>
      </c>
      <c r="P405" s="506">
        <f>SUM([4]B!AI2435:AI2437,[4]B!AI2451:AI2452)</f>
        <v>0</v>
      </c>
      <c r="Q405" s="494">
        <f>SUM([4]B!AJ2435:AJ2437,[4]B!AJ2451:AJ2452)</f>
        <v>0</v>
      </c>
    </row>
    <row r="406" spans="1:19" ht="15" customHeight="1" x14ac:dyDescent="0.15">
      <c r="A406" s="625"/>
      <c r="B406" s="550" t="s">
        <v>410</v>
      </c>
      <c r="C406" s="538">
        <f t="shared" ref="C406:Q406" si="21">SUM(C404:C405)</f>
        <v>351</v>
      </c>
      <c r="D406" s="495">
        <f t="shared" si="21"/>
        <v>351</v>
      </c>
      <c r="E406" s="496">
        <f t="shared" si="21"/>
        <v>351</v>
      </c>
      <c r="F406" s="497">
        <f t="shared" si="21"/>
        <v>0</v>
      </c>
      <c r="G406" s="498">
        <f t="shared" si="21"/>
        <v>0</v>
      </c>
      <c r="H406" s="496">
        <f t="shared" si="21"/>
        <v>2</v>
      </c>
      <c r="I406" s="499">
        <f t="shared" si="21"/>
        <v>330</v>
      </c>
      <c r="J406" s="497">
        <f t="shared" si="21"/>
        <v>19</v>
      </c>
      <c r="K406" s="496">
        <f t="shared" si="21"/>
        <v>0</v>
      </c>
      <c r="L406" s="499">
        <f t="shared" si="21"/>
        <v>0</v>
      </c>
      <c r="M406" s="497">
        <f t="shared" si="21"/>
        <v>0</v>
      </c>
      <c r="N406" s="497">
        <f t="shared" si="21"/>
        <v>0</v>
      </c>
      <c r="O406" s="496">
        <f t="shared" si="21"/>
        <v>0</v>
      </c>
      <c r="P406" s="497">
        <f t="shared" si="21"/>
        <v>0</v>
      </c>
      <c r="Q406" s="495">
        <f t="shared" si="21"/>
        <v>0</v>
      </c>
    </row>
    <row r="407" spans="1:19" ht="32.25" customHeight="1" x14ac:dyDescent="0.15">
      <c r="A407" s="209" t="s">
        <v>520</v>
      </c>
      <c r="B407" s="200" t="s">
        <v>509</v>
      </c>
      <c r="C407" s="498">
        <f>[4]B!C1011</f>
        <v>7170</v>
      </c>
      <c r="D407" s="498">
        <f>[4]B!D1011</f>
        <v>7170</v>
      </c>
      <c r="E407" s="500">
        <f>[4]B!E1011</f>
        <v>7170</v>
      </c>
      <c r="F407" s="500">
        <f>[4]B!F1011</f>
        <v>0</v>
      </c>
      <c r="G407" s="500">
        <f>[4]B!G1011</f>
        <v>0</v>
      </c>
      <c r="H407" s="500">
        <f>[4]B!AA1011</f>
        <v>5899</v>
      </c>
      <c r="I407" s="500">
        <f>[4]B!AB1011</f>
        <v>1271</v>
      </c>
      <c r="J407" s="500">
        <f>[4]B!AC1011</f>
        <v>0</v>
      </c>
      <c r="K407" s="500">
        <f>[4]B!AD1011</f>
        <v>0</v>
      </c>
      <c r="L407" s="500">
        <f>[4]B!AE1011</f>
        <v>0</v>
      </c>
      <c r="M407" s="500">
        <f>[4]B!AF1011</f>
        <v>0</v>
      </c>
      <c r="N407" s="500">
        <f>[4]B!AG1011</f>
        <v>0</v>
      </c>
      <c r="O407" s="500">
        <f>[4]B!AH1011</f>
        <v>0</v>
      </c>
      <c r="P407" s="500">
        <f>[4]B!AI1011</f>
        <v>0</v>
      </c>
      <c r="Q407" s="501">
        <f>[4]B!AJ1011</f>
        <v>0</v>
      </c>
    </row>
    <row r="408" spans="1:19" ht="15" customHeight="1" x14ac:dyDescent="0.15">
      <c r="A408" s="639" t="s">
        <v>521</v>
      </c>
      <c r="B408" s="210" t="s">
        <v>508</v>
      </c>
      <c r="C408" s="542">
        <f>D408+G408</f>
        <v>27656</v>
      </c>
      <c r="D408" s="507">
        <f>+D381+D384+D387+D390+D391+D392+D395+D398+D401+D404</f>
        <v>22881</v>
      </c>
      <c r="E408" s="507">
        <f t="shared" ref="E408:Q408" si="22">+E381+E384+E387+E390+E391+E392+E395+E398+E401+E404</f>
        <v>22880</v>
      </c>
      <c r="F408" s="507">
        <f t="shared" si="22"/>
        <v>1</v>
      </c>
      <c r="G408" s="507">
        <f t="shared" si="22"/>
        <v>4775</v>
      </c>
      <c r="H408" s="507">
        <f t="shared" si="22"/>
        <v>23794</v>
      </c>
      <c r="I408" s="507">
        <f t="shared" si="22"/>
        <v>2984</v>
      </c>
      <c r="J408" s="507">
        <f t="shared" si="22"/>
        <v>878</v>
      </c>
      <c r="K408" s="507">
        <f t="shared" si="22"/>
        <v>0</v>
      </c>
      <c r="L408" s="507">
        <f t="shared" si="22"/>
        <v>0</v>
      </c>
      <c r="M408" s="507">
        <f t="shared" si="22"/>
        <v>0</v>
      </c>
      <c r="N408" s="507">
        <f t="shared" si="22"/>
        <v>0</v>
      </c>
      <c r="O408" s="507">
        <f t="shared" si="22"/>
        <v>0</v>
      </c>
      <c r="P408" s="507">
        <f t="shared" si="22"/>
        <v>7</v>
      </c>
      <c r="Q408" s="512">
        <f t="shared" si="22"/>
        <v>0</v>
      </c>
    </row>
    <row r="409" spans="1:19" ht="15" customHeight="1" x14ac:dyDescent="0.15">
      <c r="A409" s="639"/>
      <c r="B409" s="212" t="s">
        <v>509</v>
      </c>
      <c r="C409" s="543">
        <f>D409+G409</f>
        <v>10584</v>
      </c>
      <c r="D409" s="505">
        <f>+D382+D385+D388+D393+D396+D399+D402+D405+D407</f>
        <v>10486</v>
      </c>
      <c r="E409" s="505">
        <f t="shared" ref="E409:Q409" si="23">+E382+E385+E388+E393+E396+E399+E402+E405+E407</f>
        <v>10486</v>
      </c>
      <c r="F409" s="505">
        <f t="shared" si="23"/>
        <v>0</v>
      </c>
      <c r="G409" s="505">
        <f t="shared" si="23"/>
        <v>98</v>
      </c>
      <c r="H409" s="505">
        <f t="shared" si="23"/>
        <v>8057</v>
      </c>
      <c r="I409" s="505">
        <f t="shared" si="23"/>
        <v>1618</v>
      </c>
      <c r="J409" s="505">
        <f t="shared" si="23"/>
        <v>909</v>
      </c>
      <c r="K409" s="505">
        <f t="shared" si="23"/>
        <v>0</v>
      </c>
      <c r="L409" s="505">
        <f t="shared" si="23"/>
        <v>0</v>
      </c>
      <c r="M409" s="505">
        <f t="shared" si="23"/>
        <v>0</v>
      </c>
      <c r="N409" s="505">
        <f t="shared" si="23"/>
        <v>0</v>
      </c>
      <c r="O409" s="505">
        <f t="shared" si="23"/>
        <v>0</v>
      </c>
      <c r="P409" s="505">
        <f t="shared" si="23"/>
        <v>0</v>
      </c>
      <c r="Q409" s="493">
        <f t="shared" si="23"/>
        <v>0</v>
      </c>
    </row>
    <row r="410" spans="1:19" ht="15" customHeight="1" x14ac:dyDescent="0.15">
      <c r="A410" s="639"/>
      <c r="B410" s="214" t="s">
        <v>522</v>
      </c>
      <c r="C410" s="538">
        <f>SUM(C408:C409)</f>
        <v>38240</v>
      </c>
      <c r="D410" s="495">
        <f>SUM(D408:D409)</f>
        <v>33367</v>
      </c>
      <c r="E410" s="496">
        <f>SUM(E408:E409)</f>
        <v>33366</v>
      </c>
      <c r="F410" s="497">
        <f>SUM(F408:F409)</f>
        <v>1</v>
      </c>
      <c r="G410" s="498">
        <f>SUM(G408:G409)</f>
        <v>4873</v>
      </c>
      <c r="H410" s="498">
        <f t="shared" ref="H410:Q410" si="24">SUM(H408:H409)</f>
        <v>31851</v>
      </c>
      <c r="I410" s="498">
        <f t="shared" si="24"/>
        <v>4602</v>
      </c>
      <c r="J410" s="498">
        <f t="shared" si="24"/>
        <v>1787</v>
      </c>
      <c r="K410" s="498">
        <f t="shared" si="24"/>
        <v>0</v>
      </c>
      <c r="L410" s="498">
        <f t="shared" si="24"/>
        <v>0</v>
      </c>
      <c r="M410" s="498">
        <f t="shared" si="24"/>
        <v>0</v>
      </c>
      <c r="N410" s="498">
        <f>SUM(N408:N409)</f>
        <v>0</v>
      </c>
      <c r="O410" s="498">
        <f t="shared" si="24"/>
        <v>0</v>
      </c>
      <c r="P410" s="498">
        <f t="shared" si="24"/>
        <v>7</v>
      </c>
      <c r="Q410" s="495">
        <f t="shared" si="24"/>
        <v>0</v>
      </c>
    </row>
    <row r="411" spans="1:19" ht="27.75" customHeight="1" x14ac:dyDescent="0.15">
      <c r="A411" s="215" t="s">
        <v>523</v>
      </c>
      <c r="B411" s="553"/>
      <c r="E411" s="179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P411" s="513"/>
      <c r="Q411" s="513"/>
      <c r="R411" s="513"/>
      <c r="S411" s="217"/>
    </row>
    <row r="412" spans="1:19" ht="39.75" customHeight="1" x14ac:dyDescent="0.15">
      <c r="A412" s="640" t="s">
        <v>524</v>
      </c>
      <c r="B412" s="641"/>
      <c r="C412" s="547" t="s">
        <v>410</v>
      </c>
      <c r="D412" s="551" t="s">
        <v>7</v>
      </c>
      <c r="E412" s="39" t="s">
        <v>8</v>
      </c>
      <c r="F412" s="217"/>
      <c r="G412" s="217"/>
      <c r="H412" s="217"/>
      <c r="I412" s="217"/>
      <c r="J412" s="217"/>
      <c r="K412" s="217"/>
      <c r="L412" s="217"/>
      <c r="M412" s="513"/>
      <c r="N412" s="513"/>
      <c r="O412" s="513"/>
    </row>
    <row r="413" spans="1:19" ht="15" customHeight="1" x14ac:dyDescent="0.2">
      <c r="A413" s="642" t="s">
        <v>525</v>
      </c>
      <c r="B413" s="643"/>
      <c r="C413" s="514">
        <f>[4]B!C1073</f>
        <v>205</v>
      </c>
      <c r="D413" s="245">
        <f>[4]B!E1073</f>
        <v>205</v>
      </c>
      <c r="E413" s="220"/>
      <c r="F413" s="217"/>
      <c r="G413" s="217"/>
      <c r="H413" s="217"/>
      <c r="I413" s="217"/>
      <c r="J413" s="217"/>
      <c r="K413" s="217"/>
      <c r="L413" s="217"/>
      <c r="M413" s="513"/>
      <c r="N413" s="513"/>
      <c r="O413" s="513"/>
    </row>
    <row r="414" spans="1:19" ht="15" customHeight="1" x14ac:dyDescent="0.15">
      <c r="A414" s="628" t="s">
        <v>526</v>
      </c>
      <c r="B414" s="629"/>
      <c r="C414" s="514">
        <f>[4]B!C2741</f>
        <v>20</v>
      </c>
      <c r="D414" s="245">
        <f>[4]B!E2741</f>
        <v>11</v>
      </c>
      <c r="E414" s="18">
        <f>[4]B!AL2741</f>
        <v>367400</v>
      </c>
      <c r="F414" s="217"/>
      <c r="G414" s="217"/>
      <c r="H414" s="217"/>
      <c r="I414" s="217"/>
      <c r="J414" s="217"/>
      <c r="K414" s="217"/>
      <c r="L414" s="217"/>
      <c r="M414" s="513"/>
      <c r="N414" s="513"/>
      <c r="O414" s="513"/>
    </row>
    <row r="415" spans="1:19" ht="15" customHeight="1" x14ac:dyDescent="0.15">
      <c r="A415" s="628" t="s">
        <v>527</v>
      </c>
      <c r="B415" s="629"/>
      <c r="C415" s="514">
        <f>[4]B!C2751</f>
        <v>99</v>
      </c>
      <c r="D415" s="515">
        <f>[4]B!E2751</f>
        <v>43</v>
      </c>
      <c r="E415" s="20"/>
      <c r="F415" s="217"/>
      <c r="G415" s="217"/>
      <c r="H415" s="217"/>
      <c r="I415" s="217"/>
      <c r="J415" s="217"/>
      <c r="K415" s="217"/>
      <c r="L415" s="217"/>
      <c r="M415" s="513"/>
      <c r="N415" s="513"/>
      <c r="O415" s="513"/>
    </row>
    <row r="416" spans="1:19" ht="15" customHeight="1" x14ac:dyDescent="0.15">
      <c r="A416" s="628" t="s">
        <v>528</v>
      </c>
      <c r="B416" s="629"/>
      <c r="C416" s="514">
        <f>[4]B!C67</f>
        <v>372</v>
      </c>
      <c r="D416" s="245">
        <f>[4]B!E67</f>
        <v>364</v>
      </c>
      <c r="E416" s="18">
        <f>[4]B!AL67</f>
        <v>287560</v>
      </c>
      <c r="F416" s="217"/>
      <c r="G416" s="217"/>
      <c r="H416" s="217"/>
      <c r="I416" s="217"/>
      <c r="J416" s="217"/>
      <c r="K416" s="217"/>
      <c r="L416" s="217"/>
      <c r="M416" s="513"/>
      <c r="N416" s="513"/>
      <c r="O416" s="513"/>
    </row>
    <row r="417" spans="1:23" ht="15" customHeight="1" x14ac:dyDescent="0.15">
      <c r="A417" s="628" t="s">
        <v>529</v>
      </c>
      <c r="B417" s="629"/>
      <c r="C417" s="514">
        <f>[4]B!C73</f>
        <v>0</v>
      </c>
      <c r="D417" s="245">
        <f>[4]B!E73</f>
        <v>0</v>
      </c>
      <c r="E417" s="20"/>
      <c r="F417" s="217"/>
      <c r="G417" s="217"/>
      <c r="H417" s="217"/>
      <c r="I417" s="217"/>
      <c r="J417" s="217"/>
      <c r="K417" s="217"/>
      <c r="L417" s="217"/>
      <c r="M417" s="513"/>
      <c r="N417" s="513"/>
      <c r="O417" s="513"/>
    </row>
    <row r="418" spans="1:23" ht="15" customHeight="1" x14ac:dyDescent="0.15">
      <c r="A418" s="628" t="s">
        <v>530</v>
      </c>
      <c r="B418" s="629"/>
      <c r="C418" s="516">
        <f>[4]B!C68</f>
        <v>533</v>
      </c>
      <c r="D418" s="245">
        <f>[4]B!E68</f>
        <v>533</v>
      </c>
      <c r="E418" s="18">
        <f>[4]B!AL68</f>
        <v>9562020</v>
      </c>
      <c r="F418" s="217"/>
      <c r="G418" s="217"/>
      <c r="H418" s="217"/>
      <c r="I418" s="217"/>
      <c r="J418" s="217"/>
      <c r="K418" s="217"/>
      <c r="L418" s="217"/>
      <c r="M418" s="513"/>
      <c r="N418" s="513"/>
      <c r="O418" s="513"/>
    </row>
    <row r="419" spans="1:23" ht="15" customHeight="1" x14ac:dyDescent="0.15">
      <c r="A419" s="628" t="s">
        <v>531</v>
      </c>
      <c r="B419" s="629"/>
      <c r="C419" s="514">
        <f>[4]B!C69</f>
        <v>61</v>
      </c>
      <c r="D419" s="245">
        <f>[4]B!E69</f>
        <v>57</v>
      </c>
      <c r="E419" s="18">
        <f>[4]B!AL69</f>
        <v>2348970</v>
      </c>
      <c r="F419" s="217"/>
      <c r="G419" s="217"/>
      <c r="H419" s="217"/>
      <c r="I419" s="217"/>
      <c r="J419" s="217"/>
      <c r="K419" s="217"/>
      <c r="L419" s="217"/>
      <c r="M419" s="513"/>
      <c r="N419" s="513"/>
      <c r="O419" s="513"/>
    </row>
    <row r="420" spans="1:23" ht="15" customHeight="1" x14ac:dyDescent="0.15">
      <c r="A420" s="628" t="s">
        <v>532</v>
      </c>
      <c r="B420" s="629"/>
      <c r="C420" s="514">
        <f>[4]B!C71</f>
        <v>0</v>
      </c>
      <c r="D420" s="245">
        <f>[4]B!E71</f>
        <v>0</v>
      </c>
      <c r="E420" s="18">
        <f>[4]B!AL71</f>
        <v>0</v>
      </c>
      <c r="F420" s="221"/>
      <c r="G420" s="221"/>
      <c r="H420" s="221"/>
      <c r="I420" s="221"/>
      <c r="J420" s="221"/>
      <c r="K420" s="221"/>
      <c r="L420" s="221"/>
      <c r="M420" s="221"/>
      <c r="N420" s="221"/>
      <c r="O420" s="221"/>
    </row>
    <row r="421" spans="1:23" ht="15" customHeight="1" x14ac:dyDescent="0.15">
      <c r="A421" s="628" t="s">
        <v>533</v>
      </c>
      <c r="B421" s="629"/>
      <c r="C421" s="516">
        <f>[4]B!C70</f>
        <v>9335</v>
      </c>
      <c r="D421" s="245">
        <f>[4]B!E70</f>
        <v>9335</v>
      </c>
      <c r="E421" s="18">
        <f>[4]B!AL70</f>
        <v>22310650</v>
      </c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</row>
    <row r="422" spans="1:23" ht="15" customHeight="1" x14ac:dyDescent="0.2">
      <c r="A422" s="628" t="s">
        <v>534</v>
      </c>
      <c r="B422" s="629"/>
      <c r="C422" s="514">
        <f>[4]B!C2739</f>
        <v>18</v>
      </c>
      <c r="D422" s="245">
        <f>[4]B!E2739</f>
        <v>18</v>
      </c>
      <c r="E422" s="223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</row>
    <row r="423" spans="1:23" ht="15" customHeight="1" x14ac:dyDescent="0.15">
      <c r="A423" s="630" t="s">
        <v>535</v>
      </c>
      <c r="B423" s="631"/>
      <c r="C423" s="517">
        <f>SUM(C413:C422)</f>
        <v>10643</v>
      </c>
      <c r="D423" s="518">
        <f>SUM(D413:D422)</f>
        <v>10566</v>
      </c>
      <c r="E423" s="519">
        <f>SUM(E413:E422)</f>
        <v>34876600</v>
      </c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</row>
    <row r="424" spans="1:23" s="225" customFormat="1" ht="24.95" customHeight="1" x14ac:dyDescent="0.15">
      <c r="A424" s="215" t="s">
        <v>536</v>
      </c>
      <c r="B424" s="224"/>
      <c r="F424" s="5"/>
      <c r="N424" s="226"/>
      <c r="O424" s="226"/>
      <c r="P424" s="226"/>
      <c r="Q424" s="226"/>
      <c r="R424" s="226"/>
      <c r="S424" s="226"/>
      <c r="T424" s="227"/>
      <c r="U424" s="226"/>
      <c r="V424" s="226"/>
      <c r="W424" s="226"/>
    </row>
    <row r="425" spans="1:23" ht="24.75" customHeight="1" x14ac:dyDescent="0.15">
      <c r="A425" s="632" t="s">
        <v>537</v>
      </c>
      <c r="B425" s="633"/>
      <c r="C425" s="547" t="s">
        <v>410</v>
      </c>
      <c r="N425" s="227"/>
      <c r="O425" s="227"/>
      <c r="P425" s="227"/>
      <c r="Q425" s="227"/>
      <c r="R425" s="227"/>
      <c r="S425" s="227"/>
      <c r="T425" s="227"/>
      <c r="U425" s="227"/>
      <c r="V425" s="227"/>
      <c r="W425" s="227"/>
    </row>
    <row r="426" spans="1:23" ht="14.1" customHeight="1" x14ac:dyDescent="0.15">
      <c r="A426" s="634" t="s">
        <v>538</v>
      </c>
      <c r="B426" s="635"/>
      <c r="C426" s="228">
        <v>8535</v>
      </c>
      <c r="D426" s="179"/>
      <c r="E426" s="151"/>
      <c r="H426" s="224"/>
      <c r="I426" s="224"/>
      <c r="J426" s="224"/>
      <c r="K426" s="224"/>
      <c r="L426" s="224"/>
      <c r="M426" s="224"/>
      <c r="N426" s="229"/>
      <c r="O426" s="229"/>
      <c r="P426" s="226"/>
      <c r="Q426" s="227"/>
      <c r="R426" s="227"/>
      <c r="S426" s="227"/>
      <c r="T426" s="227"/>
      <c r="U426" s="227"/>
      <c r="V426" s="227"/>
      <c r="W426" s="227"/>
    </row>
    <row r="427" spans="1:23" ht="24.95" customHeight="1" x14ac:dyDescent="0.15">
      <c r="A427" s="230" t="s">
        <v>539</v>
      </c>
      <c r="B427" s="231"/>
      <c r="C427" s="232"/>
      <c r="D427" s="492"/>
      <c r="E427" s="492"/>
      <c r="F427" s="492"/>
      <c r="G427" s="217"/>
      <c r="H427" s="217"/>
      <c r="I427" s="217"/>
      <c r="J427" s="217"/>
      <c r="K427" s="217"/>
      <c r="L427" s="217"/>
      <c r="M427" s="217"/>
      <c r="N427" s="222"/>
      <c r="O427" s="222"/>
      <c r="P427" s="227"/>
      <c r="Q427" s="227"/>
      <c r="R427" s="227"/>
      <c r="S427" s="227"/>
      <c r="T427" s="227"/>
      <c r="U427" s="227"/>
      <c r="V427" s="227"/>
      <c r="W427" s="227"/>
    </row>
    <row r="428" spans="1:23" ht="21.75" customHeight="1" x14ac:dyDescent="0.15">
      <c r="A428" s="233"/>
      <c r="B428" s="234"/>
      <c r="C428" s="520" t="s">
        <v>410</v>
      </c>
      <c r="D428" s="492"/>
      <c r="E428" s="492"/>
      <c r="F428" s="492"/>
      <c r="G428" s="217"/>
      <c r="H428" s="217"/>
      <c r="I428" s="217"/>
      <c r="J428" s="217"/>
      <c r="K428" s="217"/>
      <c r="L428" s="217"/>
      <c r="M428" s="217"/>
      <c r="N428" s="217"/>
      <c r="O428" s="217"/>
    </row>
    <row r="429" spans="1:23" ht="15" customHeight="1" x14ac:dyDescent="0.15">
      <c r="A429" s="636" t="s">
        <v>540</v>
      </c>
      <c r="B429" s="207" t="s">
        <v>541</v>
      </c>
      <c r="C429" s="521"/>
      <c r="D429" s="522"/>
      <c r="E429" s="492"/>
      <c r="F429" s="492"/>
      <c r="G429" s="217"/>
      <c r="H429" s="217"/>
      <c r="I429" s="217"/>
      <c r="J429" s="217"/>
      <c r="K429" s="217"/>
      <c r="L429" s="217"/>
      <c r="M429" s="217"/>
      <c r="N429" s="217"/>
      <c r="O429" s="217"/>
    </row>
    <row r="430" spans="1:23" ht="15" customHeight="1" x14ac:dyDescent="0.15">
      <c r="A430" s="636"/>
      <c r="B430" s="208" t="s">
        <v>542</v>
      </c>
      <c r="C430" s="523">
        <v>2296</v>
      </c>
      <c r="D430" s="522"/>
      <c r="E430" s="492"/>
      <c r="F430" s="492"/>
      <c r="G430" s="217"/>
      <c r="H430" s="217"/>
      <c r="I430" s="217"/>
      <c r="J430" s="217"/>
      <c r="K430" s="217"/>
      <c r="L430" s="217"/>
      <c r="M430" s="217"/>
      <c r="N430" s="217"/>
      <c r="O430" s="217"/>
    </row>
    <row r="431" spans="1:23" ht="15" customHeight="1" x14ac:dyDescent="0.15">
      <c r="A431" s="613" t="s">
        <v>543</v>
      </c>
      <c r="B431" s="614"/>
      <c r="C431" s="524">
        <v>14442</v>
      </c>
      <c r="D431" s="522"/>
      <c r="E431" s="492"/>
      <c r="F431" s="492"/>
      <c r="G431" s="217"/>
      <c r="H431" s="217"/>
      <c r="I431" s="217"/>
      <c r="J431" s="217"/>
      <c r="K431" s="217"/>
      <c r="L431" s="217"/>
      <c r="M431" s="217"/>
      <c r="N431" s="217"/>
      <c r="O431" s="217"/>
    </row>
    <row r="432" spans="1:23" s="149" customFormat="1" ht="24.95" customHeight="1" x14ac:dyDescent="0.15">
      <c r="A432" s="174" t="s">
        <v>544</v>
      </c>
      <c r="B432" s="148"/>
    </row>
    <row r="433" spans="1:28" ht="12.75" customHeight="1" x14ac:dyDescent="0.15">
      <c r="A433" s="615" t="s">
        <v>545</v>
      </c>
      <c r="B433" s="616"/>
      <c r="C433" s="619" t="s">
        <v>105</v>
      </c>
      <c r="D433" s="621" t="s">
        <v>546</v>
      </c>
      <c r="E433" s="622"/>
      <c r="F433" s="622"/>
      <c r="G433" s="622"/>
      <c r="H433" s="622"/>
      <c r="I433" s="623"/>
      <c r="J433" s="624" t="s">
        <v>419</v>
      </c>
    </row>
    <row r="434" spans="1:28" ht="22.5" customHeight="1" x14ac:dyDescent="0.15">
      <c r="A434" s="617"/>
      <c r="B434" s="618"/>
      <c r="C434" s="620"/>
      <c r="D434" s="236" t="s">
        <v>547</v>
      </c>
      <c r="E434" s="237" t="s">
        <v>548</v>
      </c>
      <c r="F434" s="238" t="s">
        <v>549</v>
      </c>
      <c r="G434" s="238" t="s">
        <v>550</v>
      </c>
      <c r="H434" s="238" t="s">
        <v>551</v>
      </c>
      <c r="I434" s="239" t="s">
        <v>552</v>
      </c>
      <c r="J434" s="625"/>
    </row>
    <row r="435" spans="1:28" ht="15" customHeight="1" x14ac:dyDescent="0.15">
      <c r="A435" s="626" t="s">
        <v>553</v>
      </c>
      <c r="B435" s="627"/>
      <c r="C435" s="240">
        <f>SUM(D435:I435)</f>
        <v>0</v>
      </c>
      <c r="D435" s="241"/>
      <c r="E435" s="242"/>
      <c r="F435" s="242"/>
      <c r="G435" s="242"/>
      <c r="H435" s="242"/>
      <c r="I435" s="243"/>
      <c r="J435" s="244"/>
      <c r="K435" s="168" t="str">
        <f>AA435</f>
        <v/>
      </c>
      <c r="L435" s="217"/>
      <c r="M435" s="217"/>
      <c r="N435" s="217"/>
      <c r="O435" s="217"/>
      <c r="P435" s="513"/>
      <c r="Q435" s="513"/>
      <c r="R435" s="513"/>
      <c r="AA435" s="194" t="str">
        <f>IF(J435&gt;C435,"Error: Las actividades totales son menores que las realizadas en beneficiarios","")</f>
        <v/>
      </c>
      <c r="AB435" s="194">
        <f>IF(J435&gt;C435,1,0)</f>
        <v>0</v>
      </c>
    </row>
    <row r="436" spans="1:28" ht="15" customHeight="1" x14ac:dyDescent="0.15">
      <c r="A436" s="600" t="s">
        <v>554</v>
      </c>
      <c r="B436" s="601"/>
      <c r="C436" s="245">
        <f>SUM(D436:I436)</f>
        <v>0</v>
      </c>
      <c r="D436" s="246"/>
      <c r="E436" s="247"/>
      <c r="F436" s="247"/>
      <c r="G436" s="247"/>
      <c r="H436" s="247"/>
      <c r="I436" s="248"/>
      <c r="J436" s="249"/>
      <c r="K436" s="168" t="str">
        <f>AA436</f>
        <v/>
      </c>
      <c r="AA436" s="194" t="str">
        <f>IF(J436&gt;C436,"Error: Las actividades totales son menores que las realizadas en beneficiarios","")</f>
        <v/>
      </c>
      <c r="AB436" s="194">
        <f>IF(J436&gt;C436,1,0)</f>
        <v>0</v>
      </c>
    </row>
    <row r="437" spans="1:28" ht="15" customHeight="1" x14ac:dyDescent="0.15">
      <c r="A437" s="602" t="s">
        <v>555</v>
      </c>
      <c r="B437" s="603"/>
      <c r="C437" s="250">
        <f>SUM(D437:E437)</f>
        <v>0</v>
      </c>
      <c r="D437" s="251"/>
      <c r="E437" s="252"/>
      <c r="F437" s="253"/>
      <c r="G437" s="253"/>
      <c r="H437" s="253"/>
      <c r="I437" s="254"/>
      <c r="J437" s="255"/>
      <c r="K437" s="168" t="str">
        <f>AA437</f>
        <v/>
      </c>
      <c r="AA437" s="194" t="str">
        <f>IF(J437&gt;C437,"Error: Las actividades totales son menores que las realizadas en beneficiarios","")</f>
        <v/>
      </c>
      <c r="AB437" s="194">
        <f>IF(J437&gt;C437,1,0)</f>
        <v>0</v>
      </c>
    </row>
    <row r="438" spans="1:28" ht="24.95" customHeight="1" x14ac:dyDescent="0.15">
      <c r="A438" s="174" t="s">
        <v>556</v>
      </c>
      <c r="B438" s="256"/>
      <c r="C438" s="525"/>
      <c r="D438" s="525"/>
      <c r="E438" s="525"/>
      <c r="F438" s="525"/>
      <c r="G438" s="525"/>
      <c r="H438" s="525"/>
      <c r="I438" s="525"/>
      <c r="J438" s="525"/>
      <c r="K438" s="525"/>
    </row>
    <row r="439" spans="1:28" ht="39.950000000000003" customHeight="1" x14ac:dyDescent="0.15">
      <c r="A439" s="604" t="s">
        <v>557</v>
      </c>
      <c r="B439" s="605"/>
      <c r="C439" s="257" t="s">
        <v>410</v>
      </c>
      <c r="D439" s="549" t="s">
        <v>558</v>
      </c>
      <c r="E439" s="258" t="s">
        <v>559</v>
      </c>
      <c r="L439" s="5" t="s">
        <v>560</v>
      </c>
    </row>
    <row r="440" spans="1:28" ht="15" customHeight="1" x14ac:dyDescent="0.15">
      <c r="A440" s="606" t="s">
        <v>561</v>
      </c>
      <c r="B440" s="259" t="s">
        <v>562</v>
      </c>
      <c r="C440" s="260">
        <v>325</v>
      </c>
      <c r="D440" s="261">
        <v>315</v>
      </c>
      <c r="E440" s="261"/>
      <c r="F440" s="151" t="str">
        <f>AA440</f>
        <v/>
      </c>
      <c r="AA440" s="194" t="str">
        <f>IF(D440&gt;C440,"Error: Las actividades totales son menores que las realizadas en beneficiarios","")</f>
        <v/>
      </c>
      <c r="AB440" s="194">
        <f>IF(D440&gt;C440,1,0)</f>
        <v>0</v>
      </c>
    </row>
    <row r="441" spans="1:28" ht="15" customHeight="1" x14ac:dyDescent="0.15">
      <c r="A441" s="607"/>
      <c r="B441" s="262" t="s">
        <v>563</v>
      </c>
      <c r="C441" s="263"/>
      <c r="D441" s="264"/>
      <c r="E441" s="264"/>
      <c r="F441" s="151" t="str">
        <f>AA441</f>
        <v/>
      </c>
      <c r="AA441" s="194" t="str">
        <f>IF(D441&gt;C441,"Error: Las actividades totales son menores que las realizadas en beneficiarios","")</f>
        <v/>
      </c>
      <c r="AB441" s="194">
        <f>IF(D441&gt;C441,1,0)</f>
        <v>0</v>
      </c>
    </row>
    <row r="442" spans="1:28" ht="15" customHeight="1" x14ac:dyDescent="0.15">
      <c r="A442" s="608"/>
      <c r="B442" s="265" t="s">
        <v>564</v>
      </c>
      <c r="C442" s="266"/>
      <c r="D442" s="267"/>
      <c r="E442" s="267"/>
      <c r="F442" s="151" t="str">
        <f>AA442</f>
        <v/>
      </c>
      <c r="AA442" s="194" t="str">
        <f>IF(D442&gt;C442,"Error: Las actividades totales son menores que las realizadas en beneficiarios","")</f>
        <v/>
      </c>
      <c r="AB442" s="194">
        <f>IF(D442&gt;C442,1,0)</f>
        <v>0</v>
      </c>
    </row>
    <row r="443" spans="1:28" ht="24.95" customHeight="1" x14ac:dyDescent="0.15">
      <c r="A443" s="268" t="s">
        <v>565</v>
      </c>
      <c r="B443" s="269"/>
      <c r="C443" s="270"/>
      <c r="D443" s="271"/>
      <c r="E443" s="271"/>
    </row>
    <row r="444" spans="1:28" ht="18.75" customHeight="1" x14ac:dyDescent="0.15">
      <c r="A444" s="609" t="s">
        <v>566</v>
      </c>
      <c r="B444" s="610"/>
      <c r="C444" s="272" t="s">
        <v>105</v>
      </c>
    </row>
    <row r="445" spans="1:28" ht="15" customHeight="1" x14ac:dyDescent="0.15">
      <c r="A445" s="611" t="s">
        <v>567</v>
      </c>
      <c r="B445" s="612"/>
      <c r="C445" s="526">
        <f>[4]B!C2916</f>
        <v>0</v>
      </c>
    </row>
    <row r="446" spans="1:28" ht="15" customHeight="1" x14ac:dyDescent="0.15">
      <c r="A446" s="589" t="s">
        <v>568</v>
      </c>
      <c r="B446" s="590"/>
      <c r="C446" s="527">
        <f>[4]B!C2917</f>
        <v>0</v>
      </c>
    </row>
    <row r="449" spans="1:13" ht="12.75" x14ac:dyDescent="0.2">
      <c r="A449" s="273" t="s">
        <v>569</v>
      </c>
      <c r="B449" s="274"/>
    </row>
    <row r="450" spans="1:13" ht="50.25" customHeight="1" x14ac:dyDescent="0.15">
      <c r="A450" s="591" t="s">
        <v>489</v>
      </c>
      <c r="B450" s="592"/>
      <c r="C450" s="595" t="s">
        <v>410</v>
      </c>
      <c r="D450" s="595" t="s">
        <v>490</v>
      </c>
      <c r="E450" s="597" t="s">
        <v>570</v>
      </c>
      <c r="F450" s="598"/>
      <c r="G450" s="597" t="s">
        <v>571</v>
      </c>
      <c r="H450" s="599"/>
      <c r="I450" s="598"/>
      <c r="J450" s="460" t="s">
        <v>493</v>
      </c>
      <c r="K450" s="460" t="s">
        <v>494</v>
      </c>
      <c r="L450" s="460" t="s">
        <v>495</v>
      </c>
      <c r="M450" s="472" t="s">
        <v>495</v>
      </c>
    </row>
    <row r="451" spans="1:13" ht="54.75" customHeight="1" x14ac:dyDescent="0.15">
      <c r="A451" s="593"/>
      <c r="B451" s="594"/>
      <c r="C451" s="596"/>
      <c r="D451" s="596"/>
      <c r="E451" s="275" t="s">
        <v>572</v>
      </c>
      <c r="F451" s="275" t="s">
        <v>573</v>
      </c>
      <c r="G451" s="528" t="s">
        <v>574</v>
      </c>
      <c r="H451" s="528" t="s">
        <v>575</v>
      </c>
      <c r="I451" s="529" t="s">
        <v>576</v>
      </c>
      <c r="J451" s="275" t="s">
        <v>572</v>
      </c>
      <c r="K451" s="275" t="s">
        <v>573</v>
      </c>
      <c r="L451" s="275" t="s">
        <v>572</v>
      </c>
      <c r="M451" s="275" t="s">
        <v>573</v>
      </c>
    </row>
    <row r="452" spans="1:13" ht="15" customHeight="1" x14ac:dyDescent="0.15">
      <c r="A452" s="587" t="s">
        <v>194</v>
      </c>
      <c r="B452" s="588" t="s">
        <v>194</v>
      </c>
      <c r="C452" s="530">
        <f>SUM(E452:F452)</f>
        <v>0</v>
      </c>
      <c r="D452" s="531"/>
      <c r="E452" s="531"/>
      <c r="F452" s="531"/>
      <c r="G452" s="531"/>
      <c r="H452" s="531"/>
      <c r="I452" s="531"/>
      <c r="J452" s="531"/>
      <c r="K452" s="531"/>
      <c r="L452" s="531"/>
      <c r="M452" s="531"/>
    </row>
    <row r="453" spans="1:13" ht="15" customHeight="1" x14ac:dyDescent="0.15">
      <c r="A453" s="587" t="s">
        <v>196</v>
      </c>
      <c r="B453" s="588" t="s">
        <v>196</v>
      </c>
      <c r="C453" s="530">
        <f>SUM(E453:F453)</f>
        <v>0</v>
      </c>
      <c r="D453" s="531"/>
      <c r="E453" s="531"/>
      <c r="F453" s="531"/>
      <c r="G453" s="531"/>
      <c r="H453" s="531"/>
      <c r="I453" s="531"/>
      <c r="J453" s="531"/>
      <c r="K453" s="531"/>
      <c r="L453" s="531"/>
      <c r="M453" s="531"/>
    </row>
    <row r="454" spans="1:13" ht="15" customHeight="1" x14ac:dyDescent="0.15">
      <c r="A454" s="587" t="s">
        <v>200</v>
      </c>
      <c r="B454" s="588"/>
      <c r="C454" s="530">
        <f>SUM(E454:F454)</f>
        <v>0</v>
      </c>
      <c r="D454" s="531"/>
      <c r="E454" s="531"/>
      <c r="F454" s="531"/>
      <c r="G454" s="531"/>
      <c r="H454" s="531"/>
      <c r="I454" s="531"/>
      <c r="J454" s="531"/>
      <c r="K454" s="531"/>
      <c r="L454" s="531"/>
      <c r="M454" s="531"/>
    </row>
    <row r="455" spans="1:13" ht="15" customHeight="1" x14ac:dyDescent="0.15">
      <c r="A455" s="587" t="s">
        <v>206</v>
      </c>
      <c r="B455" s="588"/>
      <c r="C455" s="530">
        <f>SUM(E455:F455)</f>
        <v>0</v>
      </c>
      <c r="D455" s="531"/>
      <c r="E455" s="531"/>
      <c r="F455" s="531"/>
      <c r="G455" s="531"/>
      <c r="H455" s="531"/>
      <c r="I455" s="531"/>
      <c r="J455" s="531"/>
      <c r="K455" s="531"/>
      <c r="L455" s="531"/>
      <c r="M455" s="531"/>
    </row>
    <row r="456" spans="1:13" ht="15" customHeight="1" x14ac:dyDescent="0.15">
      <c r="A456" s="587" t="s">
        <v>226</v>
      </c>
      <c r="B456" s="588"/>
      <c r="C456" s="530">
        <f>SUM(E456:F456)</f>
        <v>0</v>
      </c>
      <c r="D456" s="531"/>
      <c r="E456" s="531"/>
      <c r="F456" s="531"/>
      <c r="G456" s="531"/>
      <c r="H456" s="531"/>
      <c r="I456" s="531"/>
      <c r="J456" s="531"/>
      <c r="K456" s="531"/>
      <c r="L456" s="531"/>
      <c r="M456" s="531"/>
    </row>
    <row r="457" spans="1:13" ht="15" customHeight="1" x14ac:dyDescent="0.15">
      <c r="A457" s="546"/>
      <c r="B457" s="545" t="s">
        <v>577</v>
      </c>
      <c r="C457" s="530">
        <f t="shared" ref="C457:I457" si="25">SUM(C452:C456)</f>
        <v>0</v>
      </c>
      <c r="D457" s="530">
        <f t="shared" si="25"/>
        <v>0</v>
      </c>
      <c r="E457" s="530">
        <f t="shared" si="25"/>
        <v>0</v>
      </c>
      <c r="F457" s="530">
        <f t="shared" si="25"/>
        <v>0</v>
      </c>
      <c r="G457" s="530">
        <f t="shared" si="25"/>
        <v>0</v>
      </c>
      <c r="H457" s="530">
        <f t="shared" si="25"/>
        <v>0</v>
      </c>
      <c r="I457" s="530">
        <f t="shared" si="25"/>
        <v>0</v>
      </c>
      <c r="J457" s="530">
        <f>SUM(J452:J456)</f>
        <v>0</v>
      </c>
      <c r="K457" s="530">
        <f t="shared" ref="K457" si="26">SUM(K452:K456)</f>
        <v>0</v>
      </c>
      <c r="L457" s="530">
        <f>SUM(L452:L456)</f>
        <v>0</v>
      </c>
      <c r="M457" s="530">
        <f t="shared" ref="M457" si="27">SUM(M452:M456)</f>
        <v>0</v>
      </c>
    </row>
    <row r="458" spans="1:13" ht="24" customHeight="1" x14ac:dyDescent="0.15">
      <c r="A458" s="577" t="s">
        <v>578</v>
      </c>
      <c r="B458" s="578"/>
      <c r="C458" s="530">
        <f>SUM(E458:F458)</f>
        <v>0</v>
      </c>
      <c r="D458" s="531"/>
      <c r="E458" s="531"/>
      <c r="F458" s="531"/>
      <c r="G458" s="531"/>
      <c r="H458" s="531"/>
      <c r="I458" s="531"/>
      <c r="J458" s="531"/>
      <c r="K458" s="531"/>
      <c r="L458" s="531"/>
      <c r="M458" s="531"/>
    </row>
    <row r="459" spans="1:13" ht="15" customHeight="1" x14ac:dyDescent="0.15">
      <c r="A459" s="577" t="s">
        <v>579</v>
      </c>
      <c r="B459" s="578"/>
      <c r="C459" s="530">
        <f>SUM(E459:F459)</f>
        <v>0</v>
      </c>
      <c r="D459" s="531"/>
      <c r="E459" s="531"/>
      <c r="F459" s="531"/>
      <c r="G459" s="531"/>
      <c r="H459" s="531"/>
      <c r="I459" s="531"/>
      <c r="J459" s="531"/>
      <c r="K459" s="531"/>
      <c r="L459" s="531"/>
      <c r="M459" s="531"/>
    </row>
    <row r="460" spans="1:13" ht="15" customHeight="1" x14ac:dyDescent="0.15">
      <c r="A460" s="577" t="s">
        <v>580</v>
      </c>
      <c r="B460" s="578"/>
      <c r="C460" s="530">
        <f>SUM(E460:F460)</f>
        <v>0</v>
      </c>
      <c r="D460" s="531"/>
      <c r="E460" s="531"/>
      <c r="F460" s="531"/>
      <c r="G460" s="531"/>
      <c r="H460" s="531"/>
      <c r="I460" s="531"/>
      <c r="J460" s="531"/>
      <c r="K460" s="531"/>
      <c r="L460" s="531"/>
      <c r="M460" s="531"/>
    </row>
    <row r="461" spans="1:13" ht="15" customHeight="1" x14ac:dyDescent="0.15">
      <c r="A461" s="585" t="s">
        <v>581</v>
      </c>
      <c r="B461" s="586"/>
      <c r="C461" s="530">
        <f t="shared" ref="C461:M461" si="28">SUM(C458:C460)</f>
        <v>0</v>
      </c>
      <c r="D461" s="530">
        <f t="shared" si="28"/>
        <v>0</v>
      </c>
      <c r="E461" s="530">
        <f t="shared" si="28"/>
        <v>0</v>
      </c>
      <c r="F461" s="530">
        <f t="shared" si="28"/>
        <v>0</v>
      </c>
      <c r="G461" s="530">
        <f t="shared" si="28"/>
        <v>0</v>
      </c>
      <c r="H461" s="530">
        <f t="shared" si="28"/>
        <v>0</v>
      </c>
      <c r="I461" s="530">
        <f t="shared" si="28"/>
        <v>0</v>
      </c>
      <c r="J461" s="530">
        <f t="shared" si="28"/>
        <v>0</v>
      </c>
      <c r="K461" s="530">
        <f t="shared" si="28"/>
        <v>0</v>
      </c>
      <c r="L461" s="530">
        <f t="shared" si="28"/>
        <v>0</v>
      </c>
      <c r="M461" s="530">
        <f t="shared" si="28"/>
        <v>0</v>
      </c>
    </row>
    <row r="462" spans="1:13" ht="15" customHeight="1" x14ac:dyDescent="0.15">
      <c r="A462" s="577" t="s">
        <v>582</v>
      </c>
      <c r="B462" s="578"/>
      <c r="C462" s="530">
        <f t="shared" ref="C462" si="29">SUM(E462:F462)</f>
        <v>0</v>
      </c>
      <c r="D462" s="531"/>
      <c r="E462" s="531"/>
      <c r="F462" s="531"/>
      <c r="G462" s="531"/>
      <c r="H462" s="531"/>
      <c r="I462" s="531"/>
      <c r="J462" s="531"/>
      <c r="K462" s="531"/>
      <c r="L462" s="531"/>
      <c r="M462" s="531"/>
    </row>
    <row r="463" spans="1:13" ht="15" customHeight="1" x14ac:dyDescent="0.15">
      <c r="A463" s="577" t="s">
        <v>583</v>
      </c>
      <c r="B463" s="578"/>
      <c r="C463" s="530">
        <f>SUM(E463:F463)</f>
        <v>0</v>
      </c>
      <c r="D463" s="531"/>
      <c r="E463" s="531"/>
      <c r="F463" s="531"/>
      <c r="G463" s="531"/>
      <c r="H463" s="531"/>
      <c r="I463" s="531"/>
      <c r="J463" s="531"/>
      <c r="K463" s="531"/>
      <c r="L463" s="531"/>
      <c r="M463" s="531"/>
    </row>
    <row r="464" spans="1:13" ht="15" customHeight="1" x14ac:dyDescent="0.15">
      <c r="A464" s="577" t="s">
        <v>584</v>
      </c>
      <c r="B464" s="578"/>
      <c r="C464" s="530">
        <f>SUM(E464:F464)</f>
        <v>0</v>
      </c>
      <c r="D464" s="531"/>
      <c r="E464" s="531"/>
      <c r="F464" s="531"/>
      <c r="G464" s="531"/>
      <c r="H464" s="531"/>
      <c r="I464" s="531"/>
      <c r="J464" s="531"/>
      <c r="K464" s="531"/>
      <c r="L464" s="531"/>
      <c r="M464" s="531"/>
    </row>
    <row r="465" spans="1:13" ht="15" customHeight="1" x14ac:dyDescent="0.15">
      <c r="A465" s="546"/>
      <c r="B465" s="278" t="s">
        <v>585</v>
      </c>
      <c r="C465" s="530">
        <f t="shared" ref="C465:M465" si="30">SUM(C462:C464)</f>
        <v>0</v>
      </c>
      <c r="D465" s="530">
        <f t="shared" si="30"/>
        <v>0</v>
      </c>
      <c r="E465" s="530">
        <f t="shared" si="30"/>
        <v>0</v>
      </c>
      <c r="F465" s="530">
        <f t="shared" si="30"/>
        <v>0</v>
      </c>
      <c r="G465" s="530">
        <f t="shared" si="30"/>
        <v>0</v>
      </c>
      <c r="H465" s="530">
        <f t="shared" si="30"/>
        <v>0</v>
      </c>
      <c r="I465" s="530">
        <f t="shared" si="30"/>
        <v>0</v>
      </c>
      <c r="J465" s="530">
        <f t="shared" si="30"/>
        <v>0</v>
      </c>
      <c r="K465" s="530">
        <f t="shared" si="30"/>
        <v>0</v>
      </c>
      <c r="L465" s="530">
        <f t="shared" si="30"/>
        <v>0</v>
      </c>
      <c r="M465" s="530">
        <f t="shared" si="30"/>
        <v>0</v>
      </c>
    </row>
    <row r="466" spans="1:13" ht="15" customHeight="1" x14ac:dyDescent="0.15">
      <c r="A466" s="577" t="s">
        <v>586</v>
      </c>
      <c r="B466" s="578"/>
      <c r="C466" s="530">
        <f>SUM(E466:F466)</f>
        <v>0</v>
      </c>
      <c r="D466" s="531"/>
      <c r="E466" s="531"/>
      <c r="F466" s="531"/>
      <c r="G466" s="531"/>
      <c r="H466" s="531"/>
      <c r="I466" s="531"/>
      <c r="J466" s="531"/>
      <c r="K466" s="531"/>
      <c r="L466" s="531"/>
      <c r="M466" s="531"/>
    </row>
    <row r="467" spans="1:13" ht="15" customHeight="1" x14ac:dyDescent="0.15">
      <c r="A467" s="579" t="s">
        <v>587</v>
      </c>
      <c r="B467" s="580"/>
      <c r="C467" s="530">
        <f>SUM(E467:F467)</f>
        <v>0</v>
      </c>
      <c r="D467" s="531"/>
      <c r="E467" s="531"/>
      <c r="F467" s="531"/>
      <c r="G467" s="531"/>
      <c r="H467" s="531"/>
      <c r="I467" s="531"/>
      <c r="J467" s="531"/>
      <c r="K467" s="531"/>
      <c r="L467" s="531"/>
      <c r="M467" s="531"/>
    </row>
    <row r="468" spans="1:13" ht="15" customHeight="1" x14ac:dyDescent="0.15">
      <c r="A468" s="577" t="s">
        <v>588</v>
      </c>
      <c r="B468" s="578"/>
      <c r="C468" s="530">
        <f>SUM(E468:F468)</f>
        <v>0</v>
      </c>
      <c r="D468" s="531"/>
      <c r="E468" s="531"/>
      <c r="F468" s="531"/>
      <c r="G468" s="531"/>
      <c r="H468" s="531"/>
      <c r="I468" s="531"/>
      <c r="J468" s="531"/>
      <c r="K468" s="531"/>
      <c r="L468" s="531"/>
      <c r="M468" s="531"/>
    </row>
    <row r="469" spans="1:13" ht="15" customHeight="1" x14ac:dyDescent="0.15">
      <c r="A469" s="546"/>
      <c r="B469" s="278" t="s">
        <v>589</v>
      </c>
      <c r="C469" s="530">
        <f>SUM(C466:C468)</f>
        <v>0</v>
      </c>
      <c r="D469" s="530">
        <f t="shared" ref="D469:F469" si="31">SUM(D466:D468)</f>
        <v>0</v>
      </c>
      <c r="E469" s="530">
        <f t="shared" si="31"/>
        <v>0</v>
      </c>
      <c r="F469" s="530">
        <f t="shared" si="31"/>
        <v>0</v>
      </c>
      <c r="G469" s="530">
        <f>SUM(G466:G468)</f>
        <v>0</v>
      </c>
      <c r="H469" s="530">
        <f>SUM(H466:H468)</f>
        <v>0</v>
      </c>
      <c r="I469" s="530">
        <f>SUM(I466:I468)</f>
        <v>0</v>
      </c>
      <c r="J469" s="530">
        <f t="shared" ref="J469:M469" si="32">SUM(J466:J468)</f>
        <v>0</v>
      </c>
      <c r="K469" s="530">
        <f t="shared" si="32"/>
        <v>0</v>
      </c>
      <c r="L469" s="530">
        <f t="shared" si="32"/>
        <v>0</v>
      </c>
      <c r="M469" s="530">
        <f t="shared" si="32"/>
        <v>0</v>
      </c>
    </row>
    <row r="470" spans="1:13" ht="15" customHeight="1" x14ac:dyDescent="0.15">
      <c r="A470" s="583" t="s">
        <v>590</v>
      </c>
      <c r="B470" s="584" t="s">
        <v>47</v>
      </c>
      <c r="C470" s="530">
        <f t="shared" ref="C470:C477" si="33">SUM(E470:F470)</f>
        <v>0</v>
      </c>
      <c r="D470" s="531"/>
      <c r="E470" s="531"/>
      <c r="F470" s="531"/>
      <c r="G470" s="531"/>
      <c r="H470" s="531"/>
      <c r="I470" s="531"/>
      <c r="J470" s="531"/>
      <c r="K470" s="531"/>
      <c r="L470" s="531"/>
      <c r="M470" s="531"/>
    </row>
    <row r="471" spans="1:13" ht="15" customHeight="1" x14ac:dyDescent="0.15">
      <c r="A471" s="583" t="s">
        <v>591</v>
      </c>
      <c r="B471" s="584" t="s">
        <v>591</v>
      </c>
      <c r="C471" s="530">
        <f t="shared" si="33"/>
        <v>0</v>
      </c>
      <c r="D471" s="531"/>
      <c r="E471" s="531"/>
      <c r="F471" s="531"/>
      <c r="G471" s="531"/>
      <c r="H471" s="531"/>
      <c r="I471" s="531"/>
      <c r="J471" s="531"/>
      <c r="K471" s="531"/>
      <c r="L471" s="531"/>
      <c r="M471" s="531"/>
    </row>
    <row r="472" spans="1:13" ht="15" customHeight="1" x14ac:dyDescent="0.15">
      <c r="A472" s="583" t="s">
        <v>592</v>
      </c>
      <c r="B472" s="584" t="s">
        <v>592</v>
      </c>
      <c r="C472" s="530">
        <f t="shared" si="33"/>
        <v>0</v>
      </c>
      <c r="D472" s="531"/>
      <c r="E472" s="531"/>
      <c r="F472" s="531"/>
      <c r="G472" s="531"/>
      <c r="H472" s="531"/>
      <c r="I472" s="531"/>
      <c r="J472" s="531"/>
      <c r="K472" s="531"/>
      <c r="L472" s="531"/>
      <c r="M472" s="531"/>
    </row>
    <row r="473" spans="1:13" ht="15" customHeight="1" x14ac:dyDescent="0.15">
      <c r="A473" s="581" t="s">
        <v>50</v>
      </c>
      <c r="B473" s="582"/>
      <c r="C473" s="530">
        <f t="shared" si="33"/>
        <v>0</v>
      </c>
      <c r="D473" s="531"/>
      <c r="E473" s="531"/>
      <c r="F473" s="531"/>
      <c r="G473" s="531"/>
      <c r="H473" s="531"/>
      <c r="I473" s="531"/>
      <c r="J473" s="531"/>
      <c r="K473" s="531"/>
      <c r="L473" s="531"/>
      <c r="M473" s="531"/>
    </row>
    <row r="474" spans="1:13" ht="15" customHeight="1" x14ac:dyDescent="0.15">
      <c r="A474" s="581" t="s">
        <v>90</v>
      </c>
      <c r="B474" s="582" t="s">
        <v>90</v>
      </c>
      <c r="C474" s="530">
        <f t="shared" si="33"/>
        <v>0</v>
      </c>
      <c r="D474" s="531"/>
      <c r="E474" s="531"/>
      <c r="F474" s="531"/>
      <c r="G474" s="531"/>
      <c r="H474" s="531"/>
      <c r="I474" s="531"/>
      <c r="J474" s="531"/>
      <c r="K474" s="531"/>
      <c r="L474" s="531"/>
      <c r="M474" s="531"/>
    </row>
    <row r="475" spans="1:13" ht="15" customHeight="1" x14ac:dyDescent="0.15">
      <c r="A475" s="577" t="s">
        <v>72</v>
      </c>
      <c r="B475" s="578"/>
      <c r="C475" s="530">
        <f t="shared" si="33"/>
        <v>0</v>
      </c>
      <c r="D475" s="531"/>
      <c r="E475" s="531"/>
      <c r="F475" s="531"/>
      <c r="G475" s="531"/>
      <c r="H475" s="531"/>
      <c r="I475" s="531"/>
      <c r="J475" s="531"/>
      <c r="K475" s="531"/>
      <c r="L475" s="531"/>
      <c r="M475" s="531"/>
    </row>
    <row r="476" spans="1:13" ht="24" customHeight="1" x14ac:dyDescent="0.15">
      <c r="A476" s="581" t="s">
        <v>593</v>
      </c>
      <c r="B476" s="582" t="s">
        <v>593</v>
      </c>
      <c r="C476" s="530">
        <f t="shared" si="33"/>
        <v>0</v>
      </c>
      <c r="D476" s="531"/>
      <c r="E476" s="531"/>
      <c r="F476" s="531"/>
      <c r="G476" s="531"/>
      <c r="H476" s="531"/>
      <c r="I476" s="531"/>
      <c r="J476" s="531"/>
      <c r="K476" s="531"/>
      <c r="L476" s="531"/>
      <c r="M476" s="531"/>
    </row>
    <row r="477" spans="1:13" ht="15" customHeight="1" x14ac:dyDescent="0.15">
      <c r="A477" s="581" t="s">
        <v>68</v>
      </c>
      <c r="B477" s="582" t="s">
        <v>68</v>
      </c>
      <c r="C477" s="530">
        <f t="shared" si="33"/>
        <v>0</v>
      </c>
      <c r="D477" s="531"/>
      <c r="E477" s="531"/>
      <c r="F477" s="531"/>
      <c r="G477" s="531"/>
      <c r="H477" s="531"/>
      <c r="I477" s="531"/>
      <c r="J477" s="531"/>
      <c r="K477" s="531"/>
      <c r="L477" s="531"/>
      <c r="M477" s="531"/>
    </row>
    <row r="478" spans="1:13" ht="15" customHeight="1" x14ac:dyDescent="0.15">
      <c r="A478" s="544"/>
      <c r="B478" s="278" t="s">
        <v>594</v>
      </c>
      <c r="C478" s="530">
        <f>SUM(C470:C477)</f>
        <v>0</v>
      </c>
      <c r="D478" s="530">
        <f>SUM(D470:D477)</f>
        <v>0</v>
      </c>
      <c r="E478" s="530">
        <f t="shared" ref="E478:M478" si="34">SUM(E470:E477)</f>
        <v>0</v>
      </c>
      <c r="F478" s="530">
        <f t="shared" si="34"/>
        <v>0</v>
      </c>
      <c r="G478" s="530">
        <f t="shared" si="34"/>
        <v>0</v>
      </c>
      <c r="H478" s="530">
        <f t="shared" si="34"/>
        <v>0</v>
      </c>
      <c r="I478" s="530">
        <f t="shared" si="34"/>
        <v>0</v>
      </c>
      <c r="J478" s="530">
        <f t="shared" si="34"/>
        <v>0</v>
      </c>
      <c r="K478" s="530">
        <f t="shared" si="34"/>
        <v>0</v>
      </c>
      <c r="L478" s="530">
        <f t="shared" si="34"/>
        <v>0</v>
      </c>
      <c r="M478" s="530">
        <f t="shared" si="34"/>
        <v>0</v>
      </c>
    </row>
    <row r="479" spans="1:13" ht="15" customHeight="1" x14ac:dyDescent="0.15">
      <c r="A479" s="579" t="s">
        <v>595</v>
      </c>
      <c r="B479" s="580"/>
      <c r="C479" s="530">
        <f t="shared" ref="C479:C484" si="35">SUM(E479:F479)</f>
        <v>0</v>
      </c>
      <c r="D479" s="531"/>
      <c r="E479" s="531"/>
      <c r="F479" s="531"/>
      <c r="G479" s="531"/>
      <c r="H479" s="531"/>
      <c r="I479" s="531"/>
      <c r="J479" s="531"/>
      <c r="K479" s="531"/>
      <c r="L479" s="531"/>
      <c r="M479" s="531"/>
    </row>
    <row r="480" spans="1:13" ht="15" customHeight="1" x14ac:dyDescent="0.15">
      <c r="A480" s="579" t="s">
        <v>596</v>
      </c>
      <c r="B480" s="580"/>
      <c r="C480" s="530">
        <f t="shared" si="35"/>
        <v>0</v>
      </c>
      <c r="D480" s="531"/>
      <c r="E480" s="531"/>
      <c r="F480" s="531"/>
      <c r="G480" s="531"/>
      <c r="H480" s="531"/>
      <c r="I480" s="531"/>
      <c r="J480" s="531"/>
      <c r="K480" s="531"/>
      <c r="L480" s="531"/>
      <c r="M480" s="531"/>
    </row>
    <row r="481" spans="1:13" ht="15" customHeight="1" x14ac:dyDescent="0.15">
      <c r="A481" s="579" t="s">
        <v>597</v>
      </c>
      <c r="B481" s="580"/>
      <c r="C481" s="530">
        <f t="shared" si="35"/>
        <v>0</v>
      </c>
      <c r="D481" s="531"/>
      <c r="E481" s="531"/>
      <c r="F481" s="531"/>
      <c r="G481" s="531"/>
      <c r="H481" s="531"/>
      <c r="I481" s="531"/>
      <c r="J481" s="531"/>
      <c r="K481" s="531"/>
      <c r="L481" s="531"/>
      <c r="M481" s="531"/>
    </row>
    <row r="482" spans="1:13" ht="15" customHeight="1" x14ac:dyDescent="0.15">
      <c r="A482" s="577" t="s">
        <v>598</v>
      </c>
      <c r="B482" s="578"/>
      <c r="C482" s="530">
        <f t="shared" si="35"/>
        <v>0</v>
      </c>
      <c r="D482" s="531"/>
      <c r="E482" s="531"/>
      <c r="F482" s="531"/>
      <c r="G482" s="531"/>
      <c r="H482" s="531"/>
      <c r="I482" s="531"/>
      <c r="J482" s="531"/>
      <c r="K482" s="531"/>
      <c r="L482" s="531"/>
      <c r="M482" s="531"/>
    </row>
    <row r="483" spans="1:13" ht="15" customHeight="1" x14ac:dyDescent="0.15">
      <c r="A483" s="577" t="s">
        <v>599</v>
      </c>
      <c r="B483" s="578"/>
      <c r="C483" s="530">
        <f t="shared" si="35"/>
        <v>0</v>
      </c>
      <c r="D483" s="531"/>
      <c r="E483" s="531"/>
      <c r="F483" s="531"/>
      <c r="G483" s="531"/>
      <c r="H483" s="531"/>
      <c r="I483" s="531"/>
      <c r="J483" s="531"/>
      <c r="K483" s="531"/>
      <c r="L483" s="531"/>
      <c r="M483" s="531"/>
    </row>
    <row r="484" spans="1:13" ht="15" customHeight="1" x14ac:dyDescent="0.15">
      <c r="A484" s="577" t="s">
        <v>600</v>
      </c>
      <c r="B484" s="578"/>
      <c r="C484" s="530">
        <f t="shared" si="35"/>
        <v>0</v>
      </c>
      <c r="D484" s="531"/>
      <c r="E484" s="531"/>
      <c r="F484" s="531"/>
      <c r="G484" s="531"/>
      <c r="H484" s="531"/>
      <c r="I484" s="531"/>
      <c r="J484" s="531"/>
      <c r="K484" s="531"/>
      <c r="L484" s="531"/>
      <c r="M484" s="531"/>
    </row>
    <row r="485" spans="1:13" ht="15" customHeight="1" x14ac:dyDescent="0.15">
      <c r="A485" s="544"/>
      <c r="B485" s="278" t="s">
        <v>445</v>
      </c>
      <c r="C485" s="530">
        <f>SUM(C479:C484)</f>
        <v>0</v>
      </c>
      <c r="D485" s="530">
        <f>SUM(D479:D484)</f>
        <v>0</v>
      </c>
      <c r="E485" s="530">
        <f t="shared" ref="E485:M485" si="36">SUM(E479:E484)</f>
        <v>0</v>
      </c>
      <c r="F485" s="530">
        <f t="shared" si="36"/>
        <v>0</v>
      </c>
      <c r="G485" s="530">
        <f t="shared" si="36"/>
        <v>0</v>
      </c>
      <c r="H485" s="530">
        <f t="shared" si="36"/>
        <v>0</v>
      </c>
      <c r="I485" s="530">
        <f t="shared" si="36"/>
        <v>0</v>
      </c>
      <c r="J485" s="530">
        <f t="shared" si="36"/>
        <v>0</v>
      </c>
      <c r="K485" s="530">
        <f t="shared" si="36"/>
        <v>0</v>
      </c>
      <c r="L485" s="530">
        <f t="shared" si="36"/>
        <v>0</v>
      </c>
      <c r="M485" s="530">
        <f t="shared" si="36"/>
        <v>0</v>
      </c>
    </row>
    <row r="486" spans="1:13" ht="15" customHeight="1" x14ac:dyDescent="0.15">
      <c r="A486" s="577" t="s">
        <v>353</v>
      </c>
      <c r="B486" s="578" t="s">
        <v>353</v>
      </c>
      <c r="C486" s="530">
        <f>SUM(E486:F486)</f>
        <v>0</v>
      </c>
      <c r="D486" s="532"/>
      <c r="E486" s="531"/>
      <c r="F486" s="531"/>
      <c r="G486" s="531"/>
      <c r="H486" s="531"/>
      <c r="I486" s="531"/>
      <c r="J486" s="531"/>
      <c r="K486" s="531"/>
      <c r="L486" s="531"/>
      <c r="M486" s="531"/>
    </row>
    <row r="487" spans="1:13" ht="15" customHeight="1" x14ac:dyDescent="0.15">
      <c r="A487" s="577" t="s">
        <v>355</v>
      </c>
      <c r="B487" s="578" t="s">
        <v>355</v>
      </c>
      <c r="C487" s="530">
        <f>SUM(E487:F487)</f>
        <v>0</v>
      </c>
      <c r="D487" s="532"/>
      <c r="E487" s="531"/>
      <c r="F487" s="531"/>
      <c r="G487" s="531"/>
      <c r="H487" s="531"/>
      <c r="I487" s="531"/>
      <c r="J487" s="531"/>
      <c r="K487" s="531"/>
      <c r="L487" s="531"/>
      <c r="M487" s="531"/>
    </row>
    <row r="488" spans="1:13" ht="24" customHeight="1" x14ac:dyDescent="0.15">
      <c r="A488" s="577" t="s">
        <v>601</v>
      </c>
      <c r="B488" s="578"/>
      <c r="C488" s="530">
        <f>SUM(E488:F488)</f>
        <v>0</v>
      </c>
      <c r="D488" s="532"/>
      <c r="E488" s="532"/>
      <c r="F488" s="532"/>
      <c r="G488" s="532"/>
      <c r="H488" s="532"/>
      <c r="I488" s="532"/>
      <c r="J488" s="532"/>
      <c r="K488" s="532"/>
      <c r="L488" s="532"/>
      <c r="M488" s="532"/>
    </row>
    <row r="489" spans="1:13" ht="15" customHeight="1" x14ac:dyDescent="0.15">
      <c r="A489" s="577" t="s">
        <v>184</v>
      </c>
      <c r="B489" s="578"/>
      <c r="C489" s="530">
        <f t="shared" ref="C489:C490" si="37">SUM(E489:F489)</f>
        <v>0</v>
      </c>
      <c r="D489" s="532"/>
      <c r="E489" s="532"/>
      <c r="F489" s="532"/>
      <c r="G489" s="532"/>
      <c r="H489" s="532"/>
      <c r="I489" s="532"/>
      <c r="J489" s="532"/>
      <c r="K489" s="532"/>
      <c r="L489" s="532"/>
      <c r="M489" s="532"/>
    </row>
    <row r="490" spans="1:13" ht="15" customHeight="1" x14ac:dyDescent="0.15">
      <c r="A490" s="577" t="s">
        <v>185</v>
      </c>
      <c r="B490" s="578"/>
      <c r="C490" s="530">
        <f t="shared" si="37"/>
        <v>0</v>
      </c>
      <c r="D490" s="532"/>
      <c r="E490" s="532"/>
      <c r="F490" s="532"/>
      <c r="G490" s="532"/>
      <c r="H490" s="532"/>
      <c r="I490" s="532"/>
      <c r="J490" s="532"/>
      <c r="K490" s="532"/>
      <c r="L490" s="532"/>
      <c r="M490" s="532"/>
    </row>
    <row r="491" spans="1:13" ht="15" customHeight="1" x14ac:dyDescent="0.15">
      <c r="A491" s="280"/>
      <c r="B491" s="281" t="s">
        <v>602</v>
      </c>
      <c r="C491" s="530">
        <f>SUM(C486:C490)</f>
        <v>0</v>
      </c>
      <c r="D491" s="530">
        <f>SUM(D486:D490)</f>
        <v>0</v>
      </c>
      <c r="E491" s="530">
        <f t="shared" ref="E491:M491" si="38">SUM(E486:E490)</f>
        <v>0</v>
      </c>
      <c r="F491" s="530">
        <f t="shared" si="38"/>
        <v>0</v>
      </c>
      <c r="G491" s="530">
        <f t="shared" si="38"/>
        <v>0</v>
      </c>
      <c r="H491" s="530">
        <f t="shared" si="38"/>
        <v>0</v>
      </c>
      <c r="I491" s="530">
        <f t="shared" si="38"/>
        <v>0</v>
      </c>
      <c r="J491" s="530">
        <f t="shared" si="38"/>
        <v>0</v>
      </c>
      <c r="K491" s="530">
        <f t="shared" si="38"/>
        <v>0</v>
      </c>
      <c r="L491" s="530">
        <f t="shared" si="38"/>
        <v>0</v>
      </c>
      <c r="M491" s="530">
        <f t="shared" si="38"/>
        <v>0</v>
      </c>
    </row>
    <row r="492" spans="1:13" ht="15" customHeight="1" x14ac:dyDescent="0.15">
      <c r="A492" s="282"/>
      <c r="B492" s="281" t="s">
        <v>410</v>
      </c>
      <c r="C492" s="283">
        <f t="shared" ref="C492:M492" si="39">SUM(C457+C461+C465+C469+C478+C485+C491)</f>
        <v>0</v>
      </c>
      <c r="D492" s="283">
        <f t="shared" si="39"/>
        <v>0</v>
      </c>
      <c r="E492" s="283">
        <f t="shared" si="39"/>
        <v>0</v>
      </c>
      <c r="F492" s="283">
        <f t="shared" si="39"/>
        <v>0</v>
      </c>
      <c r="G492" s="283">
        <f t="shared" si="39"/>
        <v>0</v>
      </c>
      <c r="H492" s="283">
        <f t="shared" si="39"/>
        <v>0</v>
      </c>
      <c r="I492" s="283">
        <f t="shared" si="39"/>
        <v>0</v>
      </c>
      <c r="J492" s="283">
        <f t="shared" si="39"/>
        <v>0</v>
      </c>
      <c r="K492" s="283">
        <f t="shared" si="39"/>
        <v>0</v>
      </c>
      <c r="L492" s="283">
        <f t="shared" si="39"/>
        <v>0</v>
      </c>
      <c r="M492" s="283">
        <f t="shared" si="39"/>
        <v>0</v>
      </c>
    </row>
  </sheetData>
  <mergeCells count="209">
    <mergeCell ref="A97:E97"/>
    <mergeCell ref="A125:B125"/>
    <mergeCell ref="A221:B221"/>
    <mergeCell ref="A231:B231"/>
    <mergeCell ref="A237:B237"/>
    <mergeCell ref="A244:B244"/>
    <mergeCell ref="A8:C8"/>
    <mergeCell ref="A72:B72"/>
    <mergeCell ref="A73:B73"/>
    <mergeCell ref="A79:A82"/>
    <mergeCell ref="A86:B86"/>
    <mergeCell ref="A90:A93"/>
    <mergeCell ref="Q284:Q286"/>
    <mergeCell ref="R284:R286"/>
    <mergeCell ref="D285:D286"/>
    <mergeCell ref="E285:F285"/>
    <mergeCell ref="G285:G286"/>
    <mergeCell ref="H285:H286"/>
    <mergeCell ref="I285:I286"/>
    <mergeCell ref="J285:J286"/>
    <mergeCell ref="A256:B256"/>
    <mergeCell ref="A284:B286"/>
    <mergeCell ref="C284:C286"/>
    <mergeCell ref="D284:G284"/>
    <mergeCell ref="H284:J284"/>
    <mergeCell ref="K284:M284"/>
    <mergeCell ref="K285:K286"/>
    <mergeCell ref="L285:L286"/>
    <mergeCell ref="M285:M286"/>
    <mergeCell ref="A310:B310"/>
    <mergeCell ref="A311:B311"/>
    <mergeCell ref="A313:B315"/>
    <mergeCell ref="C313:C315"/>
    <mergeCell ref="D313:G313"/>
    <mergeCell ref="H313:J313"/>
    <mergeCell ref="O285:O286"/>
    <mergeCell ref="P285:P286"/>
    <mergeCell ref="A287:B287"/>
    <mergeCell ref="A293:A296"/>
    <mergeCell ref="A300:B300"/>
    <mergeCell ref="A304:A307"/>
    <mergeCell ref="N284:N286"/>
    <mergeCell ref="O284:P284"/>
    <mergeCell ref="O314:O315"/>
    <mergeCell ref="P314:P315"/>
    <mergeCell ref="K313:M313"/>
    <mergeCell ref="N313:N315"/>
    <mergeCell ref="O313:P313"/>
    <mergeCell ref="Q313:Q315"/>
    <mergeCell ref="D314:D315"/>
    <mergeCell ref="E314:F314"/>
    <mergeCell ref="G314:G315"/>
    <mergeCell ref="H314:H315"/>
    <mergeCell ref="I314:I315"/>
    <mergeCell ref="J314:J315"/>
    <mergeCell ref="A319:B319"/>
    <mergeCell ref="A321:B321"/>
    <mergeCell ref="A323:B323"/>
    <mergeCell ref="A324:B324"/>
    <mergeCell ref="A325:B325"/>
    <mergeCell ref="A326:B326"/>
    <mergeCell ref="K314:K315"/>
    <mergeCell ref="L314:L315"/>
    <mergeCell ref="M314:M315"/>
    <mergeCell ref="A318:B318"/>
    <mergeCell ref="O328:P328"/>
    <mergeCell ref="Q328:Q330"/>
    <mergeCell ref="D329:D330"/>
    <mergeCell ref="E329:F329"/>
    <mergeCell ref="G329:G330"/>
    <mergeCell ref="H329:H330"/>
    <mergeCell ref="I329:I330"/>
    <mergeCell ref="J329:J330"/>
    <mergeCell ref="K329:K330"/>
    <mergeCell ref="L329:L330"/>
    <mergeCell ref="D328:G328"/>
    <mergeCell ref="H328:J328"/>
    <mergeCell ref="K328:M328"/>
    <mergeCell ref="N328:N330"/>
    <mergeCell ref="M329:M330"/>
    <mergeCell ref="O329:O330"/>
    <mergeCell ref="P329:P330"/>
    <mergeCell ref="A339:B339"/>
    <mergeCell ref="A340:B340"/>
    <mergeCell ref="A341:B343"/>
    <mergeCell ref="C341:C343"/>
    <mergeCell ref="D341:D343"/>
    <mergeCell ref="E341:J341"/>
    <mergeCell ref="K341:K343"/>
    <mergeCell ref="L341:N342"/>
    <mergeCell ref="A328:B330"/>
    <mergeCell ref="C328:C330"/>
    <mergeCell ref="A365:F365"/>
    <mergeCell ref="A366:B367"/>
    <mergeCell ref="C366:C367"/>
    <mergeCell ref="D366:D367"/>
    <mergeCell ref="E366:E367"/>
    <mergeCell ref="F366:F367"/>
    <mergeCell ref="O341:O343"/>
    <mergeCell ref="P341:Q342"/>
    <mergeCell ref="R341:R343"/>
    <mergeCell ref="E342:G342"/>
    <mergeCell ref="H342:J342"/>
    <mergeCell ref="A364:B364"/>
    <mergeCell ref="D373:D374"/>
    <mergeCell ref="A375:B375"/>
    <mergeCell ref="A376:B376"/>
    <mergeCell ref="A377:B377"/>
    <mergeCell ref="A378:B380"/>
    <mergeCell ref="C378:C380"/>
    <mergeCell ref="D378:G378"/>
    <mergeCell ref="A368:B368"/>
    <mergeCell ref="A369:B369"/>
    <mergeCell ref="A370:A371"/>
    <mergeCell ref="A372:B372"/>
    <mergeCell ref="A373:B374"/>
    <mergeCell ref="C373:C374"/>
    <mergeCell ref="M379:M380"/>
    <mergeCell ref="O379:O380"/>
    <mergeCell ref="P379:P380"/>
    <mergeCell ref="H378:J378"/>
    <mergeCell ref="K378:M378"/>
    <mergeCell ref="N378:N380"/>
    <mergeCell ref="O378:P378"/>
    <mergeCell ref="Q378:Q380"/>
    <mergeCell ref="D379:D380"/>
    <mergeCell ref="E379:F379"/>
    <mergeCell ref="G379:G380"/>
    <mergeCell ref="H379:H380"/>
    <mergeCell ref="I379:I380"/>
    <mergeCell ref="A381:A383"/>
    <mergeCell ref="A384:A386"/>
    <mergeCell ref="A387:A389"/>
    <mergeCell ref="A392:A394"/>
    <mergeCell ref="A395:A397"/>
    <mergeCell ref="A398:A400"/>
    <mergeCell ref="J379:J380"/>
    <mergeCell ref="K379:K380"/>
    <mergeCell ref="L379:L380"/>
    <mergeCell ref="A415:B415"/>
    <mergeCell ref="A416:B416"/>
    <mergeCell ref="A417:B417"/>
    <mergeCell ref="A418:B418"/>
    <mergeCell ref="A419:B419"/>
    <mergeCell ref="A420:B420"/>
    <mergeCell ref="A401:A403"/>
    <mergeCell ref="A404:A406"/>
    <mergeCell ref="A408:A410"/>
    <mergeCell ref="A412:B412"/>
    <mergeCell ref="A413:B413"/>
    <mergeCell ref="A414:B414"/>
    <mergeCell ref="A431:B431"/>
    <mergeCell ref="A433:B434"/>
    <mergeCell ref="C433:C434"/>
    <mergeCell ref="D433:I433"/>
    <mergeCell ref="J433:J434"/>
    <mergeCell ref="A435:B435"/>
    <mergeCell ref="A421:B421"/>
    <mergeCell ref="A422:B422"/>
    <mergeCell ref="A423:B423"/>
    <mergeCell ref="A425:B425"/>
    <mergeCell ref="A426:B426"/>
    <mergeCell ref="A429:A430"/>
    <mergeCell ref="A446:B446"/>
    <mergeCell ref="A450:B451"/>
    <mergeCell ref="C450:C451"/>
    <mergeCell ref="D450:D451"/>
    <mergeCell ref="E450:F450"/>
    <mergeCell ref="G450:I450"/>
    <mergeCell ref="A436:B436"/>
    <mergeCell ref="A437:B437"/>
    <mergeCell ref="A439:B439"/>
    <mergeCell ref="A440:A442"/>
    <mergeCell ref="A444:B444"/>
    <mergeCell ref="A445:B445"/>
    <mergeCell ref="A459:B459"/>
    <mergeCell ref="A460:B460"/>
    <mergeCell ref="A461:B461"/>
    <mergeCell ref="A462:B462"/>
    <mergeCell ref="A463:B463"/>
    <mergeCell ref="A464:B464"/>
    <mergeCell ref="A452:B452"/>
    <mergeCell ref="A453:B453"/>
    <mergeCell ref="A454:B454"/>
    <mergeCell ref="A455:B455"/>
    <mergeCell ref="A456:B456"/>
    <mergeCell ref="A458:B458"/>
    <mergeCell ref="A473:B473"/>
    <mergeCell ref="A474:B474"/>
    <mergeCell ref="A475:B475"/>
    <mergeCell ref="A476:B476"/>
    <mergeCell ref="A477:B477"/>
    <mergeCell ref="A479:B479"/>
    <mergeCell ref="A466:B466"/>
    <mergeCell ref="A467:B467"/>
    <mergeCell ref="A468:B468"/>
    <mergeCell ref="A470:B470"/>
    <mergeCell ref="A471:B471"/>
    <mergeCell ref="A472:B472"/>
    <mergeCell ref="A487:B487"/>
    <mergeCell ref="A488:B488"/>
    <mergeCell ref="A489:B489"/>
    <mergeCell ref="A490:B490"/>
    <mergeCell ref="A480:B480"/>
    <mergeCell ref="A481:B481"/>
    <mergeCell ref="A482:B482"/>
    <mergeCell ref="A483:B483"/>
    <mergeCell ref="A484:B484"/>
    <mergeCell ref="A486:B486"/>
  </mergeCells>
  <dataValidations count="1">
    <dataValidation allowBlank="1" showInputMessage="1" showErrorMessage="1" errorTitle="ERROR" error="Por favor ingrese solo Números." sqref="A1:XFD1048576" xr:uid="{5BBA85B7-CE10-4296-9A4A-148A61541ED1}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492"/>
  <sheetViews>
    <sheetView topLeftCell="E331" workbookViewId="0">
      <selection activeCell="K341" sqref="K341:K343"/>
    </sheetView>
  </sheetViews>
  <sheetFormatPr baseColWidth="10" defaultColWidth="11.42578125" defaultRowHeight="10.5" x14ac:dyDescent="0.15"/>
  <cols>
    <col min="1" max="1" width="18" style="5" customWidth="1"/>
    <col min="2" max="2" width="86.42578125" style="4" customWidth="1"/>
    <col min="3" max="3" width="21.85546875" style="5" customWidth="1"/>
    <col min="4" max="4" width="19" style="5" customWidth="1"/>
    <col min="5" max="5" width="18.5703125" style="5" customWidth="1"/>
    <col min="6" max="6" width="18.42578125" style="5" customWidth="1"/>
    <col min="7" max="7" width="16.85546875" style="5" customWidth="1"/>
    <col min="8" max="13" width="15.7109375" style="5" customWidth="1"/>
    <col min="14" max="16" width="12.7109375" style="5" customWidth="1"/>
    <col min="17" max="17" width="13.7109375" style="5" customWidth="1"/>
    <col min="18" max="18" width="18.5703125" style="5" customWidth="1"/>
    <col min="19" max="24" width="11.42578125" style="5"/>
    <col min="25" max="25" width="11.42578125" style="5" customWidth="1"/>
    <col min="26" max="26" width="5.28515625" style="5" customWidth="1"/>
    <col min="27" max="27" width="13.5703125" style="5" hidden="1" customWidth="1"/>
    <col min="28" max="28" width="11.42578125" style="5" hidden="1" customWidth="1"/>
    <col min="29" max="35" width="11.42578125" style="5" customWidth="1"/>
    <col min="36" max="16384" width="11.42578125" style="5"/>
  </cols>
  <sheetData>
    <row r="1" spans="1:14" s="3" customFormat="1" ht="15" customHeight="1" x14ac:dyDescent="0.15">
      <c r="A1" s="1" t="s">
        <v>0</v>
      </c>
      <c r="B1" s="2"/>
    </row>
    <row r="2" spans="1:14" s="3" customFormat="1" ht="15" customHeight="1" x14ac:dyDescent="0.15">
      <c r="A2" s="1" t="str">
        <f>CONCATENATE("COMUNA: ",[5]NOMBRE!B2," - ","( ",[5]NOMBRE!C2,[5]NOMBRE!D2,[5]NOMBRE!E2,[5]NOMBRE!F2,[5]NOMBRE!G2," )")</f>
        <v>COMUNA: LINARES - ( 07401 )</v>
      </c>
      <c r="B2" s="2"/>
    </row>
    <row r="3" spans="1:14" ht="15" customHeight="1" x14ac:dyDescent="0.15">
      <c r="A3" s="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</row>
    <row r="4" spans="1:14" ht="15" customHeight="1" x14ac:dyDescent="0.15">
      <c r="A4" s="1" t="str">
        <f>CONCATENATE("MES: ",[5]NOMBRE!B6," - ","( ",[5]NOMBRE!C6,[5]NOMBRE!D6," )")</f>
        <v>MES: ABRIL - ( 04 )</v>
      </c>
    </row>
    <row r="5" spans="1:14" s="3" customFormat="1" ht="15" customHeight="1" x14ac:dyDescent="0.15">
      <c r="A5" s="1" t="str">
        <f>CONCATENATE("AÑO: ",[5]NOMBRE!B7)</f>
        <v>AÑO: 2021</v>
      </c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</row>
    <row r="6" spans="1:14" s="3" customFormat="1" ht="14.25" customHeight="1" x14ac:dyDescent="0.2">
      <c r="A6" s="1"/>
      <c r="B6" s="6"/>
      <c r="C6" s="8"/>
      <c r="D6" s="8" t="s">
        <v>1</v>
      </c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s="12" customFormat="1" ht="14.25" customHeight="1" x14ac:dyDescent="0.15">
      <c r="A7" s="9" t="s">
        <v>2</v>
      </c>
      <c r="B7" s="10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4" s="3" customFormat="1" ht="15.95" customHeight="1" x14ac:dyDescent="0.15">
      <c r="A8" s="762" t="s">
        <v>3</v>
      </c>
      <c r="B8" s="762"/>
      <c r="C8" s="762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4" s="3" customFormat="1" ht="35.1" customHeight="1" x14ac:dyDescent="0.15">
      <c r="A9" s="13" t="s">
        <v>4</v>
      </c>
      <c r="B9" s="13" t="s">
        <v>5</v>
      </c>
      <c r="C9" s="14" t="s">
        <v>6</v>
      </c>
      <c r="D9" s="14" t="s">
        <v>7</v>
      </c>
      <c r="E9" s="14" t="s">
        <v>8</v>
      </c>
      <c r="F9" s="7"/>
      <c r="G9" s="533">
        <f>+E70+E73+E86+E102+H124+E159+E164+E201+E220+E230+E236+E243+E277+E280</f>
        <v>1883799560</v>
      </c>
      <c r="H9" s="7"/>
      <c r="I9" s="7"/>
      <c r="J9" s="7"/>
      <c r="K9" s="7"/>
      <c r="L9" s="7"/>
      <c r="M9" s="7"/>
      <c r="N9" s="7"/>
    </row>
    <row r="10" spans="1:14" s="3" customFormat="1" ht="20.100000000000001" customHeight="1" x14ac:dyDescent="0.15">
      <c r="A10" s="15"/>
      <c r="B10" s="16" t="s">
        <v>9</v>
      </c>
      <c r="C10" s="284">
        <f>SUM(C11:C23)</f>
        <v>5711</v>
      </c>
      <c r="D10" s="285">
        <f>SUM(D11:D23)</f>
        <v>5547</v>
      </c>
      <c r="E10" s="17">
        <f>SUM(E11:E23)</f>
        <v>58327820</v>
      </c>
      <c r="F10" s="7"/>
      <c r="G10" s="7"/>
      <c r="H10" s="7"/>
      <c r="I10" s="7"/>
      <c r="J10" s="7"/>
      <c r="K10" s="7"/>
      <c r="L10" s="7"/>
      <c r="M10" s="7"/>
      <c r="N10" s="7"/>
    </row>
    <row r="11" spans="1:14" s="3" customFormat="1" ht="15" customHeight="1" x14ac:dyDescent="0.15">
      <c r="A11" s="286" t="s">
        <v>10</v>
      </c>
      <c r="B11" s="287" t="s">
        <v>11</v>
      </c>
      <c r="C11" s="288">
        <f>[5]B!C5</f>
        <v>0</v>
      </c>
      <c r="D11" s="289">
        <f>[5]B!E5</f>
        <v>0</v>
      </c>
      <c r="E11" s="18">
        <f>[5]B!AL5</f>
        <v>0</v>
      </c>
      <c r="F11" s="7"/>
      <c r="G11" s="7"/>
      <c r="H11" s="7"/>
      <c r="I11" s="7"/>
      <c r="J11" s="7"/>
      <c r="K11" s="7"/>
      <c r="L11" s="7"/>
      <c r="M11" s="7"/>
      <c r="N11" s="7"/>
    </row>
    <row r="12" spans="1:14" s="3" customFormat="1" ht="15" customHeight="1" x14ac:dyDescent="0.15">
      <c r="A12" s="290" t="s">
        <v>12</v>
      </c>
      <c r="B12" s="291" t="s">
        <v>13</v>
      </c>
      <c r="C12" s="288">
        <f>[5]B!C6</f>
        <v>0</v>
      </c>
      <c r="D12" s="289">
        <f>[5]B!E6</f>
        <v>0</v>
      </c>
      <c r="E12" s="18">
        <f>[5]B!AL6</f>
        <v>0</v>
      </c>
      <c r="F12" s="7"/>
      <c r="G12" s="7"/>
      <c r="H12" s="7"/>
      <c r="I12" s="7"/>
      <c r="J12" s="7"/>
      <c r="K12" s="7"/>
      <c r="L12" s="7"/>
      <c r="M12" s="7"/>
      <c r="N12" s="7"/>
    </row>
    <row r="13" spans="1:14" s="3" customFormat="1" ht="15" customHeight="1" x14ac:dyDescent="0.15">
      <c r="A13" s="290" t="s">
        <v>14</v>
      </c>
      <c r="B13" s="291" t="s">
        <v>15</v>
      </c>
      <c r="C13" s="288">
        <f>[5]B!C7</f>
        <v>2235</v>
      </c>
      <c r="D13" s="289">
        <f>[5]B!E7</f>
        <v>2153</v>
      </c>
      <c r="E13" s="18">
        <f>[5]B!AL7</f>
        <v>28914790</v>
      </c>
      <c r="F13" s="7"/>
      <c r="G13" s="7"/>
      <c r="H13" s="7"/>
      <c r="I13" s="7"/>
      <c r="J13" s="7"/>
      <c r="K13" s="7"/>
      <c r="L13" s="7"/>
      <c r="M13" s="7"/>
      <c r="N13" s="7"/>
    </row>
    <row r="14" spans="1:14" s="3" customFormat="1" ht="15" customHeight="1" x14ac:dyDescent="0.15">
      <c r="A14" s="290" t="s">
        <v>16</v>
      </c>
      <c r="B14" s="291" t="s">
        <v>17</v>
      </c>
      <c r="C14" s="288">
        <f>[5]B!C8</f>
        <v>0</v>
      </c>
      <c r="D14" s="289">
        <f>[5]B!E8</f>
        <v>0</v>
      </c>
      <c r="E14" s="18">
        <f>[5]B!AL8</f>
        <v>0</v>
      </c>
      <c r="F14" s="7"/>
      <c r="G14" s="7"/>
      <c r="H14" s="7"/>
      <c r="I14" s="7"/>
      <c r="J14" s="7"/>
      <c r="K14" s="7"/>
      <c r="L14" s="7"/>
      <c r="M14" s="7"/>
      <c r="N14" s="7"/>
    </row>
    <row r="15" spans="1:14" s="3" customFormat="1" ht="15" customHeight="1" x14ac:dyDescent="0.15">
      <c r="A15" s="290" t="s">
        <v>18</v>
      </c>
      <c r="B15" s="291" t="s">
        <v>19</v>
      </c>
      <c r="C15" s="288">
        <f>[5]B!C9</f>
        <v>0</v>
      </c>
      <c r="D15" s="289">
        <f>[5]B!E9</f>
        <v>0</v>
      </c>
      <c r="E15" s="18">
        <f>[5]B!AL9</f>
        <v>0</v>
      </c>
      <c r="F15" s="7"/>
      <c r="G15" s="7"/>
      <c r="H15" s="7"/>
      <c r="I15" s="7"/>
      <c r="J15" s="7"/>
      <c r="K15" s="7"/>
      <c r="L15" s="7"/>
      <c r="M15" s="7"/>
      <c r="N15" s="7"/>
    </row>
    <row r="16" spans="1:14" s="3" customFormat="1" ht="15" customHeight="1" x14ac:dyDescent="0.15">
      <c r="A16" s="290" t="s">
        <v>20</v>
      </c>
      <c r="B16" s="291" t="s">
        <v>21</v>
      </c>
      <c r="C16" s="288">
        <f>[5]B!C10</f>
        <v>0</v>
      </c>
      <c r="D16" s="289">
        <f>[5]B!E10</f>
        <v>0</v>
      </c>
      <c r="E16" s="18">
        <f>[5]B!AL10</f>
        <v>0</v>
      </c>
      <c r="F16" s="7"/>
      <c r="G16" s="7"/>
      <c r="H16" s="7"/>
      <c r="I16" s="7"/>
      <c r="J16" s="7"/>
      <c r="K16" s="7"/>
      <c r="L16" s="7"/>
      <c r="M16" s="7"/>
      <c r="N16" s="7"/>
    </row>
    <row r="17" spans="1:14" s="3" customFormat="1" ht="15" customHeight="1" x14ac:dyDescent="0.15">
      <c r="A17" s="290" t="s">
        <v>22</v>
      </c>
      <c r="B17" s="291" t="s">
        <v>23</v>
      </c>
      <c r="C17" s="288">
        <f>[5]B!C11</f>
        <v>156</v>
      </c>
      <c r="D17" s="289">
        <f>[5]B!E11</f>
        <v>95</v>
      </c>
      <c r="E17" s="18">
        <f>[5]B!AL11</f>
        <v>1599800</v>
      </c>
      <c r="F17" s="7"/>
      <c r="G17" s="7"/>
      <c r="H17" s="7"/>
      <c r="I17" s="7"/>
      <c r="J17" s="7"/>
      <c r="K17" s="7"/>
      <c r="L17" s="7"/>
      <c r="M17" s="7"/>
      <c r="N17" s="7"/>
    </row>
    <row r="18" spans="1:14" s="3" customFormat="1" ht="24" customHeight="1" x14ac:dyDescent="0.15">
      <c r="A18" s="290" t="s">
        <v>24</v>
      </c>
      <c r="B18" s="291" t="s">
        <v>25</v>
      </c>
      <c r="C18" s="288">
        <f>[5]B!C12</f>
        <v>0</v>
      </c>
      <c r="D18" s="289">
        <f>[5]B!E12</f>
        <v>0</v>
      </c>
      <c r="E18" s="18">
        <f>[5]B!AL12</f>
        <v>0</v>
      </c>
      <c r="F18" s="7"/>
      <c r="G18" s="7"/>
      <c r="H18" s="7"/>
      <c r="I18" s="7"/>
      <c r="J18" s="7"/>
      <c r="K18" s="7"/>
      <c r="L18" s="7"/>
      <c r="M18" s="7"/>
      <c r="N18" s="7"/>
    </row>
    <row r="19" spans="1:14" s="3" customFormat="1" ht="24" customHeight="1" x14ac:dyDescent="0.15">
      <c r="A19" s="290" t="s">
        <v>26</v>
      </c>
      <c r="B19" s="291" t="s">
        <v>27</v>
      </c>
      <c r="C19" s="288">
        <f>[5]B!C13</f>
        <v>0</v>
      </c>
      <c r="D19" s="289">
        <f>[5]B!E13</f>
        <v>0</v>
      </c>
      <c r="E19" s="18">
        <f>[5]B!AL13</f>
        <v>0</v>
      </c>
      <c r="F19" s="7"/>
      <c r="G19" s="7"/>
      <c r="H19" s="7"/>
      <c r="I19" s="7"/>
      <c r="J19" s="7"/>
      <c r="K19" s="7"/>
      <c r="L19" s="7"/>
      <c r="M19" s="7"/>
      <c r="N19" s="7"/>
    </row>
    <row r="20" spans="1:14" s="3" customFormat="1" ht="24" customHeight="1" x14ac:dyDescent="0.15">
      <c r="A20" s="290" t="s">
        <v>28</v>
      </c>
      <c r="B20" s="291" t="s">
        <v>29</v>
      </c>
      <c r="C20" s="288">
        <f>[5]B!C14</f>
        <v>0</v>
      </c>
      <c r="D20" s="289">
        <f>[5]B!E14</f>
        <v>0</v>
      </c>
      <c r="E20" s="18">
        <f>[5]B!AL14</f>
        <v>0</v>
      </c>
      <c r="F20" s="7"/>
      <c r="G20" s="7"/>
      <c r="H20" s="7"/>
      <c r="I20" s="7"/>
      <c r="J20" s="7"/>
      <c r="K20" s="7"/>
      <c r="L20" s="7"/>
      <c r="M20" s="7"/>
      <c r="N20" s="7"/>
    </row>
    <row r="21" spans="1:14" s="3" customFormat="1" ht="24" customHeight="1" x14ac:dyDescent="0.15">
      <c r="A21" s="290" t="s">
        <v>30</v>
      </c>
      <c r="B21" s="291" t="s">
        <v>31</v>
      </c>
      <c r="C21" s="288">
        <f>[5]B!C15</f>
        <v>1269</v>
      </c>
      <c r="D21" s="289">
        <f>[5]B!E15</f>
        <v>1261</v>
      </c>
      <c r="E21" s="18">
        <f>[5]B!AL15</f>
        <v>8549580</v>
      </c>
      <c r="F21" s="7"/>
      <c r="G21" s="7"/>
      <c r="H21" s="7"/>
      <c r="I21" s="7"/>
      <c r="J21" s="7"/>
      <c r="K21" s="7"/>
      <c r="L21" s="7"/>
      <c r="M21" s="7"/>
      <c r="N21" s="7"/>
    </row>
    <row r="22" spans="1:14" s="3" customFormat="1" ht="24" customHeight="1" x14ac:dyDescent="0.15">
      <c r="A22" s="290" t="s">
        <v>32</v>
      </c>
      <c r="B22" s="292" t="s">
        <v>33</v>
      </c>
      <c r="C22" s="288">
        <f>[5]B!C16</f>
        <v>677</v>
      </c>
      <c r="D22" s="289">
        <f>[5]B!E16</f>
        <v>677</v>
      </c>
      <c r="E22" s="18">
        <f>[5]B!AL16</f>
        <v>5517550</v>
      </c>
      <c r="F22" s="7"/>
      <c r="G22" s="7"/>
      <c r="H22" s="7"/>
      <c r="I22" s="7"/>
      <c r="J22" s="7"/>
      <c r="K22" s="7"/>
      <c r="L22" s="7"/>
      <c r="M22" s="7"/>
      <c r="N22" s="7"/>
    </row>
    <row r="23" spans="1:14" s="3" customFormat="1" ht="24" customHeight="1" x14ac:dyDescent="0.15">
      <c r="A23" s="290" t="s">
        <v>34</v>
      </c>
      <c r="B23" s="291" t="s">
        <v>35</v>
      </c>
      <c r="C23" s="288">
        <f>[5]B!C17</f>
        <v>1374</v>
      </c>
      <c r="D23" s="289">
        <f>[5]B!E17</f>
        <v>1361</v>
      </c>
      <c r="E23" s="18">
        <f>[5]B!AL17</f>
        <v>13746100</v>
      </c>
      <c r="F23" s="7"/>
      <c r="G23" s="7"/>
      <c r="H23" s="7"/>
      <c r="I23" s="7"/>
      <c r="J23" s="7"/>
      <c r="K23" s="7"/>
      <c r="L23" s="7"/>
      <c r="M23" s="7"/>
      <c r="N23" s="7"/>
    </row>
    <row r="24" spans="1:14" s="3" customFormat="1" ht="24" customHeight="1" x14ac:dyDescent="0.15">
      <c r="A24" s="293" t="s">
        <v>36</v>
      </c>
      <c r="B24" s="294" t="s">
        <v>37</v>
      </c>
      <c r="C24" s="288">
        <f>[5]B!C18</f>
        <v>3</v>
      </c>
      <c r="D24" s="289">
        <f>[5]B!E18</f>
        <v>3</v>
      </c>
      <c r="E24" s="18">
        <f>[5]B!AL18</f>
        <v>45450</v>
      </c>
      <c r="F24" s="7"/>
      <c r="G24" s="7"/>
      <c r="H24" s="7"/>
      <c r="I24" s="7"/>
      <c r="J24" s="7"/>
      <c r="K24" s="7"/>
      <c r="L24" s="7"/>
      <c r="M24" s="7"/>
      <c r="N24" s="7"/>
    </row>
    <row r="25" spans="1:14" s="3" customFormat="1" ht="15" customHeight="1" x14ac:dyDescent="0.15">
      <c r="A25" s="290" t="s">
        <v>38</v>
      </c>
      <c r="B25" s="291" t="s">
        <v>39</v>
      </c>
      <c r="C25" s="288">
        <f>[5]B!C1080</f>
        <v>0</v>
      </c>
      <c r="D25" s="289">
        <f>[5]B!E1080</f>
        <v>0</v>
      </c>
      <c r="E25" s="18">
        <f>[5]B!AL1080</f>
        <v>0</v>
      </c>
      <c r="F25" s="7"/>
      <c r="G25" s="7"/>
      <c r="H25" s="7"/>
      <c r="I25" s="7"/>
      <c r="J25" s="7"/>
      <c r="K25" s="7"/>
      <c r="L25" s="7"/>
      <c r="M25" s="7"/>
      <c r="N25" s="7"/>
    </row>
    <row r="26" spans="1:14" s="3" customFormat="1" ht="21.75" customHeight="1" x14ac:dyDescent="0.15">
      <c r="A26" s="295"/>
      <c r="B26" s="296" t="s">
        <v>40</v>
      </c>
      <c r="C26" s="297">
        <f>SUM(C27:C32)</f>
        <v>461</v>
      </c>
      <c r="D26" s="300"/>
      <c r="E26" s="20"/>
      <c r="F26" s="7"/>
      <c r="G26" s="7"/>
      <c r="H26" s="7"/>
      <c r="I26" s="7"/>
      <c r="J26" s="7"/>
      <c r="K26" s="7"/>
      <c r="L26" s="7"/>
      <c r="M26" s="7"/>
      <c r="N26" s="7"/>
    </row>
    <row r="27" spans="1:14" s="3" customFormat="1" ht="15" customHeight="1" x14ac:dyDescent="0.15">
      <c r="A27" s="290" t="s">
        <v>41</v>
      </c>
      <c r="B27" s="291" t="s">
        <v>42</v>
      </c>
      <c r="C27" s="299">
        <f>[5]B!C20</f>
        <v>0</v>
      </c>
      <c r="D27" s="300"/>
      <c r="E27" s="20"/>
      <c r="F27" s="7"/>
      <c r="G27" s="7"/>
      <c r="H27" s="7"/>
      <c r="I27" s="7"/>
      <c r="J27" s="7"/>
      <c r="K27" s="7"/>
      <c r="L27" s="7"/>
      <c r="M27" s="7"/>
      <c r="N27" s="7"/>
    </row>
    <row r="28" spans="1:14" s="3" customFormat="1" ht="15" customHeight="1" x14ac:dyDescent="0.15">
      <c r="A28" s="301"/>
      <c r="B28" s="291" t="s">
        <v>43</v>
      </c>
      <c r="C28" s="299">
        <f>[5]B!C21</f>
        <v>0</v>
      </c>
      <c r="D28" s="300"/>
      <c r="E28" s="20"/>
      <c r="F28" s="7"/>
      <c r="G28" s="7"/>
      <c r="H28" s="7"/>
      <c r="I28" s="7"/>
      <c r="J28" s="7"/>
      <c r="K28" s="7"/>
      <c r="L28" s="7"/>
      <c r="M28" s="7"/>
      <c r="N28" s="7"/>
    </row>
    <row r="29" spans="1:14" s="3" customFormat="1" ht="15" customHeight="1" x14ac:dyDescent="0.15">
      <c r="A29" s="290"/>
      <c r="B29" s="291" t="s">
        <v>44</v>
      </c>
      <c r="C29" s="299">
        <f>[5]B!C22</f>
        <v>0</v>
      </c>
      <c r="D29" s="300"/>
      <c r="E29" s="20"/>
      <c r="F29" s="7"/>
      <c r="G29" s="7"/>
      <c r="H29" s="7"/>
      <c r="I29" s="7"/>
      <c r="J29" s="7"/>
      <c r="K29" s="7"/>
      <c r="L29" s="7"/>
      <c r="M29" s="7"/>
      <c r="N29" s="7"/>
    </row>
    <row r="30" spans="1:14" s="3" customFormat="1" ht="15" customHeight="1" x14ac:dyDescent="0.15">
      <c r="A30" s="302"/>
      <c r="B30" s="291" t="s">
        <v>45</v>
      </c>
      <c r="C30" s="299">
        <f>[5]B!C23</f>
        <v>0</v>
      </c>
      <c r="D30" s="300"/>
      <c r="E30" s="20"/>
      <c r="F30" s="7"/>
      <c r="G30" s="7"/>
      <c r="H30" s="7"/>
      <c r="I30" s="7"/>
      <c r="J30" s="7"/>
      <c r="K30" s="7"/>
      <c r="L30" s="7"/>
      <c r="M30" s="7"/>
      <c r="N30" s="7"/>
    </row>
    <row r="31" spans="1:14" s="3" customFormat="1" ht="15" customHeight="1" x14ac:dyDescent="0.15">
      <c r="A31" s="302"/>
      <c r="B31" s="291" t="s">
        <v>46</v>
      </c>
      <c r="C31" s="299">
        <f>[5]B!C24</f>
        <v>461</v>
      </c>
      <c r="D31" s="300"/>
      <c r="E31" s="20"/>
      <c r="F31" s="7"/>
      <c r="G31" s="7"/>
      <c r="H31" s="7"/>
      <c r="I31" s="7"/>
      <c r="J31" s="7"/>
      <c r="K31" s="7"/>
      <c r="L31" s="7"/>
      <c r="M31" s="7"/>
      <c r="N31" s="7"/>
    </row>
    <row r="32" spans="1:14" s="3" customFormat="1" ht="15" customHeight="1" x14ac:dyDescent="0.15">
      <c r="A32" s="303">
        <v>101308</v>
      </c>
      <c r="B32" s="291" t="s">
        <v>47</v>
      </c>
      <c r="C32" s="299">
        <f>[5]B!C25</f>
        <v>0</v>
      </c>
      <c r="D32" s="300"/>
      <c r="E32" s="20"/>
      <c r="F32" s="7"/>
      <c r="G32" s="7"/>
      <c r="H32" s="7"/>
      <c r="I32" s="7"/>
      <c r="J32" s="7"/>
      <c r="K32" s="7"/>
      <c r="L32" s="7"/>
      <c r="M32" s="7"/>
      <c r="N32" s="7"/>
    </row>
    <row r="33" spans="1:14" s="3" customFormat="1" ht="20.100000000000001" customHeight="1" x14ac:dyDescent="0.15">
      <c r="A33" s="21"/>
      <c r="B33" s="22" t="s">
        <v>48</v>
      </c>
      <c r="C33" s="304">
        <f>SUM(C34:C44)</f>
        <v>7898</v>
      </c>
      <c r="D33" s="305">
        <f t="shared" ref="D33:E33" si="0">SUM(D34:D44)</f>
        <v>7894</v>
      </c>
      <c r="E33" s="305">
        <f t="shared" si="0"/>
        <v>13037880</v>
      </c>
      <c r="F33" s="7"/>
      <c r="G33" s="7"/>
      <c r="H33" s="7"/>
      <c r="I33" s="7"/>
      <c r="J33" s="7"/>
      <c r="K33" s="7"/>
      <c r="L33" s="7"/>
      <c r="M33" s="7"/>
      <c r="N33" s="7"/>
    </row>
    <row r="34" spans="1:14" s="3" customFormat="1" ht="15" customHeight="1" x14ac:dyDescent="0.15">
      <c r="A34" s="286" t="s">
        <v>49</v>
      </c>
      <c r="B34" s="287" t="s">
        <v>50</v>
      </c>
      <c r="C34" s="306">
        <f>[5]B!$C$29</f>
        <v>1792</v>
      </c>
      <c r="D34" s="306">
        <f>[5]B!$E$29</f>
        <v>1788</v>
      </c>
      <c r="E34" s="23">
        <f>[5]B!$AL$29</f>
        <v>2360160</v>
      </c>
      <c r="F34" s="7"/>
      <c r="G34" s="7"/>
      <c r="H34" s="7"/>
      <c r="I34" s="7"/>
      <c r="J34" s="7"/>
      <c r="K34" s="7"/>
      <c r="L34" s="7"/>
      <c r="M34" s="7"/>
      <c r="N34" s="7"/>
    </row>
    <row r="35" spans="1:14" s="3" customFormat="1" ht="15" customHeight="1" x14ac:dyDescent="0.15">
      <c r="A35" s="290" t="s">
        <v>51</v>
      </c>
      <c r="B35" s="291" t="s">
        <v>52</v>
      </c>
      <c r="C35" s="299">
        <f>[5]B!$C$30</f>
        <v>0</v>
      </c>
      <c r="D35" s="299">
        <f>[5]B!$E$30</f>
        <v>0</v>
      </c>
      <c r="E35" s="24">
        <f>[5]B!$AL$30</f>
        <v>0</v>
      </c>
      <c r="F35" s="7"/>
      <c r="G35" s="7"/>
      <c r="H35" s="7"/>
      <c r="I35" s="7"/>
      <c r="J35" s="7"/>
      <c r="K35" s="7"/>
      <c r="L35" s="7"/>
      <c r="M35" s="7"/>
      <c r="N35" s="7"/>
    </row>
    <row r="36" spans="1:14" s="3" customFormat="1" ht="15" customHeight="1" x14ac:dyDescent="0.15">
      <c r="A36" s="290" t="s">
        <v>53</v>
      </c>
      <c r="B36" s="291" t="s">
        <v>54</v>
      </c>
      <c r="C36" s="299">
        <f>[5]B!$C$31</f>
        <v>0</v>
      </c>
      <c r="D36" s="299">
        <f>[5]B!$E$31</f>
        <v>0</v>
      </c>
      <c r="E36" s="24">
        <f>[5]B!$AL$31</f>
        <v>0</v>
      </c>
      <c r="F36" s="7"/>
      <c r="G36" s="7"/>
      <c r="H36" s="7"/>
      <c r="I36" s="7"/>
      <c r="J36" s="7"/>
      <c r="K36" s="7"/>
      <c r="L36" s="7"/>
      <c r="M36" s="7"/>
      <c r="N36" s="7"/>
    </row>
    <row r="37" spans="1:14" s="3" customFormat="1" ht="15" customHeight="1" x14ac:dyDescent="0.15">
      <c r="A37" s="290" t="s">
        <v>55</v>
      </c>
      <c r="B37" s="291" t="s">
        <v>56</v>
      </c>
      <c r="C37" s="299">
        <f>[5]B!$C$32</f>
        <v>358</v>
      </c>
      <c r="D37" s="299">
        <f>[5]B!$E$32</f>
        <v>358</v>
      </c>
      <c r="E37" s="24">
        <f>[5]B!$AL$32</f>
        <v>644400</v>
      </c>
      <c r="F37" s="7"/>
      <c r="G37" s="7"/>
      <c r="H37" s="7"/>
      <c r="I37" s="7"/>
      <c r="J37" s="7"/>
      <c r="K37" s="7"/>
      <c r="L37" s="7"/>
      <c r="M37" s="7"/>
      <c r="N37" s="7"/>
    </row>
    <row r="38" spans="1:14" s="3" customFormat="1" ht="15" customHeight="1" x14ac:dyDescent="0.15">
      <c r="A38" s="290" t="s">
        <v>57</v>
      </c>
      <c r="B38" s="291" t="s">
        <v>58</v>
      </c>
      <c r="C38" s="299">
        <f>[5]B!$C$33</f>
        <v>5001</v>
      </c>
      <c r="D38" s="299">
        <f>[5]B!$E$33</f>
        <v>5001</v>
      </c>
      <c r="E38" s="24">
        <f>[5]B!$AL$33</f>
        <v>7251450</v>
      </c>
      <c r="F38" s="7"/>
      <c r="G38" s="7"/>
      <c r="H38" s="7"/>
      <c r="I38" s="7"/>
      <c r="J38" s="7"/>
      <c r="K38" s="7"/>
      <c r="L38" s="7"/>
      <c r="M38" s="7"/>
      <c r="N38" s="7"/>
    </row>
    <row r="39" spans="1:14" s="3" customFormat="1" ht="15" customHeight="1" x14ac:dyDescent="0.15">
      <c r="A39" s="290" t="s">
        <v>59</v>
      </c>
      <c r="B39" s="291" t="s">
        <v>60</v>
      </c>
      <c r="C39" s="299">
        <f>[5]B!$C$34</f>
        <v>174</v>
      </c>
      <c r="D39" s="299">
        <f>[5]B!$E$34</f>
        <v>174</v>
      </c>
      <c r="E39" s="24">
        <f>[5]B!$AL$34</f>
        <v>229680</v>
      </c>
      <c r="F39" s="7"/>
      <c r="G39" s="7"/>
      <c r="H39" s="7"/>
      <c r="I39" s="7"/>
      <c r="J39" s="7"/>
      <c r="K39" s="7"/>
      <c r="L39" s="7"/>
      <c r="M39" s="7"/>
      <c r="N39" s="7"/>
    </row>
    <row r="40" spans="1:14" s="3" customFormat="1" ht="15" customHeight="1" x14ac:dyDescent="0.15">
      <c r="A40" s="290" t="s">
        <v>61</v>
      </c>
      <c r="B40" s="291" t="s">
        <v>62</v>
      </c>
      <c r="C40" s="299">
        <f>[5]B!$C$1076</f>
        <v>148</v>
      </c>
      <c r="D40" s="299">
        <f>[5]B!$E$1076</f>
        <v>148</v>
      </c>
      <c r="E40" s="24">
        <f>[5]B!$AL$1076</f>
        <v>478040</v>
      </c>
      <c r="F40" s="7"/>
      <c r="G40" s="7"/>
      <c r="H40" s="7"/>
      <c r="I40" s="7"/>
      <c r="J40" s="7"/>
      <c r="K40" s="7"/>
      <c r="L40" s="7"/>
      <c r="M40" s="7"/>
      <c r="N40" s="7"/>
    </row>
    <row r="41" spans="1:14" s="3" customFormat="1" ht="15" customHeight="1" x14ac:dyDescent="0.15">
      <c r="A41" s="290" t="s">
        <v>63</v>
      </c>
      <c r="B41" s="291" t="s">
        <v>64</v>
      </c>
      <c r="C41" s="299">
        <f>[5]B!$C$1077</f>
        <v>285</v>
      </c>
      <c r="D41" s="299">
        <f>[5]B!$E$1077</f>
        <v>285</v>
      </c>
      <c r="E41" s="24">
        <f>[5]B!$AL$1077</f>
        <v>920550</v>
      </c>
      <c r="F41" s="7"/>
      <c r="G41" s="7"/>
      <c r="H41" s="7"/>
      <c r="I41" s="7"/>
      <c r="J41" s="7"/>
      <c r="K41" s="7"/>
      <c r="L41" s="7"/>
      <c r="M41" s="7"/>
      <c r="N41" s="7"/>
    </row>
    <row r="42" spans="1:14" s="3" customFormat="1" ht="15" customHeight="1" x14ac:dyDescent="0.15">
      <c r="A42" s="290" t="s">
        <v>65</v>
      </c>
      <c r="B42" s="291" t="s">
        <v>66</v>
      </c>
      <c r="C42" s="299">
        <f>[5]B!$C$1078</f>
        <v>0</v>
      </c>
      <c r="D42" s="299">
        <f>[5]B!$E$1078</f>
        <v>0</v>
      </c>
      <c r="E42" s="24">
        <f>[5]B!$AL$1078</f>
        <v>0</v>
      </c>
      <c r="F42" s="7"/>
      <c r="G42" s="7"/>
      <c r="H42" s="7"/>
      <c r="I42" s="7"/>
      <c r="J42" s="7"/>
      <c r="K42" s="7"/>
      <c r="L42" s="7"/>
      <c r="M42" s="7"/>
      <c r="N42" s="7"/>
    </row>
    <row r="43" spans="1:14" s="3" customFormat="1" ht="15" customHeight="1" x14ac:dyDescent="0.15">
      <c r="A43" s="290" t="s">
        <v>67</v>
      </c>
      <c r="B43" s="291" t="s">
        <v>68</v>
      </c>
      <c r="C43" s="299">
        <f>[5]B!$C$1079</f>
        <v>0</v>
      </c>
      <c r="D43" s="299">
        <f>[5]B!$E$1079</f>
        <v>0</v>
      </c>
      <c r="E43" s="24">
        <f>[5]B!$AL$1079</f>
        <v>0</v>
      </c>
      <c r="F43" s="7"/>
      <c r="G43" s="7"/>
      <c r="H43" s="7"/>
      <c r="I43" s="7"/>
      <c r="J43" s="7"/>
      <c r="K43" s="7"/>
      <c r="L43" s="7"/>
      <c r="M43" s="7"/>
      <c r="N43" s="7"/>
    </row>
    <row r="44" spans="1:14" s="3" customFormat="1" ht="15" customHeight="1" x14ac:dyDescent="0.15">
      <c r="A44" s="290" t="s">
        <v>69</v>
      </c>
      <c r="B44" s="291" t="s">
        <v>70</v>
      </c>
      <c r="C44" s="299">
        <f>[5]B!$C$1075</f>
        <v>140</v>
      </c>
      <c r="D44" s="299">
        <f>[5]B!$E$1075</f>
        <v>140</v>
      </c>
      <c r="E44" s="24">
        <f>[5]B!$AL$1075</f>
        <v>1153600</v>
      </c>
      <c r="F44" s="7"/>
      <c r="G44" s="7"/>
      <c r="H44" s="7"/>
      <c r="I44" s="7"/>
      <c r="J44" s="7"/>
      <c r="K44" s="7"/>
      <c r="L44" s="7"/>
      <c r="M44" s="7"/>
      <c r="N44" s="7"/>
    </row>
    <row r="45" spans="1:14" s="3" customFormat="1" ht="15" customHeight="1" x14ac:dyDescent="0.15">
      <c r="A45" s="295"/>
      <c r="B45" s="296" t="s">
        <v>40</v>
      </c>
      <c r="C45" s="307">
        <f>SUM(C46:C50)</f>
        <v>212</v>
      </c>
      <c r="D45" s="308"/>
      <c r="E45" s="27"/>
      <c r="F45" s="7"/>
      <c r="G45" s="7"/>
      <c r="H45" s="7"/>
      <c r="I45" s="7"/>
      <c r="J45" s="7"/>
      <c r="K45" s="7"/>
      <c r="L45" s="7"/>
      <c r="M45" s="7"/>
      <c r="N45" s="7"/>
    </row>
    <row r="46" spans="1:14" s="3" customFormat="1" ht="15" customHeight="1" x14ac:dyDescent="0.15">
      <c r="A46" s="26"/>
      <c r="B46" s="291" t="s">
        <v>71</v>
      </c>
      <c r="C46" s="299">
        <f>[5]B!$C$36</f>
        <v>26</v>
      </c>
      <c r="D46" s="308"/>
      <c r="E46" s="27"/>
      <c r="F46" s="7"/>
      <c r="G46" s="7"/>
      <c r="H46" s="7"/>
      <c r="I46" s="7"/>
      <c r="J46" s="7"/>
      <c r="K46" s="7"/>
      <c r="L46" s="7"/>
      <c r="M46" s="7"/>
      <c r="N46" s="7"/>
    </row>
    <row r="47" spans="1:14" s="3" customFormat="1" ht="15" customHeight="1" x14ac:dyDescent="0.15">
      <c r="A47" s="26"/>
      <c r="B47" s="291" t="s">
        <v>72</v>
      </c>
      <c r="C47" s="299">
        <f>[5]B!$C$37</f>
        <v>186</v>
      </c>
      <c r="D47" s="308"/>
      <c r="E47" s="27"/>
      <c r="F47" s="7"/>
      <c r="G47" s="7"/>
      <c r="H47" s="7"/>
      <c r="I47" s="7"/>
      <c r="J47" s="7"/>
      <c r="K47" s="7"/>
      <c r="L47" s="7"/>
      <c r="M47" s="7"/>
      <c r="N47" s="7"/>
    </row>
    <row r="48" spans="1:14" s="3" customFormat="1" ht="15" customHeight="1" x14ac:dyDescent="0.15">
      <c r="A48" s="26"/>
      <c r="B48" s="291" t="s">
        <v>73</v>
      </c>
      <c r="C48" s="299">
        <f>[5]B!$C$38</f>
        <v>0</v>
      </c>
      <c r="D48" s="308"/>
      <c r="E48" s="27"/>
      <c r="F48" s="7"/>
      <c r="G48" s="7"/>
      <c r="H48" s="7"/>
      <c r="I48" s="7"/>
      <c r="J48" s="7"/>
      <c r="K48" s="7"/>
      <c r="L48" s="7"/>
      <c r="M48" s="7"/>
      <c r="N48" s="7"/>
    </row>
    <row r="49" spans="1:14" s="3" customFormat="1" ht="15" customHeight="1" x14ac:dyDescent="0.15">
      <c r="A49" s="26"/>
      <c r="B49" s="291" t="s">
        <v>74</v>
      </c>
      <c r="C49" s="299">
        <f>[5]B!$C$39</f>
        <v>0</v>
      </c>
      <c r="D49" s="308"/>
      <c r="E49" s="27"/>
      <c r="F49" s="7"/>
      <c r="G49" s="7"/>
      <c r="H49" s="7"/>
      <c r="I49" s="7"/>
      <c r="J49" s="7"/>
      <c r="K49" s="7"/>
      <c r="L49" s="7"/>
      <c r="M49" s="7"/>
      <c r="N49" s="7"/>
    </row>
    <row r="50" spans="1:14" s="3" customFormat="1" ht="15" customHeight="1" x14ac:dyDescent="0.15">
      <c r="A50" s="28"/>
      <c r="B50" s="309" t="s">
        <v>75</v>
      </c>
      <c r="C50" s="310">
        <f>[5]B!$C$40</f>
        <v>0</v>
      </c>
      <c r="D50" s="308"/>
      <c r="E50" s="27"/>
      <c r="F50" s="7"/>
      <c r="G50" s="7"/>
      <c r="H50" s="7"/>
      <c r="I50" s="7"/>
      <c r="J50" s="7"/>
      <c r="K50" s="7"/>
      <c r="L50" s="7"/>
      <c r="M50" s="7"/>
      <c r="N50" s="7"/>
    </row>
    <row r="51" spans="1:14" s="3" customFormat="1" ht="20.100000000000001" customHeight="1" x14ac:dyDescent="0.15">
      <c r="A51" s="21"/>
      <c r="B51" s="22" t="s">
        <v>76</v>
      </c>
      <c r="C51" s="304">
        <f>SUM(C52:C53)</f>
        <v>0</v>
      </c>
      <c r="D51" s="305">
        <f>SUM(D52:D53)</f>
        <v>0</v>
      </c>
      <c r="E51" s="29">
        <f>SUM(E52:E53)</f>
        <v>0</v>
      </c>
      <c r="F51" s="7"/>
      <c r="G51" s="7"/>
      <c r="H51" s="7"/>
      <c r="I51" s="7"/>
      <c r="J51" s="7"/>
      <c r="K51" s="7"/>
      <c r="L51" s="7"/>
      <c r="M51" s="7"/>
      <c r="N51" s="7"/>
    </row>
    <row r="52" spans="1:14" s="3" customFormat="1" ht="15" customHeight="1" x14ac:dyDescent="0.15">
      <c r="A52" s="286" t="s">
        <v>77</v>
      </c>
      <c r="B52" s="287" t="s">
        <v>78</v>
      </c>
      <c r="C52" s="311">
        <f>[5]B!$C$1081</f>
        <v>0</v>
      </c>
      <c r="D52" s="311">
        <f>[5]B!$E$1081</f>
        <v>0</v>
      </c>
      <c r="E52" s="30">
        <f>[5]B!$AL$1081</f>
        <v>0</v>
      </c>
      <c r="F52" s="7"/>
      <c r="G52" s="7"/>
      <c r="H52" s="7"/>
      <c r="I52" s="7"/>
      <c r="J52" s="7"/>
      <c r="K52" s="7"/>
      <c r="L52" s="7"/>
      <c r="M52" s="7"/>
      <c r="N52" s="7"/>
    </row>
    <row r="53" spans="1:14" s="3" customFormat="1" ht="15" customHeight="1" x14ac:dyDescent="0.15">
      <c r="A53" s="290" t="s">
        <v>79</v>
      </c>
      <c r="B53" s="291" t="s">
        <v>80</v>
      </c>
      <c r="C53" s="312">
        <f>[5]B!$C$1082</f>
        <v>0</v>
      </c>
      <c r="D53" s="312">
        <f>[5]B!$E$1082</f>
        <v>0</v>
      </c>
      <c r="E53" s="31">
        <f>[5]B!$AL$1082</f>
        <v>0</v>
      </c>
      <c r="F53" s="7"/>
      <c r="G53" s="7"/>
      <c r="H53" s="7"/>
      <c r="I53" s="7"/>
      <c r="J53" s="7"/>
      <c r="K53" s="7"/>
      <c r="L53" s="7"/>
      <c r="M53" s="7"/>
      <c r="N53" s="7"/>
    </row>
    <row r="54" spans="1:14" s="3" customFormat="1" ht="15" customHeight="1" x14ac:dyDescent="0.15">
      <c r="A54" s="295"/>
      <c r="B54" s="313" t="s">
        <v>81</v>
      </c>
      <c r="C54" s="314">
        <f>C55</f>
        <v>0</v>
      </c>
      <c r="D54" s="308"/>
      <c r="E54" s="27"/>
      <c r="F54" s="7"/>
      <c r="G54" s="7"/>
      <c r="H54" s="7"/>
      <c r="I54" s="7"/>
      <c r="J54" s="7"/>
      <c r="K54" s="7"/>
      <c r="L54" s="7"/>
      <c r="M54" s="7"/>
      <c r="N54" s="7"/>
    </row>
    <row r="55" spans="1:14" s="3" customFormat="1" ht="24" customHeight="1" x14ac:dyDescent="0.15">
      <c r="A55" s="290" t="s">
        <v>82</v>
      </c>
      <c r="B55" s="309" t="s">
        <v>83</v>
      </c>
      <c r="C55" s="310">
        <f>[5]B!$C$1054</f>
        <v>0</v>
      </c>
      <c r="D55" s="308"/>
      <c r="E55" s="27"/>
      <c r="F55" s="7"/>
      <c r="G55" s="7"/>
      <c r="H55" s="7"/>
      <c r="I55" s="7"/>
      <c r="J55" s="7"/>
      <c r="K55" s="7"/>
      <c r="L55" s="7"/>
      <c r="M55" s="7"/>
      <c r="N55" s="7"/>
    </row>
    <row r="56" spans="1:14" s="3" customFormat="1" ht="20.100000000000001" customHeight="1" x14ac:dyDescent="0.15">
      <c r="A56" s="33"/>
      <c r="B56" s="22" t="s">
        <v>84</v>
      </c>
      <c r="C56" s="304">
        <f>SUM(C57:C60)</f>
        <v>963</v>
      </c>
      <c r="D56" s="305">
        <f>SUM(D57:D60)</f>
        <v>963</v>
      </c>
      <c r="E56" s="29">
        <f>SUM(E57:E60)</f>
        <v>1872400</v>
      </c>
      <c r="F56" s="7"/>
      <c r="G56" s="7"/>
      <c r="H56" s="7"/>
      <c r="I56" s="7"/>
      <c r="J56" s="7"/>
      <c r="K56" s="7"/>
      <c r="L56" s="7"/>
      <c r="M56" s="7"/>
      <c r="N56" s="7"/>
    </row>
    <row r="57" spans="1:14" s="3" customFormat="1" ht="15" customHeight="1" x14ac:dyDescent="0.15">
      <c r="A57" s="286" t="s">
        <v>85</v>
      </c>
      <c r="B57" s="287" t="s">
        <v>86</v>
      </c>
      <c r="C57" s="311">
        <f>[5]B!$C$44</f>
        <v>37</v>
      </c>
      <c r="D57" s="311">
        <f>[5]B!$E$44</f>
        <v>37</v>
      </c>
      <c r="E57" s="30">
        <f>[5]B!$AL$44</f>
        <v>160580</v>
      </c>
      <c r="F57" s="7"/>
      <c r="G57" s="7"/>
      <c r="H57" s="7"/>
      <c r="I57" s="7"/>
      <c r="J57" s="7"/>
      <c r="K57" s="7"/>
      <c r="L57" s="7"/>
      <c r="M57" s="7"/>
      <c r="N57" s="7"/>
    </row>
    <row r="58" spans="1:14" s="3" customFormat="1" ht="15" customHeight="1" x14ac:dyDescent="0.15">
      <c r="A58" s="290" t="s">
        <v>87</v>
      </c>
      <c r="B58" s="291" t="s">
        <v>88</v>
      </c>
      <c r="C58" s="312">
        <f>[5]B!$C$45</f>
        <v>624</v>
      </c>
      <c r="D58" s="312">
        <f>[5]B!$E$45</f>
        <v>624</v>
      </c>
      <c r="E58" s="31">
        <f>[5]B!$AL$45</f>
        <v>1491360</v>
      </c>
      <c r="F58" s="7"/>
      <c r="G58" s="7"/>
      <c r="H58" s="7"/>
      <c r="I58" s="7"/>
      <c r="J58" s="7"/>
      <c r="K58" s="7"/>
      <c r="L58" s="7"/>
      <c r="M58" s="7"/>
      <c r="N58" s="7"/>
    </row>
    <row r="59" spans="1:14" s="3" customFormat="1" ht="15" customHeight="1" x14ac:dyDescent="0.15">
      <c r="A59" s="290" t="s">
        <v>89</v>
      </c>
      <c r="B59" s="291" t="s">
        <v>90</v>
      </c>
      <c r="C59" s="312">
        <f>[5]B!$C$46</f>
        <v>0</v>
      </c>
      <c r="D59" s="312">
        <f>[5]B!$E$46</f>
        <v>0</v>
      </c>
      <c r="E59" s="31">
        <f>[5]B!$AL$46</f>
        <v>0</v>
      </c>
      <c r="F59" s="7"/>
      <c r="G59" s="7"/>
      <c r="H59" s="7"/>
      <c r="I59" s="7"/>
      <c r="J59" s="7"/>
      <c r="K59" s="7"/>
      <c r="L59" s="7"/>
      <c r="M59" s="7"/>
      <c r="N59" s="7"/>
    </row>
    <row r="60" spans="1:14" s="3" customFormat="1" ht="15" customHeight="1" x14ac:dyDescent="0.15">
      <c r="A60" s="290" t="s">
        <v>91</v>
      </c>
      <c r="B60" s="291" t="s">
        <v>92</v>
      </c>
      <c r="C60" s="312">
        <f>[5]B!$C$47</f>
        <v>302</v>
      </c>
      <c r="D60" s="312">
        <f>[5]B!$E$47</f>
        <v>302</v>
      </c>
      <c r="E60" s="31">
        <f>[5]B!$AL$47</f>
        <v>220460</v>
      </c>
      <c r="F60" s="7"/>
      <c r="G60" s="7"/>
      <c r="H60" s="7"/>
      <c r="I60" s="7"/>
      <c r="J60" s="7"/>
      <c r="K60" s="7"/>
      <c r="L60" s="7"/>
      <c r="M60" s="7"/>
      <c r="N60" s="7"/>
    </row>
    <row r="61" spans="1:14" s="3" customFormat="1" ht="15" customHeight="1" x14ac:dyDescent="0.15">
      <c r="A61" s="315"/>
      <c r="B61" s="313" t="s">
        <v>93</v>
      </c>
      <c r="C61" s="316">
        <f>C62</f>
        <v>0</v>
      </c>
      <c r="D61" s="308"/>
      <c r="E61" s="27"/>
      <c r="F61" s="7"/>
      <c r="G61" s="7"/>
      <c r="H61" s="7"/>
      <c r="I61" s="7"/>
      <c r="J61" s="7"/>
      <c r="K61" s="7"/>
      <c r="L61" s="7"/>
      <c r="M61" s="7"/>
      <c r="N61" s="7"/>
    </row>
    <row r="62" spans="1:14" s="3" customFormat="1" ht="15" customHeight="1" x14ac:dyDescent="0.15">
      <c r="A62" s="303"/>
      <c r="B62" s="309" t="s">
        <v>94</v>
      </c>
      <c r="C62" s="317">
        <f>[5]B!$C$49</f>
        <v>0</v>
      </c>
      <c r="D62" s="308"/>
      <c r="E62" s="27"/>
      <c r="F62" s="7"/>
      <c r="G62" s="7"/>
      <c r="H62" s="7"/>
      <c r="I62" s="7"/>
      <c r="J62" s="7"/>
      <c r="K62" s="7"/>
      <c r="L62" s="7"/>
      <c r="M62" s="7"/>
      <c r="N62" s="7"/>
    </row>
    <row r="63" spans="1:14" s="3" customFormat="1" ht="20.100000000000001" customHeight="1" x14ac:dyDescent="0.15">
      <c r="A63" s="33"/>
      <c r="B63" s="22" t="s">
        <v>95</v>
      </c>
      <c r="C63" s="304">
        <f>SUM(C64:C66)</f>
        <v>1083</v>
      </c>
      <c r="D63" s="305">
        <f>SUM(D64:D66)</f>
        <v>1083</v>
      </c>
      <c r="E63" s="29">
        <f>SUM(E64:E66)</f>
        <v>1910050</v>
      </c>
      <c r="F63" s="7"/>
      <c r="G63" s="7"/>
      <c r="H63" s="7"/>
      <c r="I63" s="7"/>
      <c r="J63" s="7"/>
      <c r="K63" s="7"/>
      <c r="L63" s="7"/>
      <c r="M63" s="7"/>
      <c r="N63" s="7"/>
    </row>
    <row r="64" spans="1:14" s="3" customFormat="1" ht="15" customHeight="1" x14ac:dyDescent="0.15">
      <c r="A64" s="286" t="s">
        <v>96</v>
      </c>
      <c r="B64" s="287" t="s">
        <v>97</v>
      </c>
      <c r="C64" s="311">
        <f>[5]B!$C$53</f>
        <v>695</v>
      </c>
      <c r="D64" s="311">
        <f>[5]B!$E$53</f>
        <v>695</v>
      </c>
      <c r="E64" s="30">
        <f>[5]B!$AL$53</f>
        <v>1438650</v>
      </c>
      <c r="F64" s="7"/>
      <c r="G64" s="7"/>
      <c r="H64" s="7"/>
      <c r="I64" s="7"/>
      <c r="J64" s="7"/>
      <c r="K64" s="7"/>
      <c r="L64" s="7"/>
      <c r="M64" s="7"/>
      <c r="N64" s="7"/>
    </row>
    <row r="65" spans="1:14" s="3" customFormat="1" ht="15" customHeight="1" x14ac:dyDescent="0.15">
      <c r="A65" s="290" t="s">
        <v>98</v>
      </c>
      <c r="B65" s="291" t="s">
        <v>99</v>
      </c>
      <c r="C65" s="312">
        <f>[5]B!$C$54</f>
        <v>11</v>
      </c>
      <c r="D65" s="312">
        <f>[5]B!$E$54</f>
        <v>11</v>
      </c>
      <c r="E65" s="31">
        <f>[5]B!$AL$54</f>
        <v>22770</v>
      </c>
      <c r="F65" s="7"/>
      <c r="G65" s="7"/>
      <c r="H65" s="7"/>
      <c r="I65" s="7"/>
      <c r="J65" s="7"/>
      <c r="K65" s="7"/>
      <c r="L65" s="7"/>
      <c r="M65" s="7"/>
      <c r="N65" s="7"/>
    </row>
    <row r="66" spans="1:14" s="3" customFormat="1" ht="15" customHeight="1" x14ac:dyDescent="0.15">
      <c r="A66" s="290" t="s">
        <v>100</v>
      </c>
      <c r="B66" s="291" t="s">
        <v>101</v>
      </c>
      <c r="C66" s="312">
        <f>[5]B!$C$55</f>
        <v>377</v>
      </c>
      <c r="D66" s="312">
        <f>[5]B!$E$55</f>
        <v>377</v>
      </c>
      <c r="E66" s="31">
        <f>[5]B!$AL$55</f>
        <v>448630</v>
      </c>
      <c r="F66" s="7"/>
      <c r="G66" s="7"/>
      <c r="H66" s="7"/>
      <c r="I66" s="7"/>
      <c r="J66" s="7"/>
      <c r="K66" s="7"/>
      <c r="L66" s="7"/>
      <c r="M66" s="7"/>
      <c r="N66" s="7"/>
    </row>
    <row r="67" spans="1:14" s="3" customFormat="1" ht="15" customHeight="1" x14ac:dyDescent="0.15">
      <c r="A67" s="295"/>
      <c r="B67" s="296" t="s">
        <v>102</v>
      </c>
      <c r="C67" s="318">
        <f>SUM(C68:C69)</f>
        <v>0</v>
      </c>
      <c r="D67" s="308"/>
      <c r="E67" s="27"/>
      <c r="F67" s="7"/>
      <c r="G67" s="7"/>
      <c r="H67" s="7"/>
      <c r="I67" s="7"/>
      <c r="J67" s="7"/>
      <c r="K67" s="7"/>
      <c r="L67" s="7"/>
      <c r="M67" s="7"/>
      <c r="N67" s="7"/>
    </row>
    <row r="68" spans="1:14" s="3" customFormat="1" ht="15" customHeight="1" x14ac:dyDescent="0.15">
      <c r="A68" s="26"/>
      <c r="B68" s="291" t="s">
        <v>103</v>
      </c>
      <c r="C68" s="312">
        <f xml:space="preserve"> [5]B!$C$57</f>
        <v>0</v>
      </c>
      <c r="D68" s="308"/>
      <c r="E68" s="35"/>
      <c r="F68" s="7"/>
      <c r="G68" s="7"/>
      <c r="H68" s="7"/>
      <c r="I68" s="7"/>
      <c r="J68" s="7"/>
      <c r="K68" s="7"/>
      <c r="L68" s="7"/>
      <c r="M68" s="7"/>
      <c r="N68" s="7"/>
    </row>
    <row r="69" spans="1:14" s="3" customFormat="1" ht="15" customHeight="1" x14ac:dyDescent="0.15">
      <c r="A69" s="28"/>
      <c r="B69" s="309" t="s">
        <v>104</v>
      </c>
      <c r="C69" s="317">
        <f>[5]B!$C$58</f>
        <v>0</v>
      </c>
      <c r="D69" s="319"/>
      <c r="E69" s="36"/>
      <c r="F69" s="7"/>
      <c r="G69" s="7"/>
      <c r="H69" s="7"/>
      <c r="I69" s="7"/>
      <c r="J69" s="7"/>
      <c r="K69" s="7"/>
      <c r="L69" s="7"/>
      <c r="M69" s="7"/>
      <c r="N69" s="7"/>
    </row>
    <row r="70" spans="1:14" s="3" customFormat="1" ht="15" customHeight="1" x14ac:dyDescent="0.15">
      <c r="A70" s="37"/>
      <c r="B70" s="13" t="s">
        <v>105</v>
      </c>
      <c r="C70" s="304">
        <f>C10+C33+C51+C56+C63+C25+C26+C45+C54+C61+C67</f>
        <v>16328</v>
      </c>
      <c r="D70" s="304">
        <f>D10+D33+D51+D56+D63+D25</f>
        <v>15487</v>
      </c>
      <c r="E70" s="38">
        <f>E10+E33+E51+E56+E63+E25</f>
        <v>75148150</v>
      </c>
      <c r="F70" s="7"/>
      <c r="G70" s="7"/>
      <c r="H70" s="7"/>
      <c r="I70" s="7"/>
      <c r="J70" s="7"/>
      <c r="K70" s="7"/>
      <c r="L70" s="7"/>
      <c r="M70" s="7"/>
      <c r="N70" s="7"/>
    </row>
    <row r="71" spans="1:14" ht="24.95" customHeight="1" x14ac:dyDescent="0.15">
      <c r="A71" s="12" t="s">
        <v>106</v>
      </c>
    </row>
    <row r="72" spans="1:14" ht="35.1" customHeight="1" x14ac:dyDescent="0.15">
      <c r="A72" s="690" t="s">
        <v>107</v>
      </c>
      <c r="B72" s="753"/>
      <c r="C72" s="39" t="s">
        <v>6</v>
      </c>
      <c r="D72" s="39" t="s">
        <v>7</v>
      </c>
      <c r="E72" s="39" t="s">
        <v>8</v>
      </c>
    </row>
    <row r="73" spans="1:14" s="41" customFormat="1" ht="15" customHeight="1" x14ac:dyDescent="0.25">
      <c r="A73" s="748" t="s">
        <v>108</v>
      </c>
      <c r="B73" s="763"/>
      <c r="C73" s="304">
        <f>SUM(C74:C79,C83:C85)</f>
        <v>132065</v>
      </c>
      <c r="D73" s="320">
        <f>SUM(D74:D78,D79,D83:D85)</f>
        <v>129697</v>
      </c>
      <c r="E73" s="40">
        <f>SUM(E74:E78,E79,E83:E85)</f>
        <v>1253521310</v>
      </c>
    </row>
    <row r="74" spans="1:14" ht="15" customHeight="1" x14ac:dyDescent="0.15">
      <c r="A74" s="42" t="s">
        <v>109</v>
      </c>
      <c r="B74" s="43" t="s">
        <v>110</v>
      </c>
      <c r="C74" s="311">
        <f>[5]B!$C$218</f>
        <v>39055</v>
      </c>
      <c r="D74" s="311">
        <f>[5]B!$E$218</f>
        <v>37917</v>
      </c>
      <c r="E74" s="44">
        <f>[5]B!$AL$218</f>
        <v>51641850</v>
      </c>
    </row>
    <row r="75" spans="1:14" ht="15" customHeight="1" x14ac:dyDescent="0.15">
      <c r="A75" s="554" t="s">
        <v>111</v>
      </c>
      <c r="B75" s="45" t="s">
        <v>112</v>
      </c>
      <c r="C75" s="312">
        <f>[5]B!C283</f>
        <v>41894</v>
      </c>
      <c r="D75" s="321">
        <f>[5]B!$E$283</f>
        <v>41006</v>
      </c>
      <c r="E75" s="46">
        <f>[5]B!$AL$283</f>
        <v>73546660</v>
      </c>
    </row>
    <row r="76" spans="1:14" ht="15" customHeight="1" x14ac:dyDescent="0.15">
      <c r="A76" s="554" t="s">
        <v>113</v>
      </c>
      <c r="B76" s="45" t="s">
        <v>114</v>
      </c>
      <c r="C76" s="312">
        <f>[5]B!$C$327</f>
        <v>2355</v>
      </c>
      <c r="D76" s="312">
        <f>[5]B!$E$327</f>
        <v>2303</v>
      </c>
      <c r="E76" s="46">
        <f>[5]B!$AL$327</f>
        <v>10283800</v>
      </c>
    </row>
    <row r="77" spans="1:14" ht="15" customHeight="1" x14ac:dyDescent="0.15">
      <c r="A77" s="554" t="s">
        <v>115</v>
      </c>
      <c r="B77" s="45" t="s">
        <v>116</v>
      </c>
      <c r="C77" s="312">
        <f>[5]B!$C$338</f>
        <v>0</v>
      </c>
      <c r="D77" s="312">
        <f>[5]B!$E$338</f>
        <v>0</v>
      </c>
      <c r="E77" s="46">
        <f>[5]B!$AL$338</f>
        <v>0</v>
      </c>
    </row>
    <row r="78" spans="1:14" ht="15" customHeight="1" x14ac:dyDescent="0.15">
      <c r="A78" s="554" t="s">
        <v>117</v>
      </c>
      <c r="B78" s="47" t="s">
        <v>118</v>
      </c>
      <c r="C78" s="322">
        <f>[5]B!$C$413</f>
        <v>3259</v>
      </c>
      <c r="D78" s="322">
        <f>[5]B!$E$413</f>
        <v>3187</v>
      </c>
      <c r="E78" s="48">
        <f>[5]B!$AL$413</f>
        <v>18050450</v>
      </c>
    </row>
    <row r="79" spans="1:14" ht="15" customHeight="1" x14ac:dyDescent="0.15">
      <c r="A79" s="764" t="s">
        <v>119</v>
      </c>
      <c r="B79" s="50" t="s">
        <v>120</v>
      </c>
      <c r="C79" s="323">
        <f>SUM(C80:C82)</f>
        <v>44190</v>
      </c>
      <c r="D79" s="323">
        <f>SUM(D80:D82)</f>
        <v>43979</v>
      </c>
      <c r="E79" s="51">
        <f>SUM(E80:E82)</f>
        <v>1097799140</v>
      </c>
    </row>
    <row r="80" spans="1:14" ht="15" customHeight="1" x14ac:dyDescent="0.15">
      <c r="A80" s="764"/>
      <c r="B80" s="52" t="s">
        <v>121</v>
      </c>
      <c r="C80" s="321">
        <f>[5]B!$C$464</f>
        <v>3692</v>
      </c>
      <c r="D80" s="321">
        <f>[5]B!$E$464</f>
        <v>3644</v>
      </c>
      <c r="E80" s="53">
        <f>[5]B!$AL$464</f>
        <v>16217470</v>
      </c>
    </row>
    <row r="81" spans="1:5" ht="15" customHeight="1" x14ac:dyDescent="0.15">
      <c r="A81" s="764"/>
      <c r="B81" s="54" t="s">
        <v>122</v>
      </c>
      <c r="C81" s="312">
        <f>[5]B!$C$483</f>
        <v>10</v>
      </c>
      <c r="D81" s="321">
        <f>[5]B!$E$483</f>
        <v>10</v>
      </c>
      <c r="E81" s="46">
        <f>[5]B!$AL$483</f>
        <v>35600</v>
      </c>
    </row>
    <row r="82" spans="1:5" ht="15" customHeight="1" x14ac:dyDescent="0.15">
      <c r="A82" s="764"/>
      <c r="B82" s="54" t="s">
        <v>123</v>
      </c>
      <c r="C82" s="312">
        <f>[5]B!$C$511</f>
        <v>40488</v>
      </c>
      <c r="D82" s="312">
        <f>[5]B!$E$511</f>
        <v>40325</v>
      </c>
      <c r="E82" s="46">
        <f>[5]B!$AL$511</f>
        <v>1081546070</v>
      </c>
    </row>
    <row r="83" spans="1:5" ht="15" customHeight="1" x14ac:dyDescent="0.15">
      <c r="A83" s="554" t="s">
        <v>124</v>
      </c>
      <c r="B83" s="45" t="s">
        <v>125</v>
      </c>
      <c r="C83" s="312">
        <f>[5]B!$C$521</f>
        <v>7</v>
      </c>
      <c r="D83" s="312">
        <f>[5]B!$E$521</f>
        <v>7</v>
      </c>
      <c r="E83" s="46">
        <f>[5]B!$AL$521</f>
        <v>85680</v>
      </c>
    </row>
    <row r="84" spans="1:5" s="56" customFormat="1" ht="15" customHeight="1" x14ac:dyDescent="0.15">
      <c r="A84" s="554" t="s">
        <v>126</v>
      </c>
      <c r="B84" s="45" t="s">
        <v>127</v>
      </c>
      <c r="C84" s="324">
        <f>[5]B!$C$575</f>
        <v>53</v>
      </c>
      <c r="D84" s="312">
        <f>[5]B!$E$575</f>
        <v>53</v>
      </c>
      <c r="E84" s="55">
        <f>[5]B!$AL$575</f>
        <v>113440</v>
      </c>
    </row>
    <row r="85" spans="1:5" ht="15" customHeight="1" x14ac:dyDescent="0.15">
      <c r="A85" s="554" t="s">
        <v>128</v>
      </c>
      <c r="B85" s="45" t="s">
        <v>129</v>
      </c>
      <c r="C85" s="312">
        <f>[5]B!$C$607</f>
        <v>1252</v>
      </c>
      <c r="D85" s="312">
        <f>[5]B!$E$607</f>
        <v>1245</v>
      </c>
      <c r="E85" s="46">
        <f>[5]B!$AL$607</f>
        <v>2000290</v>
      </c>
    </row>
    <row r="86" spans="1:5" s="3" customFormat="1" ht="15" customHeight="1" x14ac:dyDescent="0.15">
      <c r="A86" s="748" t="s">
        <v>130</v>
      </c>
      <c r="B86" s="749"/>
      <c r="C86" s="323">
        <f>+C87+C88+C89+C90+C94+C95</f>
        <v>3723</v>
      </c>
      <c r="D86" s="323">
        <f>+D87+D88+D89+D90+D94</f>
        <v>3700</v>
      </c>
      <c r="E86" s="51">
        <f>+E87+E88+E89+E90+E94</f>
        <v>112726520</v>
      </c>
    </row>
    <row r="87" spans="1:5" ht="15" customHeight="1" x14ac:dyDescent="0.15">
      <c r="A87" s="57" t="s">
        <v>131</v>
      </c>
      <c r="B87" s="58" t="s">
        <v>132</v>
      </c>
      <c r="C87" s="321">
        <f>[5]B!$C$669</f>
        <v>1722</v>
      </c>
      <c r="D87" s="312">
        <f>[5]B!$E$669</f>
        <v>1706</v>
      </c>
      <c r="E87" s="53">
        <f>[5]B!$AL$669</f>
        <v>15800260</v>
      </c>
    </row>
    <row r="88" spans="1:5" ht="15" customHeight="1" x14ac:dyDescent="0.15">
      <c r="A88" s="554" t="s">
        <v>133</v>
      </c>
      <c r="B88" s="45" t="s">
        <v>134</v>
      </c>
      <c r="C88" s="312">
        <f>[5]B!$C$692</f>
        <v>0</v>
      </c>
      <c r="D88" s="312">
        <f>[5]B!$E$692</f>
        <v>0</v>
      </c>
      <c r="E88" s="46">
        <f>[5]B!$AL$692</f>
        <v>0</v>
      </c>
    </row>
    <row r="89" spans="1:5" ht="15" customHeight="1" x14ac:dyDescent="0.15">
      <c r="A89" s="554" t="s">
        <v>135</v>
      </c>
      <c r="B89" s="45" t="s">
        <v>136</v>
      </c>
      <c r="C89" s="312">
        <f>[5]B!$C$722</f>
        <v>1373</v>
      </c>
      <c r="D89" s="312">
        <f>[5]B!$E$722</f>
        <v>1373</v>
      </c>
      <c r="E89" s="46">
        <f>[5]B!$AL$722</f>
        <v>85661050</v>
      </c>
    </row>
    <row r="90" spans="1:5" ht="15" customHeight="1" x14ac:dyDescent="0.15">
      <c r="A90" s="764" t="s">
        <v>113</v>
      </c>
      <c r="B90" s="45" t="s">
        <v>137</v>
      </c>
      <c r="C90" s="312">
        <f>SUM(C91:C93)</f>
        <v>623</v>
      </c>
      <c r="D90" s="312">
        <f>SUM(D91:D93)</f>
        <v>621</v>
      </c>
      <c r="E90" s="46">
        <f>SUM(E91:E93)</f>
        <v>11265210</v>
      </c>
    </row>
    <row r="91" spans="1:5" ht="15" customHeight="1" x14ac:dyDescent="0.15">
      <c r="A91" s="764"/>
      <c r="B91" s="54" t="s">
        <v>138</v>
      </c>
      <c r="C91" s="312">
        <f>[5]B!$C$746-[5]B!C724-[5]B!C725</f>
        <v>552</v>
      </c>
      <c r="D91" s="312">
        <f>[5]B!$E$746-[5]B!E724-[5]B!E725</f>
        <v>550</v>
      </c>
      <c r="E91" s="46">
        <f>[5]B!$AL$746-[5]B!$AL$676724-[5]B!$AL$725</f>
        <v>9686170</v>
      </c>
    </row>
    <row r="92" spans="1:5" ht="15" customHeight="1" x14ac:dyDescent="0.15">
      <c r="A92" s="764"/>
      <c r="B92" s="54" t="s">
        <v>139</v>
      </c>
      <c r="C92" s="312">
        <f>[5]B!$C$724</f>
        <v>0</v>
      </c>
      <c r="D92" s="312">
        <f>[5]B!$E$724</f>
        <v>0</v>
      </c>
      <c r="E92" s="46">
        <f>[5]B!$AL$724</f>
        <v>0</v>
      </c>
    </row>
    <row r="93" spans="1:5" ht="15" customHeight="1" x14ac:dyDescent="0.15">
      <c r="A93" s="764"/>
      <c r="B93" s="54" t="s">
        <v>140</v>
      </c>
      <c r="C93" s="312">
        <f>[5]B!$C$725</f>
        <v>71</v>
      </c>
      <c r="D93" s="312">
        <f>[5]B!$E$725</f>
        <v>71</v>
      </c>
      <c r="E93" s="46">
        <f>[5]B!$AL$725</f>
        <v>1579040</v>
      </c>
    </row>
    <row r="94" spans="1:5" ht="15" customHeight="1" x14ac:dyDescent="0.15">
      <c r="A94" s="554" t="s">
        <v>115</v>
      </c>
      <c r="B94" s="45" t="s">
        <v>141</v>
      </c>
      <c r="C94" s="312">
        <f>[5]B!$C$779</f>
        <v>0</v>
      </c>
      <c r="D94" s="312">
        <f>[5]B!$E$779</f>
        <v>0</v>
      </c>
      <c r="E94" s="46">
        <f>[5]B!$AL$779</f>
        <v>0</v>
      </c>
    </row>
    <row r="95" spans="1:5" s="60" customFormat="1" ht="15" customHeight="1" x14ac:dyDescent="0.15">
      <c r="A95" s="554"/>
      <c r="B95" s="45" t="s">
        <v>142</v>
      </c>
      <c r="C95" s="312">
        <f>[5]B!$C$837</f>
        <v>5</v>
      </c>
      <c r="D95" s="59"/>
      <c r="E95" s="59"/>
    </row>
    <row r="96" spans="1:5" s="3" customFormat="1" ht="15" customHeight="1" x14ac:dyDescent="0.15">
      <c r="A96" s="61"/>
      <c r="B96" s="61" t="s">
        <v>143</v>
      </c>
      <c r="C96" s="325">
        <f>[5]B!$C$1051</f>
        <v>0</v>
      </c>
      <c r="D96" s="326">
        <f>[5]B!$E$1051</f>
        <v>0</v>
      </c>
      <c r="E96" s="62">
        <f>[5]B!$AL$1051</f>
        <v>0</v>
      </c>
    </row>
    <row r="97" spans="1:8" s="63" customFormat="1" ht="24.95" customHeight="1" x14ac:dyDescent="0.15">
      <c r="A97" s="752" t="s">
        <v>144</v>
      </c>
      <c r="B97" s="752"/>
      <c r="C97" s="752"/>
      <c r="D97" s="752"/>
      <c r="E97" s="752"/>
    </row>
    <row r="98" spans="1:8" s="63" customFormat="1" ht="35.1" customHeight="1" x14ac:dyDescent="0.15">
      <c r="A98" s="13" t="s">
        <v>145</v>
      </c>
      <c r="B98" s="535" t="s">
        <v>5</v>
      </c>
      <c r="C98" s="39" t="s">
        <v>6</v>
      </c>
      <c r="D98" s="39" t="s">
        <v>7</v>
      </c>
      <c r="E98" s="39" t="s">
        <v>8</v>
      </c>
    </row>
    <row r="99" spans="1:8" s="63" customFormat="1" ht="15" customHeight="1" x14ac:dyDescent="0.15">
      <c r="A99" s="286" t="s">
        <v>146</v>
      </c>
      <c r="B99" s="43" t="s">
        <v>147</v>
      </c>
      <c r="C99" s="327">
        <f>[5]B!C844+[5]B!C851+[5]B!C855+[5]B!C862+[5]B!C871+[5]B!C875+[5]B!C879+[5]B!C883+[5]B!C894+[5]B!C897+[5]B!C905+[5]B!C911+[5]B!C921+[5]B!C926+[5]B!C891</f>
        <v>0</v>
      </c>
      <c r="D99" s="327">
        <f>[5]B!E844+[5]B!E851+[5]B!E855+[5]B!E862+[5]B!E871+[5]B!E875+[5]B!E879+[5]B!E883+[5]B!E894+[5]B!E897+[5]B!E905+[5]B!E911+[5]B!E921+[5]B!E926+[5]B!E891</f>
        <v>0</v>
      </c>
      <c r="E99" s="327">
        <f>[5]B!AL844+[5]B!AL851+[5]B!AL855+[5]B!AL862+[5]B!AL871+[5]B!AL875+[5]B!AL879+[5]B!AL883+[5]B!AL894+[5]B!AL897+[5]B!AL905+[5]B!AL911+[5]B!AL921+[5]B!AL926+[5]B!AL891</f>
        <v>0</v>
      </c>
    </row>
    <row r="100" spans="1:8" s="63" customFormat="1" ht="15" customHeight="1" x14ac:dyDescent="0.15">
      <c r="A100" s="290">
        <v>2001</v>
      </c>
      <c r="B100" s="45" t="s">
        <v>148</v>
      </c>
      <c r="C100" s="312">
        <f>SUM([5]B!C2370,[5]B!C2416:C2418)</f>
        <v>730</v>
      </c>
      <c r="D100" s="312">
        <f>SUM([5]B!E2370,[5]B!E2416:E2418)</f>
        <v>511</v>
      </c>
      <c r="E100" s="46">
        <f>[5]B!AL2370+[5]B!AL2416+[5]B!AL2417+[5]B!AL2418</f>
        <v>8148460</v>
      </c>
    </row>
    <row r="101" spans="1:8" s="63" customFormat="1" ht="15" customHeight="1" x14ac:dyDescent="0.15">
      <c r="A101" s="303" t="s">
        <v>149</v>
      </c>
      <c r="B101" s="65" t="s">
        <v>150</v>
      </c>
      <c r="C101" s="317">
        <f>[5]B!C2684</f>
        <v>8</v>
      </c>
      <c r="D101" s="317">
        <f>[5]B!E2684</f>
        <v>8</v>
      </c>
      <c r="E101" s="48">
        <f>[5]B!AL2684</f>
        <v>560640</v>
      </c>
    </row>
    <row r="102" spans="1:8" s="63" customFormat="1" ht="15" customHeight="1" x14ac:dyDescent="0.15">
      <c r="A102" s="37"/>
      <c r="B102" s="66" t="s">
        <v>151</v>
      </c>
      <c r="C102" s="328">
        <f>SUM(C99:C101)</f>
        <v>738</v>
      </c>
      <c r="D102" s="328">
        <f>SUM(D99:D101)</f>
        <v>519</v>
      </c>
      <c r="E102" s="67">
        <f>SUM(E99:E101)</f>
        <v>8709100</v>
      </c>
    </row>
    <row r="103" spans="1:8" s="71" customFormat="1" ht="24.95" customHeight="1" x14ac:dyDescent="0.15">
      <c r="A103" s="68" t="s">
        <v>152</v>
      </c>
      <c r="B103" s="69"/>
      <c r="C103" s="68"/>
      <c r="D103" s="68"/>
      <c r="E103" s="68"/>
      <c r="F103" s="70"/>
      <c r="G103" s="70"/>
    </row>
    <row r="104" spans="1:8" s="63" customFormat="1" ht="33.75" customHeight="1" x14ac:dyDescent="0.15">
      <c r="A104" s="72" t="s">
        <v>4</v>
      </c>
      <c r="B104" s="72" t="s">
        <v>5</v>
      </c>
      <c r="C104" s="39" t="s">
        <v>6</v>
      </c>
      <c r="D104" s="39" t="s">
        <v>7</v>
      </c>
      <c r="E104" s="39" t="s">
        <v>153</v>
      </c>
      <c r="F104" s="39" t="s">
        <v>154</v>
      </c>
      <c r="G104" s="39" t="s">
        <v>155</v>
      </c>
      <c r="H104" s="39" t="s">
        <v>8</v>
      </c>
    </row>
    <row r="105" spans="1:8" s="63" customFormat="1" ht="15" customHeight="1" x14ac:dyDescent="0.15">
      <c r="A105" s="286" t="s">
        <v>156</v>
      </c>
      <c r="B105" s="43" t="s">
        <v>157</v>
      </c>
      <c r="C105" s="311">
        <f>[5]B!$C$1216</f>
        <v>0</v>
      </c>
      <c r="D105" s="311">
        <f>[5]B!$I$1216</f>
        <v>0</v>
      </c>
      <c r="E105" s="311">
        <f>[5]B!$I$1216</f>
        <v>0</v>
      </c>
      <c r="F105" s="311">
        <f>[5]B!$L$1216</f>
        <v>0</v>
      </c>
      <c r="G105" s="73"/>
      <c r="H105" s="44">
        <f>[5]B!$AL$1216</f>
        <v>0</v>
      </c>
    </row>
    <row r="106" spans="1:8" s="63" customFormat="1" ht="15" customHeight="1" x14ac:dyDescent="0.15">
      <c r="A106" s="290" t="s">
        <v>158</v>
      </c>
      <c r="B106" s="45" t="s">
        <v>159</v>
      </c>
      <c r="C106" s="312">
        <f>[5]B!C1352</f>
        <v>5</v>
      </c>
      <c r="D106" s="312">
        <f>[5]B!I1352</f>
        <v>5</v>
      </c>
      <c r="E106" s="312">
        <f>[5]B!I1352</f>
        <v>5</v>
      </c>
      <c r="F106" s="312">
        <f>[5]B!L1352</f>
        <v>0</v>
      </c>
      <c r="G106" s="74"/>
      <c r="H106" s="46">
        <f>[5]B!$AL$1352</f>
        <v>1134840</v>
      </c>
    </row>
    <row r="107" spans="1:8" s="63" customFormat="1" ht="15" customHeight="1" x14ac:dyDescent="0.15">
      <c r="A107" s="290" t="s">
        <v>160</v>
      </c>
      <c r="B107" s="45" t="s">
        <v>161</v>
      </c>
      <c r="C107" s="312">
        <f>[5]B!C1502</f>
        <v>13</v>
      </c>
      <c r="D107" s="312">
        <f>[5]B!I1502</f>
        <v>13</v>
      </c>
      <c r="E107" s="312">
        <f>[5]B!I1502</f>
        <v>13</v>
      </c>
      <c r="F107" s="312">
        <f>[5]B!L1502</f>
        <v>0</v>
      </c>
      <c r="G107" s="74"/>
      <c r="H107" s="46">
        <f>[5]B!$AL$1502</f>
        <v>1495920</v>
      </c>
    </row>
    <row r="108" spans="1:8" s="63" customFormat="1" ht="15" customHeight="1" x14ac:dyDescent="0.15">
      <c r="A108" s="290" t="s">
        <v>162</v>
      </c>
      <c r="B108" s="45" t="s">
        <v>163</v>
      </c>
      <c r="C108" s="312">
        <f>[5]B!C1566</f>
        <v>4</v>
      </c>
      <c r="D108" s="312">
        <f>[5]B!I1566</f>
        <v>3</v>
      </c>
      <c r="E108" s="312">
        <f>[5]B!I1566</f>
        <v>3</v>
      </c>
      <c r="F108" s="312">
        <f>[5]B!L1566</f>
        <v>1</v>
      </c>
      <c r="G108" s="74"/>
      <c r="H108" s="46">
        <f>[5]B!AL1566</f>
        <v>247215</v>
      </c>
    </row>
    <row r="109" spans="1:8" s="63" customFormat="1" ht="15" customHeight="1" x14ac:dyDescent="0.15">
      <c r="A109" s="290" t="s">
        <v>164</v>
      </c>
      <c r="B109" s="45" t="s">
        <v>165</v>
      </c>
      <c r="C109" s="312">
        <f>[5]B!$C$1635</f>
        <v>24</v>
      </c>
      <c r="D109" s="312">
        <f>[5]B!$I$1635</f>
        <v>18</v>
      </c>
      <c r="E109" s="312">
        <f>[5]B!$I$1635</f>
        <v>18</v>
      </c>
      <c r="F109" s="312">
        <f>[5]B!$L$1635</f>
        <v>6</v>
      </c>
      <c r="G109" s="74"/>
      <c r="H109" s="46">
        <f>[5]B!$AL$1635</f>
        <v>1468235</v>
      </c>
    </row>
    <row r="110" spans="1:8" s="63" customFormat="1" ht="15" customHeight="1" x14ac:dyDescent="0.15">
      <c r="A110" s="290" t="s">
        <v>166</v>
      </c>
      <c r="B110" s="45" t="s">
        <v>167</v>
      </c>
      <c r="C110" s="312">
        <f>[5]B!$C$1680</f>
        <v>46</v>
      </c>
      <c r="D110" s="312">
        <f>[5]B!$I$1680</f>
        <v>40</v>
      </c>
      <c r="E110" s="312">
        <f>[5]B!$I$1680</f>
        <v>40</v>
      </c>
      <c r="F110" s="312">
        <f>[5]B!$L$1680</f>
        <v>6</v>
      </c>
      <c r="G110" s="74"/>
      <c r="H110" s="46">
        <f>[5]B!$AL$1680</f>
        <v>2170095</v>
      </c>
    </row>
    <row r="111" spans="1:8" s="63" customFormat="1" ht="15" customHeight="1" x14ac:dyDescent="0.15">
      <c r="A111" s="290" t="s">
        <v>168</v>
      </c>
      <c r="B111" s="45" t="s">
        <v>169</v>
      </c>
      <c r="C111" s="312">
        <f>[5]B!$C$1914</f>
        <v>8</v>
      </c>
      <c r="D111" s="312">
        <f>[5]B!$I$1914</f>
        <v>8</v>
      </c>
      <c r="E111" s="312">
        <f>[5]B!$I$1914</f>
        <v>8</v>
      </c>
      <c r="F111" s="312">
        <f>[5]B!$L$1914</f>
        <v>0</v>
      </c>
      <c r="G111" s="74"/>
      <c r="H111" s="46">
        <f>[5]B!$AL$1914</f>
        <v>7630760</v>
      </c>
    </row>
    <row r="112" spans="1:8" s="63" customFormat="1" ht="15" customHeight="1" x14ac:dyDescent="0.15">
      <c r="A112" s="290" t="s">
        <v>170</v>
      </c>
      <c r="B112" s="45" t="s">
        <v>171</v>
      </c>
      <c r="C112" s="312">
        <f>[5]B!$C$1983</f>
        <v>5</v>
      </c>
      <c r="D112" s="312">
        <f>[5]B!$I$1983</f>
        <v>4</v>
      </c>
      <c r="E112" s="312">
        <f>[5]B!$I$1983</f>
        <v>4</v>
      </c>
      <c r="F112" s="312">
        <f>[5]B!$L$1983</f>
        <v>1</v>
      </c>
      <c r="G112" s="74"/>
      <c r="H112" s="46">
        <f>[5]B!$AL$1983</f>
        <v>1012360</v>
      </c>
    </row>
    <row r="113" spans="1:12" s="63" customFormat="1" ht="15" customHeight="1" x14ac:dyDescent="0.15">
      <c r="A113" s="290" t="s">
        <v>172</v>
      </c>
      <c r="B113" s="45" t="s">
        <v>173</v>
      </c>
      <c r="C113" s="312">
        <f>[5]B!$C$2176</f>
        <v>102</v>
      </c>
      <c r="D113" s="312">
        <f>[5]B!$I$2176</f>
        <v>74</v>
      </c>
      <c r="E113" s="312">
        <f>[5]B!$I$2176</f>
        <v>74</v>
      </c>
      <c r="F113" s="312">
        <f>[5]B!$L$2176</f>
        <v>19</v>
      </c>
      <c r="G113" s="74"/>
      <c r="H113" s="46">
        <f>[5]B!$AL$2176</f>
        <v>22096750</v>
      </c>
    </row>
    <row r="114" spans="1:12" s="63" customFormat="1" ht="15" customHeight="1" x14ac:dyDescent="0.15">
      <c r="A114" s="290" t="s">
        <v>174</v>
      </c>
      <c r="B114" s="45" t="s">
        <v>175</v>
      </c>
      <c r="C114" s="312">
        <f>[5]B!C2218</f>
        <v>4</v>
      </c>
      <c r="D114" s="312">
        <f>[5]B!I2218</f>
        <v>4</v>
      </c>
      <c r="E114" s="312">
        <f>[5]B!I2218</f>
        <v>4</v>
      </c>
      <c r="F114" s="312">
        <f>[5]B!L2218</f>
        <v>0</v>
      </c>
      <c r="G114" s="74"/>
      <c r="H114" s="46">
        <f>[5]B!AL2218</f>
        <v>510330</v>
      </c>
    </row>
    <row r="115" spans="1:12" s="63" customFormat="1" ht="15" customHeight="1" x14ac:dyDescent="0.15">
      <c r="A115" s="290" t="s">
        <v>176</v>
      </c>
      <c r="B115" s="45" t="s">
        <v>177</v>
      </c>
      <c r="C115" s="312">
        <f>[5]B!$C$2342</f>
        <v>17</v>
      </c>
      <c r="D115" s="312">
        <f>[5]B!I2342</f>
        <v>13</v>
      </c>
      <c r="E115" s="312">
        <f>[5]B!I2342</f>
        <v>13</v>
      </c>
      <c r="F115" s="312">
        <f>[5]B!L2342</f>
        <v>1</v>
      </c>
      <c r="G115" s="74"/>
      <c r="H115" s="46">
        <f>[5]B!AL2342</f>
        <v>5245055</v>
      </c>
    </row>
    <row r="116" spans="1:12" s="63" customFormat="1" ht="15" customHeight="1" x14ac:dyDescent="0.15">
      <c r="A116" s="290" t="s">
        <v>178</v>
      </c>
      <c r="B116" s="45" t="s">
        <v>179</v>
      </c>
      <c r="C116" s="312">
        <f>[5]B!$C$2377</f>
        <v>6</v>
      </c>
      <c r="D116" s="312">
        <f>[5]B!I2377</f>
        <v>5</v>
      </c>
      <c r="E116" s="312">
        <f>[5]B!I2377</f>
        <v>5</v>
      </c>
      <c r="F116" s="312">
        <f>[5]B!L2377</f>
        <v>1</v>
      </c>
      <c r="G116" s="74"/>
      <c r="H116" s="46">
        <f>[5]B!$AL$2377</f>
        <v>1531945</v>
      </c>
    </row>
    <row r="117" spans="1:12" s="63" customFormat="1" ht="15" customHeight="1" x14ac:dyDescent="0.15">
      <c r="A117" s="290" t="s">
        <v>180</v>
      </c>
      <c r="B117" s="45" t="s">
        <v>181</v>
      </c>
      <c r="C117" s="312">
        <f>[5]B!$C$2414</f>
        <v>32</v>
      </c>
      <c r="D117" s="312">
        <f>[5]B!$I$2414</f>
        <v>27</v>
      </c>
      <c r="E117" s="312">
        <f>[5]B!$I$2414</f>
        <v>27</v>
      </c>
      <c r="F117" s="312">
        <f>[5]B!$L$2414</f>
        <v>3</v>
      </c>
      <c r="G117" s="74"/>
      <c r="H117" s="46">
        <f>[5]B!$AL$2414</f>
        <v>4997015</v>
      </c>
    </row>
    <row r="118" spans="1:12" s="75" customFormat="1" ht="15" customHeight="1" x14ac:dyDescent="0.15">
      <c r="A118" s="290" t="s">
        <v>182</v>
      </c>
      <c r="B118" s="45" t="s">
        <v>183</v>
      </c>
      <c r="C118" s="312">
        <f>SUM(C119:C121)</f>
        <v>74</v>
      </c>
      <c r="D118" s="312">
        <f t="shared" ref="D118:F118" si="1">SUM(D119:D121)</f>
        <v>19</v>
      </c>
      <c r="E118" s="312">
        <f t="shared" si="1"/>
        <v>19</v>
      </c>
      <c r="F118" s="312">
        <f t="shared" si="1"/>
        <v>0</v>
      </c>
      <c r="G118" s="74"/>
      <c r="H118" s="46">
        <f>SUM(H119:H121)</f>
        <v>2925430</v>
      </c>
    </row>
    <row r="119" spans="1:12" s="75" customFormat="1" ht="15" customHeight="1" x14ac:dyDescent="0.15">
      <c r="A119" s="290"/>
      <c r="B119" s="76" t="s">
        <v>184</v>
      </c>
      <c r="C119" s="312">
        <f>[5]B!C2420</f>
        <v>74</v>
      </c>
      <c r="D119" s="312">
        <f>[5]B!$I$2420</f>
        <v>19</v>
      </c>
      <c r="E119" s="312">
        <f>[5]B!$I$2420</f>
        <v>19</v>
      </c>
      <c r="F119" s="312">
        <f>[5]B!$L$2420</f>
        <v>0</v>
      </c>
      <c r="G119" s="74"/>
      <c r="H119" s="46">
        <f>[5]B!$AL$2420</f>
        <v>2925430</v>
      </c>
    </row>
    <row r="120" spans="1:12" s="75" customFormat="1" ht="15" customHeight="1" x14ac:dyDescent="0.15">
      <c r="A120" s="290"/>
      <c r="B120" s="76" t="s">
        <v>185</v>
      </c>
      <c r="C120" s="312">
        <f>[5]B!C2421</f>
        <v>0</v>
      </c>
      <c r="D120" s="312">
        <f>[5]B!$I$2421</f>
        <v>0</v>
      </c>
      <c r="E120" s="312">
        <f>[5]B!$I$2421</f>
        <v>0</v>
      </c>
      <c r="F120" s="312">
        <f>[5]B!$L$2421</f>
        <v>0</v>
      </c>
      <c r="G120" s="74"/>
      <c r="H120" s="46">
        <f>[5]B!$AL$2421</f>
        <v>0</v>
      </c>
    </row>
    <row r="121" spans="1:12" s="75" customFormat="1" ht="15" customHeight="1" x14ac:dyDescent="0.15">
      <c r="A121" s="290"/>
      <c r="B121" s="76" t="s">
        <v>186</v>
      </c>
      <c r="C121" s="312">
        <f>SUM([5]B!C2422:C2426)</f>
        <v>0</v>
      </c>
      <c r="D121" s="312">
        <f>SUM([5]B!I2422:I2426)</f>
        <v>0</v>
      </c>
      <c r="E121" s="312">
        <f>SUM([5]B!I2422:I2426)</f>
        <v>0</v>
      </c>
      <c r="F121" s="312">
        <f>SUM([5]B!L2422:L2426)</f>
        <v>0</v>
      </c>
      <c r="G121" s="74"/>
      <c r="H121" s="46">
        <f>SUM([5]B!AL2422:AL2426)</f>
        <v>0</v>
      </c>
    </row>
    <row r="122" spans="1:12" s="63" customFormat="1" ht="15" customHeight="1" x14ac:dyDescent="0.15">
      <c r="A122" s="290" t="s">
        <v>187</v>
      </c>
      <c r="B122" s="45" t="s">
        <v>188</v>
      </c>
      <c r="C122" s="312">
        <f>[5]B!$C$2660</f>
        <v>45</v>
      </c>
      <c r="D122" s="312">
        <f>[5]B!$I$2660</f>
        <v>37</v>
      </c>
      <c r="E122" s="312">
        <f>[5]B!$I$2660</f>
        <v>37</v>
      </c>
      <c r="F122" s="312">
        <f>[5]B!$L$2660</f>
        <v>3</v>
      </c>
      <c r="G122" s="74"/>
      <c r="H122" s="46">
        <f>[5]B!$AL$2660</f>
        <v>12489860</v>
      </c>
    </row>
    <row r="123" spans="1:12" s="63" customFormat="1" ht="15" customHeight="1" x14ac:dyDescent="0.15">
      <c r="A123" s="303">
        <v>2106</v>
      </c>
      <c r="B123" s="65" t="s">
        <v>189</v>
      </c>
      <c r="C123" s="317">
        <f>[5]B!$C2672</f>
        <v>14</v>
      </c>
      <c r="D123" s="317">
        <f>[5]B!$I2672</f>
        <v>12</v>
      </c>
      <c r="E123" s="74"/>
      <c r="F123" s="74"/>
      <c r="G123" s="317">
        <f>[5]B!C2672</f>
        <v>14</v>
      </c>
      <c r="H123" s="317">
        <f>+([5]B!$AL2672)*0.75</f>
        <v>579510</v>
      </c>
    </row>
    <row r="124" spans="1:12" s="63" customFormat="1" ht="15" customHeight="1" x14ac:dyDescent="0.15">
      <c r="A124" s="329"/>
      <c r="B124" s="66" t="s">
        <v>190</v>
      </c>
      <c r="C124" s="323">
        <f>SUM(C105:C118)+C122+C123</f>
        <v>399</v>
      </c>
      <c r="D124" s="323">
        <f>SUM(D105:D118)+D122+D123</f>
        <v>282</v>
      </c>
      <c r="E124" s="323">
        <f>SUM(E105:E118)+E122+E123</f>
        <v>270</v>
      </c>
      <c r="F124" s="323">
        <f>SUM(F105:F118)+F122+F123</f>
        <v>41</v>
      </c>
      <c r="G124" s="317">
        <f>SUM(G123)</f>
        <v>14</v>
      </c>
      <c r="H124" s="51">
        <f>SUM(H105:H118)+H122+H123</f>
        <v>65535320</v>
      </c>
    </row>
    <row r="125" spans="1:12" s="12" customFormat="1" ht="24.95" customHeight="1" x14ac:dyDescent="0.15">
      <c r="A125" s="759" t="s">
        <v>191</v>
      </c>
      <c r="B125" s="752"/>
      <c r="C125" s="330"/>
      <c r="D125" s="330"/>
      <c r="E125" s="77"/>
      <c r="F125" s="11"/>
      <c r="G125" s="11"/>
      <c r="H125" s="11"/>
      <c r="I125" s="11"/>
      <c r="J125" s="11"/>
      <c r="K125" s="11"/>
      <c r="L125" s="11"/>
    </row>
    <row r="126" spans="1:12" s="3" customFormat="1" ht="35.1" customHeight="1" x14ac:dyDescent="0.15">
      <c r="A126" s="13" t="s">
        <v>4</v>
      </c>
      <c r="B126" s="13" t="s">
        <v>5</v>
      </c>
      <c r="C126" s="39" t="s">
        <v>6</v>
      </c>
      <c r="D126" s="39" t="s">
        <v>7</v>
      </c>
      <c r="E126" s="39" t="s">
        <v>8</v>
      </c>
      <c r="F126" s="7"/>
      <c r="G126" s="7"/>
      <c r="H126" s="7"/>
      <c r="I126" s="7"/>
      <c r="J126" s="7"/>
      <c r="K126" s="7"/>
      <c r="L126" s="7"/>
    </row>
    <row r="127" spans="1:12" s="3" customFormat="1" ht="20.100000000000001" customHeight="1" x14ac:dyDescent="0.15">
      <c r="A127" s="13"/>
      <c r="B127" s="331" t="s">
        <v>192</v>
      </c>
      <c r="C127" s="304"/>
      <c r="D127" s="304"/>
      <c r="E127" s="40"/>
      <c r="F127" s="7"/>
      <c r="G127" s="7"/>
      <c r="H127" s="7"/>
      <c r="I127" s="7"/>
      <c r="J127" s="7"/>
      <c r="K127" s="7"/>
      <c r="L127" s="7"/>
    </row>
    <row r="128" spans="1:12" s="3" customFormat="1" ht="24" customHeight="1" x14ac:dyDescent="0.15">
      <c r="A128" s="286" t="s">
        <v>193</v>
      </c>
      <c r="B128" s="43" t="s">
        <v>194</v>
      </c>
      <c r="C128" s="332">
        <f>[5]B!$C$116</f>
        <v>3273</v>
      </c>
      <c r="D128" s="332">
        <f>[5]B!$E$116</f>
        <v>3099</v>
      </c>
      <c r="E128" s="78">
        <f>[5]B!$AL$116</f>
        <v>122193570</v>
      </c>
      <c r="F128" s="7"/>
      <c r="G128" s="7"/>
      <c r="H128" s="7"/>
      <c r="I128" s="7"/>
      <c r="J128" s="7"/>
      <c r="K128" s="7"/>
      <c r="L128" s="7"/>
    </row>
    <row r="129" spans="1:12" s="3" customFormat="1" ht="24" customHeight="1" x14ac:dyDescent="0.15">
      <c r="A129" s="290" t="s">
        <v>195</v>
      </c>
      <c r="B129" s="45" t="s">
        <v>196</v>
      </c>
      <c r="C129" s="333">
        <f>[5]B!$C$117</f>
        <v>0</v>
      </c>
      <c r="D129" s="333">
        <f>[5]B!$E$117</f>
        <v>0</v>
      </c>
      <c r="E129" s="79">
        <f>[5]B!$AL$117</f>
        <v>0</v>
      </c>
      <c r="F129" s="7"/>
      <c r="G129" s="7"/>
      <c r="H129" s="7"/>
      <c r="I129" s="7"/>
      <c r="J129" s="7"/>
      <c r="K129" s="7"/>
      <c r="L129" s="7"/>
    </row>
    <row r="130" spans="1:12" s="3" customFormat="1" ht="24" customHeight="1" x14ac:dyDescent="0.15">
      <c r="A130" s="290" t="s">
        <v>197</v>
      </c>
      <c r="B130" s="45" t="s">
        <v>198</v>
      </c>
      <c r="C130" s="333">
        <f>[5]B!$C$118</f>
        <v>0</v>
      </c>
      <c r="D130" s="333">
        <f>[5]B!$E$118</f>
        <v>0</v>
      </c>
      <c r="E130" s="79">
        <f>[5]B!$AL$118</f>
        <v>0</v>
      </c>
      <c r="F130" s="7"/>
      <c r="G130" s="7"/>
      <c r="H130" s="7"/>
      <c r="I130" s="7"/>
      <c r="J130" s="7"/>
      <c r="K130" s="7"/>
      <c r="L130" s="7"/>
    </row>
    <row r="131" spans="1:12" s="3" customFormat="1" ht="15" customHeight="1" x14ac:dyDescent="0.15">
      <c r="A131" s="290" t="s">
        <v>199</v>
      </c>
      <c r="B131" s="45" t="s">
        <v>200</v>
      </c>
      <c r="C131" s="333">
        <f>[5]B!$C$119</f>
        <v>904</v>
      </c>
      <c r="D131" s="333">
        <f>[5]B!$E$119</f>
        <v>903</v>
      </c>
      <c r="E131" s="79">
        <f>[5]B!$AL$119</f>
        <v>148010730</v>
      </c>
      <c r="F131" s="7"/>
      <c r="G131" s="7"/>
      <c r="H131" s="7"/>
      <c r="I131" s="7"/>
      <c r="J131" s="7"/>
      <c r="K131" s="7"/>
      <c r="L131" s="7"/>
    </row>
    <row r="132" spans="1:12" s="3" customFormat="1" ht="15" customHeight="1" x14ac:dyDescent="0.15">
      <c r="A132" s="290" t="s">
        <v>201</v>
      </c>
      <c r="B132" s="45" t="s">
        <v>202</v>
      </c>
      <c r="C132" s="333">
        <f>[5]B!$C$120</f>
        <v>0</v>
      </c>
      <c r="D132" s="333">
        <f>[5]B!$E$120</f>
        <v>0</v>
      </c>
      <c r="E132" s="79">
        <f>[5]B!$AL$120</f>
        <v>0</v>
      </c>
      <c r="F132" s="7"/>
      <c r="G132" s="7"/>
      <c r="H132" s="7"/>
      <c r="I132" s="7"/>
      <c r="J132" s="7"/>
      <c r="K132" s="7"/>
      <c r="L132" s="7"/>
    </row>
    <row r="133" spans="1:12" s="3" customFormat="1" ht="15" customHeight="1" x14ac:dyDescent="0.15">
      <c r="A133" s="290" t="s">
        <v>203</v>
      </c>
      <c r="B133" s="45" t="s">
        <v>204</v>
      </c>
      <c r="C133" s="333">
        <f>[5]B!$C$121</f>
        <v>0</v>
      </c>
      <c r="D133" s="333">
        <f>[5]B!$E$121</f>
        <v>0</v>
      </c>
      <c r="E133" s="79">
        <f>[5]B!$AL$121</f>
        <v>0</v>
      </c>
      <c r="F133" s="7"/>
      <c r="G133" s="7"/>
      <c r="H133" s="7"/>
      <c r="I133" s="7"/>
      <c r="J133" s="7"/>
      <c r="K133" s="7"/>
      <c r="L133" s="7"/>
    </row>
    <row r="134" spans="1:12" s="3" customFormat="1" ht="15" customHeight="1" x14ac:dyDescent="0.15">
      <c r="A134" s="290" t="s">
        <v>205</v>
      </c>
      <c r="B134" s="45" t="s">
        <v>206</v>
      </c>
      <c r="C134" s="333">
        <f>[5]B!$C$122</f>
        <v>282</v>
      </c>
      <c r="D134" s="333">
        <f>[5]B!$E$122</f>
        <v>280</v>
      </c>
      <c r="E134" s="79">
        <f>[5]B!$AL$122</f>
        <v>22170400</v>
      </c>
      <c r="F134" s="7"/>
      <c r="G134" s="7"/>
      <c r="H134" s="7"/>
      <c r="I134" s="7"/>
      <c r="J134" s="7"/>
      <c r="K134" s="7"/>
      <c r="L134" s="7"/>
    </row>
    <row r="135" spans="1:12" s="3" customFormat="1" ht="15" customHeight="1" x14ac:dyDescent="0.15">
      <c r="A135" s="290" t="s">
        <v>207</v>
      </c>
      <c r="B135" s="45" t="s">
        <v>208</v>
      </c>
      <c r="C135" s="333">
        <f>[5]B!$C$123</f>
        <v>119</v>
      </c>
      <c r="D135" s="333">
        <f>[5]B!$E$123</f>
        <v>118</v>
      </c>
      <c r="E135" s="79">
        <f>[5]B!$AL$123</f>
        <v>9343240</v>
      </c>
      <c r="F135" s="7"/>
      <c r="G135" s="7"/>
      <c r="H135" s="7"/>
      <c r="I135" s="7"/>
      <c r="J135" s="7"/>
      <c r="K135" s="7"/>
      <c r="L135" s="7"/>
    </row>
    <row r="136" spans="1:12" s="3" customFormat="1" ht="15" customHeight="1" x14ac:dyDescent="0.15">
      <c r="A136" s="290" t="s">
        <v>209</v>
      </c>
      <c r="B136" s="45" t="s">
        <v>210</v>
      </c>
      <c r="C136" s="333">
        <f>[5]B!$C$124</f>
        <v>0</v>
      </c>
      <c r="D136" s="333">
        <f>[5]B!$E$124</f>
        <v>0</v>
      </c>
      <c r="E136" s="79">
        <f>[5]B!$AL$124</f>
        <v>0</v>
      </c>
      <c r="F136" s="7"/>
      <c r="G136" s="7"/>
      <c r="H136" s="7"/>
      <c r="I136" s="7"/>
      <c r="J136" s="7"/>
      <c r="K136" s="7"/>
      <c r="L136" s="7"/>
    </row>
    <row r="137" spans="1:12" s="3" customFormat="1" ht="15" customHeight="1" x14ac:dyDescent="0.15">
      <c r="A137" s="290" t="s">
        <v>211</v>
      </c>
      <c r="B137" s="45" t="s">
        <v>212</v>
      </c>
      <c r="C137" s="333">
        <f>[5]B!$C$125</f>
        <v>135</v>
      </c>
      <c r="D137" s="333">
        <f>[5]B!$E$125</f>
        <v>133</v>
      </c>
      <c r="E137" s="79">
        <f>[5]B!$AL$125</f>
        <v>9446990</v>
      </c>
      <c r="F137" s="7"/>
      <c r="G137" s="7"/>
      <c r="H137" s="7"/>
      <c r="I137" s="7"/>
      <c r="J137" s="7"/>
      <c r="K137" s="7"/>
      <c r="L137" s="7"/>
    </row>
    <row r="138" spans="1:12" s="3" customFormat="1" ht="15" customHeight="1" x14ac:dyDescent="0.15">
      <c r="A138" s="290" t="s">
        <v>213</v>
      </c>
      <c r="B138" s="45" t="s">
        <v>214</v>
      </c>
      <c r="C138" s="333">
        <f>[5]B!$C$126</f>
        <v>0</v>
      </c>
      <c r="D138" s="333">
        <f>[5]B!$E$126</f>
        <v>0</v>
      </c>
      <c r="E138" s="79">
        <f>[5]B!$AL$126</f>
        <v>0</v>
      </c>
      <c r="F138" s="7"/>
      <c r="G138" s="7"/>
      <c r="H138" s="7"/>
      <c r="I138" s="7"/>
      <c r="J138" s="7"/>
      <c r="K138" s="7"/>
      <c r="L138" s="7"/>
    </row>
    <row r="139" spans="1:12" s="3" customFormat="1" ht="15" customHeight="1" x14ac:dyDescent="0.15">
      <c r="A139" s="290" t="s">
        <v>215</v>
      </c>
      <c r="B139" s="45" t="s">
        <v>216</v>
      </c>
      <c r="C139" s="333">
        <f>[5]B!$C$127</f>
        <v>0</v>
      </c>
      <c r="D139" s="333">
        <f>[5]B!$E$127</f>
        <v>0</v>
      </c>
      <c r="E139" s="79">
        <f>[5]B!$AL$127</f>
        <v>0</v>
      </c>
      <c r="F139" s="7"/>
      <c r="G139" s="7"/>
      <c r="H139" s="7"/>
      <c r="I139" s="7"/>
      <c r="J139" s="7"/>
      <c r="K139" s="7"/>
      <c r="L139" s="7"/>
    </row>
    <row r="140" spans="1:12" s="3" customFormat="1" ht="15" customHeight="1" x14ac:dyDescent="0.15">
      <c r="A140" s="303" t="s">
        <v>217</v>
      </c>
      <c r="B140" s="65" t="s">
        <v>218</v>
      </c>
      <c r="C140" s="334">
        <f>[5]B!$C$128</f>
        <v>0</v>
      </c>
      <c r="D140" s="334">
        <f>[5]B!$E$128</f>
        <v>0</v>
      </c>
      <c r="E140" s="80">
        <f>[5]B!$AL$128</f>
        <v>0</v>
      </c>
      <c r="F140" s="7"/>
      <c r="G140" s="7"/>
      <c r="H140" s="7"/>
      <c r="I140" s="7"/>
      <c r="J140" s="7"/>
      <c r="K140" s="7"/>
      <c r="L140" s="7"/>
    </row>
    <row r="141" spans="1:12" s="3" customFormat="1" ht="20.100000000000001" customHeight="1" x14ac:dyDescent="0.15">
      <c r="A141" s="329"/>
      <c r="B141" s="66" t="s">
        <v>219</v>
      </c>
      <c r="C141" s="335">
        <f>SUM(C128:C140)</f>
        <v>4713</v>
      </c>
      <c r="D141" s="335">
        <f>SUM(D128:D140)</f>
        <v>4533</v>
      </c>
      <c r="E141" s="51">
        <f>SUM(E128:E140)</f>
        <v>311164930</v>
      </c>
      <c r="F141" s="7"/>
      <c r="G141" s="7"/>
      <c r="H141" s="7"/>
      <c r="I141" s="7"/>
      <c r="J141" s="7"/>
      <c r="K141" s="7"/>
      <c r="L141" s="7"/>
    </row>
    <row r="142" spans="1:12" s="3" customFormat="1" ht="20.100000000000001" customHeight="1" x14ac:dyDescent="0.15">
      <c r="A142" s="329"/>
      <c r="B142" s="81" t="s">
        <v>220</v>
      </c>
      <c r="C142" s="335">
        <f>SUM(C143:C152)</f>
        <v>710</v>
      </c>
      <c r="D142" s="335">
        <f>SUM(D143:D152)</f>
        <v>668</v>
      </c>
      <c r="E142" s="51">
        <f>SUM(E143:E152)</f>
        <v>3940200</v>
      </c>
      <c r="F142" s="7"/>
      <c r="G142" s="7"/>
      <c r="H142" s="7"/>
      <c r="I142" s="7"/>
      <c r="J142" s="7"/>
      <c r="K142" s="7"/>
      <c r="L142" s="7"/>
    </row>
    <row r="143" spans="1:12" s="3" customFormat="1" ht="15" customHeight="1" x14ac:dyDescent="0.15">
      <c r="A143" s="286" t="s">
        <v>221</v>
      </c>
      <c r="B143" s="43" t="s">
        <v>222</v>
      </c>
      <c r="C143" s="336">
        <f>[5]B!$C$131</f>
        <v>0</v>
      </c>
      <c r="D143" s="336">
        <f>[5]B!$E$131</f>
        <v>0</v>
      </c>
      <c r="E143" s="78">
        <f>[5]B!$AL$131</f>
        <v>0</v>
      </c>
      <c r="F143" s="7"/>
      <c r="G143" s="7"/>
      <c r="H143" s="7"/>
      <c r="I143" s="7"/>
      <c r="J143" s="7"/>
      <c r="K143" s="7"/>
      <c r="L143" s="7"/>
    </row>
    <row r="144" spans="1:12" s="3" customFormat="1" ht="15" customHeight="1" x14ac:dyDescent="0.15">
      <c r="A144" s="290" t="s">
        <v>223</v>
      </c>
      <c r="B144" s="45" t="s">
        <v>224</v>
      </c>
      <c r="C144" s="337">
        <f>[5]B!$C$132</f>
        <v>0</v>
      </c>
      <c r="D144" s="337">
        <f>[5]B!$E$132</f>
        <v>0</v>
      </c>
      <c r="E144" s="79">
        <f>[5]B!$AL$132</f>
        <v>0</v>
      </c>
      <c r="F144" s="7"/>
      <c r="G144" s="7"/>
      <c r="H144" s="7"/>
      <c r="I144" s="7"/>
      <c r="J144" s="7"/>
      <c r="K144" s="7"/>
      <c r="L144" s="7"/>
    </row>
    <row r="145" spans="1:12" s="3" customFormat="1" ht="15" customHeight="1" x14ac:dyDescent="0.15">
      <c r="A145" s="290" t="s">
        <v>225</v>
      </c>
      <c r="B145" s="45" t="s">
        <v>226</v>
      </c>
      <c r="C145" s="337">
        <f>[5]B!$C$133</f>
        <v>0</v>
      </c>
      <c r="D145" s="337">
        <f>[5]B!$E$133</f>
        <v>0</v>
      </c>
      <c r="E145" s="79">
        <f>[5]B!$AL$133</f>
        <v>0</v>
      </c>
      <c r="F145" s="7"/>
      <c r="G145" s="7"/>
      <c r="H145" s="7"/>
      <c r="I145" s="7"/>
      <c r="J145" s="7"/>
      <c r="K145" s="7"/>
      <c r="L145" s="7"/>
    </row>
    <row r="146" spans="1:12" s="3" customFormat="1" ht="15" customHeight="1" x14ac:dyDescent="0.15">
      <c r="A146" s="290" t="s">
        <v>227</v>
      </c>
      <c r="B146" s="45" t="s">
        <v>228</v>
      </c>
      <c r="C146" s="337">
        <f>[5]B!$C$134</f>
        <v>692</v>
      </c>
      <c r="D146" s="337">
        <f>[5]B!$E$134</f>
        <v>650</v>
      </c>
      <c r="E146" s="79">
        <f>[5]B!$AL$134</f>
        <v>3802500</v>
      </c>
      <c r="F146" s="7"/>
      <c r="G146" s="7"/>
      <c r="H146" s="7"/>
      <c r="I146" s="7"/>
      <c r="J146" s="7"/>
      <c r="K146" s="7"/>
      <c r="L146" s="7"/>
    </row>
    <row r="147" spans="1:12" s="3" customFormat="1" ht="15" customHeight="1" x14ac:dyDescent="0.15">
      <c r="A147" s="290" t="s">
        <v>229</v>
      </c>
      <c r="B147" s="45" t="s">
        <v>230</v>
      </c>
      <c r="C147" s="337">
        <f>[5]B!$C$135</f>
        <v>0</v>
      </c>
      <c r="D147" s="337">
        <f>[5]B!$E$135</f>
        <v>0</v>
      </c>
      <c r="E147" s="79">
        <f>[5]B!$AL$135</f>
        <v>0</v>
      </c>
      <c r="F147" s="7"/>
      <c r="G147" s="7"/>
      <c r="H147" s="7"/>
      <c r="I147" s="7"/>
      <c r="J147" s="7"/>
      <c r="K147" s="7"/>
      <c r="L147" s="7"/>
    </row>
    <row r="148" spans="1:12" s="3" customFormat="1" ht="15" customHeight="1" x14ac:dyDescent="0.15">
      <c r="A148" s="290" t="s">
        <v>231</v>
      </c>
      <c r="B148" s="45" t="s">
        <v>232</v>
      </c>
      <c r="C148" s="337">
        <f>[5]B!$C$136</f>
        <v>0</v>
      </c>
      <c r="D148" s="337">
        <f>[5]B!$E$136</f>
        <v>0</v>
      </c>
      <c r="E148" s="79">
        <f>[5]B!$AL$136</f>
        <v>0</v>
      </c>
      <c r="F148" s="7"/>
      <c r="G148" s="7"/>
      <c r="H148" s="7"/>
      <c r="I148" s="7"/>
      <c r="J148" s="7"/>
      <c r="K148" s="7"/>
      <c r="L148" s="7"/>
    </row>
    <row r="149" spans="1:12" s="3" customFormat="1" ht="15" customHeight="1" x14ac:dyDescent="0.15">
      <c r="A149" s="290" t="s">
        <v>233</v>
      </c>
      <c r="B149" s="45" t="s">
        <v>234</v>
      </c>
      <c r="C149" s="337">
        <f>[5]B!$C$137</f>
        <v>0</v>
      </c>
      <c r="D149" s="337">
        <f>[5]B!$E$137</f>
        <v>0</v>
      </c>
      <c r="E149" s="79">
        <f>[5]B!$AL$137</f>
        <v>0</v>
      </c>
      <c r="F149" s="7"/>
      <c r="G149" s="7"/>
      <c r="H149" s="7"/>
      <c r="I149" s="7"/>
      <c r="J149" s="7"/>
      <c r="K149" s="7"/>
      <c r="L149" s="7"/>
    </row>
    <row r="150" spans="1:12" s="3" customFormat="1" ht="15" customHeight="1" x14ac:dyDescent="0.15">
      <c r="A150" s="290" t="s">
        <v>235</v>
      </c>
      <c r="B150" s="45" t="s">
        <v>236</v>
      </c>
      <c r="C150" s="337">
        <f>[5]B!$C$138</f>
        <v>18</v>
      </c>
      <c r="D150" s="337">
        <f>[5]B!$E$138</f>
        <v>18</v>
      </c>
      <c r="E150" s="79">
        <f>[5]B!$AL$138</f>
        <v>137700</v>
      </c>
      <c r="F150" s="7"/>
      <c r="G150" s="7"/>
      <c r="H150" s="7"/>
      <c r="I150" s="7"/>
      <c r="J150" s="7"/>
      <c r="K150" s="7"/>
      <c r="L150" s="7"/>
    </row>
    <row r="151" spans="1:12" s="3" customFormat="1" ht="14.1" customHeight="1" x14ac:dyDescent="0.15">
      <c r="A151" s="290" t="s">
        <v>237</v>
      </c>
      <c r="B151" s="45" t="s">
        <v>238</v>
      </c>
      <c r="C151" s="337">
        <f>[5]B!$C$139</f>
        <v>0</v>
      </c>
      <c r="D151" s="337">
        <f>[5]B!$E$139</f>
        <v>0</v>
      </c>
      <c r="E151" s="79">
        <f>[5]B!$AL$139</f>
        <v>0</v>
      </c>
      <c r="F151" s="7"/>
      <c r="G151" s="7"/>
      <c r="H151" s="7"/>
      <c r="I151" s="7"/>
      <c r="J151" s="7"/>
      <c r="K151" s="7"/>
      <c r="L151" s="7"/>
    </row>
    <row r="152" spans="1:12" s="3" customFormat="1" ht="15" customHeight="1" x14ac:dyDescent="0.15">
      <c r="A152" s="303" t="s">
        <v>239</v>
      </c>
      <c r="B152" s="65" t="s">
        <v>240</v>
      </c>
      <c r="C152" s="338">
        <f>[5]B!$C$140</f>
        <v>0</v>
      </c>
      <c r="D152" s="338">
        <f>[5]B!$E$140</f>
        <v>0</v>
      </c>
      <c r="E152" s="80">
        <f>[5]B!$AL$140</f>
        <v>0</v>
      </c>
      <c r="F152" s="7"/>
      <c r="G152" s="7"/>
      <c r="H152" s="7"/>
      <c r="I152" s="7"/>
      <c r="J152" s="7"/>
      <c r="K152" s="7"/>
      <c r="L152" s="7"/>
    </row>
    <row r="153" spans="1:12" s="3" customFormat="1" ht="15" customHeight="1" x14ac:dyDescent="0.15">
      <c r="A153" s="339"/>
      <c r="B153" s="82" t="s">
        <v>241</v>
      </c>
      <c r="C153" s="340">
        <f>SUM(C154:C158)</f>
        <v>0</v>
      </c>
      <c r="D153" s="341"/>
      <c r="E153" s="84"/>
      <c r="F153" s="7"/>
      <c r="G153" s="7"/>
      <c r="H153" s="7"/>
      <c r="I153" s="7"/>
      <c r="J153" s="7"/>
      <c r="K153" s="7"/>
      <c r="L153" s="7"/>
    </row>
    <row r="154" spans="1:12" s="3" customFormat="1" ht="14.1" customHeight="1" x14ac:dyDescent="0.15">
      <c r="A154" s="303">
        <v>203211</v>
      </c>
      <c r="B154" s="65" t="s">
        <v>242</v>
      </c>
      <c r="C154" s="337">
        <f>[5]B!$C$142</f>
        <v>0</v>
      </c>
      <c r="D154" s="341"/>
      <c r="E154" s="84"/>
      <c r="F154" s="7"/>
      <c r="G154" s="7"/>
      <c r="H154" s="7"/>
      <c r="I154" s="7"/>
      <c r="J154" s="7"/>
      <c r="K154" s="7"/>
      <c r="L154" s="7"/>
    </row>
    <row r="155" spans="1:12" s="3" customFormat="1" ht="23.25" customHeight="1" x14ac:dyDescent="0.15">
      <c r="A155" s="342" t="s">
        <v>243</v>
      </c>
      <c r="B155" s="85" t="s">
        <v>244</v>
      </c>
      <c r="C155" s="337">
        <f>[5]B!C143</f>
        <v>0</v>
      </c>
      <c r="D155" s="343"/>
      <c r="E155" s="86"/>
      <c r="F155" s="7"/>
      <c r="G155" s="7"/>
      <c r="H155" s="7"/>
      <c r="I155" s="7"/>
      <c r="J155" s="7"/>
      <c r="K155" s="7"/>
      <c r="L155" s="7"/>
    </row>
    <row r="156" spans="1:12" s="3" customFormat="1" ht="14.1" customHeight="1" x14ac:dyDescent="0.15">
      <c r="A156" s="342" t="s">
        <v>245</v>
      </c>
      <c r="B156" s="85" t="s">
        <v>246</v>
      </c>
      <c r="C156" s="337">
        <f>[5]B!C144</f>
        <v>0</v>
      </c>
      <c r="D156" s="343"/>
      <c r="E156" s="86"/>
      <c r="F156" s="7"/>
      <c r="G156" s="7"/>
      <c r="H156" s="7"/>
      <c r="I156" s="7"/>
      <c r="J156" s="7"/>
      <c r="K156" s="7"/>
      <c r="L156" s="7"/>
    </row>
    <row r="157" spans="1:12" s="3" customFormat="1" ht="14.1" customHeight="1" x14ac:dyDescent="0.15">
      <c r="A157" s="342" t="s">
        <v>247</v>
      </c>
      <c r="B157" s="85" t="s">
        <v>248</v>
      </c>
      <c r="C157" s="337">
        <f>[5]B!C145</f>
        <v>0</v>
      </c>
      <c r="D157" s="343"/>
      <c r="E157" s="86"/>
      <c r="F157" s="7"/>
      <c r="G157" s="7"/>
      <c r="H157" s="7"/>
      <c r="I157" s="7"/>
      <c r="J157" s="7"/>
      <c r="K157" s="7"/>
      <c r="L157" s="7"/>
    </row>
    <row r="158" spans="1:12" s="3" customFormat="1" ht="24" customHeight="1" x14ac:dyDescent="0.15">
      <c r="A158" s="342" t="s">
        <v>249</v>
      </c>
      <c r="B158" s="85" t="s">
        <v>250</v>
      </c>
      <c r="C158" s="337">
        <f>[5]B!C146</f>
        <v>0</v>
      </c>
      <c r="D158" s="343"/>
      <c r="E158" s="86"/>
      <c r="F158" s="7"/>
      <c r="G158" s="7"/>
      <c r="H158" s="7"/>
      <c r="I158" s="7"/>
      <c r="J158" s="7"/>
      <c r="K158" s="7"/>
      <c r="L158" s="7"/>
    </row>
    <row r="159" spans="1:12" s="3" customFormat="1" ht="15" customHeight="1" x14ac:dyDescent="0.15">
      <c r="A159" s="329"/>
      <c r="B159" s="87" t="s">
        <v>251</v>
      </c>
      <c r="C159" s="344">
        <f>(C141+C142+C153)</f>
        <v>5423</v>
      </c>
      <c r="D159" s="344">
        <f>(D141+D142)</f>
        <v>5201</v>
      </c>
      <c r="E159" s="51">
        <f>(E141+E142)</f>
        <v>315105130</v>
      </c>
      <c r="F159" s="7"/>
      <c r="G159" s="7"/>
      <c r="H159" s="7"/>
      <c r="I159" s="7"/>
      <c r="J159" s="7"/>
      <c r="K159" s="7"/>
      <c r="L159" s="7"/>
    </row>
    <row r="160" spans="1:12" s="12" customFormat="1" ht="24.95" customHeight="1" x14ac:dyDescent="0.15">
      <c r="A160" s="68" t="s">
        <v>252</v>
      </c>
      <c r="B160" s="88"/>
      <c r="C160" s="330"/>
      <c r="D160" s="330"/>
      <c r="E160" s="77"/>
      <c r="F160" s="11"/>
      <c r="G160" s="11"/>
      <c r="H160" s="11"/>
      <c r="I160" s="11"/>
      <c r="J160" s="11"/>
      <c r="K160" s="11"/>
      <c r="L160" s="11"/>
    </row>
    <row r="161" spans="1:14" s="3" customFormat="1" ht="35.1" customHeight="1" x14ac:dyDescent="0.15">
      <c r="A161" s="13" t="s">
        <v>4</v>
      </c>
      <c r="B161" s="13" t="s">
        <v>5</v>
      </c>
      <c r="C161" s="39" t="s">
        <v>6</v>
      </c>
      <c r="D161" s="39" t="s">
        <v>7</v>
      </c>
      <c r="E161" s="39" t="s">
        <v>8</v>
      </c>
      <c r="F161" s="7"/>
      <c r="G161" s="7"/>
      <c r="H161" s="7"/>
      <c r="I161" s="7"/>
      <c r="J161" s="7"/>
      <c r="K161" s="7"/>
      <c r="L161" s="7"/>
    </row>
    <row r="162" spans="1:14" s="3" customFormat="1" ht="15" customHeight="1" x14ac:dyDescent="0.15">
      <c r="A162" s="286" t="s">
        <v>253</v>
      </c>
      <c r="B162" s="43" t="s">
        <v>254</v>
      </c>
      <c r="C162" s="345">
        <f>[5]B!C62</f>
        <v>264</v>
      </c>
      <c r="D162" s="345">
        <f>[5]B!$E$62</f>
        <v>264</v>
      </c>
      <c r="E162" s="79">
        <f>[5]B!$AL$62</f>
        <v>237600</v>
      </c>
      <c r="F162" s="7"/>
      <c r="G162" s="7"/>
      <c r="H162" s="7"/>
      <c r="I162" s="7"/>
      <c r="J162" s="7"/>
      <c r="K162" s="7"/>
      <c r="L162" s="7"/>
    </row>
    <row r="163" spans="1:14" s="3" customFormat="1" ht="15" customHeight="1" x14ac:dyDescent="0.15">
      <c r="A163" s="303" t="s">
        <v>255</v>
      </c>
      <c r="B163" s="65" t="s">
        <v>256</v>
      </c>
      <c r="C163" s="317">
        <f>SUM([5]B!$C$63+[5]B!$C$64)</f>
        <v>0</v>
      </c>
      <c r="D163" s="346">
        <f>SUM([5]B!$E$63+[5]B!$E$64)</f>
        <v>0</v>
      </c>
      <c r="E163" s="79">
        <f>SUM([5]B!$AL$63+[5]B!$AL$64)</f>
        <v>0</v>
      </c>
      <c r="F163" s="7"/>
      <c r="G163" s="7"/>
      <c r="H163" s="7"/>
      <c r="I163" s="7"/>
      <c r="J163" s="7"/>
      <c r="K163" s="7"/>
      <c r="L163" s="7"/>
    </row>
    <row r="164" spans="1:14" s="3" customFormat="1" ht="15" customHeight="1" x14ac:dyDescent="0.15">
      <c r="A164" s="89"/>
      <c r="B164" s="90" t="s">
        <v>257</v>
      </c>
      <c r="C164" s="347">
        <f>SUM(C162:C163)</f>
        <v>264</v>
      </c>
      <c r="D164" s="347">
        <f>SUM(D162:D163)</f>
        <v>264</v>
      </c>
      <c r="E164" s="91">
        <f>SUM(E162:E163)</f>
        <v>237600</v>
      </c>
      <c r="F164" s="7"/>
      <c r="G164" s="7"/>
      <c r="H164" s="7"/>
      <c r="I164" s="7"/>
      <c r="J164" s="7"/>
      <c r="K164" s="7"/>
      <c r="L164" s="7"/>
    </row>
    <row r="165" spans="1:14" s="3" customFormat="1" ht="24.95" customHeight="1" x14ac:dyDescent="0.15">
      <c r="A165" s="68" t="s">
        <v>258</v>
      </c>
      <c r="B165" s="92"/>
      <c r="C165" s="348"/>
      <c r="D165" s="348"/>
      <c r="E165" s="93"/>
      <c r="F165" s="7"/>
      <c r="G165" s="7"/>
      <c r="H165" s="7"/>
      <c r="I165" s="7"/>
      <c r="J165" s="7"/>
      <c r="K165" s="7"/>
      <c r="L165" s="7"/>
      <c r="M165" s="7"/>
      <c r="N165" s="7"/>
    </row>
    <row r="166" spans="1:14" s="3" customFormat="1" ht="35.1" customHeight="1" x14ac:dyDescent="0.15">
      <c r="A166" s="13" t="s">
        <v>4</v>
      </c>
      <c r="B166" s="13" t="s">
        <v>5</v>
      </c>
      <c r="C166" s="39" t="s">
        <v>6</v>
      </c>
      <c r="D166" s="94" t="s">
        <v>7</v>
      </c>
      <c r="E166" s="39" t="s">
        <v>8</v>
      </c>
      <c r="F166" s="7"/>
      <c r="G166" s="7"/>
      <c r="H166" s="7"/>
      <c r="I166" s="7"/>
      <c r="J166" s="7"/>
      <c r="K166" s="7"/>
      <c r="L166" s="7"/>
      <c r="M166" s="7"/>
      <c r="N166" s="7"/>
    </row>
    <row r="167" spans="1:14" s="3" customFormat="1" ht="15" customHeight="1" x14ac:dyDescent="0.15">
      <c r="A167" s="286">
        <v>1101004</v>
      </c>
      <c r="B167" s="43" t="s">
        <v>259</v>
      </c>
      <c r="C167" s="311">
        <f>[5]B!C1085</f>
        <v>0</v>
      </c>
      <c r="D167" s="349">
        <f>[5]B!$E$1085</f>
        <v>0</v>
      </c>
      <c r="E167" s="79">
        <f>[5]B!$AL$1085</f>
        <v>0</v>
      </c>
      <c r="F167" s="7"/>
      <c r="G167" s="7"/>
      <c r="H167" s="7"/>
      <c r="I167" s="7"/>
      <c r="J167" s="7"/>
      <c r="K167" s="7"/>
      <c r="L167" s="7"/>
      <c r="M167" s="7"/>
      <c r="N167" s="7"/>
    </row>
    <row r="168" spans="1:14" s="3" customFormat="1" ht="15" customHeight="1" x14ac:dyDescent="0.15">
      <c r="A168" s="290">
        <v>1101006</v>
      </c>
      <c r="B168" s="45" t="s">
        <v>260</v>
      </c>
      <c r="C168" s="350">
        <f>[5]B!C1086</f>
        <v>0</v>
      </c>
      <c r="D168" s="351">
        <f>[5]B!$E$1086</f>
        <v>0</v>
      </c>
      <c r="E168" s="79">
        <f>[5]B!$AL$1086</f>
        <v>0</v>
      </c>
      <c r="F168" s="7"/>
      <c r="G168" s="7"/>
      <c r="H168" s="7"/>
      <c r="I168" s="7"/>
      <c r="J168" s="7"/>
      <c r="K168" s="7"/>
      <c r="L168" s="7"/>
      <c r="M168" s="7"/>
      <c r="N168" s="7"/>
    </row>
    <row r="169" spans="1:14" s="3" customFormat="1" ht="15" customHeight="1" x14ac:dyDescent="0.15">
      <c r="A169" s="290">
        <v>1701001</v>
      </c>
      <c r="B169" s="45" t="s">
        <v>261</v>
      </c>
      <c r="C169" s="351">
        <f>[5]B!C1788</f>
        <v>759</v>
      </c>
      <c r="D169" s="351">
        <f>[5]B!$E$1788</f>
        <v>759</v>
      </c>
      <c r="E169" s="79">
        <f>[5]B!$AL$1788</f>
        <v>4432560</v>
      </c>
      <c r="F169" s="7"/>
      <c r="G169" s="7"/>
      <c r="H169" s="7"/>
      <c r="I169" s="7"/>
      <c r="J169" s="7"/>
      <c r="K169" s="7"/>
      <c r="L169" s="7"/>
      <c r="M169" s="7"/>
      <c r="N169" s="7"/>
    </row>
    <row r="170" spans="1:14" s="3" customFormat="1" ht="24" customHeight="1" x14ac:dyDescent="0.15">
      <c r="A170" s="290">
        <v>1701003</v>
      </c>
      <c r="B170" s="45" t="s">
        <v>262</v>
      </c>
      <c r="C170" s="351">
        <f>[5]B!C1789</f>
        <v>0</v>
      </c>
      <c r="D170" s="351">
        <f>[5]B!$E$1789</f>
        <v>0</v>
      </c>
      <c r="E170" s="79">
        <f>[5]B!$AL$1789</f>
        <v>0</v>
      </c>
      <c r="F170" s="7"/>
      <c r="G170" s="7"/>
      <c r="H170" s="7"/>
      <c r="I170" s="7"/>
      <c r="J170" s="7"/>
      <c r="K170" s="7"/>
      <c r="L170" s="7"/>
      <c r="M170" s="7"/>
      <c r="N170" s="7"/>
    </row>
    <row r="171" spans="1:14" s="3" customFormat="1" ht="24" customHeight="1" x14ac:dyDescent="0.15">
      <c r="A171" s="290" t="s">
        <v>263</v>
      </c>
      <c r="B171" s="45" t="s">
        <v>264</v>
      </c>
      <c r="C171" s="351">
        <f>[5]B!C1790</f>
        <v>8</v>
      </c>
      <c r="D171" s="351">
        <f>[5]B!$E$1790</f>
        <v>8</v>
      </c>
      <c r="E171" s="79">
        <f>[5]B!$AL$1790</f>
        <v>223040</v>
      </c>
      <c r="F171" s="7"/>
      <c r="G171" s="7"/>
      <c r="H171" s="7"/>
      <c r="I171" s="7"/>
      <c r="J171" s="7"/>
      <c r="K171" s="7"/>
      <c r="L171" s="7"/>
      <c r="M171" s="7"/>
      <c r="N171" s="7"/>
    </row>
    <row r="172" spans="1:14" s="3" customFormat="1" ht="15" customHeight="1" x14ac:dyDescent="0.15">
      <c r="A172" s="290" t="s">
        <v>265</v>
      </c>
      <c r="B172" s="45" t="s">
        <v>266</v>
      </c>
      <c r="C172" s="351">
        <f>[5]B!C1791</f>
        <v>0</v>
      </c>
      <c r="D172" s="351">
        <f>[5]B!$E$1791</f>
        <v>0</v>
      </c>
      <c r="E172" s="79">
        <f>[5]B!$AL$1791</f>
        <v>0</v>
      </c>
      <c r="F172" s="7"/>
      <c r="G172" s="7"/>
      <c r="H172" s="7"/>
      <c r="I172" s="7"/>
      <c r="J172" s="7"/>
      <c r="K172" s="7"/>
      <c r="L172" s="7"/>
      <c r="M172" s="7"/>
      <c r="N172" s="7"/>
    </row>
    <row r="173" spans="1:14" s="3" customFormat="1" ht="15" customHeight="1" x14ac:dyDescent="0.15">
      <c r="A173" s="290" t="s">
        <v>267</v>
      </c>
      <c r="B173" s="45" t="s">
        <v>268</v>
      </c>
      <c r="C173" s="351">
        <f>[5]B!C1792</f>
        <v>54</v>
      </c>
      <c r="D173" s="351">
        <f>[5]B!$E$1792</f>
        <v>54</v>
      </c>
      <c r="E173" s="79">
        <f>[5]B!$AL$1792</f>
        <v>3202740</v>
      </c>
      <c r="F173" s="7"/>
      <c r="G173" s="7"/>
      <c r="H173" s="7"/>
      <c r="I173" s="7"/>
      <c r="J173" s="7"/>
      <c r="K173" s="7"/>
      <c r="L173" s="7"/>
      <c r="M173" s="7"/>
      <c r="N173" s="7"/>
    </row>
    <row r="174" spans="1:14" s="3" customFormat="1" ht="24" customHeight="1" x14ac:dyDescent="0.15">
      <c r="A174" s="290" t="s">
        <v>269</v>
      </c>
      <c r="B174" s="45" t="s">
        <v>270</v>
      </c>
      <c r="C174" s="351">
        <f>[5]B!C1793</f>
        <v>0</v>
      </c>
      <c r="D174" s="351">
        <f>[5]B!$E$1793</f>
        <v>0</v>
      </c>
      <c r="E174" s="79">
        <f>[5]B!$AL$1793</f>
        <v>0</v>
      </c>
      <c r="F174" s="7"/>
      <c r="G174" s="7"/>
      <c r="H174" s="7"/>
      <c r="I174" s="7"/>
      <c r="J174" s="7"/>
      <c r="K174" s="7"/>
      <c r="L174" s="7"/>
      <c r="M174" s="7"/>
      <c r="N174" s="7"/>
    </row>
    <row r="175" spans="1:14" s="3" customFormat="1" ht="15" customHeight="1" x14ac:dyDescent="0.15">
      <c r="A175" s="290" t="s">
        <v>271</v>
      </c>
      <c r="B175" s="45" t="s">
        <v>272</v>
      </c>
      <c r="C175" s="351">
        <f>[5]B!C1794</f>
        <v>0</v>
      </c>
      <c r="D175" s="351">
        <f>[5]B!$E$1794</f>
        <v>0</v>
      </c>
      <c r="E175" s="79">
        <f>[5]B!$AL$1794</f>
        <v>0</v>
      </c>
      <c r="F175" s="7"/>
      <c r="G175" s="7"/>
      <c r="H175" s="7"/>
      <c r="I175" s="7"/>
      <c r="J175" s="7"/>
      <c r="K175" s="7"/>
      <c r="L175" s="7"/>
      <c r="M175" s="7"/>
      <c r="N175" s="7"/>
    </row>
    <row r="176" spans="1:14" s="3" customFormat="1" ht="15" customHeight="1" x14ac:dyDescent="0.15">
      <c r="A176" s="290" t="s">
        <v>273</v>
      </c>
      <c r="B176" s="45" t="s">
        <v>274</v>
      </c>
      <c r="C176" s="351">
        <f>[5]B!C1795</f>
        <v>0</v>
      </c>
      <c r="D176" s="351">
        <f>[5]B!$E$1795</f>
        <v>0</v>
      </c>
      <c r="E176" s="79">
        <f>[5]B!$AL$1795</f>
        <v>0</v>
      </c>
      <c r="F176" s="7"/>
      <c r="G176" s="7"/>
      <c r="H176" s="7"/>
      <c r="I176" s="7"/>
      <c r="J176" s="7"/>
      <c r="K176" s="7"/>
      <c r="L176" s="7"/>
      <c r="M176" s="7"/>
      <c r="N176" s="7"/>
    </row>
    <row r="177" spans="1:14" s="3" customFormat="1" ht="15" customHeight="1" x14ac:dyDescent="0.15">
      <c r="A177" s="290" t="s">
        <v>275</v>
      </c>
      <c r="B177" s="45" t="s">
        <v>276</v>
      </c>
      <c r="C177" s="351">
        <f>[5]B!C1796</f>
        <v>0</v>
      </c>
      <c r="D177" s="351">
        <f>[5]B!$E$1796</f>
        <v>0</v>
      </c>
      <c r="E177" s="79">
        <f>[5]B!$AL$1796</f>
        <v>0</v>
      </c>
      <c r="F177" s="7"/>
      <c r="G177" s="7"/>
      <c r="H177" s="7"/>
      <c r="I177" s="7"/>
      <c r="J177" s="7"/>
      <c r="K177" s="7"/>
      <c r="L177" s="7"/>
      <c r="M177" s="7"/>
      <c r="N177" s="7"/>
    </row>
    <row r="178" spans="1:14" s="3" customFormat="1" ht="15" customHeight="1" x14ac:dyDescent="0.15">
      <c r="A178" s="290" t="s">
        <v>277</v>
      </c>
      <c r="B178" s="45" t="s">
        <v>278</v>
      </c>
      <c r="C178" s="351">
        <f>[5]B!C1797</f>
        <v>0</v>
      </c>
      <c r="D178" s="351">
        <f>[5]B!$E$1797</f>
        <v>0</v>
      </c>
      <c r="E178" s="79">
        <f>[5]B!$AL$1797</f>
        <v>0</v>
      </c>
      <c r="F178" s="7"/>
      <c r="G178" s="7"/>
      <c r="H178" s="7"/>
      <c r="I178" s="7"/>
      <c r="J178" s="7"/>
      <c r="K178" s="7"/>
      <c r="L178" s="7"/>
      <c r="M178" s="7"/>
      <c r="N178" s="7"/>
    </row>
    <row r="179" spans="1:14" s="3" customFormat="1" ht="15" customHeight="1" x14ac:dyDescent="0.15">
      <c r="A179" s="290" t="s">
        <v>279</v>
      </c>
      <c r="B179" s="45" t="s">
        <v>280</v>
      </c>
      <c r="C179" s="351">
        <f>[5]B!C1798</f>
        <v>0</v>
      </c>
      <c r="D179" s="351">
        <f>[5]B!$E$1798</f>
        <v>0</v>
      </c>
      <c r="E179" s="79">
        <f>[5]B!$AL$1798</f>
        <v>0</v>
      </c>
      <c r="F179" s="7"/>
      <c r="G179" s="7"/>
      <c r="H179" s="7"/>
      <c r="I179" s="7"/>
      <c r="J179" s="7"/>
      <c r="K179" s="7"/>
      <c r="L179" s="7"/>
      <c r="M179" s="7"/>
      <c r="N179" s="7"/>
    </row>
    <row r="180" spans="1:14" s="3" customFormat="1" ht="15" customHeight="1" x14ac:dyDescent="0.15">
      <c r="A180" s="290" t="s">
        <v>281</v>
      </c>
      <c r="B180" s="45" t="s">
        <v>282</v>
      </c>
      <c r="C180" s="351">
        <f>[5]B!C1799</f>
        <v>0</v>
      </c>
      <c r="D180" s="351">
        <f>[5]B!$E$1799</f>
        <v>0</v>
      </c>
      <c r="E180" s="79">
        <f>[5]B!$AL$1799</f>
        <v>0</v>
      </c>
      <c r="F180" s="7"/>
      <c r="G180" s="7"/>
      <c r="H180" s="7"/>
      <c r="I180" s="7"/>
      <c r="J180" s="7"/>
      <c r="K180" s="7"/>
      <c r="L180" s="7"/>
      <c r="M180" s="7"/>
      <c r="N180" s="7"/>
    </row>
    <row r="181" spans="1:14" s="3" customFormat="1" ht="15" customHeight="1" x14ac:dyDescent="0.15">
      <c r="A181" s="290" t="s">
        <v>283</v>
      </c>
      <c r="B181" s="45" t="s">
        <v>284</v>
      </c>
      <c r="C181" s="351">
        <f>[5]B!C1800</f>
        <v>0</v>
      </c>
      <c r="D181" s="351">
        <f>[5]B!$E$1800</f>
        <v>0</v>
      </c>
      <c r="E181" s="79">
        <f>[5]B!$AL$1800</f>
        <v>0</v>
      </c>
      <c r="F181" s="7"/>
      <c r="G181" s="7"/>
      <c r="H181" s="7"/>
      <c r="I181" s="7"/>
      <c r="J181" s="7"/>
      <c r="K181" s="7"/>
      <c r="L181" s="7"/>
      <c r="M181" s="7"/>
      <c r="N181" s="7"/>
    </row>
    <row r="182" spans="1:14" s="3" customFormat="1" ht="15" customHeight="1" x14ac:dyDescent="0.15">
      <c r="A182" s="290" t="s">
        <v>285</v>
      </c>
      <c r="B182" s="45" t="s">
        <v>286</v>
      </c>
      <c r="C182" s="351">
        <f>[5]B!C1801</f>
        <v>0</v>
      </c>
      <c r="D182" s="351">
        <f>[5]B!$E$1801</f>
        <v>0</v>
      </c>
      <c r="E182" s="79">
        <f>[5]B!$AL$1801</f>
        <v>0</v>
      </c>
      <c r="F182" s="7"/>
      <c r="G182" s="7"/>
      <c r="H182" s="7"/>
      <c r="I182" s="7"/>
      <c r="J182" s="7"/>
      <c r="K182" s="7"/>
      <c r="L182" s="7"/>
      <c r="M182" s="7"/>
      <c r="N182" s="7"/>
    </row>
    <row r="183" spans="1:14" s="3" customFormat="1" ht="24" customHeight="1" x14ac:dyDescent="0.15">
      <c r="A183" s="290" t="s">
        <v>287</v>
      </c>
      <c r="B183" s="45" t="s">
        <v>288</v>
      </c>
      <c r="C183" s="351">
        <f>[5]B!C1802</f>
        <v>0</v>
      </c>
      <c r="D183" s="351">
        <f>[5]B!$E$1802</f>
        <v>0</v>
      </c>
      <c r="E183" s="79">
        <f>[5]B!$AL$1802</f>
        <v>0</v>
      </c>
      <c r="F183" s="7"/>
      <c r="G183" s="7"/>
      <c r="H183" s="7"/>
      <c r="I183" s="7"/>
      <c r="J183" s="7"/>
      <c r="K183" s="7"/>
      <c r="L183" s="7"/>
      <c r="M183" s="7"/>
      <c r="N183" s="7"/>
    </row>
    <row r="184" spans="1:14" s="3" customFormat="1" ht="15" customHeight="1" x14ac:dyDescent="0.15">
      <c r="A184" s="290" t="s">
        <v>289</v>
      </c>
      <c r="B184" s="45" t="s">
        <v>290</v>
      </c>
      <c r="C184" s="351">
        <f>[5]B!C1803</f>
        <v>0</v>
      </c>
      <c r="D184" s="351">
        <f>[5]B!$E$1803</f>
        <v>0</v>
      </c>
      <c r="E184" s="79">
        <f>[5]B!$AL$1803</f>
        <v>0</v>
      </c>
      <c r="F184" s="7"/>
      <c r="G184" s="7"/>
      <c r="H184" s="7"/>
      <c r="I184" s="7"/>
      <c r="J184" s="7"/>
      <c r="K184" s="7"/>
      <c r="L184" s="7"/>
      <c r="M184" s="7"/>
      <c r="N184" s="7"/>
    </row>
    <row r="185" spans="1:14" s="3" customFormat="1" ht="15" customHeight="1" x14ac:dyDescent="0.15">
      <c r="A185" s="290" t="s">
        <v>291</v>
      </c>
      <c r="B185" s="45" t="s">
        <v>292</v>
      </c>
      <c r="C185" s="351">
        <f>[5]B!C1804</f>
        <v>0</v>
      </c>
      <c r="D185" s="351">
        <f>[5]B!$E$1804</f>
        <v>0</v>
      </c>
      <c r="E185" s="79">
        <f>[5]B!$AL$1804</f>
        <v>0</v>
      </c>
      <c r="F185" s="7"/>
      <c r="G185" s="7"/>
      <c r="H185" s="7"/>
      <c r="I185" s="7"/>
      <c r="J185" s="7"/>
      <c r="K185" s="7"/>
      <c r="L185" s="7"/>
      <c r="M185" s="7"/>
      <c r="N185" s="7"/>
    </row>
    <row r="186" spans="1:14" s="3" customFormat="1" ht="15" customHeight="1" x14ac:dyDescent="0.15">
      <c r="A186" s="290" t="s">
        <v>293</v>
      </c>
      <c r="B186" s="45" t="s">
        <v>294</v>
      </c>
      <c r="C186" s="351">
        <f>[5]B!C1805</f>
        <v>0</v>
      </c>
      <c r="D186" s="351">
        <f>[5]B!$E$1805</f>
        <v>0</v>
      </c>
      <c r="E186" s="79">
        <f>[5]B!$AL$1805</f>
        <v>0</v>
      </c>
      <c r="F186" s="7"/>
      <c r="G186" s="7"/>
      <c r="H186" s="7"/>
      <c r="I186" s="7"/>
      <c r="J186" s="7"/>
      <c r="K186" s="7"/>
      <c r="L186" s="7"/>
      <c r="M186" s="7"/>
      <c r="N186" s="7"/>
    </row>
    <row r="187" spans="1:14" s="3" customFormat="1" ht="15" customHeight="1" x14ac:dyDescent="0.15">
      <c r="A187" s="290" t="s">
        <v>295</v>
      </c>
      <c r="B187" s="45" t="s">
        <v>296</v>
      </c>
      <c r="C187" s="351">
        <f>[5]B!C1806</f>
        <v>0</v>
      </c>
      <c r="D187" s="351">
        <f>[5]B!$E$1806</f>
        <v>0</v>
      </c>
      <c r="E187" s="79">
        <f>[5]B!$AL$1806</f>
        <v>0</v>
      </c>
      <c r="F187" s="7"/>
      <c r="G187" s="7"/>
      <c r="H187" s="7"/>
      <c r="I187" s="7"/>
      <c r="J187" s="7"/>
      <c r="K187" s="7"/>
      <c r="L187" s="7"/>
      <c r="M187" s="7"/>
      <c r="N187" s="7"/>
    </row>
    <row r="188" spans="1:14" s="3" customFormat="1" ht="15" customHeight="1" x14ac:dyDescent="0.15">
      <c r="A188" s="290" t="s">
        <v>297</v>
      </c>
      <c r="B188" s="45" t="s">
        <v>298</v>
      </c>
      <c r="C188" s="351">
        <f>[5]B!C1807</f>
        <v>0</v>
      </c>
      <c r="D188" s="351">
        <f>[5]B!$E$1807</f>
        <v>0</v>
      </c>
      <c r="E188" s="79">
        <f>[5]B!$AL$1807</f>
        <v>0</v>
      </c>
      <c r="F188" s="7"/>
      <c r="G188" s="7"/>
      <c r="H188" s="7"/>
      <c r="I188" s="7"/>
      <c r="J188" s="7"/>
      <c r="K188" s="7"/>
      <c r="L188" s="7"/>
      <c r="M188" s="7"/>
      <c r="N188" s="7"/>
    </row>
    <row r="189" spans="1:14" s="3" customFormat="1" ht="15" customHeight="1" x14ac:dyDescent="0.15">
      <c r="A189" s="290" t="s">
        <v>299</v>
      </c>
      <c r="B189" s="45" t="s">
        <v>300</v>
      </c>
      <c r="C189" s="351">
        <f>[5]B!C1808</f>
        <v>0</v>
      </c>
      <c r="D189" s="351">
        <f>[5]B!$E$1808</f>
        <v>0</v>
      </c>
      <c r="E189" s="79">
        <f>[5]B!$AL$1808</f>
        <v>0</v>
      </c>
      <c r="F189" s="7"/>
      <c r="G189" s="7"/>
      <c r="H189" s="7"/>
      <c r="I189" s="7"/>
      <c r="J189" s="7"/>
      <c r="K189" s="7"/>
      <c r="L189" s="7"/>
      <c r="M189" s="7"/>
      <c r="N189" s="7"/>
    </row>
    <row r="190" spans="1:14" s="3" customFormat="1" ht="15" customHeight="1" x14ac:dyDescent="0.15">
      <c r="A190" s="290">
        <v>1701035</v>
      </c>
      <c r="B190" s="45" t="s">
        <v>301</v>
      </c>
      <c r="C190" s="351">
        <f>[5]B!C1809</f>
        <v>0</v>
      </c>
      <c r="D190" s="351">
        <f>[5]B!$E$1809</f>
        <v>0</v>
      </c>
      <c r="E190" s="79">
        <f>[5]B!$AL$1809</f>
        <v>0</v>
      </c>
      <c r="F190" s="7"/>
      <c r="G190" s="7"/>
      <c r="H190" s="7"/>
      <c r="I190" s="7"/>
      <c r="J190" s="7"/>
      <c r="K190" s="7"/>
      <c r="L190" s="7"/>
      <c r="M190" s="7"/>
      <c r="N190" s="7"/>
    </row>
    <row r="191" spans="1:14" s="3" customFormat="1" ht="15" customHeight="1" x14ac:dyDescent="0.15">
      <c r="A191" s="290" t="s">
        <v>302</v>
      </c>
      <c r="B191" s="45" t="s">
        <v>303</v>
      </c>
      <c r="C191" s="351">
        <f>[5]B!C1810</f>
        <v>0</v>
      </c>
      <c r="D191" s="351">
        <f>[5]B!$E$1810</f>
        <v>0</v>
      </c>
      <c r="E191" s="79">
        <f>[5]B!$AL$1810</f>
        <v>0</v>
      </c>
      <c r="F191" s="7"/>
      <c r="G191" s="7"/>
      <c r="H191" s="7"/>
      <c r="I191" s="7"/>
      <c r="J191" s="7"/>
      <c r="K191" s="7"/>
      <c r="L191" s="7"/>
      <c r="M191" s="7"/>
      <c r="N191" s="7"/>
    </row>
    <row r="192" spans="1:14" s="3" customFormat="1" ht="15" customHeight="1" x14ac:dyDescent="0.15">
      <c r="A192" s="290" t="s">
        <v>304</v>
      </c>
      <c r="B192" s="45" t="s">
        <v>305</v>
      </c>
      <c r="C192" s="351">
        <f>[5]B!C1811</f>
        <v>0</v>
      </c>
      <c r="D192" s="351">
        <f>[5]B!$E$1811</f>
        <v>0</v>
      </c>
      <c r="E192" s="79">
        <f>[5]B!$AL$1811</f>
        <v>0</v>
      </c>
      <c r="F192" s="7"/>
      <c r="G192" s="7"/>
      <c r="H192" s="7"/>
      <c r="I192" s="7"/>
      <c r="J192" s="7"/>
      <c r="K192" s="7"/>
      <c r="L192" s="7"/>
      <c r="M192" s="7"/>
      <c r="N192" s="7"/>
    </row>
    <row r="193" spans="1:14" s="3" customFormat="1" ht="15" customHeight="1" x14ac:dyDescent="0.15">
      <c r="A193" s="290">
        <v>1801001</v>
      </c>
      <c r="B193" s="45" t="s">
        <v>306</v>
      </c>
      <c r="C193" s="351">
        <f>[5]B!C2059</f>
        <v>40</v>
      </c>
      <c r="D193" s="351">
        <f>[5]B!$E$2059</f>
        <v>40</v>
      </c>
      <c r="E193" s="79">
        <f>[5]B!$AL$2059</f>
        <v>1610400</v>
      </c>
      <c r="F193" s="7"/>
      <c r="G193" s="7"/>
      <c r="H193" s="7"/>
      <c r="I193" s="7"/>
      <c r="J193" s="7"/>
      <c r="K193" s="7"/>
      <c r="L193" s="7"/>
      <c r="M193" s="7"/>
      <c r="N193" s="7"/>
    </row>
    <row r="194" spans="1:14" s="3" customFormat="1" ht="15" customHeight="1" x14ac:dyDescent="0.15">
      <c r="A194" s="290">
        <v>1801003</v>
      </c>
      <c r="B194" s="45" t="s">
        <v>307</v>
      </c>
      <c r="C194" s="351">
        <f>[5]B!C2060</f>
        <v>0</v>
      </c>
      <c r="D194" s="351">
        <f>[5]B!$E$2060</f>
        <v>0</v>
      </c>
      <c r="E194" s="79">
        <f>[5]B!$AL$2060</f>
        <v>0</v>
      </c>
      <c r="F194" s="7"/>
      <c r="G194" s="7"/>
      <c r="H194" s="7"/>
      <c r="I194" s="7"/>
      <c r="J194" s="7"/>
      <c r="K194" s="7"/>
      <c r="L194" s="7"/>
      <c r="M194" s="7"/>
      <c r="N194" s="7"/>
    </row>
    <row r="195" spans="1:14" s="3" customFormat="1" ht="15" customHeight="1" x14ac:dyDescent="0.15">
      <c r="A195" s="290">
        <v>1801006</v>
      </c>
      <c r="B195" s="45" t="s">
        <v>308</v>
      </c>
      <c r="C195" s="351">
        <f>[5]B!C2061</f>
        <v>26</v>
      </c>
      <c r="D195" s="351">
        <f>[5]B!$E$2061</f>
        <v>26</v>
      </c>
      <c r="E195" s="79">
        <f>[5]B!$AL$2061</f>
        <v>1344980</v>
      </c>
      <c r="F195" s="7"/>
      <c r="G195" s="7"/>
      <c r="H195" s="7"/>
      <c r="I195" s="7"/>
      <c r="J195" s="7"/>
      <c r="K195" s="7"/>
      <c r="L195" s="7"/>
      <c r="M195" s="7"/>
      <c r="N195" s="7"/>
    </row>
    <row r="196" spans="1:14" s="3" customFormat="1" ht="15" customHeight="1" x14ac:dyDescent="0.15">
      <c r="A196" s="290">
        <v>1401001</v>
      </c>
      <c r="B196" s="45" t="s">
        <v>309</v>
      </c>
      <c r="C196" s="351">
        <f>[5]B!C1504</f>
        <v>0</v>
      </c>
      <c r="D196" s="351">
        <f>[5]B!$E$1504</f>
        <v>0</v>
      </c>
      <c r="E196" s="79">
        <f>[5]B!$AL$1504</f>
        <v>0</v>
      </c>
      <c r="F196" s="7"/>
      <c r="G196" s="7"/>
      <c r="H196" s="7"/>
      <c r="I196" s="7"/>
      <c r="J196" s="7"/>
      <c r="K196" s="7"/>
      <c r="L196" s="7"/>
      <c r="M196" s="7"/>
      <c r="N196" s="7"/>
    </row>
    <row r="197" spans="1:14" s="3" customFormat="1" ht="24" customHeight="1" x14ac:dyDescent="0.15">
      <c r="A197" s="290">
        <v>1101113</v>
      </c>
      <c r="B197" s="45" t="s">
        <v>310</v>
      </c>
      <c r="C197" s="351">
        <f>[5]B!C1087</f>
        <v>0</v>
      </c>
      <c r="D197" s="351">
        <f>[5]B!$E$1087</f>
        <v>0</v>
      </c>
      <c r="E197" s="79">
        <f>[5]B!$AL$1087</f>
        <v>0</v>
      </c>
      <c r="F197" s="7"/>
      <c r="G197" s="7"/>
      <c r="H197" s="7"/>
      <c r="I197" s="7"/>
      <c r="J197" s="7"/>
      <c r="K197" s="7"/>
      <c r="L197" s="7"/>
      <c r="M197" s="7"/>
      <c r="N197" s="7"/>
    </row>
    <row r="198" spans="1:14" s="3" customFormat="1" ht="24" customHeight="1" x14ac:dyDescent="0.15">
      <c r="A198" s="290">
        <v>1101140</v>
      </c>
      <c r="B198" s="45" t="s">
        <v>311</v>
      </c>
      <c r="C198" s="351">
        <f>[5]B!C1088</f>
        <v>0</v>
      </c>
      <c r="D198" s="351">
        <f>[5]B!$E$1088</f>
        <v>0</v>
      </c>
      <c r="E198" s="79">
        <f>[5]B!$AL$1088</f>
        <v>0</v>
      </c>
      <c r="F198" s="7"/>
      <c r="G198" s="7"/>
      <c r="H198" s="7"/>
      <c r="I198" s="7"/>
      <c r="J198" s="7"/>
      <c r="K198" s="7"/>
      <c r="L198" s="7"/>
      <c r="M198" s="7"/>
      <c r="N198" s="7"/>
    </row>
    <row r="199" spans="1:14" s="3" customFormat="1" ht="15" customHeight="1" x14ac:dyDescent="0.15">
      <c r="A199" s="290">
        <v>1101141</v>
      </c>
      <c r="B199" s="45" t="s">
        <v>312</v>
      </c>
      <c r="C199" s="351">
        <f>[5]B!C1089</f>
        <v>2</v>
      </c>
      <c r="D199" s="351">
        <f>[5]B!$E$1089</f>
        <v>2</v>
      </c>
      <c r="E199" s="79">
        <f>[5]B!$AL$1089</f>
        <v>532440</v>
      </c>
      <c r="F199" s="7"/>
      <c r="G199" s="7"/>
      <c r="H199" s="7"/>
      <c r="I199" s="7"/>
      <c r="J199" s="7"/>
      <c r="K199" s="7"/>
      <c r="L199" s="7"/>
      <c r="M199" s="7"/>
      <c r="N199" s="7"/>
    </row>
    <row r="200" spans="1:14" s="3" customFormat="1" ht="15" customHeight="1" x14ac:dyDescent="0.15">
      <c r="A200" s="303">
        <v>1101142</v>
      </c>
      <c r="B200" s="65" t="s">
        <v>313</v>
      </c>
      <c r="C200" s="351">
        <f>[5]B!C1090</f>
        <v>0</v>
      </c>
      <c r="D200" s="352">
        <f>[5]B!$E$1090</f>
        <v>0</v>
      </c>
      <c r="E200" s="79">
        <f>[5]B!$AL$1090</f>
        <v>0</v>
      </c>
      <c r="F200" s="7"/>
      <c r="G200" s="7"/>
      <c r="H200" s="7"/>
      <c r="I200" s="7"/>
      <c r="J200" s="7"/>
      <c r="K200" s="7"/>
      <c r="L200" s="7"/>
      <c r="M200" s="7"/>
      <c r="N200" s="7"/>
    </row>
    <row r="201" spans="1:14" s="3" customFormat="1" ht="15" customHeight="1" x14ac:dyDescent="0.15">
      <c r="A201" s="329"/>
      <c r="B201" s="66" t="s">
        <v>314</v>
      </c>
      <c r="C201" s="353">
        <f>SUM(C167:C200)</f>
        <v>889</v>
      </c>
      <c r="D201" s="353">
        <f>SUM(D167:D200)</f>
        <v>889</v>
      </c>
      <c r="E201" s="95">
        <f>SUM(E167:E200)</f>
        <v>11346160</v>
      </c>
      <c r="F201" s="7"/>
      <c r="G201" s="7"/>
      <c r="H201" s="7"/>
      <c r="I201" s="7"/>
      <c r="J201" s="7"/>
      <c r="K201" s="7"/>
      <c r="L201" s="7"/>
      <c r="M201" s="7"/>
      <c r="N201" s="7"/>
    </row>
    <row r="202" spans="1:14" s="3" customFormat="1" ht="24.95" customHeight="1" x14ac:dyDescent="0.15">
      <c r="A202" s="96" t="s">
        <v>315</v>
      </c>
      <c r="B202" s="97"/>
      <c r="C202" s="354"/>
      <c r="D202" s="354"/>
      <c r="E202" s="98"/>
      <c r="F202" s="7"/>
      <c r="G202" s="7"/>
      <c r="H202" s="7"/>
      <c r="I202" s="7"/>
      <c r="J202" s="7"/>
      <c r="K202" s="7"/>
      <c r="L202" s="7"/>
      <c r="M202" s="7"/>
      <c r="N202" s="7"/>
    </row>
    <row r="203" spans="1:14" s="3" customFormat="1" ht="30" customHeight="1" x14ac:dyDescent="0.15">
      <c r="A203" s="13" t="s">
        <v>4</v>
      </c>
      <c r="B203" s="13" t="s">
        <v>5</v>
      </c>
      <c r="C203" s="14" t="s">
        <v>6</v>
      </c>
      <c r="D203" s="39" t="s">
        <v>7</v>
      </c>
      <c r="E203" s="39" t="s">
        <v>8</v>
      </c>
      <c r="F203" s="7"/>
      <c r="G203" s="7"/>
      <c r="H203" s="7"/>
      <c r="I203" s="7"/>
      <c r="J203" s="7"/>
      <c r="K203" s="7"/>
      <c r="L203" s="7"/>
      <c r="M203" s="7"/>
      <c r="N203" s="7"/>
    </row>
    <row r="204" spans="1:14" s="3" customFormat="1" ht="15" customHeight="1" x14ac:dyDescent="0.15">
      <c r="A204" s="301"/>
      <c r="B204" s="99" t="s">
        <v>316</v>
      </c>
      <c r="C204" s="336">
        <f>[5]B!C947</f>
        <v>0</v>
      </c>
      <c r="D204" s="355">
        <f>[5]B!E947</f>
        <v>0</v>
      </c>
      <c r="E204" s="30">
        <f>[5]B!$AL$947</f>
        <v>0</v>
      </c>
      <c r="F204" s="7"/>
      <c r="G204" s="7"/>
      <c r="H204" s="7"/>
      <c r="I204" s="7"/>
      <c r="J204" s="7"/>
      <c r="K204" s="7"/>
      <c r="L204" s="7"/>
      <c r="M204" s="7"/>
      <c r="N204" s="7"/>
    </row>
    <row r="205" spans="1:14" s="3" customFormat="1" ht="15" customHeight="1" x14ac:dyDescent="0.15">
      <c r="A205" s="301"/>
      <c r="B205" s="99" t="s">
        <v>317</v>
      </c>
      <c r="C205" s="356">
        <f>[5]B!C2900</f>
        <v>0</v>
      </c>
      <c r="D205" s="357"/>
      <c r="E205" s="100"/>
      <c r="F205" s="7"/>
      <c r="G205" s="7"/>
      <c r="H205" s="7"/>
      <c r="I205" s="7"/>
      <c r="J205" s="7"/>
      <c r="K205" s="7"/>
      <c r="L205" s="7"/>
    </row>
    <row r="206" spans="1:14" s="3" customFormat="1" ht="15" customHeight="1" x14ac:dyDescent="0.15">
      <c r="A206" s="290"/>
      <c r="B206" s="101" t="s">
        <v>318</v>
      </c>
      <c r="C206" s="337">
        <f>[5]B!C2901</f>
        <v>0</v>
      </c>
      <c r="D206" s="341"/>
      <c r="E206" s="84"/>
      <c r="F206" s="7"/>
      <c r="G206" s="7"/>
      <c r="H206" s="7"/>
      <c r="I206" s="7"/>
      <c r="J206" s="7"/>
      <c r="K206" s="7"/>
      <c r="L206" s="7"/>
    </row>
    <row r="207" spans="1:14" s="3" customFormat="1" ht="15" customHeight="1" x14ac:dyDescent="0.15">
      <c r="A207" s="290"/>
      <c r="B207" s="101" t="s">
        <v>319</v>
      </c>
      <c r="C207" s="337">
        <f>[5]B!$C$2902</f>
        <v>0</v>
      </c>
      <c r="D207" s="341"/>
      <c r="E207" s="84"/>
      <c r="F207" s="7"/>
      <c r="G207" s="7"/>
      <c r="H207" s="7"/>
      <c r="I207" s="7"/>
      <c r="J207" s="7"/>
      <c r="K207" s="7"/>
      <c r="L207" s="7"/>
    </row>
    <row r="208" spans="1:14" s="3" customFormat="1" ht="15" customHeight="1" x14ac:dyDescent="0.15">
      <c r="A208" s="290"/>
      <c r="B208" s="101" t="s">
        <v>320</v>
      </c>
      <c r="C208" s="337">
        <f>[5]B!$C$2903</f>
        <v>0</v>
      </c>
      <c r="D208" s="341"/>
      <c r="E208" s="84"/>
      <c r="F208" s="7"/>
      <c r="G208" s="7"/>
      <c r="H208" s="7"/>
      <c r="I208" s="7"/>
      <c r="J208" s="7"/>
      <c r="K208" s="7"/>
      <c r="L208" s="7"/>
    </row>
    <row r="209" spans="1:12" s="3" customFormat="1" ht="15" customHeight="1" x14ac:dyDescent="0.15">
      <c r="A209" s="290"/>
      <c r="B209" s="101" t="s">
        <v>321</v>
      </c>
      <c r="C209" s="337">
        <f>[5]B!$C$2904</f>
        <v>0</v>
      </c>
      <c r="D209" s="341"/>
      <c r="E209" s="84"/>
      <c r="F209" s="7"/>
      <c r="G209" s="7"/>
      <c r="H209" s="7"/>
      <c r="I209" s="7"/>
      <c r="J209" s="7"/>
      <c r="K209" s="7"/>
      <c r="L209" s="7"/>
    </row>
    <row r="210" spans="1:12" s="3" customFormat="1" ht="15" customHeight="1" x14ac:dyDescent="0.15">
      <c r="A210" s="290"/>
      <c r="B210" s="101" t="s">
        <v>322</v>
      </c>
      <c r="C210" s="337">
        <f>[5]B!$C$2905</f>
        <v>0</v>
      </c>
      <c r="D210" s="341"/>
      <c r="E210" s="84"/>
      <c r="F210" s="7"/>
      <c r="G210" s="7"/>
      <c r="H210" s="7"/>
      <c r="I210" s="7"/>
      <c r="J210" s="7"/>
      <c r="K210" s="7"/>
      <c r="L210" s="7"/>
    </row>
    <row r="211" spans="1:12" s="3" customFormat="1" ht="15" customHeight="1" x14ac:dyDescent="0.15">
      <c r="A211" s="303"/>
      <c r="B211" s="102" t="s">
        <v>323</v>
      </c>
      <c r="C211" s="338">
        <f>[5]B!$C$2906</f>
        <v>0</v>
      </c>
      <c r="D211" s="358"/>
      <c r="E211" s="103"/>
      <c r="F211" s="7"/>
      <c r="G211" s="7"/>
      <c r="H211" s="7"/>
      <c r="I211" s="7"/>
      <c r="J211" s="7"/>
      <c r="K211" s="7"/>
      <c r="L211" s="7"/>
    </row>
    <row r="212" spans="1:12" s="3" customFormat="1" ht="15" customHeight="1" x14ac:dyDescent="0.15">
      <c r="A212" s="329"/>
      <c r="B212" s="104" t="s">
        <v>105</v>
      </c>
      <c r="C212" s="359">
        <f>SUM(C204:C211)</f>
        <v>0</v>
      </c>
      <c r="D212" s="359">
        <f>SUM(D204:D211)</f>
        <v>0</v>
      </c>
      <c r="E212" s="359">
        <f t="shared" ref="E212" si="2">SUM(E204:E211)</f>
        <v>0</v>
      </c>
      <c r="F212" s="7"/>
      <c r="G212" s="7"/>
      <c r="H212" s="7"/>
      <c r="I212" s="7"/>
      <c r="J212" s="7"/>
      <c r="K212" s="7"/>
      <c r="L212" s="7"/>
    </row>
    <row r="213" spans="1:12" s="3" customFormat="1" ht="24.95" customHeight="1" x14ac:dyDescent="0.15">
      <c r="A213" s="96" t="s">
        <v>324</v>
      </c>
      <c r="B213" s="97"/>
      <c r="C213" s="360"/>
      <c r="D213" s="360"/>
      <c r="E213" s="105"/>
      <c r="F213" s="7"/>
      <c r="G213" s="7"/>
      <c r="H213" s="7"/>
      <c r="I213" s="7"/>
      <c r="J213" s="7"/>
      <c r="K213" s="7"/>
      <c r="L213" s="7"/>
    </row>
    <row r="214" spans="1:12" s="3" customFormat="1" ht="30" customHeight="1" x14ac:dyDescent="0.15">
      <c r="A214" s="13" t="s">
        <v>4</v>
      </c>
      <c r="B214" s="106" t="s">
        <v>325</v>
      </c>
      <c r="C214" s="39" t="s">
        <v>6</v>
      </c>
      <c r="D214" s="94" t="s">
        <v>7</v>
      </c>
      <c r="E214" s="39" t="s">
        <v>8</v>
      </c>
      <c r="F214" s="7"/>
      <c r="G214" s="7"/>
      <c r="H214" s="7"/>
      <c r="I214" s="7"/>
      <c r="J214" s="7"/>
      <c r="K214" s="7"/>
      <c r="L214" s="7"/>
    </row>
    <row r="215" spans="1:12" s="3" customFormat="1" ht="15" customHeight="1" x14ac:dyDescent="0.15">
      <c r="A215" s="286">
        <v>3003001</v>
      </c>
      <c r="B215" s="107" t="s">
        <v>326</v>
      </c>
      <c r="C215" s="361">
        <f>[5]B!C2909</f>
        <v>7</v>
      </c>
      <c r="D215" s="362">
        <f>[5]B!$E$2909</f>
        <v>7</v>
      </c>
      <c r="E215" s="30">
        <f>[5]B!$AL$2909</f>
        <v>57610</v>
      </c>
      <c r="F215" s="7"/>
      <c r="G215" s="7"/>
      <c r="H215" s="7"/>
      <c r="I215" s="7"/>
      <c r="J215" s="7"/>
      <c r="K215" s="7"/>
      <c r="L215" s="7"/>
    </row>
    <row r="216" spans="1:12" s="3" customFormat="1" ht="15" customHeight="1" x14ac:dyDescent="0.15">
      <c r="A216" s="290" t="s">
        <v>327</v>
      </c>
      <c r="B216" s="101" t="s">
        <v>328</v>
      </c>
      <c r="C216" s="363">
        <f>[5]B!C2910</f>
        <v>0</v>
      </c>
      <c r="D216" s="364">
        <f>[5]B!$E$2910</f>
        <v>0</v>
      </c>
      <c r="E216" s="31">
        <f>[5]B!$AL$2910</f>
        <v>0</v>
      </c>
      <c r="F216" s="7"/>
      <c r="G216" s="7"/>
      <c r="H216" s="7"/>
      <c r="I216" s="7"/>
      <c r="J216" s="7"/>
      <c r="K216" s="7"/>
      <c r="L216" s="7"/>
    </row>
    <row r="217" spans="1:12" s="3" customFormat="1" ht="15" customHeight="1" x14ac:dyDescent="0.15">
      <c r="A217" s="290" t="s">
        <v>329</v>
      </c>
      <c r="B217" s="101" t="s">
        <v>330</v>
      </c>
      <c r="C217" s="363">
        <f>[5]B!C2911</f>
        <v>0</v>
      </c>
      <c r="D217" s="363">
        <f>[5]B!$E$2911</f>
        <v>0</v>
      </c>
      <c r="E217" s="31">
        <f>[5]B!$AL$2911</f>
        <v>0</v>
      </c>
      <c r="F217" s="7"/>
      <c r="G217" s="7"/>
      <c r="H217" s="7"/>
      <c r="I217" s="7"/>
      <c r="J217" s="7"/>
      <c r="K217" s="7"/>
      <c r="L217" s="7"/>
    </row>
    <row r="218" spans="1:12" s="3" customFormat="1" ht="15" customHeight="1" x14ac:dyDescent="0.15">
      <c r="A218" s="290" t="s">
        <v>331</v>
      </c>
      <c r="B218" s="101" t="s">
        <v>332</v>
      </c>
      <c r="C218" s="363">
        <f>[5]B!C2912</f>
        <v>0</v>
      </c>
      <c r="D218" s="363">
        <f>[5]B!$E$2912</f>
        <v>0</v>
      </c>
      <c r="E218" s="31">
        <f>[5]B!$AL$2912</f>
        <v>0</v>
      </c>
      <c r="F218" s="7"/>
      <c r="G218" s="7"/>
      <c r="H218" s="7"/>
      <c r="I218" s="7"/>
      <c r="J218" s="7"/>
      <c r="K218" s="7"/>
      <c r="L218" s="7"/>
    </row>
    <row r="219" spans="1:12" s="3" customFormat="1" ht="15" customHeight="1" x14ac:dyDescent="0.15">
      <c r="A219" s="303" t="s">
        <v>333</v>
      </c>
      <c r="B219" s="102" t="s">
        <v>334</v>
      </c>
      <c r="C219" s="365">
        <f>[5]B!C2913</f>
        <v>0</v>
      </c>
      <c r="D219" s="365">
        <f>[5]B!$E$2913</f>
        <v>0</v>
      </c>
      <c r="E219" s="108">
        <f>[5]B!$AL$2913</f>
        <v>0</v>
      </c>
      <c r="F219" s="7"/>
      <c r="G219" s="7"/>
      <c r="H219" s="7"/>
      <c r="I219" s="7"/>
      <c r="J219" s="7"/>
      <c r="K219" s="7"/>
      <c r="L219" s="7"/>
    </row>
    <row r="220" spans="1:12" s="3" customFormat="1" ht="15" customHeight="1" x14ac:dyDescent="0.15">
      <c r="A220" s="329"/>
      <c r="B220" s="109" t="s">
        <v>335</v>
      </c>
      <c r="C220" s="366">
        <f>SUM(C215:C219)</f>
        <v>7</v>
      </c>
      <c r="D220" s="366">
        <f>SUM(D215:D219)</f>
        <v>7</v>
      </c>
      <c r="E220" s="95">
        <f>SUM(E215:E219)</f>
        <v>57610</v>
      </c>
      <c r="F220" s="7"/>
      <c r="G220" s="7"/>
      <c r="H220" s="7"/>
      <c r="I220" s="7"/>
      <c r="J220" s="7"/>
      <c r="K220" s="7"/>
      <c r="L220" s="7"/>
    </row>
    <row r="221" spans="1:12" s="111" customFormat="1" ht="24.95" customHeight="1" x14ac:dyDescent="0.15">
      <c r="A221" s="760" t="s">
        <v>336</v>
      </c>
      <c r="B221" s="760"/>
      <c r="C221" s="367"/>
      <c r="D221" s="367"/>
      <c r="E221" s="110"/>
    </row>
    <row r="222" spans="1:12" s="3" customFormat="1" ht="35.1" customHeight="1" x14ac:dyDescent="0.15">
      <c r="A222" s="13" t="s">
        <v>4</v>
      </c>
      <c r="B222" s="106" t="s">
        <v>337</v>
      </c>
      <c r="C222" s="39" t="s">
        <v>6</v>
      </c>
      <c r="D222" s="94" t="s">
        <v>7</v>
      </c>
      <c r="E222" s="39" t="s">
        <v>8</v>
      </c>
      <c r="F222" s="7"/>
      <c r="G222" s="7"/>
      <c r="H222" s="7"/>
      <c r="I222" s="7"/>
      <c r="J222" s="7"/>
      <c r="K222" s="7"/>
      <c r="L222" s="7"/>
    </row>
    <row r="223" spans="1:12" s="3" customFormat="1" ht="15" customHeight="1" x14ac:dyDescent="0.15">
      <c r="A223" s="286">
        <v>2401061</v>
      </c>
      <c r="B223" s="107" t="s">
        <v>338</v>
      </c>
      <c r="C223" s="361">
        <f>[5]B!$C$2753</f>
        <v>183</v>
      </c>
      <c r="D223" s="361">
        <f>[5]B!$E$2753</f>
        <v>183</v>
      </c>
      <c r="E223" s="30">
        <f>[5]B!$AL$2753</f>
        <v>4026000</v>
      </c>
      <c r="F223" s="7"/>
      <c r="G223" s="7"/>
      <c r="H223" s="7"/>
      <c r="I223" s="7"/>
      <c r="J223" s="7"/>
      <c r="K223" s="7"/>
      <c r="L223" s="7"/>
    </row>
    <row r="224" spans="1:12" s="3" customFormat="1" ht="15" customHeight="1" x14ac:dyDescent="0.15">
      <c r="A224" s="290" t="s">
        <v>339</v>
      </c>
      <c r="B224" s="101" t="s">
        <v>340</v>
      </c>
      <c r="C224" s="363">
        <f>[5]B!$C$2754</f>
        <v>182</v>
      </c>
      <c r="D224" s="363">
        <f>[5]B!$E$2754</f>
        <v>182</v>
      </c>
      <c r="E224" s="31">
        <f>[5]B!$AL$2754</f>
        <v>12598040</v>
      </c>
      <c r="F224" s="7"/>
      <c r="G224" s="7"/>
      <c r="H224" s="7"/>
      <c r="I224" s="7"/>
      <c r="J224" s="7"/>
      <c r="K224" s="7"/>
      <c r="L224" s="7"/>
    </row>
    <row r="225" spans="1:22" s="3" customFormat="1" ht="15" customHeight="1" x14ac:dyDescent="0.15">
      <c r="A225" s="290" t="s">
        <v>341</v>
      </c>
      <c r="B225" s="101" t="s">
        <v>342</v>
      </c>
      <c r="C225" s="363">
        <f>[5]B!$C$2755</f>
        <v>0</v>
      </c>
      <c r="D225" s="363">
        <f>[5]B!$E$2755</f>
        <v>0</v>
      </c>
      <c r="E225" s="31">
        <f>[5]B!$AL$2755</f>
        <v>0</v>
      </c>
      <c r="F225" s="7"/>
      <c r="G225" s="7"/>
      <c r="H225" s="7"/>
      <c r="I225" s="7"/>
      <c r="J225" s="7"/>
      <c r="K225" s="7"/>
      <c r="L225" s="7"/>
    </row>
    <row r="226" spans="1:22" s="3" customFormat="1" ht="15" customHeight="1" x14ac:dyDescent="0.15">
      <c r="A226" s="290" t="s">
        <v>343</v>
      </c>
      <c r="B226" s="101" t="s">
        <v>344</v>
      </c>
      <c r="C226" s="363">
        <f>[5]B!$C$2756</f>
        <v>265</v>
      </c>
      <c r="D226" s="363">
        <f>[5]B!$E$2756</f>
        <v>256</v>
      </c>
      <c r="E226" s="31">
        <f>[5]B!$AL$2756</f>
        <v>773120</v>
      </c>
      <c r="F226" s="7"/>
      <c r="G226" s="7"/>
      <c r="H226" s="7"/>
      <c r="I226" s="7"/>
      <c r="J226" s="7"/>
      <c r="K226" s="7"/>
      <c r="L226" s="7"/>
    </row>
    <row r="227" spans="1:22" s="3" customFormat="1" ht="15" customHeight="1" x14ac:dyDescent="0.15">
      <c r="A227" s="290" t="s">
        <v>345</v>
      </c>
      <c r="B227" s="101" t="s">
        <v>346</v>
      </c>
      <c r="C227" s="363">
        <f>[5]B!$C$2757</f>
        <v>0</v>
      </c>
      <c r="D227" s="363">
        <f>[5]B!$E$2757</f>
        <v>0</v>
      </c>
      <c r="E227" s="31">
        <f>[5]B!$AL$2757</f>
        <v>0</v>
      </c>
      <c r="F227" s="7"/>
      <c r="G227" s="7"/>
      <c r="H227" s="7"/>
      <c r="I227" s="7"/>
      <c r="J227" s="7"/>
      <c r="K227" s="7"/>
      <c r="L227" s="7"/>
    </row>
    <row r="228" spans="1:22" s="3" customFormat="1" ht="15" customHeight="1" x14ac:dyDescent="0.15">
      <c r="A228" s="290" t="s">
        <v>347</v>
      </c>
      <c r="B228" s="101" t="s">
        <v>348</v>
      </c>
      <c r="C228" s="363">
        <f>[5]B!$C$2758</f>
        <v>0</v>
      </c>
      <c r="D228" s="363">
        <f>[5]B!$E$2758</f>
        <v>0</v>
      </c>
      <c r="E228" s="31">
        <f>[5]B!$AL$2758</f>
        <v>0</v>
      </c>
      <c r="F228" s="7"/>
      <c r="G228" s="7"/>
      <c r="H228" s="7"/>
      <c r="I228" s="7"/>
      <c r="J228" s="7"/>
      <c r="K228" s="7"/>
      <c r="L228" s="7"/>
      <c r="V228" s="112"/>
    </row>
    <row r="229" spans="1:22" s="3" customFormat="1" ht="15" customHeight="1" x14ac:dyDescent="0.15">
      <c r="A229" s="303" t="s">
        <v>349</v>
      </c>
      <c r="B229" s="102" t="s">
        <v>350</v>
      </c>
      <c r="C229" s="365">
        <f>[5]B!$C$2759</f>
        <v>0</v>
      </c>
      <c r="D229" s="365">
        <f>[5]B!$E$2759</f>
        <v>0</v>
      </c>
      <c r="E229" s="108">
        <f>[5]B!$AL$2759</f>
        <v>0</v>
      </c>
      <c r="F229" s="7"/>
      <c r="G229" s="7"/>
      <c r="H229" s="7"/>
      <c r="I229" s="7"/>
      <c r="J229" s="7"/>
      <c r="K229" s="7"/>
      <c r="L229" s="7"/>
      <c r="V229" s="112"/>
    </row>
    <row r="230" spans="1:22" s="3" customFormat="1" ht="15" customHeight="1" x14ac:dyDescent="0.15">
      <c r="A230" s="329"/>
      <c r="B230" s="109" t="s">
        <v>351</v>
      </c>
      <c r="C230" s="368">
        <f>SUM(C223:C229)</f>
        <v>630</v>
      </c>
      <c r="D230" s="368">
        <f>SUM(D223:D229)</f>
        <v>621</v>
      </c>
      <c r="E230" s="95">
        <f>SUM(E223:E229)</f>
        <v>17397160</v>
      </c>
      <c r="F230" s="7"/>
      <c r="G230" s="7"/>
      <c r="H230" s="7"/>
      <c r="I230" s="7"/>
      <c r="J230" s="7"/>
      <c r="K230" s="7"/>
      <c r="L230" s="7"/>
      <c r="V230" s="112"/>
    </row>
    <row r="231" spans="1:22" s="114" customFormat="1" ht="24.95" customHeight="1" x14ac:dyDescent="0.15">
      <c r="A231" s="752" t="s">
        <v>352</v>
      </c>
      <c r="B231" s="752"/>
      <c r="C231" s="369"/>
      <c r="D231" s="369"/>
      <c r="E231" s="93"/>
      <c r="F231" s="370"/>
      <c r="G231" s="370"/>
      <c r="H231" s="370"/>
      <c r="I231" s="370"/>
      <c r="J231" s="370"/>
      <c r="K231" s="370"/>
      <c r="L231" s="370"/>
      <c r="M231" s="370"/>
      <c r="N231" s="370"/>
      <c r="O231" s="113"/>
      <c r="V231" s="115"/>
    </row>
    <row r="232" spans="1:22" ht="35.1" customHeight="1" x14ac:dyDescent="0.15">
      <c r="A232" s="13" t="s">
        <v>4</v>
      </c>
      <c r="B232" s="13" t="s">
        <v>5</v>
      </c>
      <c r="C232" s="39" t="s">
        <v>6</v>
      </c>
      <c r="D232" s="94" t="s">
        <v>7</v>
      </c>
      <c r="E232" s="39" t="s">
        <v>8</v>
      </c>
      <c r="F232" s="371"/>
      <c r="G232" s="371"/>
      <c r="H232" s="371"/>
      <c r="I232" s="371"/>
      <c r="J232" s="371"/>
      <c r="K232" s="371"/>
      <c r="L232" s="371"/>
      <c r="M232" s="371"/>
      <c r="N232" s="371"/>
      <c r="O232" s="116"/>
      <c r="V232" s="117"/>
    </row>
    <row r="233" spans="1:22" ht="15" customHeight="1" x14ac:dyDescent="0.15">
      <c r="A233" s="286">
        <v>2004103</v>
      </c>
      <c r="B233" s="107" t="s">
        <v>353</v>
      </c>
      <c r="C233" s="361">
        <f>[5]B!$C$2427</f>
        <v>49</v>
      </c>
      <c r="D233" s="361">
        <f>[5]B!$E$2427</f>
        <v>41</v>
      </c>
      <c r="E233" s="30">
        <f>[5]B!$AL$2427</f>
        <v>6312360</v>
      </c>
      <c r="F233" s="371"/>
      <c r="G233" s="371"/>
      <c r="H233" s="371"/>
      <c r="I233" s="371"/>
      <c r="J233" s="371"/>
      <c r="K233" s="371"/>
      <c r="L233" s="371"/>
      <c r="M233" s="371"/>
      <c r="N233" s="371"/>
      <c r="O233" s="116"/>
      <c r="V233" s="117"/>
    </row>
    <row r="234" spans="1:22" ht="15" customHeight="1" x14ac:dyDescent="0.15">
      <c r="A234" s="303" t="s">
        <v>354</v>
      </c>
      <c r="B234" s="102" t="s">
        <v>355</v>
      </c>
      <c r="C234" s="363">
        <f>[5]B!$C$2428</f>
        <v>0</v>
      </c>
      <c r="D234" s="363">
        <f>[5]B!$E$2428</f>
        <v>0</v>
      </c>
      <c r="E234" s="31">
        <f>[5]B!$AL$2428</f>
        <v>0</v>
      </c>
      <c r="F234" s="371"/>
      <c r="G234" s="371"/>
      <c r="H234" s="371"/>
      <c r="I234" s="371"/>
      <c r="J234" s="371"/>
      <c r="K234" s="371"/>
      <c r="L234" s="371"/>
      <c r="M234" s="371"/>
      <c r="N234" s="371"/>
      <c r="O234" s="116"/>
      <c r="V234" s="117"/>
    </row>
    <row r="235" spans="1:22" ht="23.25" customHeight="1" x14ac:dyDescent="0.15">
      <c r="A235" s="342">
        <v>2004003</v>
      </c>
      <c r="B235" s="102" t="s">
        <v>356</v>
      </c>
      <c r="C235" s="365">
        <f>[5]B!C2431</f>
        <v>0</v>
      </c>
      <c r="D235" s="365">
        <f>[5]B!E2431</f>
        <v>0</v>
      </c>
      <c r="E235" s="108">
        <f>[5]B!$AL$2431</f>
        <v>0</v>
      </c>
      <c r="F235" s="371"/>
      <c r="G235" s="371"/>
      <c r="H235" s="371"/>
      <c r="I235" s="371"/>
      <c r="J235" s="371"/>
      <c r="K235" s="371"/>
      <c r="L235" s="371"/>
      <c r="M235" s="371"/>
      <c r="N235" s="371"/>
      <c r="O235" s="116"/>
      <c r="V235" s="117"/>
    </row>
    <row r="236" spans="1:22" ht="15" customHeight="1" x14ac:dyDescent="0.15">
      <c r="A236" s="329"/>
      <c r="B236" s="109" t="s">
        <v>357</v>
      </c>
      <c r="C236" s="366">
        <f>SUM(C233:C235)</f>
        <v>49</v>
      </c>
      <c r="D236" s="366">
        <f>SUM(D233:D235)</f>
        <v>41</v>
      </c>
      <c r="E236" s="95">
        <f>SUM(E233:E235)</f>
        <v>6312360</v>
      </c>
      <c r="F236" s="371"/>
      <c r="G236" s="371"/>
      <c r="H236" s="371"/>
      <c r="I236" s="371"/>
      <c r="J236" s="371"/>
      <c r="K236" s="371"/>
      <c r="L236" s="371"/>
      <c r="M236" s="371"/>
      <c r="N236" s="371"/>
      <c r="O236" s="116"/>
      <c r="V236" s="117"/>
    </row>
    <row r="237" spans="1:22" s="114" customFormat="1" ht="24.95" customHeight="1" x14ac:dyDescent="0.15">
      <c r="A237" s="752" t="s">
        <v>358</v>
      </c>
      <c r="B237" s="752"/>
      <c r="C237" s="372"/>
      <c r="D237" s="372"/>
      <c r="E237" s="93"/>
      <c r="F237" s="370"/>
      <c r="G237" s="370"/>
      <c r="H237" s="370"/>
      <c r="I237" s="370"/>
      <c r="J237" s="370"/>
      <c r="K237" s="370"/>
      <c r="L237" s="370"/>
      <c r="M237" s="370"/>
      <c r="N237" s="370"/>
      <c r="O237" s="370"/>
      <c r="P237" s="370"/>
      <c r="Q237" s="113"/>
      <c r="V237" s="118"/>
    </row>
    <row r="238" spans="1:22" ht="35.1" customHeight="1" x14ac:dyDescent="0.15">
      <c r="A238" s="13"/>
      <c r="B238" s="13" t="s">
        <v>359</v>
      </c>
      <c r="C238" s="39" t="s">
        <v>6</v>
      </c>
      <c r="D238" s="94" t="s">
        <v>7</v>
      </c>
      <c r="E238" s="14" t="s">
        <v>8</v>
      </c>
      <c r="F238" s="371"/>
      <c r="G238" s="371"/>
      <c r="H238" s="371"/>
      <c r="I238" s="371"/>
      <c r="J238" s="371"/>
      <c r="K238" s="371"/>
      <c r="L238" s="371"/>
      <c r="M238" s="371"/>
      <c r="N238" s="371"/>
      <c r="O238" s="371"/>
      <c r="P238" s="371"/>
      <c r="Q238" s="116"/>
    </row>
    <row r="239" spans="1:22" ht="15" customHeight="1" x14ac:dyDescent="0.15">
      <c r="A239" s="286" t="s">
        <v>360</v>
      </c>
      <c r="B239" s="107" t="s">
        <v>361</v>
      </c>
      <c r="C239" s="336">
        <f>[5]B!$C$2780</f>
        <v>690</v>
      </c>
      <c r="D239" s="336">
        <f>[5]B!$E$2780</f>
        <v>690</v>
      </c>
      <c r="E239" s="30">
        <f>[5]B!$AL$2780</f>
        <v>3380980</v>
      </c>
      <c r="F239" s="371"/>
      <c r="G239" s="371"/>
      <c r="H239" s="371"/>
      <c r="I239" s="371"/>
      <c r="J239" s="371"/>
      <c r="K239" s="371"/>
      <c r="L239" s="371"/>
      <c r="M239" s="371"/>
      <c r="N239" s="371"/>
      <c r="O239" s="371"/>
      <c r="P239" s="371"/>
      <c r="Q239" s="116"/>
    </row>
    <row r="240" spans="1:22" ht="15" customHeight="1" x14ac:dyDescent="0.15">
      <c r="A240" s="290" t="s">
        <v>362</v>
      </c>
      <c r="B240" s="101" t="s">
        <v>363</v>
      </c>
      <c r="C240" s="337">
        <f>[5]B!C2806+[5]B!C2839+[5]B!C2840</f>
        <v>207</v>
      </c>
      <c r="D240" s="337">
        <f>[5]B!E2806+[5]B!E2839+[5]B!E2840</f>
        <v>207</v>
      </c>
      <c r="E240" s="31">
        <f>[5]B!$AL$2806+[5]B!AL2839+[5]B!AL2840</f>
        <v>5420280</v>
      </c>
      <c r="F240" s="371"/>
      <c r="G240" s="371"/>
      <c r="H240" s="371"/>
      <c r="I240" s="371"/>
      <c r="J240" s="371"/>
      <c r="K240" s="371"/>
      <c r="L240" s="371"/>
      <c r="M240" s="371"/>
      <c r="N240" s="371"/>
      <c r="O240" s="371"/>
      <c r="P240" s="371"/>
      <c r="Q240" s="116"/>
    </row>
    <row r="241" spans="1:17" ht="15" customHeight="1" x14ac:dyDescent="0.15">
      <c r="A241" s="290" t="s">
        <v>364</v>
      </c>
      <c r="B241" s="101" t="s">
        <v>365</v>
      </c>
      <c r="C241" s="337">
        <f>[5]B!$C$2843</f>
        <v>36</v>
      </c>
      <c r="D241" s="337">
        <f>[5]B!$C$2843</f>
        <v>36</v>
      </c>
      <c r="E241" s="31">
        <f>[5]B!$AL$2843</f>
        <v>875070</v>
      </c>
      <c r="F241" s="371"/>
      <c r="G241" s="371"/>
      <c r="H241" s="371"/>
      <c r="I241" s="371"/>
      <c r="J241" s="371"/>
      <c r="K241" s="371"/>
      <c r="L241" s="371"/>
      <c r="M241" s="371"/>
      <c r="N241" s="371"/>
      <c r="O241" s="371"/>
      <c r="P241" s="371"/>
      <c r="Q241" s="116"/>
    </row>
    <row r="242" spans="1:17" ht="15" customHeight="1" x14ac:dyDescent="0.15">
      <c r="A242" s="303"/>
      <c r="B242" s="102" t="s">
        <v>366</v>
      </c>
      <c r="C242" s="338">
        <f>[5]B!$C$2893</f>
        <v>0</v>
      </c>
      <c r="D242" s="358"/>
      <c r="E242" s="36"/>
      <c r="F242" s="371"/>
      <c r="G242" s="371"/>
      <c r="H242" s="371"/>
      <c r="I242" s="371"/>
      <c r="J242" s="371"/>
      <c r="K242" s="371"/>
      <c r="L242" s="371"/>
      <c r="M242" s="371"/>
      <c r="N242" s="371"/>
      <c r="O242" s="371"/>
      <c r="P242" s="371"/>
      <c r="Q242" s="116"/>
    </row>
    <row r="243" spans="1:17" ht="15" customHeight="1" x14ac:dyDescent="0.15">
      <c r="A243" s="329"/>
      <c r="B243" s="109" t="s">
        <v>367</v>
      </c>
      <c r="C243" s="373">
        <f>SUM(C239:C242)</f>
        <v>933</v>
      </c>
      <c r="D243" s="373">
        <f>SUM(D239:D241)</f>
        <v>933</v>
      </c>
      <c r="E243" s="119">
        <f>SUM(E239:E241)</f>
        <v>9676330</v>
      </c>
      <c r="F243" s="371"/>
      <c r="G243" s="371"/>
      <c r="H243" s="371"/>
      <c r="I243" s="371"/>
      <c r="J243" s="371"/>
      <c r="K243" s="371"/>
      <c r="L243" s="371"/>
      <c r="M243" s="371"/>
      <c r="N243" s="371"/>
      <c r="O243" s="371"/>
      <c r="P243" s="371"/>
      <c r="Q243" s="116"/>
    </row>
    <row r="244" spans="1:17" ht="15" customHeight="1" x14ac:dyDescent="0.15">
      <c r="A244" s="761" t="s">
        <v>368</v>
      </c>
      <c r="B244" s="761"/>
      <c r="C244" s="374"/>
      <c r="D244" s="374"/>
      <c r="E244" s="120"/>
      <c r="F244" s="371"/>
      <c r="G244" s="371"/>
      <c r="H244" s="371"/>
      <c r="I244" s="371"/>
      <c r="J244" s="371"/>
      <c r="K244" s="371"/>
      <c r="L244" s="371"/>
      <c r="M244" s="371"/>
      <c r="N244" s="371"/>
      <c r="O244" s="371"/>
      <c r="P244" s="371"/>
      <c r="Q244" s="116"/>
    </row>
    <row r="245" spans="1:17" ht="32.25" customHeight="1" x14ac:dyDescent="0.15">
      <c r="A245" s="13" t="s">
        <v>4</v>
      </c>
      <c r="B245" s="13" t="s">
        <v>5</v>
      </c>
      <c r="C245" s="39" t="s">
        <v>6</v>
      </c>
      <c r="D245" s="94" t="s">
        <v>7</v>
      </c>
      <c r="E245" s="39" t="s">
        <v>8</v>
      </c>
      <c r="F245" s="371"/>
      <c r="G245" s="371"/>
      <c r="H245" s="371"/>
      <c r="I245" s="371"/>
      <c r="J245" s="371"/>
      <c r="K245" s="371"/>
      <c r="L245" s="371"/>
      <c r="M245" s="371"/>
      <c r="N245" s="371"/>
      <c r="O245" s="371"/>
      <c r="P245" s="371"/>
      <c r="Q245" s="116"/>
    </row>
    <row r="246" spans="1:17" ht="15" customHeight="1" x14ac:dyDescent="0.15">
      <c r="A246" s="286">
        <v>1901023</v>
      </c>
      <c r="B246" s="107" t="s">
        <v>369</v>
      </c>
      <c r="C246" s="336">
        <f>[5]B!$C$2249</f>
        <v>0</v>
      </c>
      <c r="D246" s="336">
        <f>[5]B!$E$2249</f>
        <v>0</v>
      </c>
      <c r="E246" s="121">
        <f>[5]B!$AL$2249</f>
        <v>0</v>
      </c>
      <c r="F246" s="371"/>
      <c r="G246" s="371"/>
      <c r="H246" s="371"/>
      <c r="I246" s="371"/>
      <c r="J246" s="371"/>
      <c r="K246" s="371"/>
      <c r="L246" s="371"/>
      <c r="M246" s="371"/>
      <c r="N246" s="371"/>
      <c r="O246" s="371"/>
      <c r="P246" s="371"/>
      <c r="Q246" s="116"/>
    </row>
    <row r="247" spans="1:17" ht="15" customHeight="1" x14ac:dyDescent="0.15">
      <c r="A247" s="290">
        <v>1901024</v>
      </c>
      <c r="B247" s="101" t="s">
        <v>370</v>
      </c>
      <c r="C247" s="337">
        <f>[5]B!$C$2250</f>
        <v>0</v>
      </c>
      <c r="D247" s="337">
        <f>[5]B!$E$2250</f>
        <v>0</v>
      </c>
      <c r="E247" s="18">
        <f>[5]B!$AL$2250</f>
        <v>0</v>
      </c>
      <c r="F247" s="371"/>
      <c r="G247" s="371"/>
      <c r="H247" s="371"/>
      <c r="I247" s="371"/>
      <c r="J247" s="371"/>
      <c r="K247" s="371"/>
      <c r="L247" s="371"/>
      <c r="M247" s="371"/>
      <c r="N247" s="371"/>
      <c r="O247" s="371"/>
      <c r="P247" s="371"/>
      <c r="Q247" s="116"/>
    </row>
    <row r="248" spans="1:17" ht="15" customHeight="1" x14ac:dyDescent="0.15">
      <c r="A248" s="290" t="s">
        <v>371</v>
      </c>
      <c r="B248" s="101" t="s">
        <v>372</v>
      </c>
      <c r="C248" s="337">
        <f>[5]B!$C$2251</f>
        <v>0</v>
      </c>
      <c r="D248" s="337">
        <f>[5]B!$E$2251</f>
        <v>0</v>
      </c>
      <c r="E248" s="18">
        <f>[5]B!$AL$2251</f>
        <v>0</v>
      </c>
      <c r="F248" s="371"/>
      <c r="G248" s="371"/>
      <c r="H248" s="371"/>
      <c r="I248" s="371"/>
      <c r="J248" s="371"/>
      <c r="K248" s="371"/>
      <c r="L248" s="371"/>
      <c r="M248" s="371"/>
      <c r="N248" s="371"/>
      <c r="O248" s="371"/>
      <c r="P248" s="371"/>
      <c r="Q248" s="116"/>
    </row>
    <row r="249" spans="1:17" ht="15" customHeight="1" x14ac:dyDescent="0.15">
      <c r="A249" s="290" t="s">
        <v>373</v>
      </c>
      <c r="B249" s="101" t="s">
        <v>374</v>
      </c>
      <c r="C249" s="337">
        <f>[5]B!$C$2252</f>
        <v>0</v>
      </c>
      <c r="D249" s="337">
        <f>[5]B!$E$2252</f>
        <v>0</v>
      </c>
      <c r="E249" s="18">
        <f>[5]B!$AL$2252</f>
        <v>0</v>
      </c>
      <c r="F249" s="371"/>
      <c r="G249" s="371"/>
      <c r="H249" s="371"/>
      <c r="I249" s="371"/>
      <c r="J249" s="371"/>
      <c r="K249" s="371"/>
      <c r="L249" s="371"/>
      <c r="M249" s="371"/>
      <c r="N249" s="371"/>
      <c r="O249" s="371"/>
      <c r="P249" s="371"/>
      <c r="Q249" s="116"/>
    </row>
    <row r="250" spans="1:17" ht="15" customHeight="1" x14ac:dyDescent="0.15">
      <c r="A250" s="290">
        <v>1901126</v>
      </c>
      <c r="B250" s="101" t="s">
        <v>375</v>
      </c>
      <c r="C250" s="337">
        <f>[5]B!$C$2253</f>
        <v>0</v>
      </c>
      <c r="D250" s="337">
        <f>[5]B!$E$2253</f>
        <v>0</v>
      </c>
      <c r="E250" s="18">
        <f>[5]B!$AL$2253</f>
        <v>0</v>
      </c>
      <c r="F250" s="371"/>
      <c r="G250" s="371"/>
      <c r="H250" s="371"/>
      <c r="I250" s="371"/>
      <c r="J250" s="371"/>
      <c r="K250" s="371"/>
      <c r="L250" s="371"/>
      <c r="M250" s="371"/>
      <c r="N250" s="371"/>
      <c r="O250" s="371"/>
      <c r="P250" s="371"/>
      <c r="Q250" s="116"/>
    </row>
    <row r="251" spans="1:17" ht="15" customHeight="1" x14ac:dyDescent="0.15">
      <c r="A251" s="290" t="s">
        <v>376</v>
      </c>
      <c r="B251" s="101" t="s">
        <v>377</v>
      </c>
      <c r="C251" s="337">
        <f>[5]B!$C$2254</f>
        <v>0</v>
      </c>
      <c r="D251" s="337">
        <f>[5]B!$E$2254</f>
        <v>0</v>
      </c>
      <c r="E251" s="18">
        <f>[5]B!$AL$2254</f>
        <v>0</v>
      </c>
      <c r="F251" s="371"/>
      <c r="G251" s="371"/>
      <c r="H251" s="371"/>
      <c r="I251" s="371"/>
      <c r="J251" s="371"/>
      <c r="K251" s="371"/>
      <c r="L251" s="371"/>
      <c r="M251" s="371"/>
      <c r="N251" s="371"/>
      <c r="O251" s="371"/>
      <c r="P251" s="371"/>
      <c r="Q251" s="116"/>
    </row>
    <row r="252" spans="1:17" ht="15" customHeight="1" x14ac:dyDescent="0.15">
      <c r="A252" s="290" t="s">
        <v>378</v>
      </c>
      <c r="B252" s="101" t="s">
        <v>379</v>
      </c>
      <c r="C252" s="337">
        <f>[5]B!$C$2255</f>
        <v>0</v>
      </c>
      <c r="D252" s="337">
        <f>[5]B!$E$2255</f>
        <v>0</v>
      </c>
      <c r="E252" s="18">
        <f>[5]B!$AL$2255</f>
        <v>0</v>
      </c>
      <c r="F252" s="371"/>
      <c r="G252" s="371"/>
      <c r="H252" s="371"/>
      <c r="I252" s="371"/>
      <c r="J252" s="371"/>
      <c r="K252" s="371"/>
      <c r="L252" s="371"/>
      <c r="M252" s="371"/>
      <c r="N252" s="371"/>
      <c r="O252" s="371"/>
      <c r="P252" s="371"/>
      <c r="Q252" s="116"/>
    </row>
    <row r="253" spans="1:17" ht="15" customHeight="1" x14ac:dyDescent="0.15">
      <c r="A253" s="303">
        <v>1901029</v>
      </c>
      <c r="B253" s="102" t="s">
        <v>380</v>
      </c>
      <c r="C253" s="338">
        <f>[5]B!$C$2256</f>
        <v>0</v>
      </c>
      <c r="D253" s="338">
        <f>[5]B!$E$2256</f>
        <v>0</v>
      </c>
      <c r="E253" s="122">
        <f>[5]B!$AL$2256</f>
        <v>0</v>
      </c>
      <c r="F253" s="371"/>
      <c r="G253" s="371"/>
      <c r="H253" s="371"/>
      <c r="I253" s="371"/>
      <c r="J253" s="371"/>
      <c r="K253" s="371"/>
      <c r="L253" s="371"/>
      <c r="M253" s="371"/>
      <c r="N253" s="371"/>
      <c r="O253" s="371"/>
      <c r="P253" s="371"/>
      <c r="Q253" s="116"/>
    </row>
    <row r="254" spans="1:17" ht="15" customHeight="1" x14ac:dyDescent="0.15">
      <c r="A254" s="342"/>
      <c r="B254" s="123" t="s">
        <v>381</v>
      </c>
      <c r="C254" s="124">
        <f>SUM(C246:C253)</f>
        <v>0</v>
      </c>
      <c r="D254" s="124">
        <f>SUM(D246:D253)</f>
        <v>0</v>
      </c>
      <c r="E254" s="119">
        <f>SUM(E246:E253)</f>
        <v>0</v>
      </c>
      <c r="F254" s="371"/>
      <c r="G254" s="371"/>
      <c r="H254" s="371"/>
      <c r="I254" s="371"/>
      <c r="J254" s="371"/>
      <c r="K254" s="371"/>
      <c r="L254" s="371"/>
      <c r="M254" s="371"/>
      <c r="N254" s="371"/>
      <c r="O254" s="371"/>
      <c r="P254" s="371"/>
      <c r="Q254" s="116"/>
    </row>
    <row r="255" spans="1:17" ht="15" customHeight="1" x14ac:dyDescent="0.15">
      <c r="A255" s="125"/>
      <c r="B255" s="126"/>
      <c r="C255" s="374"/>
      <c r="D255" s="374"/>
      <c r="E255" s="120"/>
      <c r="F255" s="371"/>
      <c r="G255" s="371"/>
      <c r="H255" s="371"/>
      <c r="I255" s="371"/>
      <c r="J255" s="371"/>
      <c r="K255" s="371"/>
      <c r="L255" s="371"/>
      <c r="M255" s="371"/>
      <c r="N255" s="371"/>
      <c r="O255" s="371"/>
      <c r="P255" s="371"/>
      <c r="Q255" s="116"/>
    </row>
    <row r="256" spans="1:17" s="111" customFormat="1" ht="24.95" customHeight="1" x14ac:dyDescent="0.15">
      <c r="A256" s="752" t="s">
        <v>382</v>
      </c>
      <c r="B256" s="752"/>
      <c r="C256" s="369"/>
      <c r="D256" s="369"/>
      <c r="E256" s="93"/>
    </row>
    <row r="257" spans="1:14" s="3" customFormat="1" ht="35.1" customHeight="1" x14ac:dyDescent="0.15">
      <c r="A257" s="13" t="s">
        <v>4</v>
      </c>
      <c r="B257" s="13" t="s">
        <v>5</v>
      </c>
      <c r="C257" s="39" t="s">
        <v>6</v>
      </c>
      <c r="D257" s="94" t="s">
        <v>7</v>
      </c>
      <c r="E257" s="39" t="s">
        <v>8</v>
      </c>
      <c r="F257" s="7"/>
      <c r="G257" s="7"/>
      <c r="H257" s="7"/>
      <c r="I257" s="7"/>
      <c r="J257" s="7"/>
      <c r="K257" s="7"/>
      <c r="L257" s="7"/>
      <c r="M257" s="7"/>
      <c r="N257" s="7"/>
    </row>
    <row r="258" spans="1:14" s="3" customFormat="1" ht="15" customHeight="1" x14ac:dyDescent="0.15">
      <c r="A258" s="286"/>
      <c r="B258" s="107" t="s">
        <v>383</v>
      </c>
      <c r="C258" s="345">
        <f>[5]B!$C$103</f>
        <v>0</v>
      </c>
      <c r="D258" s="375"/>
      <c r="E258" s="128"/>
      <c r="F258" s="7"/>
      <c r="G258" s="7"/>
      <c r="H258" s="7"/>
      <c r="I258" s="7"/>
      <c r="J258" s="7"/>
      <c r="K258" s="7"/>
      <c r="L258" s="7"/>
      <c r="M258" s="7"/>
      <c r="N258" s="7"/>
    </row>
    <row r="259" spans="1:14" s="3" customFormat="1" ht="15" customHeight="1" x14ac:dyDescent="0.15">
      <c r="A259" s="290"/>
      <c r="B259" s="101" t="s">
        <v>384</v>
      </c>
      <c r="C259" s="288">
        <f>[5]B!$C$104</f>
        <v>0</v>
      </c>
      <c r="D259" s="300"/>
      <c r="E259" s="35"/>
      <c r="F259" s="7"/>
      <c r="G259" s="7"/>
      <c r="H259" s="7"/>
      <c r="I259" s="7"/>
      <c r="J259" s="7"/>
      <c r="K259" s="7"/>
      <c r="L259" s="7"/>
      <c r="M259" s="7"/>
      <c r="N259" s="7"/>
    </row>
    <row r="260" spans="1:14" s="3" customFormat="1" ht="15" customHeight="1" x14ac:dyDescent="0.15">
      <c r="A260" s="290"/>
      <c r="B260" s="101" t="s">
        <v>385</v>
      </c>
      <c r="C260" s="288">
        <f>[5]B!$C$105</f>
        <v>0</v>
      </c>
      <c r="D260" s="300"/>
      <c r="E260" s="35"/>
      <c r="F260" s="7"/>
      <c r="G260" s="7"/>
      <c r="H260" s="7"/>
      <c r="I260" s="7"/>
      <c r="J260" s="7"/>
      <c r="K260" s="7"/>
      <c r="L260" s="7"/>
      <c r="M260" s="7"/>
      <c r="N260" s="7"/>
    </row>
    <row r="261" spans="1:14" s="3" customFormat="1" ht="15" customHeight="1" x14ac:dyDescent="0.15">
      <c r="A261" s="290"/>
      <c r="B261" s="101" t="s">
        <v>386</v>
      </c>
      <c r="C261" s="288">
        <f>[5]B!$C$106</f>
        <v>0</v>
      </c>
      <c r="D261" s="300"/>
      <c r="E261" s="35"/>
      <c r="F261" s="7"/>
      <c r="G261" s="7"/>
      <c r="H261" s="7"/>
      <c r="I261" s="7"/>
      <c r="J261" s="7"/>
      <c r="K261" s="7"/>
      <c r="L261" s="7"/>
      <c r="M261" s="7"/>
      <c r="N261" s="7"/>
    </row>
    <row r="262" spans="1:14" s="3" customFormat="1" ht="15" customHeight="1" x14ac:dyDescent="0.15">
      <c r="A262" s="290"/>
      <c r="B262" s="101" t="s">
        <v>387</v>
      </c>
      <c r="C262" s="288">
        <f>[5]B!$C$107</f>
        <v>0</v>
      </c>
      <c r="D262" s="300"/>
      <c r="E262" s="35"/>
      <c r="F262" s="7"/>
      <c r="G262" s="7"/>
      <c r="H262" s="7"/>
      <c r="I262" s="7"/>
      <c r="J262" s="7"/>
      <c r="K262" s="7"/>
      <c r="L262" s="7"/>
      <c r="M262" s="7"/>
      <c r="N262" s="7"/>
    </row>
    <row r="263" spans="1:14" s="3" customFormat="1" ht="15" customHeight="1" x14ac:dyDescent="0.15">
      <c r="A263" s="290"/>
      <c r="B263" s="101" t="s">
        <v>388</v>
      </c>
      <c r="C263" s="288">
        <f>[5]B!$C$108</f>
        <v>0</v>
      </c>
      <c r="D263" s="300"/>
      <c r="E263" s="35"/>
      <c r="F263" s="7"/>
      <c r="G263" s="7"/>
      <c r="H263" s="7"/>
      <c r="I263" s="7"/>
      <c r="J263" s="7"/>
      <c r="K263" s="7"/>
      <c r="L263" s="7"/>
      <c r="M263" s="7"/>
      <c r="N263" s="7"/>
    </row>
    <row r="264" spans="1:14" s="3" customFormat="1" ht="15" customHeight="1" x14ac:dyDescent="0.15">
      <c r="A264" s="290"/>
      <c r="B264" s="101" t="s">
        <v>389</v>
      </c>
      <c r="C264" s="288">
        <f>[5]B!$C$109</f>
        <v>0</v>
      </c>
      <c r="D264" s="300"/>
      <c r="E264" s="35"/>
      <c r="F264" s="7"/>
      <c r="G264" s="7"/>
      <c r="H264" s="7"/>
      <c r="I264" s="7"/>
      <c r="J264" s="7"/>
      <c r="K264" s="7"/>
      <c r="L264" s="7"/>
      <c r="M264" s="7"/>
      <c r="N264" s="7"/>
    </row>
    <row r="265" spans="1:14" s="3" customFormat="1" ht="15" customHeight="1" x14ac:dyDescent="0.15">
      <c r="A265" s="290"/>
      <c r="B265" s="101" t="s">
        <v>390</v>
      </c>
      <c r="C265" s="288">
        <f>[5]B!$C$110</f>
        <v>0</v>
      </c>
      <c r="D265" s="300"/>
      <c r="E265" s="35"/>
      <c r="F265" s="7"/>
      <c r="G265" s="7"/>
      <c r="H265" s="7"/>
      <c r="I265" s="7"/>
      <c r="J265" s="7"/>
      <c r="K265" s="7"/>
      <c r="L265" s="7"/>
      <c r="M265" s="7"/>
      <c r="N265" s="7"/>
    </row>
    <row r="266" spans="1:14" s="3" customFormat="1" ht="15" customHeight="1" x14ac:dyDescent="0.15">
      <c r="A266" s="290"/>
      <c r="B266" s="101" t="s">
        <v>391</v>
      </c>
      <c r="C266" s="288">
        <f>[5]B!$C$111</f>
        <v>0</v>
      </c>
      <c r="D266" s="300"/>
      <c r="E266" s="35"/>
      <c r="F266" s="7"/>
      <c r="G266" s="7"/>
      <c r="H266" s="7"/>
      <c r="I266" s="7"/>
      <c r="J266" s="7"/>
      <c r="K266" s="7"/>
      <c r="L266" s="7"/>
      <c r="M266" s="7"/>
      <c r="N266" s="7"/>
    </row>
    <row r="267" spans="1:14" s="3" customFormat="1" ht="15" customHeight="1" x14ac:dyDescent="0.15">
      <c r="A267" s="290"/>
      <c r="B267" s="101" t="s">
        <v>392</v>
      </c>
      <c r="C267" s="288">
        <f>[5]B!$C$112</f>
        <v>0</v>
      </c>
      <c r="D267" s="300"/>
      <c r="E267" s="35"/>
      <c r="F267" s="7"/>
      <c r="G267" s="7"/>
      <c r="H267" s="7"/>
      <c r="I267" s="7"/>
      <c r="J267" s="7"/>
      <c r="K267" s="7"/>
      <c r="L267" s="7"/>
      <c r="M267" s="7"/>
      <c r="N267" s="7"/>
    </row>
    <row r="268" spans="1:14" s="3" customFormat="1" ht="15" customHeight="1" x14ac:dyDescent="0.15">
      <c r="A268" s="290">
        <v>1802100</v>
      </c>
      <c r="B268" s="101" t="s">
        <v>393</v>
      </c>
      <c r="C268" s="288">
        <f>[5]B!$C$2110</f>
        <v>0</v>
      </c>
      <c r="D268" s="288">
        <f>[5]B!$C$2110</f>
        <v>0</v>
      </c>
      <c r="E268" s="53">
        <f>[5]B!$AL$2110</f>
        <v>0</v>
      </c>
      <c r="F268" s="7"/>
      <c r="G268" s="7"/>
      <c r="H268" s="7"/>
      <c r="I268" s="7"/>
      <c r="J268" s="7"/>
      <c r="K268" s="7"/>
      <c r="L268" s="7"/>
      <c r="M268" s="7"/>
      <c r="N268" s="7"/>
    </row>
    <row r="269" spans="1:14" s="3" customFormat="1" ht="15" customHeight="1" x14ac:dyDescent="0.15">
      <c r="A269" s="290"/>
      <c r="B269" s="101" t="s">
        <v>394</v>
      </c>
      <c r="C269" s="288">
        <f>[5]B!$C$1904</f>
        <v>0</v>
      </c>
      <c r="D269" s="300"/>
      <c r="E269" s="35"/>
      <c r="F269" s="7"/>
      <c r="G269" s="7"/>
      <c r="H269" s="7"/>
      <c r="I269" s="7"/>
      <c r="J269" s="7"/>
      <c r="K269" s="7"/>
      <c r="L269" s="7"/>
      <c r="M269" s="7"/>
      <c r="N269" s="7"/>
    </row>
    <row r="270" spans="1:14" s="3" customFormat="1" ht="15" customHeight="1" x14ac:dyDescent="0.15">
      <c r="A270" s="290">
        <v>1902003</v>
      </c>
      <c r="B270" s="101" t="s">
        <v>395</v>
      </c>
      <c r="C270" s="288">
        <f>[5]B!$C$2263</f>
        <v>0</v>
      </c>
      <c r="D270" s="288">
        <f>[5]B!$C$2263</f>
        <v>0</v>
      </c>
      <c r="E270" s="53">
        <f>[5]B!$AL$2263</f>
        <v>0</v>
      </c>
      <c r="F270" s="7"/>
      <c r="G270" s="7"/>
      <c r="H270" s="7"/>
      <c r="I270" s="7"/>
      <c r="J270" s="7"/>
      <c r="K270" s="7"/>
      <c r="L270" s="7"/>
      <c r="M270" s="7"/>
      <c r="N270" s="7"/>
    </row>
    <row r="271" spans="1:14" s="3" customFormat="1" ht="15" customHeight="1" x14ac:dyDescent="0.15">
      <c r="A271" s="303"/>
      <c r="B271" s="102" t="s">
        <v>396</v>
      </c>
      <c r="C271" s="346">
        <f>[5]B!$C$113</f>
        <v>0</v>
      </c>
      <c r="D271" s="376"/>
      <c r="E271" s="36"/>
      <c r="F271" s="7"/>
      <c r="G271" s="7"/>
      <c r="H271" s="7"/>
      <c r="I271" s="7"/>
      <c r="J271" s="7"/>
      <c r="K271" s="7"/>
      <c r="L271" s="7"/>
      <c r="M271" s="7"/>
      <c r="N271" s="7"/>
    </row>
    <row r="272" spans="1:14" s="3" customFormat="1" ht="15" customHeight="1" x14ac:dyDescent="0.15">
      <c r="A272" s="329"/>
      <c r="B272" s="109" t="s">
        <v>397</v>
      </c>
      <c r="C272" s="377">
        <f>SUM(C258:C271)</f>
        <v>0</v>
      </c>
      <c r="D272" s="377">
        <f t="shared" ref="D272:E272" si="3">SUM(D258:D271)</f>
        <v>0</v>
      </c>
      <c r="E272" s="377">
        <f t="shared" si="3"/>
        <v>0</v>
      </c>
      <c r="F272" s="7"/>
      <c r="G272" s="7"/>
      <c r="H272" s="7"/>
      <c r="I272" s="7"/>
      <c r="J272" s="7"/>
      <c r="K272" s="7"/>
      <c r="L272" s="7"/>
      <c r="M272" s="7"/>
      <c r="N272" s="7"/>
    </row>
    <row r="273" spans="1:20" s="63" customFormat="1" ht="24.95" customHeight="1" x14ac:dyDescent="0.15">
      <c r="A273" s="129" t="s">
        <v>398</v>
      </c>
      <c r="B273" s="130"/>
      <c r="C273" s="378"/>
      <c r="D273" s="378"/>
      <c r="E273" s="131"/>
    </row>
    <row r="274" spans="1:20" s="63" customFormat="1" ht="35.1" customHeight="1" x14ac:dyDescent="0.15">
      <c r="A274" s="13" t="s">
        <v>4</v>
      </c>
      <c r="B274" s="13" t="s">
        <v>5</v>
      </c>
      <c r="C274" s="94" t="s">
        <v>399</v>
      </c>
      <c r="D274" s="94" t="s">
        <v>7</v>
      </c>
      <c r="E274" s="39" t="s">
        <v>8</v>
      </c>
    </row>
    <row r="275" spans="1:20" s="63" customFormat="1" ht="15" customHeight="1" x14ac:dyDescent="0.15">
      <c r="A275" s="286">
        <v>3001001</v>
      </c>
      <c r="B275" s="107" t="s">
        <v>400</v>
      </c>
      <c r="C275" s="379">
        <f>[5]B!$C$2896</f>
        <v>76</v>
      </c>
      <c r="D275" s="379">
        <f>[5]B!$E$2896</f>
        <v>76</v>
      </c>
      <c r="E275" s="30">
        <f>[5]B!$AL$2896</f>
        <v>1751800</v>
      </c>
    </row>
    <row r="276" spans="1:20" s="63" customFormat="1" ht="15" customHeight="1" x14ac:dyDescent="0.15">
      <c r="A276" s="303" t="s">
        <v>401</v>
      </c>
      <c r="B276" s="102" t="s">
        <v>402</v>
      </c>
      <c r="C276" s="380">
        <f>[5]B!$C$2897</f>
        <v>0</v>
      </c>
      <c r="D276" s="380">
        <f>[5]B!$E$2897</f>
        <v>0</v>
      </c>
      <c r="E276" s="108">
        <f>[5]B!$AL$2897</f>
        <v>0</v>
      </c>
    </row>
    <row r="277" spans="1:20" s="63" customFormat="1" ht="15" customHeight="1" x14ac:dyDescent="0.15">
      <c r="A277" s="329"/>
      <c r="B277" s="102" t="s">
        <v>403</v>
      </c>
      <c r="C277" s="323">
        <f>SUM(C275:C276)</f>
        <v>76</v>
      </c>
      <c r="D277" s="323">
        <f>SUM(D275:D276)</f>
        <v>76</v>
      </c>
      <c r="E277" s="119">
        <f>SUM(E275:E276)</f>
        <v>1751800</v>
      </c>
    </row>
    <row r="278" spans="1:20" s="63" customFormat="1" ht="24.95" customHeight="1" x14ac:dyDescent="0.15">
      <c r="A278" s="96" t="s">
        <v>404</v>
      </c>
      <c r="B278" s="92"/>
      <c r="C278" s="372"/>
      <c r="D278" s="372"/>
      <c r="E278" s="93"/>
    </row>
    <row r="279" spans="1:20" s="63" customFormat="1" ht="35.1" customHeight="1" x14ac:dyDescent="0.15">
      <c r="A279" s="13" t="s">
        <v>4</v>
      </c>
      <c r="B279" s="106" t="s">
        <v>5</v>
      </c>
      <c r="C279" s="94" t="s">
        <v>399</v>
      </c>
      <c r="D279" s="94" t="s">
        <v>7</v>
      </c>
      <c r="E279" s="39" t="s">
        <v>8</v>
      </c>
    </row>
    <row r="280" spans="1:20" s="63" customFormat="1" ht="15" customHeight="1" x14ac:dyDescent="0.15">
      <c r="A280" s="329" t="s">
        <v>405</v>
      </c>
      <c r="B280" s="102" t="s">
        <v>406</v>
      </c>
      <c r="C280" s="381">
        <f>[5]B!$C$1029</f>
        <v>860</v>
      </c>
      <c r="D280" s="381">
        <f>[5]B!$E$1029</f>
        <v>828</v>
      </c>
      <c r="E280" s="132">
        <f>[5]B!$AL$1029</f>
        <v>6275010</v>
      </c>
    </row>
    <row r="281" spans="1:20" s="63" customFormat="1" ht="15" customHeight="1" x14ac:dyDescent="0.15">
      <c r="A281" s="329" t="s">
        <v>405</v>
      </c>
      <c r="B281" s="102" t="s">
        <v>407</v>
      </c>
      <c r="C281" s="381">
        <f>[5]B!C1036</f>
        <v>0</v>
      </c>
      <c r="D281" s="376"/>
      <c r="E281" s="36"/>
    </row>
    <row r="282" spans="1:20" s="3" customFormat="1" ht="25.5" customHeight="1" x14ac:dyDescent="0.15">
      <c r="A282" s="9" t="s">
        <v>408</v>
      </c>
      <c r="B282" s="133"/>
      <c r="C282" s="63"/>
      <c r="D282" s="63"/>
      <c r="E282" s="63"/>
      <c r="F282" s="7"/>
      <c r="G282" s="7"/>
      <c r="H282" s="7"/>
      <c r="I282" s="7"/>
      <c r="J282" s="7"/>
      <c r="K282" s="7"/>
      <c r="L282" s="7"/>
      <c r="M282" s="7"/>
      <c r="N282" s="7"/>
    </row>
    <row r="283" spans="1:20" ht="24.95" customHeight="1" x14ac:dyDescent="0.15">
      <c r="A283" s="12" t="s">
        <v>409</v>
      </c>
    </row>
    <row r="284" spans="1:20" ht="24" customHeight="1" x14ac:dyDescent="0.15">
      <c r="A284" s="690" t="s">
        <v>107</v>
      </c>
      <c r="B284" s="753"/>
      <c r="C284" s="595" t="s">
        <v>410</v>
      </c>
      <c r="D284" s="681" t="s">
        <v>411</v>
      </c>
      <c r="E284" s="682"/>
      <c r="F284" s="682"/>
      <c r="G284" s="682"/>
      <c r="H284" s="651" t="s">
        <v>412</v>
      </c>
      <c r="I284" s="652"/>
      <c r="J284" s="653"/>
      <c r="K284" s="756" t="s">
        <v>413</v>
      </c>
      <c r="L284" s="757"/>
      <c r="M284" s="758"/>
      <c r="N284" s="656" t="s">
        <v>414</v>
      </c>
      <c r="O284" s="659" t="s">
        <v>415</v>
      </c>
      <c r="P284" s="660"/>
      <c r="Q284" s="661" t="s">
        <v>416</v>
      </c>
      <c r="R284" s="661" t="s">
        <v>417</v>
      </c>
    </row>
    <row r="285" spans="1:20" ht="18" customHeight="1" x14ac:dyDescent="0.15">
      <c r="A285" s="703"/>
      <c r="B285" s="754"/>
      <c r="C285" s="596"/>
      <c r="D285" s="664" t="s">
        <v>418</v>
      </c>
      <c r="E285" s="721" t="s">
        <v>419</v>
      </c>
      <c r="F285" s="722"/>
      <c r="G285" s="667" t="s">
        <v>420</v>
      </c>
      <c r="H285" s="669" t="s">
        <v>421</v>
      </c>
      <c r="I285" s="671" t="s">
        <v>422</v>
      </c>
      <c r="J285" s="644" t="s">
        <v>423</v>
      </c>
      <c r="K285" s="646" t="s">
        <v>424</v>
      </c>
      <c r="L285" s="647" t="s">
        <v>425</v>
      </c>
      <c r="M285" s="648" t="s">
        <v>426</v>
      </c>
      <c r="N285" s="657"/>
      <c r="O285" s="649" t="s">
        <v>427</v>
      </c>
      <c r="P285" s="650" t="s">
        <v>428</v>
      </c>
      <c r="Q285" s="662"/>
      <c r="R285" s="662"/>
    </row>
    <row r="286" spans="1:20" ht="18" customHeight="1" x14ac:dyDescent="0.15">
      <c r="A286" s="692"/>
      <c r="B286" s="755"/>
      <c r="C286" s="680"/>
      <c r="D286" s="665"/>
      <c r="E286" s="134" t="s">
        <v>429</v>
      </c>
      <c r="F286" s="134" t="s">
        <v>430</v>
      </c>
      <c r="G286" s="668"/>
      <c r="H286" s="670"/>
      <c r="I286" s="672"/>
      <c r="J286" s="645"/>
      <c r="K286" s="646"/>
      <c r="L286" s="647"/>
      <c r="M286" s="648"/>
      <c r="N286" s="658"/>
      <c r="O286" s="649"/>
      <c r="P286" s="650"/>
      <c r="Q286" s="663"/>
      <c r="R286" s="663"/>
    </row>
    <row r="287" spans="1:20" s="41" customFormat="1" ht="15" customHeight="1" x14ac:dyDescent="0.25">
      <c r="A287" s="748" t="s">
        <v>108</v>
      </c>
      <c r="B287" s="749"/>
      <c r="C287" s="382">
        <f>+C288+C289+C290+C291+C292+C293+C297+C298+C299</f>
        <v>132065</v>
      </c>
      <c r="D287" s="382">
        <f t="shared" ref="D287:P287" si="4">+D288+D289+D290+D291+D292+D293+D297+D298+D299</f>
        <v>129697</v>
      </c>
      <c r="E287" s="382">
        <f t="shared" si="4"/>
        <v>129697</v>
      </c>
      <c r="F287" s="382">
        <f t="shared" si="4"/>
        <v>0</v>
      </c>
      <c r="G287" s="382">
        <f t="shared" si="4"/>
        <v>2368</v>
      </c>
      <c r="H287" s="382">
        <f t="shared" si="4"/>
        <v>45513</v>
      </c>
      <c r="I287" s="382">
        <f t="shared" si="4"/>
        <v>57763</v>
      </c>
      <c r="J287" s="382">
        <f t="shared" si="4"/>
        <v>28789</v>
      </c>
      <c r="K287" s="382">
        <f t="shared" si="4"/>
        <v>0</v>
      </c>
      <c r="L287" s="382">
        <f t="shared" si="4"/>
        <v>0</v>
      </c>
      <c r="M287" s="382">
        <f t="shared" si="4"/>
        <v>0</v>
      </c>
      <c r="N287" s="382">
        <f t="shared" si="4"/>
        <v>0</v>
      </c>
      <c r="O287" s="382">
        <f t="shared" si="4"/>
        <v>0</v>
      </c>
      <c r="P287" s="382">
        <f t="shared" si="4"/>
        <v>202</v>
      </c>
      <c r="Q287" s="382">
        <f>+Q288+Q289+Q290+Q291+Q292+Q293+Q297+Q298+Q299</f>
        <v>0</v>
      </c>
      <c r="R287" s="382">
        <v>0</v>
      </c>
      <c r="S287" s="135"/>
      <c r="T287" s="135"/>
    </row>
    <row r="288" spans="1:20" ht="15" customHeight="1" x14ac:dyDescent="0.15">
      <c r="A288" s="42" t="s">
        <v>109</v>
      </c>
      <c r="B288" s="136" t="s">
        <v>110</v>
      </c>
      <c r="C288" s="383">
        <f>[5]B!C218</f>
        <v>39055</v>
      </c>
      <c r="D288" s="383">
        <f>[5]B!D218</f>
        <v>37917</v>
      </c>
      <c r="E288" s="383">
        <f>[5]B!E218</f>
        <v>37917</v>
      </c>
      <c r="F288" s="383">
        <f>[5]B!F218</f>
        <v>0</v>
      </c>
      <c r="G288" s="383">
        <f>[5]B!G218</f>
        <v>1138</v>
      </c>
      <c r="H288" s="383">
        <f>[5]B!AA218</f>
        <v>20795</v>
      </c>
      <c r="I288" s="383">
        <f>[5]B!AB218</f>
        <v>5265</v>
      </c>
      <c r="J288" s="383">
        <f>[5]B!AC218</f>
        <v>12995</v>
      </c>
      <c r="K288" s="383">
        <f>[5]B!AD218</f>
        <v>0</v>
      </c>
      <c r="L288" s="383">
        <f>[5]B!AE218</f>
        <v>0</v>
      </c>
      <c r="M288" s="383">
        <f>[5]B!AF218</f>
        <v>0</v>
      </c>
      <c r="N288" s="383">
        <f>[5]B!AG218</f>
        <v>0</v>
      </c>
      <c r="O288" s="383">
        <f>[5]B!AH218</f>
        <v>0</v>
      </c>
      <c r="P288" s="383">
        <f>[5]B!AI218</f>
        <v>4</v>
      </c>
      <c r="Q288" s="383">
        <f>[5]B!AJ218</f>
        <v>0</v>
      </c>
      <c r="R288" s="384"/>
      <c r="S288" s="137"/>
      <c r="T288" s="137"/>
    </row>
    <row r="289" spans="1:20" ht="15" customHeight="1" x14ac:dyDescent="0.15">
      <c r="A289" s="554" t="s">
        <v>111</v>
      </c>
      <c r="B289" s="138" t="s">
        <v>112</v>
      </c>
      <c r="C289" s="385">
        <f>[5]B!C283</f>
        <v>41894</v>
      </c>
      <c r="D289" s="385">
        <f>[5]B!D283</f>
        <v>41006</v>
      </c>
      <c r="E289" s="385">
        <f>[5]B!E283</f>
        <v>41006</v>
      </c>
      <c r="F289" s="385">
        <f>[5]B!F283</f>
        <v>0</v>
      </c>
      <c r="G289" s="385">
        <f>[5]B!G283</f>
        <v>888</v>
      </c>
      <c r="H289" s="385">
        <f>[5]B!AA283</f>
        <v>20265</v>
      </c>
      <c r="I289" s="385">
        <f>[5]B!AB283</f>
        <v>8250</v>
      </c>
      <c r="J289" s="385">
        <f>[5]B!AC283</f>
        <v>13379</v>
      </c>
      <c r="K289" s="385">
        <f>[5]B!AD283</f>
        <v>0</v>
      </c>
      <c r="L289" s="385">
        <f>[5]B!AE283</f>
        <v>0</v>
      </c>
      <c r="M289" s="385">
        <f>[5]B!AF283</f>
        <v>0</v>
      </c>
      <c r="N289" s="385">
        <f>[5]B!AG283</f>
        <v>0</v>
      </c>
      <c r="O289" s="385">
        <f>[5]B!AH283</f>
        <v>0</v>
      </c>
      <c r="P289" s="385">
        <f>[5]B!AI283</f>
        <v>43</v>
      </c>
      <c r="Q289" s="385">
        <f>[5]B!AJ283</f>
        <v>0</v>
      </c>
      <c r="R289" s="386"/>
      <c r="S289" s="137"/>
      <c r="T289" s="137"/>
    </row>
    <row r="290" spans="1:20" ht="15" customHeight="1" x14ac:dyDescent="0.15">
      <c r="A290" s="554" t="s">
        <v>113</v>
      </c>
      <c r="B290" s="138" t="s">
        <v>114</v>
      </c>
      <c r="C290" s="385">
        <f>[5]B!C327</f>
        <v>2355</v>
      </c>
      <c r="D290" s="385">
        <f>[5]B!D327</f>
        <v>2303</v>
      </c>
      <c r="E290" s="385">
        <f>[5]B!E327</f>
        <v>2303</v>
      </c>
      <c r="F290" s="385">
        <f>[5]B!F327</f>
        <v>0</v>
      </c>
      <c r="G290" s="385">
        <f>[5]B!G327</f>
        <v>52</v>
      </c>
      <c r="H290" s="385">
        <f>[5]B!AA327</f>
        <v>229</v>
      </c>
      <c r="I290" s="385">
        <f>[5]B!AB327</f>
        <v>2104</v>
      </c>
      <c r="J290" s="385">
        <f>[5]B!AC327</f>
        <v>22</v>
      </c>
      <c r="K290" s="385">
        <f>[5]B!AD327</f>
        <v>0</v>
      </c>
      <c r="L290" s="385">
        <f>[5]B!AE327</f>
        <v>0</v>
      </c>
      <c r="M290" s="385">
        <f>[5]B!AF327</f>
        <v>0</v>
      </c>
      <c r="N290" s="385">
        <f>[5]B!AG327</f>
        <v>0</v>
      </c>
      <c r="O290" s="385">
        <f>[5]B!AH327</f>
        <v>0</v>
      </c>
      <c r="P290" s="385">
        <f>[5]B!AI327</f>
        <v>35</v>
      </c>
      <c r="Q290" s="385">
        <f>[5]B!AJ327</f>
        <v>0</v>
      </c>
      <c r="R290" s="386"/>
      <c r="S290" s="137"/>
      <c r="T290" s="137"/>
    </row>
    <row r="291" spans="1:20" ht="15" customHeight="1" x14ac:dyDescent="0.15">
      <c r="A291" s="554" t="s">
        <v>115</v>
      </c>
      <c r="B291" s="138" t="s">
        <v>116</v>
      </c>
      <c r="C291" s="385">
        <f>[5]B!C338</f>
        <v>0</v>
      </c>
      <c r="D291" s="385">
        <f>[5]B!D338</f>
        <v>0</v>
      </c>
      <c r="E291" s="385">
        <f>[5]B!E338</f>
        <v>0</v>
      </c>
      <c r="F291" s="385">
        <f>[5]B!F338</f>
        <v>0</v>
      </c>
      <c r="G291" s="385">
        <f>[5]B!G338</f>
        <v>0</v>
      </c>
      <c r="H291" s="385">
        <f>[5]B!AA338</f>
        <v>0</v>
      </c>
      <c r="I291" s="385">
        <f>[5]B!AB338</f>
        <v>0</v>
      </c>
      <c r="J291" s="385">
        <f>[5]B!AC338</f>
        <v>0</v>
      </c>
      <c r="K291" s="385">
        <f>[5]B!AD338</f>
        <v>0</v>
      </c>
      <c r="L291" s="385">
        <f>[5]B!AE338</f>
        <v>0</v>
      </c>
      <c r="M291" s="385">
        <f>[5]B!AF338</f>
        <v>0</v>
      </c>
      <c r="N291" s="385">
        <f>[5]B!AG338</f>
        <v>0</v>
      </c>
      <c r="O291" s="385">
        <f>[5]B!AH338</f>
        <v>0</v>
      </c>
      <c r="P291" s="385">
        <f>[5]B!AI338</f>
        <v>1</v>
      </c>
      <c r="Q291" s="385">
        <f>[5]B!AJ338</f>
        <v>0</v>
      </c>
      <c r="R291" s="386"/>
      <c r="S291" s="137"/>
      <c r="T291" s="137"/>
    </row>
    <row r="292" spans="1:20" ht="15" customHeight="1" x14ac:dyDescent="0.15">
      <c r="A292" s="139" t="s">
        <v>117</v>
      </c>
      <c r="B292" s="140" t="s">
        <v>118</v>
      </c>
      <c r="C292" s="387">
        <f>[5]B!C413</f>
        <v>3259</v>
      </c>
      <c r="D292" s="387">
        <f>[5]B!D413</f>
        <v>3187</v>
      </c>
      <c r="E292" s="387">
        <f>[5]B!E413</f>
        <v>3187</v>
      </c>
      <c r="F292" s="387">
        <f>[5]B!F413</f>
        <v>0</v>
      </c>
      <c r="G292" s="387">
        <f>[5]B!G413</f>
        <v>72</v>
      </c>
      <c r="H292" s="387">
        <f>[5]B!AA413</f>
        <v>1545</v>
      </c>
      <c r="I292" s="387">
        <f>[5]B!AB413</f>
        <v>730</v>
      </c>
      <c r="J292" s="387">
        <f>[5]B!AC413</f>
        <v>984</v>
      </c>
      <c r="K292" s="387">
        <f>[5]B!AD413</f>
        <v>0</v>
      </c>
      <c r="L292" s="387">
        <f>[5]B!AE413</f>
        <v>0</v>
      </c>
      <c r="M292" s="387">
        <f>[5]B!AF413</f>
        <v>0</v>
      </c>
      <c r="N292" s="387">
        <f>[5]B!AG413</f>
        <v>0</v>
      </c>
      <c r="O292" s="387">
        <f>[5]B!AH413</f>
        <v>0</v>
      </c>
      <c r="P292" s="387">
        <f>[5]B!AI413</f>
        <v>47</v>
      </c>
      <c r="Q292" s="387">
        <f>[5]B!AJ413</f>
        <v>0</v>
      </c>
      <c r="R292" s="388"/>
      <c r="S292" s="137"/>
      <c r="T292" s="137"/>
    </row>
    <row r="293" spans="1:20" ht="15" customHeight="1" x14ac:dyDescent="0.15">
      <c r="A293" s="750" t="s">
        <v>119</v>
      </c>
      <c r="B293" s="4" t="s">
        <v>120</v>
      </c>
      <c r="C293" s="389">
        <f>SUM(C294:C296)</f>
        <v>44190</v>
      </c>
      <c r="D293" s="390">
        <f>SUM(D294:D296)</f>
        <v>43979</v>
      </c>
      <c r="E293" s="391">
        <f t="shared" ref="E293:P293" si="5">SUM(E294:E296)</f>
        <v>43979</v>
      </c>
      <c r="F293" s="392">
        <f t="shared" si="5"/>
        <v>0</v>
      </c>
      <c r="G293" s="393">
        <f t="shared" si="5"/>
        <v>211</v>
      </c>
      <c r="H293" s="393">
        <f t="shared" si="5"/>
        <v>2389</v>
      </c>
      <c r="I293" s="393">
        <f t="shared" si="5"/>
        <v>40924</v>
      </c>
      <c r="J293" s="393">
        <f t="shared" si="5"/>
        <v>877</v>
      </c>
      <c r="K293" s="393">
        <f t="shared" si="5"/>
        <v>0</v>
      </c>
      <c r="L293" s="393">
        <f t="shared" si="5"/>
        <v>0</v>
      </c>
      <c r="M293" s="393">
        <f t="shared" si="5"/>
        <v>0</v>
      </c>
      <c r="N293" s="393">
        <f t="shared" si="5"/>
        <v>0</v>
      </c>
      <c r="O293" s="393">
        <f t="shared" si="5"/>
        <v>0</v>
      </c>
      <c r="P293" s="393">
        <f t="shared" si="5"/>
        <v>70</v>
      </c>
      <c r="Q293" s="394">
        <f>SUM(Q294:Q296)</f>
        <v>0</v>
      </c>
      <c r="R293" s="395">
        <v>0</v>
      </c>
      <c r="S293" s="137"/>
      <c r="T293" s="137"/>
    </row>
    <row r="294" spans="1:20" ht="15" customHeight="1" x14ac:dyDescent="0.15">
      <c r="A294" s="750"/>
      <c r="B294" s="141" t="s">
        <v>121</v>
      </c>
      <c r="C294" s="383">
        <f>[5]B!C464</f>
        <v>3692</v>
      </c>
      <c r="D294" s="383">
        <f>[5]B!D464</f>
        <v>3644</v>
      </c>
      <c r="E294" s="383">
        <f>[5]B!E464</f>
        <v>3644</v>
      </c>
      <c r="F294" s="383">
        <f>[5]B!F464</f>
        <v>0</v>
      </c>
      <c r="G294" s="383">
        <f>[5]B!G464</f>
        <v>48</v>
      </c>
      <c r="H294" s="383">
        <f>[5]B!AA464</f>
        <v>1656</v>
      </c>
      <c r="I294" s="383">
        <f>[5]B!AB464</f>
        <v>1720</v>
      </c>
      <c r="J294" s="383">
        <f>[5]B!AC464</f>
        <v>316</v>
      </c>
      <c r="K294" s="383">
        <f>[5]B!AD464</f>
        <v>0</v>
      </c>
      <c r="L294" s="383">
        <f>[5]B!AE464</f>
        <v>0</v>
      </c>
      <c r="M294" s="383">
        <f>[5]B!AF464</f>
        <v>0</v>
      </c>
      <c r="N294" s="383">
        <f>[5]B!AG464</f>
        <v>0</v>
      </c>
      <c r="O294" s="383">
        <f>[5]B!AH464</f>
        <v>0</v>
      </c>
      <c r="P294" s="383">
        <f>[5]B!AI464</f>
        <v>18</v>
      </c>
      <c r="Q294" s="383">
        <f>[5]B!AJ464</f>
        <v>0</v>
      </c>
      <c r="R294" s="384"/>
      <c r="S294" s="137"/>
      <c r="T294" s="137"/>
    </row>
    <row r="295" spans="1:20" ht="15" customHeight="1" x14ac:dyDescent="0.15">
      <c r="A295" s="750"/>
      <c r="B295" s="54" t="s">
        <v>122</v>
      </c>
      <c r="C295" s="385">
        <f>[5]B!C483</f>
        <v>10</v>
      </c>
      <c r="D295" s="385">
        <f>[5]B!D483</f>
        <v>10</v>
      </c>
      <c r="E295" s="385">
        <f>[5]B!E483</f>
        <v>10</v>
      </c>
      <c r="F295" s="385">
        <f>[5]B!F483</f>
        <v>0</v>
      </c>
      <c r="G295" s="385">
        <f>[5]B!G483</f>
        <v>0</v>
      </c>
      <c r="H295" s="385">
        <f>[5]B!AA483</f>
        <v>0</v>
      </c>
      <c r="I295" s="385">
        <f>[5]B!AB483</f>
        <v>10</v>
      </c>
      <c r="J295" s="385">
        <f>[5]B!AC483</f>
        <v>0</v>
      </c>
      <c r="K295" s="385">
        <f>[5]B!AD483</f>
        <v>0</v>
      </c>
      <c r="L295" s="385">
        <f>[5]B!AE483</f>
        <v>0</v>
      </c>
      <c r="M295" s="385">
        <f>[5]B!AF483</f>
        <v>0</v>
      </c>
      <c r="N295" s="385">
        <f>[5]B!AG483</f>
        <v>0</v>
      </c>
      <c r="O295" s="385">
        <f>[5]B!AH483</f>
        <v>0</v>
      </c>
      <c r="P295" s="385">
        <f>[5]B!AI483</f>
        <v>0</v>
      </c>
      <c r="Q295" s="385">
        <f>[5]B!AJ483</f>
        <v>0</v>
      </c>
      <c r="R295" s="386"/>
      <c r="S295" s="137"/>
      <c r="T295" s="137"/>
    </row>
    <row r="296" spans="1:20" ht="15" customHeight="1" x14ac:dyDescent="0.15">
      <c r="A296" s="751"/>
      <c r="B296" s="142" t="s">
        <v>123</v>
      </c>
      <c r="C296" s="396">
        <f>[5]B!C511</f>
        <v>40488</v>
      </c>
      <c r="D296" s="396">
        <f>[5]B!D511</f>
        <v>40325</v>
      </c>
      <c r="E296" s="396">
        <f>[5]B!E511</f>
        <v>40325</v>
      </c>
      <c r="F296" s="396">
        <f>[5]B!F511</f>
        <v>0</v>
      </c>
      <c r="G296" s="396">
        <f>[5]B!G511</f>
        <v>163</v>
      </c>
      <c r="H296" s="396">
        <f>[5]B!AA511</f>
        <v>733</v>
      </c>
      <c r="I296" s="396">
        <f>[5]B!AB511</f>
        <v>39194</v>
      </c>
      <c r="J296" s="396">
        <f>[5]B!AC511</f>
        <v>561</v>
      </c>
      <c r="K296" s="396">
        <f>[5]B!AD511</f>
        <v>0</v>
      </c>
      <c r="L296" s="396">
        <f>[5]B!AE511</f>
        <v>0</v>
      </c>
      <c r="M296" s="396">
        <f>[5]B!AF511</f>
        <v>0</v>
      </c>
      <c r="N296" s="396">
        <f>[5]B!AG511</f>
        <v>0</v>
      </c>
      <c r="O296" s="396">
        <f>[5]B!AH511</f>
        <v>0</v>
      </c>
      <c r="P296" s="396">
        <f>[5]B!AI511</f>
        <v>52</v>
      </c>
      <c r="Q296" s="396">
        <f>[5]B!AJ511</f>
        <v>0</v>
      </c>
      <c r="R296" s="397"/>
      <c r="S296" s="137"/>
      <c r="T296" s="137"/>
    </row>
    <row r="297" spans="1:20" ht="15" customHeight="1" x14ac:dyDescent="0.15">
      <c r="A297" s="42" t="s">
        <v>124</v>
      </c>
      <c r="B297" s="136" t="s">
        <v>125</v>
      </c>
      <c r="C297" s="383">
        <f>[5]B!C521</f>
        <v>7</v>
      </c>
      <c r="D297" s="383">
        <f>[5]B!D521</f>
        <v>7</v>
      </c>
      <c r="E297" s="383">
        <f>[5]B!E521</f>
        <v>7</v>
      </c>
      <c r="F297" s="383">
        <f>[5]B!F521</f>
        <v>0</v>
      </c>
      <c r="G297" s="383">
        <f>[5]B!G521</f>
        <v>0</v>
      </c>
      <c r="H297" s="383">
        <f>[5]B!AA521</f>
        <v>0</v>
      </c>
      <c r="I297" s="383">
        <f>[5]B!AB521</f>
        <v>7</v>
      </c>
      <c r="J297" s="383">
        <f>[5]B!AC521</f>
        <v>0</v>
      </c>
      <c r="K297" s="383">
        <f>[5]B!AD521</f>
        <v>0</v>
      </c>
      <c r="L297" s="383">
        <f>[5]B!AE521</f>
        <v>0</v>
      </c>
      <c r="M297" s="383">
        <f>[5]B!AF521</f>
        <v>0</v>
      </c>
      <c r="N297" s="383">
        <f>[5]B!AG521</f>
        <v>0</v>
      </c>
      <c r="O297" s="383">
        <f>[5]B!AH521</f>
        <v>0</v>
      </c>
      <c r="P297" s="383">
        <f>[5]B!AI521</f>
        <v>0</v>
      </c>
      <c r="Q297" s="383">
        <f>[5]B!AJ521</f>
        <v>0</v>
      </c>
      <c r="R297" s="384"/>
      <c r="S297" s="137"/>
      <c r="T297" s="137"/>
    </row>
    <row r="298" spans="1:20" s="56" customFormat="1" ht="15" customHeight="1" x14ac:dyDescent="0.15">
      <c r="A298" s="554" t="s">
        <v>126</v>
      </c>
      <c r="B298" s="45" t="s">
        <v>127</v>
      </c>
      <c r="C298" s="385">
        <f>[5]B!C575</f>
        <v>53</v>
      </c>
      <c r="D298" s="385">
        <f>[5]B!D575</f>
        <v>53</v>
      </c>
      <c r="E298" s="385">
        <f>[5]B!E575</f>
        <v>53</v>
      </c>
      <c r="F298" s="385">
        <f>[5]B!F575</f>
        <v>0</v>
      </c>
      <c r="G298" s="385">
        <f>[5]B!G575</f>
        <v>0</v>
      </c>
      <c r="H298" s="385">
        <f>[5]B!AA575</f>
        <v>20</v>
      </c>
      <c r="I298" s="385">
        <f>[5]B!AB575</f>
        <v>11</v>
      </c>
      <c r="J298" s="385">
        <f>[5]B!AC575</f>
        <v>22</v>
      </c>
      <c r="K298" s="385">
        <f>[5]B!AD575</f>
        <v>0</v>
      </c>
      <c r="L298" s="385">
        <f>[5]B!AE575</f>
        <v>0</v>
      </c>
      <c r="M298" s="385">
        <f>[5]B!AF575</f>
        <v>0</v>
      </c>
      <c r="N298" s="385">
        <f>[5]B!AG575</f>
        <v>0</v>
      </c>
      <c r="O298" s="385">
        <f>[5]B!AH575</f>
        <v>0</v>
      </c>
      <c r="P298" s="385">
        <f>[5]B!AI575</f>
        <v>0</v>
      </c>
      <c r="Q298" s="385">
        <f>[5]B!AJ575</f>
        <v>0</v>
      </c>
      <c r="R298" s="386"/>
      <c r="S298" s="137"/>
      <c r="T298" s="137"/>
    </row>
    <row r="299" spans="1:20" ht="15" customHeight="1" x14ac:dyDescent="0.15">
      <c r="A299" s="554" t="s">
        <v>128</v>
      </c>
      <c r="B299" s="45" t="s">
        <v>129</v>
      </c>
      <c r="C299" s="387">
        <f>[5]B!C607</f>
        <v>1252</v>
      </c>
      <c r="D299" s="387">
        <f>[5]B!D607</f>
        <v>1245</v>
      </c>
      <c r="E299" s="387">
        <f>[5]B!E607</f>
        <v>1245</v>
      </c>
      <c r="F299" s="387">
        <f>[5]B!F607</f>
        <v>0</v>
      </c>
      <c r="G299" s="387">
        <f>[5]B!G607</f>
        <v>7</v>
      </c>
      <c r="H299" s="387">
        <f>[5]B!AA607</f>
        <v>270</v>
      </c>
      <c r="I299" s="387">
        <f>[5]B!AB607</f>
        <v>472</v>
      </c>
      <c r="J299" s="387">
        <f>[5]B!AC607</f>
        <v>510</v>
      </c>
      <c r="K299" s="387">
        <f>[5]B!AD607</f>
        <v>0</v>
      </c>
      <c r="L299" s="387">
        <f>[5]B!AE607</f>
        <v>0</v>
      </c>
      <c r="M299" s="387">
        <f>[5]B!AF607</f>
        <v>0</v>
      </c>
      <c r="N299" s="387">
        <f>[5]B!AG607</f>
        <v>0</v>
      </c>
      <c r="O299" s="387">
        <f>[5]B!AH607</f>
        <v>0</v>
      </c>
      <c r="P299" s="387">
        <f>[5]B!AI607</f>
        <v>2</v>
      </c>
      <c r="Q299" s="387">
        <f>[5]B!AJ607</f>
        <v>0</v>
      </c>
      <c r="R299" s="388"/>
      <c r="S299" s="137"/>
      <c r="T299" s="137"/>
    </row>
    <row r="300" spans="1:20" s="3" customFormat="1" ht="15" customHeight="1" x14ac:dyDescent="0.15">
      <c r="A300" s="748" t="s">
        <v>130</v>
      </c>
      <c r="B300" s="749"/>
      <c r="C300" s="398">
        <f t="shared" ref="C300:P300" si="6">+C301+C302+C303+C304+C308+C309</f>
        <v>3723</v>
      </c>
      <c r="D300" s="399">
        <f t="shared" si="6"/>
        <v>3707</v>
      </c>
      <c r="E300" s="391">
        <f t="shared" si="6"/>
        <v>3705</v>
      </c>
      <c r="F300" s="392">
        <f t="shared" si="6"/>
        <v>2</v>
      </c>
      <c r="G300" s="393">
        <f t="shared" si="6"/>
        <v>16</v>
      </c>
      <c r="H300" s="391">
        <f t="shared" si="6"/>
        <v>834</v>
      </c>
      <c r="I300" s="400">
        <f t="shared" si="6"/>
        <v>915</v>
      </c>
      <c r="J300" s="392">
        <f t="shared" si="6"/>
        <v>1974</v>
      </c>
      <c r="K300" s="391">
        <f t="shared" si="6"/>
        <v>13</v>
      </c>
      <c r="L300" s="400">
        <f t="shared" si="6"/>
        <v>0</v>
      </c>
      <c r="M300" s="392">
        <f t="shared" si="6"/>
        <v>0</v>
      </c>
      <c r="N300" s="392">
        <f t="shared" si="6"/>
        <v>0</v>
      </c>
      <c r="O300" s="401">
        <f t="shared" si="6"/>
        <v>0</v>
      </c>
      <c r="P300" s="402">
        <f t="shared" si="6"/>
        <v>10</v>
      </c>
      <c r="Q300" s="403">
        <f>+Q301+Q302+Q303+Q304+Q308+Q309</f>
        <v>0</v>
      </c>
      <c r="R300" s="404">
        <f>+R301+R302+R303</f>
        <v>0</v>
      </c>
      <c r="S300" s="143"/>
      <c r="T300" s="143"/>
    </row>
    <row r="301" spans="1:20" ht="15" customHeight="1" x14ac:dyDescent="0.15">
      <c r="A301" s="42" t="s">
        <v>131</v>
      </c>
      <c r="B301" s="43" t="s">
        <v>132</v>
      </c>
      <c r="C301" s="383">
        <f>[5]B!C669</f>
        <v>1722</v>
      </c>
      <c r="D301" s="383">
        <f>[5]B!D669</f>
        <v>1708</v>
      </c>
      <c r="E301" s="383">
        <f>[5]B!E669</f>
        <v>1706</v>
      </c>
      <c r="F301" s="383">
        <f>[5]B!F669</f>
        <v>2</v>
      </c>
      <c r="G301" s="383">
        <f>[5]B!G669</f>
        <v>14</v>
      </c>
      <c r="H301" s="405">
        <f>[5]B!AA669</f>
        <v>413</v>
      </c>
      <c r="I301" s="405">
        <f>[5]B!AB669</f>
        <v>652</v>
      </c>
      <c r="J301" s="405">
        <f>[5]B!AC669</f>
        <v>657</v>
      </c>
      <c r="K301" s="405">
        <f>[5]B!AD669</f>
        <v>0</v>
      </c>
      <c r="L301" s="405">
        <f>[5]B!AE669</f>
        <v>0</v>
      </c>
      <c r="M301" s="405">
        <f>[5]B!AF669</f>
        <v>0</v>
      </c>
      <c r="N301" s="405">
        <f>[5]B!AG669</f>
        <v>0</v>
      </c>
      <c r="O301" s="405">
        <f>[5]B!AH669</f>
        <v>0</v>
      </c>
      <c r="P301" s="405">
        <f>[5]B!AI669</f>
        <v>0</v>
      </c>
      <c r="Q301" s="405">
        <f>[5]B!AJ669</f>
        <v>0</v>
      </c>
      <c r="R301" s="406"/>
      <c r="S301" s="137"/>
      <c r="T301" s="137"/>
    </row>
    <row r="302" spans="1:20" ht="15" customHeight="1" x14ac:dyDescent="0.15">
      <c r="A302" s="139" t="s">
        <v>133</v>
      </c>
      <c r="B302" s="144" t="s">
        <v>134</v>
      </c>
      <c r="C302" s="385">
        <f>[5]B!C692</f>
        <v>0</v>
      </c>
      <c r="D302" s="385">
        <f>[5]B!D692</f>
        <v>0</v>
      </c>
      <c r="E302" s="385">
        <f>[5]B!E692</f>
        <v>0</v>
      </c>
      <c r="F302" s="385">
        <f>[5]B!F692</f>
        <v>0</v>
      </c>
      <c r="G302" s="385">
        <f>[5]B!G692</f>
        <v>0</v>
      </c>
      <c r="H302" s="407">
        <f>[5]B!AA692</f>
        <v>0</v>
      </c>
      <c r="I302" s="407">
        <f>[5]B!AB692</f>
        <v>0</v>
      </c>
      <c r="J302" s="407">
        <f>[5]B!AC692</f>
        <v>0</v>
      </c>
      <c r="K302" s="407">
        <f>[5]B!AD692</f>
        <v>0</v>
      </c>
      <c r="L302" s="407">
        <f>[5]B!AE692</f>
        <v>0</v>
      </c>
      <c r="M302" s="407">
        <f>[5]B!AF692</f>
        <v>0</v>
      </c>
      <c r="N302" s="407">
        <f>[5]B!AG692</f>
        <v>0</v>
      </c>
      <c r="O302" s="407">
        <f>[5]B!AH692</f>
        <v>0</v>
      </c>
      <c r="P302" s="407">
        <f>[5]B!AI692</f>
        <v>0</v>
      </c>
      <c r="Q302" s="407">
        <f>[5]B!AJ692</f>
        <v>0</v>
      </c>
      <c r="R302" s="408"/>
      <c r="S302" s="137"/>
      <c r="T302" s="137"/>
    </row>
    <row r="303" spans="1:20" ht="15" customHeight="1" x14ac:dyDescent="0.15">
      <c r="A303" s="549" t="s">
        <v>135</v>
      </c>
      <c r="B303" s="145" t="s">
        <v>136</v>
      </c>
      <c r="C303" s="387">
        <f>[5]B!C722</f>
        <v>1373</v>
      </c>
      <c r="D303" s="387">
        <f>[5]B!D722</f>
        <v>1373</v>
      </c>
      <c r="E303" s="387">
        <f>[5]B!E722</f>
        <v>1373</v>
      </c>
      <c r="F303" s="387">
        <f>[5]B!F722</f>
        <v>0</v>
      </c>
      <c r="G303" s="387">
        <f>[5]B!G722</f>
        <v>0</v>
      </c>
      <c r="H303" s="409">
        <f>[5]B!AA722</f>
        <v>89</v>
      </c>
      <c r="I303" s="409">
        <f>[5]B!AB722</f>
        <v>6</v>
      </c>
      <c r="J303" s="409">
        <f>[5]B!AC722</f>
        <v>1278</v>
      </c>
      <c r="K303" s="409">
        <f>[5]B!AD722</f>
        <v>5</v>
      </c>
      <c r="L303" s="409">
        <f>[5]B!AE722</f>
        <v>0</v>
      </c>
      <c r="M303" s="409">
        <f>[5]B!AF722</f>
        <v>0</v>
      </c>
      <c r="N303" s="409">
        <f>[5]B!AG722</f>
        <v>0</v>
      </c>
      <c r="O303" s="409">
        <f>[5]B!AH722</f>
        <v>0</v>
      </c>
      <c r="P303" s="409">
        <f>[5]B!AI722</f>
        <v>0</v>
      </c>
      <c r="Q303" s="409">
        <f>[5]B!AJ722</f>
        <v>0</v>
      </c>
      <c r="R303" s="410"/>
      <c r="S303" s="137"/>
      <c r="T303" s="137"/>
    </row>
    <row r="304" spans="1:20" ht="15" customHeight="1" x14ac:dyDescent="0.15">
      <c r="A304" s="638" t="s">
        <v>113</v>
      </c>
      <c r="B304" s="43" t="s">
        <v>137</v>
      </c>
      <c r="C304" s="411">
        <f t="shared" ref="C304:Q304" si="7">SUM(C305:C307)</f>
        <v>623</v>
      </c>
      <c r="D304" s="311">
        <f t="shared" si="7"/>
        <v>621</v>
      </c>
      <c r="E304" s="345">
        <f t="shared" si="7"/>
        <v>621</v>
      </c>
      <c r="F304" s="412">
        <f t="shared" si="7"/>
        <v>0</v>
      </c>
      <c r="G304" s="413">
        <f t="shared" si="7"/>
        <v>2</v>
      </c>
      <c r="H304" s="414">
        <f t="shared" si="7"/>
        <v>331</v>
      </c>
      <c r="I304" s="415">
        <f t="shared" si="7"/>
        <v>253</v>
      </c>
      <c r="J304" s="416">
        <f t="shared" si="7"/>
        <v>39</v>
      </c>
      <c r="K304" s="414">
        <f t="shared" si="7"/>
        <v>8</v>
      </c>
      <c r="L304" s="415">
        <f t="shared" si="7"/>
        <v>0</v>
      </c>
      <c r="M304" s="416">
        <f t="shared" si="7"/>
        <v>0</v>
      </c>
      <c r="N304" s="416">
        <f t="shared" si="7"/>
        <v>0</v>
      </c>
      <c r="O304" s="417">
        <f t="shared" si="7"/>
        <v>0</v>
      </c>
      <c r="P304" s="418">
        <f t="shared" si="7"/>
        <v>10</v>
      </c>
      <c r="Q304" s="419">
        <f t="shared" si="7"/>
        <v>0</v>
      </c>
      <c r="R304" s="420">
        <f>SUM(R305:R308)</f>
        <v>0</v>
      </c>
      <c r="S304" s="137"/>
      <c r="T304" s="137"/>
    </row>
    <row r="305" spans="1:22" ht="15" customHeight="1" x14ac:dyDescent="0.15">
      <c r="A305" s="638"/>
      <c r="B305" s="54" t="s">
        <v>138</v>
      </c>
      <c r="C305" s="383">
        <f>[5]B!C746-[5]B!C724-[5]B!C725</f>
        <v>552</v>
      </c>
      <c r="D305" s="383">
        <f>[5]B!D746-[5]B!D724-[5]B!D725</f>
        <v>550</v>
      </c>
      <c r="E305" s="383">
        <f>[5]B!E746-[5]B!E724-[5]B!E725</f>
        <v>550</v>
      </c>
      <c r="F305" s="383">
        <f>[5]B!F746-[5]B!F724-[5]B!F725</f>
        <v>0</v>
      </c>
      <c r="G305" s="383">
        <f>[5]B!G746-[5]B!G724-[5]B!G725</f>
        <v>2</v>
      </c>
      <c r="H305" s="405">
        <f>[5]B!AA746-[5]B!AA724-[5]B!AA725</f>
        <v>294</v>
      </c>
      <c r="I305" s="405">
        <f>[5]B!AB746-[5]B!AB724-[5]B!AB725</f>
        <v>241</v>
      </c>
      <c r="J305" s="405">
        <f>[5]B!AC746-[5]B!AC724-[5]B!AC725</f>
        <v>17</v>
      </c>
      <c r="K305" s="405">
        <f>[5]B!AD746-[5]B!AD724-[5]B!AD725</f>
        <v>8</v>
      </c>
      <c r="L305" s="405">
        <f>[5]B!AE746-[5]B!AE724-[5]B!AE725</f>
        <v>0</v>
      </c>
      <c r="M305" s="405">
        <f>[5]B!AF746-[5]B!AF724-[5]B!AF725</f>
        <v>0</v>
      </c>
      <c r="N305" s="405">
        <f>[5]B!AG746-[5]B!AG724-[5]B!AG725</f>
        <v>0</v>
      </c>
      <c r="O305" s="405">
        <f>[5]B!AH746-[5]B!AH724-[5]B!AH725</f>
        <v>0</v>
      </c>
      <c r="P305" s="405">
        <f>[5]B!AI746-[5]B!AI724-[5]B!AI725</f>
        <v>10</v>
      </c>
      <c r="Q305" s="405">
        <f>[5]B!AJ746-[5]B!AJ724-[5]B!AJ725</f>
        <v>0</v>
      </c>
      <c r="R305" s="406"/>
      <c r="S305" s="137"/>
      <c r="T305" s="137"/>
    </row>
    <row r="306" spans="1:22" ht="15" customHeight="1" x14ac:dyDescent="0.15">
      <c r="A306" s="638"/>
      <c r="B306" s="54" t="s">
        <v>139</v>
      </c>
      <c r="C306" s="385">
        <f>[5]B!C724</f>
        <v>0</v>
      </c>
      <c r="D306" s="385">
        <f>[5]B!D724</f>
        <v>0</v>
      </c>
      <c r="E306" s="385">
        <f>[5]B!E724</f>
        <v>0</v>
      </c>
      <c r="F306" s="385">
        <f>[5]B!F724</f>
        <v>0</v>
      </c>
      <c r="G306" s="385">
        <f>[5]B!G724</f>
        <v>0</v>
      </c>
      <c r="H306" s="407">
        <f>[5]B!AA724</f>
        <v>0</v>
      </c>
      <c r="I306" s="407">
        <f>[5]B!AB724</f>
        <v>0</v>
      </c>
      <c r="J306" s="407">
        <f>[5]B!AC724</f>
        <v>0</v>
      </c>
      <c r="K306" s="407">
        <f>[5]B!AD724</f>
        <v>0</v>
      </c>
      <c r="L306" s="407">
        <f>[5]B!AE724</f>
        <v>0</v>
      </c>
      <c r="M306" s="407">
        <f>[5]B!AF724</f>
        <v>0</v>
      </c>
      <c r="N306" s="407">
        <f>[5]B!AG724</f>
        <v>0</v>
      </c>
      <c r="O306" s="407">
        <f>[5]B!AH724</f>
        <v>0</v>
      </c>
      <c r="P306" s="407">
        <f>[5]B!AI724</f>
        <v>0</v>
      </c>
      <c r="Q306" s="407">
        <f>[5]B!AJ724</f>
        <v>0</v>
      </c>
      <c r="R306" s="408"/>
      <c r="S306" s="137"/>
      <c r="T306" s="137"/>
    </row>
    <row r="307" spans="1:22" ht="15" customHeight="1" x14ac:dyDescent="0.15">
      <c r="A307" s="638"/>
      <c r="B307" s="142" t="s">
        <v>140</v>
      </c>
      <c r="C307" s="387">
        <f>[5]B!C725</f>
        <v>71</v>
      </c>
      <c r="D307" s="387">
        <f>[5]B!D725</f>
        <v>71</v>
      </c>
      <c r="E307" s="387">
        <f>[5]B!E725</f>
        <v>71</v>
      </c>
      <c r="F307" s="387">
        <f>[5]B!F725</f>
        <v>0</v>
      </c>
      <c r="G307" s="387">
        <f>[5]B!G725</f>
        <v>0</v>
      </c>
      <c r="H307" s="409">
        <f>[5]B!AA725</f>
        <v>37</v>
      </c>
      <c r="I307" s="409">
        <f>[5]B!AB725</f>
        <v>12</v>
      </c>
      <c r="J307" s="409">
        <f>[5]B!AC725</f>
        <v>22</v>
      </c>
      <c r="K307" s="409">
        <f>[5]B!AD725</f>
        <v>0</v>
      </c>
      <c r="L307" s="409">
        <f>[5]B!AE725</f>
        <v>0</v>
      </c>
      <c r="M307" s="409">
        <f>[5]B!AF725</f>
        <v>0</v>
      </c>
      <c r="N307" s="409">
        <f>[5]B!AG725</f>
        <v>0</v>
      </c>
      <c r="O307" s="409">
        <f>[5]B!AH725</f>
        <v>0</v>
      </c>
      <c r="P307" s="409">
        <f>[5]B!AI725</f>
        <v>0</v>
      </c>
      <c r="Q307" s="409">
        <f>[5]B!AJ725</f>
        <v>0</v>
      </c>
      <c r="R307" s="410"/>
      <c r="S307" s="137"/>
      <c r="T307" s="137"/>
    </row>
    <row r="308" spans="1:22" ht="15" customHeight="1" x14ac:dyDescent="0.15">
      <c r="A308" s="42" t="s">
        <v>115</v>
      </c>
      <c r="B308" s="146" t="s">
        <v>141</v>
      </c>
      <c r="C308" s="421">
        <f>[5]B!C779</f>
        <v>0</v>
      </c>
      <c r="D308" s="421">
        <f>[5]B!D779</f>
        <v>0</v>
      </c>
      <c r="E308" s="421">
        <f>[5]B!E779</f>
        <v>0</v>
      </c>
      <c r="F308" s="421">
        <f>[5]B!F779</f>
        <v>0</v>
      </c>
      <c r="G308" s="421">
        <f>[5]B!G779</f>
        <v>0</v>
      </c>
      <c r="H308" s="422">
        <f>[5]B!AA779</f>
        <v>0</v>
      </c>
      <c r="I308" s="422">
        <f>[5]B!AB779</f>
        <v>0</v>
      </c>
      <c r="J308" s="422">
        <f>[5]B!AC779</f>
        <v>0</v>
      </c>
      <c r="K308" s="422">
        <f>[5]B!AD779</f>
        <v>0</v>
      </c>
      <c r="L308" s="422">
        <f>[5]B!AE779</f>
        <v>0</v>
      </c>
      <c r="M308" s="422">
        <f>[5]B!AF779</f>
        <v>0</v>
      </c>
      <c r="N308" s="422">
        <f>[5]B!AG779</f>
        <v>0</v>
      </c>
      <c r="O308" s="422">
        <f>[5]B!AH779</f>
        <v>0</v>
      </c>
      <c r="P308" s="422">
        <f>[5]B!AI779</f>
        <v>0</v>
      </c>
      <c r="Q308" s="422">
        <f>[5]B!AJ779</f>
        <v>0</v>
      </c>
      <c r="R308" s="423"/>
      <c r="S308" s="137"/>
      <c r="T308" s="137"/>
    </row>
    <row r="309" spans="1:22" s="60" customFormat="1" ht="15" customHeight="1" x14ac:dyDescent="0.15">
      <c r="A309" s="139"/>
      <c r="B309" s="147" t="s">
        <v>142</v>
      </c>
      <c r="C309" s="387">
        <f>[5]B!C837</f>
        <v>5</v>
      </c>
      <c r="D309" s="387">
        <f>[5]B!D837</f>
        <v>5</v>
      </c>
      <c r="E309" s="387">
        <f>[5]B!E837</f>
        <v>5</v>
      </c>
      <c r="F309" s="387">
        <f>[5]B!F837</f>
        <v>0</v>
      </c>
      <c r="G309" s="387">
        <f>[5]B!G837</f>
        <v>0</v>
      </c>
      <c r="H309" s="409">
        <f>[5]B!AA837</f>
        <v>1</v>
      </c>
      <c r="I309" s="409">
        <f>[5]B!AB837</f>
        <v>4</v>
      </c>
      <c r="J309" s="409">
        <f>[5]B!AC837</f>
        <v>0</v>
      </c>
      <c r="K309" s="409">
        <f>[5]B!AD837</f>
        <v>0</v>
      </c>
      <c r="L309" s="409">
        <f>[5]B!AE837</f>
        <v>0</v>
      </c>
      <c r="M309" s="409">
        <f>[5]B!AF837</f>
        <v>0</v>
      </c>
      <c r="N309" s="409">
        <f>[5]B!AG837</f>
        <v>0</v>
      </c>
      <c r="O309" s="409">
        <f>[5]B!AH837</f>
        <v>0</v>
      </c>
      <c r="P309" s="409">
        <f>[5]B!AI837</f>
        <v>0</v>
      </c>
      <c r="Q309" s="409">
        <f>[5]B!AJ837</f>
        <v>0</v>
      </c>
      <c r="R309" s="388"/>
      <c r="S309" s="117"/>
      <c r="T309" s="117"/>
    </row>
    <row r="310" spans="1:22" s="60" customFormat="1" ht="15" customHeight="1" x14ac:dyDescent="0.15">
      <c r="A310" s="741" t="s">
        <v>431</v>
      </c>
      <c r="B310" s="742"/>
      <c r="C310" s="383">
        <f>[5]B!C533</f>
        <v>6454</v>
      </c>
      <c r="D310" s="383">
        <f>[5]B!D533</f>
        <v>6294</v>
      </c>
      <c r="E310" s="383">
        <f>[5]B!E533</f>
        <v>6294</v>
      </c>
      <c r="F310" s="383">
        <f>[5]B!F533</f>
        <v>0</v>
      </c>
      <c r="G310" s="383">
        <f>[5]B!G533</f>
        <v>160</v>
      </c>
      <c r="H310" s="405">
        <f>[5]B!AA533</f>
        <v>4445</v>
      </c>
      <c r="I310" s="405">
        <f>[5]B!AB533</f>
        <v>968</v>
      </c>
      <c r="J310" s="405">
        <f>[5]B!AC533</f>
        <v>1041</v>
      </c>
      <c r="K310" s="405">
        <f>[5]B!AD533</f>
        <v>0</v>
      </c>
      <c r="L310" s="405">
        <f>[5]B!AE533</f>
        <v>0</v>
      </c>
      <c r="M310" s="405">
        <f>[5]B!AF533</f>
        <v>0</v>
      </c>
      <c r="N310" s="405">
        <f>[5]B!AG533</f>
        <v>0</v>
      </c>
      <c r="O310" s="405">
        <f>[5]B!AH533</f>
        <v>0</v>
      </c>
      <c r="P310" s="405">
        <f>[5]B!AI533</f>
        <v>0</v>
      </c>
      <c r="Q310" s="405">
        <f>[5]B!AJ533</f>
        <v>0</v>
      </c>
      <c r="R310" s="384"/>
      <c r="S310" s="117"/>
      <c r="T310" s="117"/>
    </row>
    <row r="311" spans="1:22" s="3" customFormat="1" ht="15" customHeight="1" x14ac:dyDescent="0.15">
      <c r="A311" s="743" t="s">
        <v>143</v>
      </c>
      <c r="B311" s="744"/>
      <c r="C311" s="424">
        <f>[5]B!C1051</f>
        <v>0</v>
      </c>
      <c r="D311" s="424">
        <f>[5]B!D1051</f>
        <v>0</v>
      </c>
      <c r="E311" s="424">
        <f>[5]B!E1051</f>
        <v>0</v>
      </c>
      <c r="F311" s="424">
        <f>[5]B!F1051</f>
        <v>0</v>
      </c>
      <c r="G311" s="424">
        <f>[5]B!G1051</f>
        <v>0</v>
      </c>
      <c r="H311" s="425">
        <f>[5]B!AA1051</f>
        <v>0</v>
      </c>
      <c r="I311" s="425">
        <f>[5]B!AB1051</f>
        <v>0</v>
      </c>
      <c r="J311" s="425">
        <f>[5]B!AC1051</f>
        <v>0</v>
      </c>
      <c r="K311" s="425">
        <f>[5]B!AD1051</f>
        <v>0</v>
      </c>
      <c r="L311" s="425">
        <f>[5]B!AE1051</f>
        <v>0</v>
      </c>
      <c r="M311" s="425">
        <f>[5]B!AF1051</f>
        <v>0</v>
      </c>
      <c r="N311" s="425">
        <f>[5]B!AG1051</f>
        <v>0</v>
      </c>
      <c r="O311" s="425">
        <f>[5]B!AH1051</f>
        <v>0</v>
      </c>
      <c r="P311" s="425">
        <f>[5]B!AI1051</f>
        <v>356</v>
      </c>
      <c r="Q311" s="425">
        <f>[5]B!AJ1051</f>
        <v>0</v>
      </c>
      <c r="R311" s="426"/>
      <c r="S311" s="143"/>
      <c r="T311" s="143"/>
    </row>
    <row r="312" spans="1:22" s="149" customFormat="1" ht="22.5" customHeight="1" x14ac:dyDescent="0.15">
      <c r="A312" s="12" t="s">
        <v>432</v>
      </c>
      <c r="B312" s="148"/>
      <c r="C312" s="148"/>
      <c r="R312" s="150"/>
      <c r="S312" s="150"/>
      <c r="T312" s="150"/>
    </row>
    <row r="313" spans="1:22" ht="24" customHeight="1" x14ac:dyDescent="0.15">
      <c r="A313" s="639" t="s">
        <v>433</v>
      </c>
      <c r="B313" s="720"/>
      <c r="C313" s="595" t="s">
        <v>410</v>
      </c>
      <c r="D313" s="681" t="s">
        <v>434</v>
      </c>
      <c r="E313" s="682"/>
      <c r="F313" s="682"/>
      <c r="G313" s="747"/>
      <c r="H313" s="726" t="s">
        <v>412</v>
      </c>
      <c r="I313" s="726"/>
      <c r="J313" s="727"/>
      <c r="K313" s="655" t="s">
        <v>413</v>
      </c>
      <c r="L313" s="655"/>
      <c r="M313" s="655"/>
      <c r="N313" s="656" t="s">
        <v>414</v>
      </c>
      <c r="O313" s="659" t="s">
        <v>415</v>
      </c>
      <c r="P313" s="660"/>
      <c r="Q313" s="661" t="s">
        <v>416</v>
      </c>
    </row>
    <row r="314" spans="1:22" ht="18" customHeight="1" x14ac:dyDescent="0.15">
      <c r="A314" s="639"/>
      <c r="B314" s="720"/>
      <c r="C314" s="596"/>
      <c r="D314" s="733" t="s">
        <v>418</v>
      </c>
      <c r="E314" s="735" t="s">
        <v>419</v>
      </c>
      <c r="F314" s="736"/>
      <c r="G314" s="733" t="s">
        <v>420</v>
      </c>
      <c r="H314" s="669" t="s">
        <v>421</v>
      </c>
      <c r="I314" s="671" t="s">
        <v>422</v>
      </c>
      <c r="J314" s="644" t="s">
        <v>423</v>
      </c>
      <c r="K314" s="646" t="s">
        <v>424</v>
      </c>
      <c r="L314" s="647" t="s">
        <v>425</v>
      </c>
      <c r="M314" s="648" t="s">
        <v>426</v>
      </c>
      <c r="N314" s="657"/>
      <c r="O314" s="649" t="s">
        <v>427</v>
      </c>
      <c r="P314" s="650" t="s">
        <v>428</v>
      </c>
      <c r="Q314" s="662"/>
      <c r="R314" s="151"/>
    </row>
    <row r="315" spans="1:22" ht="18" customHeight="1" x14ac:dyDescent="0.15">
      <c r="A315" s="639"/>
      <c r="B315" s="720"/>
      <c r="C315" s="680"/>
      <c r="D315" s="734"/>
      <c r="E315" s="152" t="s">
        <v>429</v>
      </c>
      <c r="F315" s="134" t="s">
        <v>430</v>
      </c>
      <c r="G315" s="734"/>
      <c r="H315" s="670"/>
      <c r="I315" s="672"/>
      <c r="J315" s="645"/>
      <c r="K315" s="646"/>
      <c r="L315" s="647"/>
      <c r="M315" s="648"/>
      <c r="N315" s="658"/>
      <c r="O315" s="649"/>
      <c r="P315" s="650"/>
      <c r="Q315" s="663"/>
      <c r="R315" s="151"/>
      <c r="U315" s="137"/>
      <c r="V315" s="137"/>
    </row>
    <row r="316" spans="1:22" ht="14.25" customHeight="1" x14ac:dyDescent="0.15">
      <c r="A316" s="153" t="s">
        <v>435</v>
      </c>
      <c r="B316" s="154"/>
      <c r="C316" s="155"/>
      <c r="D316" s="156"/>
      <c r="E316" s="157"/>
      <c r="F316" s="158"/>
      <c r="G316" s="159"/>
      <c r="H316" s="157"/>
      <c r="I316" s="160"/>
      <c r="J316" s="161"/>
      <c r="K316" s="162"/>
      <c r="L316" s="160"/>
      <c r="M316" s="161"/>
      <c r="N316" s="163"/>
      <c r="O316" s="162"/>
      <c r="P316" s="158"/>
      <c r="Q316" s="164"/>
      <c r="R316" s="165"/>
      <c r="U316" s="137"/>
    </row>
    <row r="317" spans="1:22" ht="15" customHeight="1" x14ac:dyDescent="0.15">
      <c r="A317" s="166" t="s">
        <v>436</v>
      </c>
      <c r="B317" s="167"/>
      <c r="C317" s="155"/>
      <c r="D317" s="156"/>
      <c r="E317" s="157"/>
      <c r="F317" s="158"/>
      <c r="G317" s="159"/>
      <c r="H317" s="157"/>
      <c r="I317" s="160"/>
      <c r="J317" s="161"/>
      <c r="K317" s="162"/>
      <c r="L317" s="160"/>
      <c r="M317" s="161"/>
      <c r="N317" s="163"/>
      <c r="O317" s="162"/>
      <c r="P317" s="158"/>
      <c r="Q317" s="164"/>
      <c r="R317" s="168"/>
      <c r="U317" s="137"/>
    </row>
    <row r="318" spans="1:22" ht="15" customHeight="1" x14ac:dyDescent="0.15">
      <c r="A318" s="683" t="s">
        <v>437</v>
      </c>
      <c r="B318" s="728"/>
      <c r="C318" s="427">
        <f>SUM([5]B!C844,[5]B!C851,[5]B!C855,[5]B!C862,[5]B!C871)</f>
        <v>0</v>
      </c>
      <c r="D318" s="427">
        <f>SUM([5]B!D844,[5]B!D851,[5]B!D855,[5]B!D862,[5]B!D871)</f>
        <v>0</v>
      </c>
      <c r="E318" s="428">
        <f>SUM([5]B!E844,[5]B!E851,[5]B!E855,[5]B!E862,[5]B!E871)</f>
        <v>0</v>
      </c>
      <c r="F318" s="428">
        <f>SUM([5]B!F844,[5]B!F851,[5]B!F855,[5]B!F862,[5]B!F871)</f>
        <v>0</v>
      </c>
      <c r="G318" s="428">
        <f>SUM([5]B!G844,[5]B!G851,[5]B!G855,[5]B!G862,[5]B!G871)</f>
        <v>0</v>
      </c>
      <c r="H318" s="428">
        <f>SUM([5]B!AA844,[5]B!AA851,[5]B!AA855,[5]B!AA862,[5]B!AA871)</f>
        <v>0</v>
      </c>
      <c r="I318" s="428">
        <f>SUM([5]B!AB844,[5]B!AB851,[5]B!AB855,[5]B!AB862,[5]B!AB871)</f>
        <v>0</v>
      </c>
      <c r="J318" s="428">
        <f>SUM([5]B!AC844,[5]B!AC851,[5]B!AC855,[5]B!AC862,[5]B!AC871)</f>
        <v>0</v>
      </c>
      <c r="K318" s="428">
        <f>SUM([5]B!AD844,[5]B!AD851,[5]B!AD855,[5]B!AD862,[5]B!AD871)</f>
        <v>0</v>
      </c>
      <c r="L318" s="428">
        <f>SUM([5]B!AE844,[5]B!AE851,[5]B!AE855,[5]B!AE862,[5]B!AE871)</f>
        <v>0</v>
      </c>
      <c r="M318" s="428">
        <f>SUM([5]B!AF844,[5]B!AF851,[5]B!AF855,[5]B!AF862,[5]B!AF871)</f>
        <v>0</v>
      </c>
      <c r="N318" s="428">
        <f>SUM([5]B!AG844,[5]B!AG851,[5]B!AG855,[5]B!AG862,[5]B!AG871)</f>
        <v>0</v>
      </c>
      <c r="O318" s="428">
        <f>SUM([5]B!AH844,[5]B!AH851,[5]B!AH855,[5]B!AH862,[5]B!AH871)</f>
        <v>0</v>
      </c>
      <c r="P318" s="428">
        <f>SUM([5]B!AI844,[5]B!AI851,[5]B!AI855,[5]B!AI862,[5]B!AI871)</f>
        <v>42</v>
      </c>
      <c r="Q318" s="428">
        <f>SUM([5]B!AJ844,[5]B!AJ851,[5]B!AJ855,[5]B!AJ862,[5]B!AJ871)</f>
        <v>0</v>
      </c>
      <c r="R318" s="169"/>
      <c r="U318" s="137"/>
    </row>
    <row r="319" spans="1:22" ht="15" customHeight="1" x14ac:dyDescent="0.15">
      <c r="A319" s="737" t="s">
        <v>438</v>
      </c>
      <c r="B319" s="738"/>
      <c r="C319" s="429">
        <f>SUM([5]B!C875,[5]B!C879,[5]B!C883,[5]B!C891,[5]B!C894,[5]B!C897)</f>
        <v>0</v>
      </c>
      <c r="D319" s="429">
        <f>SUM([5]B!D875,[5]B!D879,[5]B!D883,[5]B!D891,[5]B!D894,[5]B!D897)</f>
        <v>0</v>
      </c>
      <c r="E319" s="365">
        <f>SUM([5]B!E875,[5]B!E879,[5]B!E883,[5]B!E891,[5]B!E894,[5]B!E897)</f>
        <v>0</v>
      </c>
      <c r="F319" s="365">
        <f>SUM([5]B!F875,[5]B!F879,[5]B!F883,[5]B!F891,[5]B!F894,[5]B!F897)</f>
        <v>0</v>
      </c>
      <c r="G319" s="365">
        <f>SUM([5]B!G875,[5]B!G879,[5]B!G883,[5]B!G891,[5]B!G894,[5]B!G897)</f>
        <v>0</v>
      </c>
      <c r="H319" s="365">
        <f>SUM([5]B!AA875,[5]B!AA879,[5]B!AA883,[5]B!AA891,[5]B!AA894,[5]B!AA897)</f>
        <v>0</v>
      </c>
      <c r="I319" s="365">
        <f>SUM([5]B!AB875,[5]B!AB879,[5]B!AB883,[5]B!AB891,[5]B!AB894,[5]B!AB897)</f>
        <v>0</v>
      </c>
      <c r="J319" s="365">
        <f>SUM([5]B!AC875,[5]B!AC879,[5]B!AC883,[5]B!AC891,[5]B!AC894,[5]B!AC897)</f>
        <v>0</v>
      </c>
      <c r="K319" s="365">
        <f>SUM([5]B!AD875,[5]B!AD879,[5]B!AD883,[5]B!AD891,[5]B!AD894,[5]B!AD897)</f>
        <v>0</v>
      </c>
      <c r="L319" s="365">
        <f>SUM([5]B!AE875,[5]B!AE879,[5]B!AE883,[5]B!AE891,[5]B!AE894,[5]B!AE897)</f>
        <v>0</v>
      </c>
      <c r="M319" s="365">
        <f>SUM([5]B!AF875,[5]B!AF879,[5]B!AF883,[5]B!AF891,[5]B!AF894,[5]B!AF897)</f>
        <v>0</v>
      </c>
      <c r="N319" s="365">
        <f>SUM([5]B!AG875,[5]B!AG879,[5]B!AG883,[5]B!AG891,[5]B!AG894,[5]B!AG897)</f>
        <v>0</v>
      </c>
      <c r="O319" s="365">
        <f>SUM([5]B!AH875,[5]B!AH879,[5]B!AH883,[5]B!AH891,[5]B!AH894,[5]B!AH897)</f>
        <v>0</v>
      </c>
      <c r="P319" s="365">
        <f>SUM([5]B!AI875,[5]B!AI879,[5]B!AI883,[5]B!AI891,[5]B!AI894,[5]B!AI897)</f>
        <v>2</v>
      </c>
      <c r="Q319" s="365">
        <f>SUM([5]B!AJ875,[5]B!AJ879,[5]B!AJ883,[5]B!AJ891,[5]B!AJ894,[5]B!AJ897)</f>
        <v>0</v>
      </c>
      <c r="R319" s="41"/>
      <c r="U319" s="137"/>
    </row>
    <row r="320" spans="1:22" ht="15" customHeight="1" x14ac:dyDescent="0.15">
      <c r="A320" s="170" t="s">
        <v>439</v>
      </c>
      <c r="B320" s="171"/>
      <c r="C320" s="430"/>
      <c r="D320" s="431"/>
      <c r="E320" s="432"/>
      <c r="F320" s="433"/>
      <c r="G320" s="434"/>
      <c r="H320" s="432"/>
      <c r="I320" s="435"/>
      <c r="J320" s="433"/>
      <c r="K320" s="432"/>
      <c r="L320" s="435"/>
      <c r="M320" s="433"/>
      <c r="N320" s="436"/>
      <c r="O320" s="432"/>
      <c r="P320" s="433"/>
      <c r="Q320" s="437"/>
      <c r="R320" s="169"/>
      <c r="U320" s="137"/>
    </row>
    <row r="321" spans="1:24" ht="15" customHeight="1" x14ac:dyDescent="0.15">
      <c r="A321" s="739" t="s">
        <v>440</v>
      </c>
      <c r="B321" s="740"/>
      <c r="C321" s="344">
        <f>[5]B!C905</f>
        <v>0</v>
      </c>
      <c r="D321" s="344">
        <f>[5]B!D905</f>
        <v>0</v>
      </c>
      <c r="E321" s="381">
        <f>[5]B!E905</f>
        <v>0</v>
      </c>
      <c r="F321" s="381">
        <f>[5]B!F905</f>
        <v>0</v>
      </c>
      <c r="G321" s="381">
        <f>[5]B!G905</f>
        <v>0</v>
      </c>
      <c r="H321" s="381">
        <f>[5]B!AA905</f>
        <v>0</v>
      </c>
      <c r="I321" s="381">
        <f>[5]B!AB905</f>
        <v>0</v>
      </c>
      <c r="J321" s="381">
        <f>[5]B!AC905</f>
        <v>0</v>
      </c>
      <c r="K321" s="381">
        <f>[5]B!AD905</f>
        <v>0</v>
      </c>
      <c r="L321" s="381">
        <f>[5]B!AE905</f>
        <v>0</v>
      </c>
      <c r="M321" s="381">
        <f>[5]B!AF905</f>
        <v>0</v>
      </c>
      <c r="N321" s="381">
        <f>[5]B!AG905</f>
        <v>0</v>
      </c>
      <c r="O321" s="381">
        <f>[5]B!AH905</f>
        <v>0</v>
      </c>
      <c r="P321" s="381">
        <f>[5]B!AI905</f>
        <v>0</v>
      </c>
      <c r="Q321" s="381">
        <f>[5]B!AJ905</f>
        <v>0</v>
      </c>
      <c r="R321" s="169"/>
      <c r="U321" s="137"/>
    </row>
    <row r="322" spans="1:24" ht="15" customHeight="1" x14ac:dyDescent="0.15">
      <c r="A322" s="172" t="s">
        <v>441</v>
      </c>
      <c r="B322" s="173"/>
      <c r="C322" s="430"/>
      <c r="D322" s="431"/>
      <c r="E322" s="432"/>
      <c r="F322" s="433"/>
      <c r="G322" s="434"/>
      <c r="H322" s="432"/>
      <c r="I322" s="435"/>
      <c r="J322" s="433"/>
      <c r="K322" s="432"/>
      <c r="L322" s="435"/>
      <c r="M322" s="433"/>
      <c r="N322" s="436"/>
      <c r="O322" s="432"/>
      <c r="P322" s="433"/>
      <c r="Q322" s="437"/>
      <c r="R322" s="169"/>
      <c r="U322" s="137"/>
    </row>
    <row r="323" spans="1:24" ht="15" customHeight="1" x14ac:dyDescent="0.15">
      <c r="A323" s="683" t="s">
        <v>442</v>
      </c>
      <c r="B323" s="728"/>
      <c r="C323" s="438">
        <f>[5]B!C911</f>
        <v>0</v>
      </c>
      <c r="D323" s="438">
        <f>[5]B!D911</f>
        <v>0</v>
      </c>
      <c r="E323" s="439">
        <f>[5]B!E911</f>
        <v>0</v>
      </c>
      <c r="F323" s="439">
        <f>[5]B!F911</f>
        <v>0</v>
      </c>
      <c r="G323" s="439">
        <f>[5]B!G911</f>
        <v>0</v>
      </c>
      <c r="H323" s="439">
        <f>[5]B!AA911</f>
        <v>0</v>
      </c>
      <c r="I323" s="439">
        <f>[5]B!AB911</f>
        <v>0</v>
      </c>
      <c r="J323" s="439">
        <f>[5]B!AC911</f>
        <v>0</v>
      </c>
      <c r="K323" s="439">
        <f>[5]B!AD911</f>
        <v>0</v>
      </c>
      <c r="L323" s="439">
        <f>[5]B!AE911</f>
        <v>0</v>
      </c>
      <c r="M323" s="439">
        <f>[5]B!AF911</f>
        <v>0</v>
      </c>
      <c r="N323" s="439">
        <f>[5]B!AG911</f>
        <v>0</v>
      </c>
      <c r="O323" s="439">
        <f>[5]B!AH911</f>
        <v>0</v>
      </c>
      <c r="P323" s="439">
        <f>[5]B!AI911</f>
        <v>0</v>
      </c>
      <c r="Q323" s="439">
        <f>[5]B!AJ911</f>
        <v>0</v>
      </c>
      <c r="R323" s="169"/>
      <c r="U323" s="137"/>
    </row>
    <row r="324" spans="1:24" ht="15" customHeight="1" x14ac:dyDescent="0.15">
      <c r="A324" s="729" t="s">
        <v>443</v>
      </c>
      <c r="B324" s="730"/>
      <c r="C324" s="440">
        <f>[5]B!C927</f>
        <v>0</v>
      </c>
      <c r="D324" s="440">
        <f>[5]B!D927</f>
        <v>0</v>
      </c>
      <c r="E324" s="441">
        <f>[5]B!E927</f>
        <v>0</v>
      </c>
      <c r="F324" s="441">
        <f>[5]B!F927</f>
        <v>0</v>
      </c>
      <c r="G324" s="441">
        <f>[5]B!G927</f>
        <v>0</v>
      </c>
      <c r="H324" s="441">
        <f>[5]B!AA927</f>
        <v>0</v>
      </c>
      <c r="I324" s="441">
        <f>[5]B!AB927</f>
        <v>0</v>
      </c>
      <c r="J324" s="441">
        <f>[5]B!AC927</f>
        <v>0</v>
      </c>
      <c r="K324" s="441">
        <f>[5]B!AD927</f>
        <v>0</v>
      </c>
      <c r="L324" s="441">
        <f>[5]B!AE927</f>
        <v>0</v>
      </c>
      <c r="M324" s="441">
        <f>[5]B!AF927</f>
        <v>0</v>
      </c>
      <c r="N324" s="441">
        <f>[5]B!AG927</f>
        <v>0</v>
      </c>
      <c r="O324" s="441">
        <f>[5]B!AH927</f>
        <v>0</v>
      </c>
      <c r="P324" s="441">
        <f>[5]B!AI927</f>
        <v>0</v>
      </c>
      <c r="Q324" s="441">
        <f>[5]B!AJ927</f>
        <v>0</v>
      </c>
      <c r="R324" s="169"/>
      <c r="U324" s="137"/>
    </row>
    <row r="325" spans="1:24" ht="15" customHeight="1" x14ac:dyDescent="0.15">
      <c r="A325" s="729" t="s">
        <v>444</v>
      </c>
      <c r="B325" s="730"/>
      <c r="C325" s="442">
        <f>[5]B!C950</f>
        <v>0</v>
      </c>
      <c r="D325" s="442">
        <f>[5]B!D950</f>
        <v>0</v>
      </c>
      <c r="E325" s="443">
        <f>[5]B!E950</f>
        <v>0</v>
      </c>
      <c r="F325" s="443">
        <f>[5]B!F950</f>
        <v>0</v>
      </c>
      <c r="G325" s="443">
        <f>[5]B!G950</f>
        <v>0</v>
      </c>
      <c r="H325" s="443">
        <f>[5]B!AA950</f>
        <v>0</v>
      </c>
      <c r="I325" s="443">
        <f>[5]B!AB950</f>
        <v>0</v>
      </c>
      <c r="J325" s="443">
        <f>[5]B!AC950</f>
        <v>0</v>
      </c>
      <c r="K325" s="443">
        <f>[5]B!AD950</f>
        <v>0</v>
      </c>
      <c r="L325" s="443">
        <f>[5]B!AE950</f>
        <v>0</v>
      </c>
      <c r="M325" s="443">
        <f>[5]B!AF950</f>
        <v>0</v>
      </c>
      <c r="N325" s="443">
        <f>[5]B!AG950</f>
        <v>0</v>
      </c>
      <c r="O325" s="443">
        <f>[5]B!AH950</f>
        <v>0</v>
      </c>
      <c r="P325" s="443">
        <f>[5]B!AI950</f>
        <v>0</v>
      </c>
      <c r="Q325" s="443">
        <f>[5]B!AJ950</f>
        <v>0</v>
      </c>
      <c r="R325" s="169"/>
      <c r="U325" s="137"/>
    </row>
    <row r="326" spans="1:24" ht="15" customHeight="1" x14ac:dyDescent="0.15">
      <c r="A326" s="731" t="s">
        <v>445</v>
      </c>
      <c r="B326" s="732"/>
      <c r="C326" s="444">
        <f>SUM(C318+C319+C321+C323+C324+C325)</f>
        <v>0</v>
      </c>
      <c r="D326" s="444">
        <f t="shared" ref="D326:Q326" si="8">SUM(D318+D319+D321+D323+D324+D325)</f>
        <v>0</v>
      </c>
      <c r="E326" s="444">
        <f t="shared" si="8"/>
        <v>0</v>
      </c>
      <c r="F326" s="444">
        <f t="shared" si="8"/>
        <v>0</v>
      </c>
      <c r="G326" s="444">
        <f t="shared" si="8"/>
        <v>0</v>
      </c>
      <c r="H326" s="444">
        <f t="shared" si="8"/>
        <v>0</v>
      </c>
      <c r="I326" s="444">
        <f t="shared" si="8"/>
        <v>0</v>
      </c>
      <c r="J326" s="444">
        <f t="shared" si="8"/>
        <v>0</v>
      </c>
      <c r="K326" s="444">
        <f t="shared" si="8"/>
        <v>0</v>
      </c>
      <c r="L326" s="444">
        <f t="shared" si="8"/>
        <v>0</v>
      </c>
      <c r="M326" s="444">
        <f t="shared" si="8"/>
        <v>0</v>
      </c>
      <c r="N326" s="444">
        <f t="shared" si="8"/>
        <v>0</v>
      </c>
      <c r="O326" s="444">
        <f t="shared" si="8"/>
        <v>0</v>
      </c>
      <c r="P326" s="444">
        <f t="shared" si="8"/>
        <v>44</v>
      </c>
      <c r="Q326" s="444">
        <f t="shared" si="8"/>
        <v>0</v>
      </c>
      <c r="R326" s="169"/>
      <c r="U326" s="137"/>
    </row>
    <row r="327" spans="1:24" s="177" customFormat="1" ht="24.95" customHeight="1" x14ac:dyDescent="0.15">
      <c r="A327" s="174" t="s">
        <v>446</v>
      </c>
      <c r="B327" s="175"/>
      <c r="C327" s="175"/>
      <c r="D327" s="445"/>
      <c r="E327" s="445"/>
      <c r="F327" s="445"/>
      <c r="G327" s="445"/>
      <c r="H327" s="445"/>
      <c r="I327" s="445"/>
      <c r="J327" s="445"/>
      <c r="K327" s="445"/>
      <c r="L327" s="445"/>
      <c r="M327" s="445"/>
      <c r="N327" s="445"/>
      <c r="O327" s="446"/>
      <c r="P327" s="446"/>
      <c r="Q327" s="446"/>
      <c r="R327" s="446"/>
      <c r="S327" s="176"/>
      <c r="X327" s="5"/>
    </row>
    <row r="328" spans="1:24" ht="24" customHeight="1" x14ac:dyDescent="0.15">
      <c r="A328" s="639" t="s">
        <v>447</v>
      </c>
      <c r="B328" s="720"/>
      <c r="C328" s="595" t="s">
        <v>410</v>
      </c>
      <c r="D328" s="725" t="s">
        <v>434</v>
      </c>
      <c r="E328" s="725"/>
      <c r="F328" s="725"/>
      <c r="G328" s="725"/>
      <c r="H328" s="726" t="s">
        <v>412</v>
      </c>
      <c r="I328" s="726"/>
      <c r="J328" s="727"/>
      <c r="K328" s="655" t="s">
        <v>413</v>
      </c>
      <c r="L328" s="655"/>
      <c r="M328" s="655"/>
      <c r="N328" s="656" t="s">
        <v>414</v>
      </c>
      <c r="O328" s="659" t="s">
        <v>415</v>
      </c>
      <c r="P328" s="660"/>
      <c r="Q328" s="661" t="s">
        <v>416</v>
      </c>
      <c r="S328" s="151"/>
    </row>
    <row r="329" spans="1:24" ht="18" customHeight="1" x14ac:dyDescent="0.15">
      <c r="A329" s="639"/>
      <c r="B329" s="720"/>
      <c r="C329" s="596"/>
      <c r="D329" s="664" t="s">
        <v>448</v>
      </c>
      <c r="E329" s="721" t="s">
        <v>419</v>
      </c>
      <c r="F329" s="722"/>
      <c r="G329" s="723" t="s">
        <v>449</v>
      </c>
      <c r="H329" s="669" t="s">
        <v>421</v>
      </c>
      <c r="I329" s="671" t="s">
        <v>422</v>
      </c>
      <c r="J329" s="644" t="s">
        <v>423</v>
      </c>
      <c r="K329" s="646" t="s">
        <v>424</v>
      </c>
      <c r="L329" s="647" t="s">
        <v>425</v>
      </c>
      <c r="M329" s="648" t="s">
        <v>426</v>
      </c>
      <c r="N329" s="657"/>
      <c r="O329" s="649" t="s">
        <v>427</v>
      </c>
      <c r="P329" s="650" t="s">
        <v>428</v>
      </c>
      <c r="Q329" s="662"/>
    </row>
    <row r="330" spans="1:24" ht="18" customHeight="1" x14ac:dyDescent="0.15">
      <c r="A330" s="639"/>
      <c r="B330" s="720"/>
      <c r="C330" s="680"/>
      <c r="D330" s="665"/>
      <c r="E330" s="152" t="s">
        <v>429</v>
      </c>
      <c r="F330" s="134" t="s">
        <v>430</v>
      </c>
      <c r="G330" s="724"/>
      <c r="H330" s="670"/>
      <c r="I330" s="672"/>
      <c r="J330" s="645"/>
      <c r="K330" s="646"/>
      <c r="L330" s="647"/>
      <c r="M330" s="648"/>
      <c r="N330" s="658"/>
      <c r="O330" s="649"/>
      <c r="P330" s="650"/>
      <c r="Q330" s="663"/>
    </row>
    <row r="331" spans="1:24" ht="15" customHeight="1" x14ac:dyDescent="0.15">
      <c r="A331" s="447">
        <v>1901023</v>
      </c>
      <c r="B331" s="448" t="s">
        <v>369</v>
      </c>
      <c r="C331" s="449">
        <f>[5]B!C2249</f>
        <v>0</v>
      </c>
      <c r="D331" s="449">
        <f>[5]B!D2249</f>
        <v>0</v>
      </c>
      <c r="E331" s="450">
        <f>[5]B!E2249</f>
        <v>0</v>
      </c>
      <c r="F331" s="450">
        <f>[5]B!F2249</f>
        <v>0</v>
      </c>
      <c r="G331" s="450">
        <f>[5]B!G2249</f>
        <v>0</v>
      </c>
      <c r="H331" s="451">
        <f>[5]B!AA2249</f>
        <v>0</v>
      </c>
      <c r="I331" s="451">
        <f>[5]B!AB2249</f>
        <v>0</v>
      </c>
      <c r="J331" s="451">
        <f>[5]B!AC2249</f>
        <v>0</v>
      </c>
      <c r="K331" s="451">
        <f>[5]B!AD2249</f>
        <v>0</v>
      </c>
      <c r="L331" s="451">
        <f>[5]B!AE2249</f>
        <v>0</v>
      </c>
      <c r="M331" s="451">
        <f>[5]B!AF2249</f>
        <v>0</v>
      </c>
      <c r="N331" s="451">
        <f>[5]B!AG2249</f>
        <v>0</v>
      </c>
      <c r="O331" s="451">
        <f>[5]B!AH2249</f>
        <v>0</v>
      </c>
      <c r="P331" s="451">
        <f>[5]B!AI2249</f>
        <v>0</v>
      </c>
      <c r="Q331" s="451">
        <f>[5]B!AJ2249</f>
        <v>0</v>
      </c>
      <c r="R331" s="169"/>
    </row>
    <row r="332" spans="1:24" ht="15" customHeight="1" x14ac:dyDescent="0.15">
      <c r="A332" s="452">
        <v>1901024</v>
      </c>
      <c r="B332" s="453" t="s">
        <v>370</v>
      </c>
      <c r="C332" s="449">
        <f>[5]B!C2250</f>
        <v>0</v>
      </c>
      <c r="D332" s="449">
        <f>[5]B!D2250</f>
        <v>0</v>
      </c>
      <c r="E332" s="450">
        <f>[5]B!E2250</f>
        <v>0</v>
      </c>
      <c r="F332" s="450">
        <f>[5]B!F2250</f>
        <v>0</v>
      </c>
      <c r="G332" s="450">
        <f>[5]B!G2250</f>
        <v>0</v>
      </c>
      <c r="H332" s="451">
        <f>[5]B!AA2250</f>
        <v>0</v>
      </c>
      <c r="I332" s="451">
        <f>[5]B!AB2250</f>
        <v>0</v>
      </c>
      <c r="J332" s="451">
        <f>[5]B!AC2250</f>
        <v>0</v>
      </c>
      <c r="K332" s="451">
        <f>[5]B!AD2250</f>
        <v>0</v>
      </c>
      <c r="L332" s="451">
        <f>[5]B!AE2250</f>
        <v>0</v>
      </c>
      <c r="M332" s="451">
        <f>[5]B!AF2250</f>
        <v>0</v>
      </c>
      <c r="N332" s="451">
        <f>[5]B!AG2250</f>
        <v>0</v>
      </c>
      <c r="O332" s="451">
        <f>[5]B!AH2250</f>
        <v>0</v>
      </c>
      <c r="P332" s="451">
        <f>[5]B!AI2250</f>
        <v>0</v>
      </c>
      <c r="Q332" s="451">
        <f>[5]B!AJ2250</f>
        <v>0</v>
      </c>
      <c r="R332" s="169"/>
    </row>
    <row r="333" spans="1:24" ht="15" customHeight="1" x14ac:dyDescent="0.15">
      <c r="A333" s="452">
        <v>1901025</v>
      </c>
      <c r="B333" s="453" t="s">
        <v>450</v>
      </c>
      <c r="C333" s="449">
        <f>[5]B!C2251</f>
        <v>0</v>
      </c>
      <c r="D333" s="449">
        <f>[5]B!D2251</f>
        <v>0</v>
      </c>
      <c r="E333" s="450">
        <f>[5]B!E2251</f>
        <v>0</v>
      </c>
      <c r="F333" s="450">
        <f>[5]B!F2251</f>
        <v>0</v>
      </c>
      <c r="G333" s="450">
        <f>[5]B!G2251</f>
        <v>0</v>
      </c>
      <c r="H333" s="451">
        <f>[5]B!AA2251</f>
        <v>0</v>
      </c>
      <c r="I333" s="451">
        <f>[5]B!AB2251</f>
        <v>0</v>
      </c>
      <c r="J333" s="451">
        <f>[5]B!AC2251</f>
        <v>0</v>
      </c>
      <c r="K333" s="451">
        <f>[5]B!AD2251</f>
        <v>0</v>
      </c>
      <c r="L333" s="451">
        <f>[5]B!AE2251</f>
        <v>0</v>
      </c>
      <c r="M333" s="451">
        <f>[5]B!AF2251</f>
        <v>0</v>
      </c>
      <c r="N333" s="451">
        <f>[5]B!AG2251</f>
        <v>0</v>
      </c>
      <c r="O333" s="451">
        <f>[5]B!AH2251</f>
        <v>0</v>
      </c>
      <c r="P333" s="451">
        <f>[5]B!AI2251</f>
        <v>0</v>
      </c>
      <c r="Q333" s="451">
        <f>[5]B!AJ2251</f>
        <v>0</v>
      </c>
      <c r="R333" s="169"/>
    </row>
    <row r="334" spans="1:24" ht="15" customHeight="1" x14ac:dyDescent="0.15">
      <c r="A334" s="452">
        <v>1901026</v>
      </c>
      <c r="B334" s="453" t="s">
        <v>374</v>
      </c>
      <c r="C334" s="449">
        <f>[5]B!C2252</f>
        <v>0</v>
      </c>
      <c r="D334" s="449">
        <f>[5]B!D2252</f>
        <v>0</v>
      </c>
      <c r="E334" s="450">
        <f>[5]B!E2252</f>
        <v>0</v>
      </c>
      <c r="F334" s="450">
        <f>[5]B!F2252</f>
        <v>0</v>
      </c>
      <c r="G334" s="450">
        <f>[5]B!G2252</f>
        <v>0</v>
      </c>
      <c r="H334" s="451">
        <f>[5]B!AA2252</f>
        <v>0</v>
      </c>
      <c r="I334" s="451">
        <f>[5]B!AB2252</f>
        <v>0</v>
      </c>
      <c r="J334" s="451">
        <f>[5]B!AC2252</f>
        <v>0</v>
      </c>
      <c r="K334" s="451">
        <f>[5]B!AD2252</f>
        <v>0</v>
      </c>
      <c r="L334" s="451">
        <f>[5]B!AE2252</f>
        <v>0</v>
      </c>
      <c r="M334" s="451">
        <f>[5]B!AF2252</f>
        <v>0</v>
      </c>
      <c r="N334" s="451">
        <f>[5]B!AG2252</f>
        <v>0</v>
      </c>
      <c r="O334" s="451">
        <f>[5]B!AH2252</f>
        <v>0</v>
      </c>
      <c r="P334" s="451">
        <f>[5]B!AI2252</f>
        <v>0</v>
      </c>
      <c r="Q334" s="451">
        <f>[5]B!AJ2252</f>
        <v>0</v>
      </c>
      <c r="R334" s="169"/>
    </row>
    <row r="335" spans="1:24" ht="15" customHeight="1" x14ac:dyDescent="0.15">
      <c r="A335" s="452">
        <v>1901126</v>
      </c>
      <c r="B335" s="453" t="s">
        <v>375</v>
      </c>
      <c r="C335" s="449">
        <f>[5]B!C2253</f>
        <v>0</v>
      </c>
      <c r="D335" s="449">
        <f>[5]B!D2253</f>
        <v>0</v>
      </c>
      <c r="E335" s="450">
        <f>[5]B!E2253</f>
        <v>0</v>
      </c>
      <c r="F335" s="450">
        <f>[5]B!F2253</f>
        <v>0</v>
      </c>
      <c r="G335" s="450">
        <f>[5]B!G2253</f>
        <v>0</v>
      </c>
      <c r="H335" s="451">
        <f>[5]B!AA2253</f>
        <v>0</v>
      </c>
      <c r="I335" s="451">
        <f>[5]B!AB2253</f>
        <v>0</v>
      </c>
      <c r="J335" s="451">
        <f>[5]B!AC2253</f>
        <v>0</v>
      </c>
      <c r="K335" s="451">
        <f>[5]B!AD2253</f>
        <v>0</v>
      </c>
      <c r="L335" s="451">
        <f>[5]B!AE2253</f>
        <v>0</v>
      </c>
      <c r="M335" s="451">
        <f>[5]B!AF2253</f>
        <v>0</v>
      </c>
      <c r="N335" s="451">
        <f>[5]B!AG2253</f>
        <v>0</v>
      </c>
      <c r="O335" s="451">
        <f>[5]B!AH2253</f>
        <v>0</v>
      </c>
      <c r="P335" s="451">
        <f>[5]B!AI2253</f>
        <v>0</v>
      </c>
      <c r="Q335" s="451">
        <f>[5]B!AJ2253</f>
        <v>0</v>
      </c>
      <c r="R335" s="169"/>
    </row>
    <row r="336" spans="1:24" ht="15" customHeight="1" x14ac:dyDescent="0.15">
      <c r="A336" s="452">
        <v>1901027</v>
      </c>
      <c r="B336" s="453" t="s">
        <v>451</v>
      </c>
      <c r="C336" s="449">
        <f>[5]B!C2254</f>
        <v>0</v>
      </c>
      <c r="D336" s="449">
        <f>[5]B!D2254</f>
        <v>0</v>
      </c>
      <c r="E336" s="450">
        <f>[5]B!E2254</f>
        <v>0</v>
      </c>
      <c r="F336" s="450">
        <f>[5]B!F2254</f>
        <v>0</v>
      </c>
      <c r="G336" s="450">
        <f>[5]B!G2254</f>
        <v>0</v>
      </c>
      <c r="H336" s="451">
        <f>[5]B!AA2254</f>
        <v>0</v>
      </c>
      <c r="I336" s="451">
        <f>[5]B!AB2254</f>
        <v>0</v>
      </c>
      <c r="J336" s="451">
        <f>[5]B!AC2254</f>
        <v>0</v>
      </c>
      <c r="K336" s="451">
        <f>[5]B!AD2254</f>
        <v>0</v>
      </c>
      <c r="L336" s="451">
        <f>[5]B!AE2254</f>
        <v>0</v>
      </c>
      <c r="M336" s="451">
        <f>[5]B!AF2254</f>
        <v>0</v>
      </c>
      <c r="N336" s="451">
        <f>[5]B!AG2254</f>
        <v>0</v>
      </c>
      <c r="O336" s="451">
        <f>[5]B!AH2254</f>
        <v>0</v>
      </c>
      <c r="P336" s="451">
        <f>[5]B!AI2254</f>
        <v>0</v>
      </c>
      <c r="Q336" s="451">
        <f>[5]B!AJ2254</f>
        <v>0</v>
      </c>
      <c r="R336" s="169"/>
    </row>
    <row r="337" spans="1:18" ht="15" customHeight="1" x14ac:dyDescent="0.15">
      <c r="A337" s="452">
        <v>1901028</v>
      </c>
      <c r="B337" s="453" t="s">
        <v>379</v>
      </c>
      <c r="C337" s="449">
        <f>[5]B!C2255</f>
        <v>0</v>
      </c>
      <c r="D337" s="449">
        <f>[5]B!D2255</f>
        <v>0</v>
      </c>
      <c r="E337" s="450">
        <f>[5]B!E2255</f>
        <v>0</v>
      </c>
      <c r="F337" s="450">
        <f>[5]B!F2255</f>
        <v>0</v>
      </c>
      <c r="G337" s="450">
        <f>[5]B!G2255</f>
        <v>0</v>
      </c>
      <c r="H337" s="451">
        <f>[5]B!AA2255</f>
        <v>0</v>
      </c>
      <c r="I337" s="451">
        <f>[5]B!AB2255</f>
        <v>0</v>
      </c>
      <c r="J337" s="451">
        <f>[5]B!AC2255</f>
        <v>0</v>
      </c>
      <c r="K337" s="451">
        <f>[5]B!AD2255</f>
        <v>0</v>
      </c>
      <c r="L337" s="451">
        <f>[5]B!AE2255</f>
        <v>0</v>
      </c>
      <c r="M337" s="451">
        <f>[5]B!AF2255</f>
        <v>0</v>
      </c>
      <c r="N337" s="451">
        <f>[5]B!AG2255</f>
        <v>0</v>
      </c>
      <c r="O337" s="451">
        <f>[5]B!AH2255</f>
        <v>0</v>
      </c>
      <c r="P337" s="451">
        <f>[5]B!AI2255</f>
        <v>0</v>
      </c>
      <c r="Q337" s="451">
        <f>[5]B!AJ2255</f>
        <v>0</v>
      </c>
      <c r="R337" s="169"/>
    </row>
    <row r="338" spans="1:18" ht="15" customHeight="1" x14ac:dyDescent="0.15">
      <c r="A338" s="454">
        <v>1901029</v>
      </c>
      <c r="B338" s="455" t="s">
        <v>380</v>
      </c>
      <c r="C338" s="449">
        <f>[5]B!C2256</f>
        <v>0</v>
      </c>
      <c r="D338" s="449">
        <f>[5]B!D2256</f>
        <v>0</v>
      </c>
      <c r="E338" s="450">
        <f>[5]B!E2256</f>
        <v>0</v>
      </c>
      <c r="F338" s="450">
        <f>[5]B!F2256</f>
        <v>0</v>
      </c>
      <c r="G338" s="450">
        <f>[5]B!G2256</f>
        <v>0</v>
      </c>
      <c r="H338" s="451">
        <f>[5]B!AA2256</f>
        <v>0</v>
      </c>
      <c r="I338" s="451">
        <f>[5]B!AB2256</f>
        <v>0</v>
      </c>
      <c r="J338" s="451">
        <f>[5]B!AC2256</f>
        <v>0</v>
      </c>
      <c r="K338" s="451">
        <f>[5]B!AD2256</f>
        <v>0</v>
      </c>
      <c r="L338" s="451">
        <f>[5]B!AE2256</f>
        <v>0</v>
      </c>
      <c r="M338" s="451">
        <f>[5]B!AF2256</f>
        <v>0</v>
      </c>
      <c r="N338" s="451">
        <f>[5]B!AG2256</f>
        <v>0</v>
      </c>
      <c r="O338" s="451">
        <f>[5]B!AH2256</f>
        <v>0</v>
      </c>
      <c r="P338" s="451">
        <f>[5]B!AI2256</f>
        <v>0</v>
      </c>
      <c r="Q338" s="451">
        <f>[5]B!AJ2256</f>
        <v>0</v>
      </c>
      <c r="R338" s="169"/>
    </row>
    <row r="339" spans="1:18" s="393" customFormat="1" ht="15" customHeight="1" x14ac:dyDescent="0.15">
      <c r="A339" s="700" t="s">
        <v>410</v>
      </c>
      <c r="B339" s="701"/>
      <c r="C339" s="456">
        <f>SUM(C331:C338)</f>
        <v>0</v>
      </c>
      <c r="D339" s="457">
        <f>SUM(D331:D338)</f>
        <v>0</v>
      </c>
      <c r="E339" s="458">
        <f t="shared" ref="E339:Q339" si="9">SUM(E331:E338)</f>
        <v>0</v>
      </c>
      <c r="F339" s="458">
        <f t="shared" si="9"/>
        <v>0</v>
      </c>
      <c r="G339" s="458">
        <f t="shared" si="9"/>
        <v>0</v>
      </c>
      <c r="H339" s="458">
        <f t="shared" si="9"/>
        <v>0</v>
      </c>
      <c r="I339" s="458">
        <f t="shared" si="9"/>
        <v>0</v>
      </c>
      <c r="J339" s="458">
        <f t="shared" si="9"/>
        <v>0</v>
      </c>
      <c r="K339" s="458">
        <f t="shared" si="9"/>
        <v>0</v>
      </c>
      <c r="L339" s="458">
        <f t="shared" si="9"/>
        <v>0</v>
      </c>
      <c r="M339" s="458">
        <f t="shared" si="9"/>
        <v>0</v>
      </c>
      <c r="N339" s="458">
        <f t="shared" si="9"/>
        <v>0</v>
      </c>
      <c r="O339" s="458">
        <f t="shared" si="9"/>
        <v>0</v>
      </c>
      <c r="P339" s="444">
        <f t="shared" si="9"/>
        <v>0</v>
      </c>
      <c r="Q339" s="444">
        <f t="shared" si="9"/>
        <v>0</v>
      </c>
      <c r="R339" s="169"/>
    </row>
    <row r="340" spans="1:18" ht="24.95" customHeight="1" x14ac:dyDescent="0.15">
      <c r="A340" s="702" t="s">
        <v>452</v>
      </c>
      <c r="B340" s="702"/>
      <c r="C340" s="178"/>
      <c r="D340" s="459"/>
      <c r="E340" s="459"/>
      <c r="F340" s="459"/>
      <c r="G340" s="459"/>
      <c r="H340" s="459"/>
      <c r="I340" s="459"/>
      <c r="J340" s="459"/>
      <c r="K340" s="459"/>
      <c r="L340" s="459"/>
      <c r="M340" s="459"/>
      <c r="N340" s="179"/>
      <c r="O340" s="371"/>
      <c r="P340" s="371"/>
    </row>
    <row r="341" spans="1:18" ht="15" customHeight="1" x14ac:dyDescent="0.15">
      <c r="A341" s="690" t="s">
        <v>453</v>
      </c>
      <c r="B341" s="691"/>
      <c r="C341" s="705" t="s">
        <v>6</v>
      </c>
      <c r="D341" s="673" t="s">
        <v>418</v>
      </c>
      <c r="E341" s="709" t="s">
        <v>454</v>
      </c>
      <c r="F341" s="709"/>
      <c r="G341" s="709"/>
      <c r="H341" s="709"/>
      <c r="I341" s="709"/>
      <c r="J341" s="710"/>
      <c r="K341" s="711" t="s">
        <v>455</v>
      </c>
      <c r="L341" s="714" t="s">
        <v>413</v>
      </c>
      <c r="M341" s="715"/>
      <c r="N341" s="716"/>
      <c r="O341" s="656" t="s">
        <v>414</v>
      </c>
      <c r="P341" s="694" t="s">
        <v>415</v>
      </c>
      <c r="Q341" s="695"/>
      <c r="R341" s="661" t="s">
        <v>416</v>
      </c>
    </row>
    <row r="342" spans="1:18" ht="15" customHeight="1" x14ac:dyDescent="0.15">
      <c r="A342" s="703"/>
      <c r="B342" s="704"/>
      <c r="C342" s="706"/>
      <c r="D342" s="708"/>
      <c r="E342" s="698" t="s">
        <v>456</v>
      </c>
      <c r="F342" s="699"/>
      <c r="G342" s="699"/>
      <c r="H342" s="699" t="s">
        <v>457</v>
      </c>
      <c r="I342" s="699"/>
      <c r="J342" s="699"/>
      <c r="K342" s="712"/>
      <c r="L342" s="717"/>
      <c r="M342" s="718"/>
      <c r="N342" s="719"/>
      <c r="O342" s="657"/>
      <c r="P342" s="696"/>
      <c r="Q342" s="697"/>
      <c r="R342" s="662"/>
    </row>
    <row r="343" spans="1:18" ht="45" customHeight="1" x14ac:dyDescent="0.15">
      <c r="A343" s="692"/>
      <c r="B343" s="693"/>
      <c r="C343" s="707"/>
      <c r="D343" s="674"/>
      <c r="E343" s="180" t="s">
        <v>429</v>
      </c>
      <c r="F343" s="181" t="s">
        <v>430</v>
      </c>
      <c r="G343" s="552" t="s">
        <v>449</v>
      </c>
      <c r="H343" s="180" t="s">
        <v>429</v>
      </c>
      <c r="I343" s="181" t="s">
        <v>430</v>
      </c>
      <c r="J343" s="552" t="s">
        <v>449</v>
      </c>
      <c r="K343" s="713"/>
      <c r="L343" s="183" t="s">
        <v>424</v>
      </c>
      <c r="M343" s="184" t="s">
        <v>425</v>
      </c>
      <c r="N343" s="185" t="s">
        <v>426</v>
      </c>
      <c r="O343" s="658"/>
      <c r="P343" s="460" t="s">
        <v>427</v>
      </c>
      <c r="Q343" s="461" t="s">
        <v>428</v>
      </c>
      <c r="R343" s="663"/>
    </row>
    <row r="344" spans="1:18" ht="15" customHeight="1" x14ac:dyDescent="0.15">
      <c r="A344" s="186" t="s">
        <v>458</v>
      </c>
      <c r="B344" s="187" t="s">
        <v>459</v>
      </c>
      <c r="C344" s="311">
        <f>[5]B!$C$1216</f>
        <v>0</v>
      </c>
      <c r="D344" s="449">
        <f>[5]B!H1216</f>
        <v>0</v>
      </c>
      <c r="E344" s="450">
        <f>[5]B!I1216</f>
        <v>0</v>
      </c>
      <c r="F344" s="450">
        <f>[5]B!J1216</f>
        <v>0</v>
      </c>
      <c r="G344" s="450">
        <f>[5]B!K1216</f>
        <v>0</v>
      </c>
      <c r="H344" s="450">
        <f>[5]B!L1216</f>
        <v>0</v>
      </c>
      <c r="I344" s="450">
        <f>[5]B!M1216</f>
        <v>0</v>
      </c>
      <c r="J344" s="450">
        <f>[5]B!N1216</f>
        <v>0</v>
      </c>
      <c r="K344" s="462"/>
      <c r="L344" s="450">
        <f>[5]B!AD1216</f>
        <v>0</v>
      </c>
      <c r="M344" s="450">
        <f>[5]B!AE1216</f>
        <v>0</v>
      </c>
      <c r="N344" s="450">
        <f>[5]B!AF1216</f>
        <v>0</v>
      </c>
      <c r="O344" s="450">
        <f>[5]B!AG1216</f>
        <v>0</v>
      </c>
      <c r="P344" s="450">
        <f>[5]B!AH1216</f>
        <v>0</v>
      </c>
      <c r="Q344" s="450">
        <f>[5]B!AI1216</f>
        <v>0</v>
      </c>
      <c r="R344" s="450">
        <f>[5]B!AJ1216</f>
        <v>0</v>
      </c>
    </row>
    <row r="345" spans="1:18" ht="15" customHeight="1" x14ac:dyDescent="0.15">
      <c r="A345" s="188" t="s">
        <v>460</v>
      </c>
      <c r="B345" s="189" t="s">
        <v>461</v>
      </c>
      <c r="C345" s="449">
        <f>[5]B!C1352</f>
        <v>5</v>
      </c>
      <c r="D345" s="449">
        <f>[5]B!H1352</f>
        <v>5</v>
      </c>
      <c r="E345" s="451">
        <f>[5]B!I1352</f>
        <v>5</v>
      </c>
      <c r="F345" s="451">
        <f>[5]B!J1352</f>
        <v>0</v>
      </c>
      <c r="G345" s="451">
        <f>[5]B!K1352</f>
        <v>0</v>
      </c>
      <c r="H345" s="451">
        <f>[5]B!L1352</f>
        <v>0</v>
      </c>
      <c r="I345" s="451">
        <f>[5]B!M1352</f>
        <v>0</v>
      </c>
      <c r="J345" s="451">
        <f>[5]B!N1352</f>
        <v>0</v>
      </c>
      <c r="K345" s="451">
        <v>3</v>
      </c>
      <c r="L345" s="451">
        <f>[5]B!AD1352</f>
        <v>0</v>
      </c>
      <c r="M345" s="451">
        <f>[5]B!AE1352</f>
        <v>0</v>
      </c>
      <c r="N345" s="451">
        <f>[5]B!AF1352</f>
        <v>0</v>
      </c>
      <c r="O345" s="451">
        <f>[5]B!AG1352</f>
        <v>0</v>
      </c>
      <c r="P345" s="451">
        <f>[5]B!AH1352</f>
        <v>0</v>
      </c>
      <c r="Q345" s="451">
        <f>[5]B!AI1352</f>
        <v>0</v>
      </c>
      <c r="R345" s="451">
        <f>[5]B!AJ1352</f>
        <v>0</v>
      </c>
    </row>
    <row r="346" spans="1:18" ht="15" customHeight="1" x14ac:dyDescent="0.15">
      <c r="A346" s="188" t="s">
        <v>113</v>
      </c>
      <c r="B346" s="189" t="s">
        <v>462</v>
      </c>
      <c r="C346" s="449">
        <f>[5]B!C1502</f>
        <v>13</v>
      </c>
      <c r="D346" s="449">
        <f>[5]B!H1502</f>
        <v>13</v>
      </c>
      <c r="E346" s="451">
        <f>[5]B!I1502</f>
        <v>13</v>
      </c>
      <c r="F346" s="451">
        <f>[5]B!J1502</f>
        <v>0</v>
      </c>
      <c r="G346" s="451">
        <f>[5]B!K1502</f>
        <v>0</v>
      </c>
      <c r="H346" s="451">
        <f>[5]B!L1502</f>
        <v>0</v>
      </c>
      <c r="I346" s="451">
        <f>[5]B!M1502</f>
        <v>0</v>
      </c>
      <c r="J346" s="451">
        <f>[5]B!N1502</f>
        <v>0</v>
      </c>
      <c r="K346" s="451">
        <v>4</v>
      </c>
      <c r="L346" s="451">
        <f>[5]B!AD1502</f>
        <v>0</v>
      </c>
      <c r="M346" s="451">
        <f>[5]B!AE1502</f>
        <v>0</v>
      </c>
      <c r="N346" s="451">
        <f>[5]B!AF1502</f>
        <v>0</v>
      </c>
      <c r="O346" s="451">
        <f>[5]B!AG1502</f>
        <v>0</v>
      </c>
      <c r="P346" s="451">
        <f>[5]B!AH1502</f>
        <v>0</v>
      </c>
      <c r="Q346" s="451">
        <f>[5]B!AI1502</f>
        <v>0</v>
      </c>
      <c r="R346" s="451">
        <f>[5]B!AJ1502</f>
        <v>0</v>
      </c>
    </row>
    <row r="347" spans="1:18" ht="15" customHeight="1" x14ac:dyDescent="0.15">
      <c r="A347" s="188" t="s">
        <v>115</v>
      </c>
      <c r="B347" s="189" t="s">
        <v>463</v>
      </c>
      <c r="C347" s="449">
        <f>[5]B!C1566</f>
        <v>4</v>
      </c>
      <c r="D347" s="449">
        <f>[5]B!H1566</f>
        <v>3</v>
      </c>
      <c r="E347" s="451">
        <f>[5]B!I1566</f>
        <v>3</v>
      </c>
      <c r="F347" s="451">
        <f>[5]B!J1566</f>
        <v>0</v>
      </c>
      <c r="G347" s="451">
        <f>[5]B!K1566</f>
        <v>0</v>
      </c>
      <c r="H347" s="451">
        <f>[5]B!L1566</f>
        <v>1</v>
      </c>
      <c r="I347" s="451">
        <f>[5]B!M1566</f>
        <v>0</v>
      </c>
      <c r="J347" s="451">
        <f>[5]B!N1566</f>
        <v>0</v>
      </c>
      <c r="K347" s="451">
        <v>4</v>
      </c>
      <c r="L347" s="451">
        <f>[5]B!AD1566</f>
        <v>0</v>
      </c>
      <c r="M347" s="451">
        <f>[5]B!AE1566</f>
        <v>0</v>
      </c>
      <c r="N347" s="451">
        <f>[5]B!AF1566</f>
        <v>0</v>
      </c>
      <c r="O347" s="451">
        <f>[5]B!AG1566</f>
        <v>0</v>
      </c>
      <c r="P347" s="451">
        <f>[5]B!AH1566</f>
        <v>0</v>
      </c>
      <c r="Q347" s="451">
        <f>[5]B!AI1566</f>
        <v>0</v>
      </c>
      <c r="R347" s="451">
        <f>[5]B!AJ1566</f>
        <v>0</v>
      </c>
    </row>
    <row r="348" spans="1:18" ht="15" customHeight="1" x14ac:dyDescent="0.15">
      <c r="A348" s="188" t="s">
        <v>117</v>
      </c>
      <c r="B348" s="189" t="s">
        <v>464</v>
      </c>
      <c r="C348" s="449">
        <f>[5]B!C1635</f>
        <v>24</v>
      </c>
      <c r="D348" s="449">
        <f>[5]B!H1635</f>
        <v>18</v>
      </c>
      <c r="E348" s="451">
        <f>[5]B!I1635</f>
        <v>18</v>
      </c>
      <c r="F348" s="451">
        <f>[5]B!J1635</f>
        <v>0</v>
      </c>
      <c r="G348" s="451">
        <f>[5]B!K1635</f>
        <v>0</v>
      </c>
      <c r="H348" s="451">
        <f>[5]B!L1635</f>
        <v>6</v>
      </c>
      <c r="I348" s="451">
        <f>[5]B!M1635</f>
        <v>0</v>
      </c>
      <c r="J348" s="451">
        <f>[5]B!N1635</f>
        <v>0</v>
      </c>
      <c r="K348" s="451">
        <v>21</v>
      </c>
      <c r="L348" s="451">
        <f>[5]B!AD1635</f>
        <v>0</v>
      </c>
      <c r="M348" s="451">
        <f>[5]B!AE1635</f>
        <v>0</v>
      </c>
      <c r="N348" s="451">
        <f>[5]B!AF1635</f>
        <v>0</v>
      </c>
      <c r="O348" s="451">
        <f>[5]B!AG1635</f>
        <v>0</v>
      </c>
      <c r="P348" s="451">
        <f>[5]B!AH1635</f>
        <v>0</v>
      </c>
      <c r="Q348" s="451">
        <f>[5]B!AI1635</f>
        <v>0</v>
      </c>
      <c r="R348" s="451">
        <f>[5]B!AJ1635</f>
        <v>0</v>
      </c>
    </row>
    <row r="349" spans="1:18" ht="15" customHeight="1" x14ac:dyDescent="0.15">
      <c r="A349" s="188" t="s">
        <v>465</v>
      </c>
      <c r="B349" s="189" t="s">
        <v>466</v>
      </c>
      <c r="C349" s="449">
        <f>[5]B!C1680</f>
        <v>46</v>
      </c>
      <c r="D349" s="449">
        <f>[5]B!H1680</f>
        <v>40</v>
      </c>
      <c r="E349" s="451">
        <f>[5]B!I1680</f>
        <v>40</v>
      </c>
      <c r="F349" s="451">
        <f>[5]B!J1680</f>
        <v>0</v>
      </c>
      <c r="G349" s="451">
        <f>[5]B!K1680</f>
        <v>0</v>
      </c>
      <c r="H349" s="451">
        <f>[5]B!L1680</f>
        <v>6</v>
      </c>
      <c r="I349" s="451">
        <f>[5]B!M1680</f>
        <v>0</v>
      </c>
      <c r="J349" s="451">
        <f>[5]B!N1680</f>
        <v>0</v>
      </c>
      <c r="K349" s="451">
        <v>46</v>
      </c>
      <c r="L349" s="451">
        <f>[5]B!AD1680</f>
        <v>0</v>
      </c>
      <c r="M349" s="451">
        <f>[5]B!AE1680</f>
        <v>0</v>
      </c>
      <c r="N349" s="451">
        <f>[5]B!AF1680</f>
        <v>0</v>
      </c>
      <c r="O349" s="451">
        <f>[5]B!AG1680</f>
        <v>0</v>
      </c>
      <c r="P349" s="451">
        <f>[5]B!AH1680</f>
        <v>0</v>
      </c>
      <c r="Q349" s="451">
        <f>[5]B!AI1680</f>
        <v>0</v>
      </c>
      <c r="R349" s="451">
        <f>[5]B!AJ1680</f>
        <v>0</v>
      </c>
    </row>
    <row r="350" spans="1:18" ht="15" customHeight="1" x14ac:dyDescent="0.15">
      <c r="A350" s="188" t="s">
        <v>124</v>
      </c>
      <c r="B350" s="189" t="s">
        <v>467</v>
      </c>
      <c r="C350" s="463">
        <f>[5]B!C1914</f>
        <v>8</v>
      </c>
      <c r="D350" s="463">
        <f>[5]B!H1914</f>
        <v>8</v>
      </c>
      <c r="E350" s="451">
        <f>[5]B!I1914</f>
        <v>8</v>
      </c>
      <c r="F350" s="451">
        <f>[5]B!J1914</f>
        <v>0</v>
      </c>
      <c r="G350" s="451">
        <f>[5]B!K1914</f>
        <v>0</v>
      </c>
      <c r="H350" s="451">
        <f>[5]B!L1914</f>
        <v>0</v>
      </c>
      <c r="I350" s="451">
        <f>[5]B!M1914</f>
        <v>0</v>
      </c>
      <c r="J350" s="451">
        <f>[5]B!N1914</f>
        <v>0</v>
      </c>
      <c r="K350" s="451">
        <v>1</v>
      </c>
      <c r="L350" s="451">
        <f>[5]B!AD1914</f>
        <v>0</v>
      </c>
      <c r="M350" s="451">
        <f>[5]B!AE1914</f>
        <v>0</v>
      </c>
      <c r="N350" s="451">
        <f>[5]B!AF1914</f>
        <v>0</v>
      </c>
      <c r="O350" s="451">
        <f>[5]B!AG1914</f>
        <v>0</v>
      </c>
      <c r="P350" s="451">
        <f>[5]B!AH1914</f>
        <v>0</v>
      </c>
      <c r="Q350" s="451">
        <f>[5]B!AI1914</f>
        <v>0</v>
      </c>
      <c r="R350" s="451">
        <f>[5]B!AJ1914</f>
        <v>0</v>
      </c>
    </row>
    <row r="351" spans="1:18" ht="15" customHeight="1" x14ac:dyDescent="0.15">
      <c r="A351" s="188" t="s">
        <v>468</v>
      </c>
      <c r="B351" s="189" t="s">
        <v>469</v>
      </c>
      <c r="C351" s="463">
        <f>[5]B!C1983</f>
        <v>5</v>
      </c>
      <c r="D351" s="463">
        <f>[5]B!H1983</f>
        <v>4</v>
      </c>
      <c r="E351" s="451">
        <f>[5]B!I1983</f>
        <v>4</v>
      </c>
      <c r="F351" s="451">
        <f>[5]B!J1983</f>
        <v>0</v>
      </c>
      <c r="G351" s="451">
        <f>[5]B!K1983</f>
        <v>0</v>
      </c>
      <c r="H351" s="451">
        <f>[5]B!L1983</f>
        <v>1</v>
      </c>
      <c r="I351" s="451">
        <f>[5]B!M1983</f>
        <v>0</v>
      </c>
      <c r="J351" s="451">
        <f>[5]B!N1983</f>
        <v>0</v>
      </c>
      <c r="K351" s="451">
        <v>1</v>
      </c>
      <c r="L351" s="451">
        <f>[5]B!AD1983</f>
        <v>0</v>
      </c>
      <c r="M351" s="451">
        <f>[5]B!AE1983</f>
        <v>0</v>
      </c>
      <c r="N351" s="451">
        <f>[5]B!AF1983</f>
        <v>0</v>
      </c>
      <c r="O351" s="451">
        <f>[5]B!AG1983</f>
        <v>0</v>
      </c>
      <c r="P351" s="451">
        <f>[5]B!AH1983</f>
        <v>0</v>
      </c>
      <c r="Q351" s="451">
        <f>[5]B!AI1983</f>
        <v>0</v>
      </c>
      <c r="R351" s="451">
        <f>[5]B!AJ1983</f>
        <v>0</v>
      </c>
    </row>
    <row r="352" spans="1:18" ht="15" customHeight="1" x14ac:dyDescent="0.15">
      <c r="A352" s="188" t="s">
        <v>470</v>
      </c>
      <c r="B352" s="189" t="s">
        <v>471</v>
      </c>
      <c r="C352" s="463">
        <f>[5]B!C2176</f>
        <v>102</v>
      </c>
      <c r="D352" s="463">
        <f>[5]B!H2176</f>
        <v>77</v>
      </c>
      <c r="E352" s="451">
        <f>[5]B!I2176</f>
        <v>74</v>
      </c>
      <c r="F352" s="451">
        <f>[5]B!J2176</f>
        <v>3</v>
      </c>
      <c r="G352" s="451">
        <f>[5]B!K2176</f>
        <v>5</v>
      </c>
      <c r="H352" s="451">
        <f>[5]B!L2176</f>
        <v>19</v>
      </c>
      <c r="I352" s="451">
        <f>[5]B!M2176</f>
        <v>0</v>
      </c>
      <c r="J352" s="451">
        <f>[5]B!N2176</f>
        <v>1</v>
      </c>
      <c r="K352" s="464"/>
      <c r="L352" s="451">
        <f>[5]B!AD2176</f>
        <v>0</v>
      </c>
      <c r="M352" s="451">
        <f>[5]B!AE2176</f>
        <v>0</v>
      </c>
      <c r="N352" s="451">
        <f>[5]B!AF2176</f>
        <v>0</v>
      </c>
      <c r="O352" s="451">
        <f>[5]B!AG2176</f>
        <v>0</v>
      </c>
      <c r="P352" s="451">
        <f>[5]B!AH2176</f>
        <v>0</v>
      </c>
      <c r="Q352" s="451">
        <f>[5]B!AI2176</f>
        <v>0</v>
      </c>
      <c r="R352" s="451">
        <f>[5]B!AJ2176</f>
        <v>0</v>
      </c>
    </row>
    <row r="353" spans="1:28" ht="15" customHeight="1" x14ac:dyDescent="0.15">
      <c r="A353" s="188" t="s">
        <v>472</v>
      </c>
      <c r="B353" s="189" t="s">
        <v>473</v>
      </c>
      <c r="C353" s="449">
        <f>[5]B!C2218</f>
        <v>4</v>
      </c>
      <c r="D353" s="449">
        <f>[5]B!H2218</f>
        <v>4</v>
      </c>
      <c r="E353" s="451">
        <f>[5]B!I2218</f>
        <v>4</v>
      </c>
      <c r="F353" s="451">
        <f>[5]B!J2218</f>
        <v>0</v>
      </c>
      <c r="G353" s="451">
        <f>[5]B!K2218</f>
        <v>0</v>
      </c>
      <c r="H353" s="451">
        <f>[5]B!L2218</f>
        <v>0</v>
      </c>
      <c r="I353" s="451">
        <f>[5]B!M2218</f>
        <v>0</v>
      </c>
      <c r="J353" s="451">
        <f>[5]B!N2218</f>
        <v>0</v>
      </c>
      <c r="K353" s="451">
        <v>1</v>
      </c>
      <c r="L353" s="451">
        <f>[5]B!AD2218</f>
        <v>0</v>
      </c>
      <c r="M353" s="451">
        <f>[5]B!AE2218</f>
        <v>0</v>
      </c>
      <c r="N353" s="451">
        <f>[5]B!AF2218</f>
        <v>0</v>
      </c>
      <c r="O353" s="451">
        <f>[5]B!AG2218</f>
        <v>0</v>
      </c>
      <c r="P353" s="451">
        <f>[5]B!AH2218</f>
        <v>0</v>
      </c>
      <c r="Q353" s="451">
        <f>[5]B!AI2218</f>
        <v>0</v>
      </c>
      <c r="R353" s="451">
        <f>[5]B!AJ2218</f>
        <v>0</v>
      </c>
    </row>
    <row r="354" spans="1:28" ht="15" customHeight="1" x14ac:dyDescent="0.15">
      <c r="A354" s="188" t="s">
        <v>474</v>
      </c>
      <c r="B354" s="189" t="s">
        <v>475</v>
      </c>
      <c r="C354" s="449">
        <f>[5]B!C2342</f>
        <v>17</v>
      </c>
      <c r="D354" s="449">
        <f>[5]B!H2342</f>
        <v>14</v>
      </c>
      <c r="E354" s="451">
        <f>[5]B!I2342</f>
        <v>13</v>
      </c>
      <c r="F354" s="451">
        <f>[5]B!J2342</f>
        <v>1</v>
      </c>
      <c r="G354" s="451">
        <f>[5]B!K2342</f>
        <v>1</v>
      </c>
      <c r="H354" s="451">
        <f>[5]B!L2342</f>
        <v>1</v>
      </c>
      <c r="I354" s="451">
        <f>[5]B!M2342</f>
        <v>0</v>
      </c>
      <c r="J354" s="451">
        <f>[5]B!N2342</f>
        <v>1</v>
      </c>
      <c r="K354" s="450">
        <v>0</v>
      </c>
      <c r="L354" s="451">
        <f>[5]B!AD2342</f>
        <v>0</v>
      </c>
      <c r="M354" s="451">
        <f>[5]B!AE2342</f>
        <v>0</v>
      </c>
      <c r="N354" s="451">
        <f>[5]B!AF2342</f>
        <v>0</v>
      </c>
      <c r="O354" s="451">
        <f>[5]B!AG2342</f>
        <v>0</v>
      </c>
      <c r="P354" s="451">
        <f>[5]B!AH2342</f>
        <v>0</v>
      </c>
      <c r="Q354" s="451">
        <f>[5]B!AI2342</f>
        <v>0</v>
      </c>
      <c r="R354" s="451">
        <f>[5]B!AJ2342</f>
        <v>0</v>
      </c>
    </row>
    <row r="355" spans="1:28" ht="15" customHeight="1" x14ac:dyDescent="0.15">
      <c r="A355" s="188" t="s">
        <v>476</v>
      </c>
      <c r="B355" s="189" t="s">
        <v>477</v>
      </c>
      <c r="C355" s="449">
        <f>[5]B!C2377</f>
        <v>6</v>
      </c>
      <c r="D355" s="449">
        <f>[5]B!H2377</f>
        <v>5</v>
      </c>
      <c r="E355" s="451">
        <f>[5]B!I2377</f>
        <v>5</v>
      </c>
      <c r="F355" s="451">
        <f>[5]B!J2377</f>
        <v>0</v>
      </c>
      <c r="G355" s="451">
        <f>[5]B!K2377</f>
        <v>0</v>
      </c>
      <c r="H355" s="451">
        <f>[5]B!L2377</f>
        <v>1</v>
      </c>
      <c r="I355" s="451">
        <f>[5]B!M2377</f>
        <v>0</v>
      </c>
      <c r="J355" s="451">
        <f>[5]B!N2377</f>
        <v>0</v>
      </c>
      <c r="K355" s="450">
        <v>1</v>
      </c>
      <c r="L355" s="451">
        <f>[5]B!AD2377</f>
        <v>0</v>
      </c>
      <c r="M355" s="451">
        <f>[5]B!AE2377</f>
        <v>0</v>
      </c>
      <c r="N355" s="451">
        <f>[5]B!AF2377</f>
        <v>0</v>
      </c>
      <c r="O355" s="451">
        <f>[5]B!AG2377</f>
        <v>0</v>
      </c>
      <c r="P355" s="451">
        <f>[5]B!AH2377</f>
        <v>0</v>
      </c>
      <c r="Q355" s="451">
        <f>[5]B!AI2377</f>
        <v>0</v>
      </c>
      <c r="R355" s="451">
        <f>[5]B!AJ2377</f>
        <v>0</v>
      </c>
    </row>
    <row r="356" spans="1:28" ht="15" customHeight="1" x14ac:dyDescent="0.15">
      <c r="A356" s="188" t="s">
        <v>478</v>
      </c>
      <c r="B356" s="189" t="s">
        <v>479</v>
      </c>
      <c r="C356" s="449">
        <f>[5]B!C2414</f>
        <v>32</v>
      </c>
      <c r="D356" s="449">
        <f>[5]B!H2414</f>
        <v>29</v>
      </c>
      <c r="E356" s="451">
        <f>[5]B!I2414</f>
        <v>27</v>
      </c>
      <c r="F356" s="451">
        <f>[5]B!J2414</f>
        <v>2</v>
      </c>
      <c r="G356" s="451">
        <f>[5]B!K2414</f>
        <v>0</v>
      </c>
      <c r="H356" s="451">
        <f>[5]B!L2414</f>
        <v>3</v>
      </c>
      <c r="I356" s="451">
        <f>[5]B!M2414</f>
        <v>0</v>
      </c>
      <c r="J356" s="451">
        <f>[5]B!N2414</f>
        <v>0</v>
      </c>
      <c r="K356" s="450">
        <v>1</v>
      </c>
      <c r="L356" s="451">
        <f>[5]B!AD2414</f>
        <v>0</v>
      </c>
      <c r="M356" s="451">
        <f>[5]B!AE2414</f>
        <v>0</v>
      </c>
      <c r="N356" s="451">
        <f>[5]B!AF2414</f>
        <v>0</v>
      </c>
      <c r="O356" s="451">
        <f>[5]B!AG2414</f>
        <v>0</v>
      </c>
      <c r="P356" s="451">
        <f>[5]B!AH2414</f>
        <v>0</v>
      </c>
      <c r="Q356" s="451">
        <f>[5]B!AI2414</f>
        <v>0</v>
      </c>
      <c r="R356" s="451">
        <f>[5]B!AJ2414</f>
        <v>0</v>
      </c>
    </row>
    <row r="357" spans="1:28" ht="15" customHeight="1" x14ac:dyDescent="0.15">
      <c r="A357" s="190" t="s">
        <v>480</v>
      </c>
      <c r="B357" s="189" t="s">
        <v>481</v>
      </c>
      <c r="C357" s="465">
        <f>SUM(C358:C360)</f>
        <v>74</v>
      </c>
      <c r="D357" s="465">
        <f t="shared" ref="D357:J357" si="10">SUM(D358:D360)</f>
        <v>67</v>
      </c>
      <c r="E357" s="466">
        <f t="shared" si="10"/>
        <v>19</v>
      </c>
      <c r="F357" s="466">
        <f t="shared" si="10"/>
        <v>48</v>
      </c>
      <c r="G357" s="466">
        <f t="shared" si="10"/>
        <v>7</v>
      </c>
      <c r="H357" s="466">
        <f t="shared" si="10"/>
        <v>0</v>
      </c>
      <c r="I357" s="466">
        <f t="shared" si="10"/>
        <v>0</v>
      </c>
      <c r="J357" s="466">
        <f t="shared" si="10"/>
        <v>0</v>
      </c>
      <c r="K357" s="464"/>
      <c r="L357" s="466">
        <f>SUM(L358:L360)</f>
        <v>0</v>
      </c>
      <c r="M357" s="466">
        <f t="shared" ref="M357:R357" si="11">SUM(M358:M360)</f>
        <v>0</v>
      </c>
      <c r="N357" s="466">
        <f t="shared" si="11"/>
        <v>0</v>
      </c>
      <c r="O357" s="466">
        <f t="shared" si="11"/>
        <v>0</v>
      </c>
      <c r="P357" s="466">
        <f t="shared" si="11"/>
        <v>0</v>
      </c>
      <c r="Q357" s="466">
        <f t="shared" si="11"/>
        <v>0</v>
      </c>
      <c r="R357" s="466">
        <f t="shared" si="11"/>
        <v>0</v>
      </c>
    </row>
    <row r="358" spans="1:28" ht="15" customHeight="1" x14ac:dyDescent="0.15">
      <c r="A358" s="191"/>
      <c r="B358" s="76" t="s">
        <v>184</v>
      </c>
      <c r="C358" s="465">
        <f>[5]B!C2420</f>
        <v>74</v>
      </c>
      <c r="D358" s="465">
        <f>[5]B!H2420</f>
        <v>67</v>
      </c>
      <c r="E358" s="451">
        <f>[5]B!I2420</f>
        <v>19</v>
      </c>
      <c r="F358" s="451">
        <f>[5]B!J2420</f>
        <v>48</v>
      </c>
      <c r="G358" s="451">
        <f>[5]B!K2420</f>
        <v>7</v>
      </c>
      <c r="H358" s="451">
        <f>[5]B!L2420</f>
        <v>0</v>
      </c>
      <c r="I358" s="451">
        <f>[5]B!M2420</f>
        <v>0</v>
      </c>
      <c r="J358" s="451">
        <f>[5]B!N2420</f>
        <v>0</v>
      </c>
      <c r="K358" s="464"/>
      <c r="L358" s="451">
        <f>[5]B!AD2420</f>
        <v>0</v>
      </c>
      <c r="M358" s="451">
        <f>[5]B!AE2420</f>
        <v>0</v>
      </c>
      <c r="N358" s="451">
        <f>[5]B!AF2420</f>
        <v>0</v>
      </c>
      <c r="O358" s="451">
        <f>[5]B!AG2420</f>
        <v>0</v>
      </c>
      <c r="P358" s="451">
        <f>[5]B!AH2420</f>
        <v>0</v>
      </c>
      <c r="Q358" s="451">
        <f>[5]B!AI2420</f>
        <v>0</v>
      </c>
      <c r="R358" s="451">
        <f>[5]B!AJ2420</f>
        <v>0</v>
      </c>
    </row>
    <row r="359" spans="1:28" ht="15" customHeight="1" x14ac:dyDescent="0.15">
      <c r="A359" s="191"/>
      <c r="B359" s="76" t="s">
        <v>185</v>
      </c>
      <c r="C359" s="465">
        <f>[5]B!C2421</f>
        <v>0</v>
      </c>
      <c r="D359" s="465">
        <f>[5]B!H2421</f>
        <v>0</v>
      </c>
      <c r="E359" s="451">
        <f>[5]B!I2421</f>
        <v>0</v>
      </c>
      <c r="F359" s="451">
        <f>[5]B!J2421</f>
        <v>0</v>
      </c>
      <c r="G359" s="451">
        <f>[5]B!K2421</f>
        <v>0</v>
      </c>
      <c r="H359" s="451">
        <f>[5]B!L2421</f>
        <v>0</v>
      </c>
      <c r="I359" s="451">
        <f>[5]B!M2421</f>
        <v>0</v>
      </c>
      <c r="J359" s="451">
        <f>[5]B!N2421</f>
        <v>0</v>
      </c>
      <c r="K359" s="464"/>
      <c r="L359" s="451">
        <f>[5]B!AD2421</f>
        <v>0</v>
      </c>
      <c r="M359" s="451">
        <f>[5]B!AE2421</f>
        <v>0</v>
      </c>
      <c r="N359" s="451">
        <f>[5]B!AF2421</f>
        <v>0</v>
      </c>
      <c r="O359" s="451">
        <f>[5]B!AG2421</f>
        <v>0</v>
      </c>
      <c r="P359" s="451">
        <f>[5]B!AH2421</f>
        <v>0</v>
      </c>
      <c r="Q359" s="451">
        <f>[5]B!AI2421</f>
        <v>0</v>
      </c>
      <c r="R359" s="451">
        <f>[5]B!AJ2421</f>
        <v>0</v>
      </c>
    </row>
    <row r="360" spans="1:28" ht="15" customHeight="1" x14ac:dyDescent="0.15">
      <c r="A360" s="191"/>
      <c r="B360" s="76" t="s">
        <v>186</v>
      </c>
      <c r="C360" s="318">
        <f>SUM([5]B!C2422:C2426)</f>
        <v>0</v>
      </c>
      <c r="D360" s="318">
        <f>SUM([5]B!H2422:H2426)</f>
        <v>0</v>
      </c>
      <c r="E360" s="467">
        <f>SUM([5]B!I2422:I2426)</f>
        <v>0</v>
      </c>
      <c r="F360" s="467">
        <f>SUM([5]B!J2422:J2426)</f>
        <v>0</v>
      </c>
      <c r="G360" s="467">
        <f>SUM([5]B!K2422:K2426)</f>
        <v>0</v>
      </c>
      <c r="H360" s="467">
        <f>SUM([5]B!L2422:L2426)</f>
        <v>0</v>
      </c>
      <c r="I360" s="467">
        <f>SUM([5]B!M2422:M2426)</f>
        <v>0</v>
      </c>
      <c r="J360" s="467">
        <f>SUM([5]B!N2422:N2426)</f>
        <v>0</v>
      </c>
      <c r="K360" s="464"/>
      <c r="L360" s="467">
        <f>SUM([5]B!AD2422:AD2426)</f>
        <v>0</v>
      </c>
      <c r="M360" s="467">
        <f>SUM([5]B!AE2422:AE2426)</f>
        <v>0</v>
      </c>
      <c r="N360" s="467">
        <f>SUM([5]B!AF2422:AF2426)</f>
        <v>0</v>
      </c>
      <c r="O360" s="467">
        <f>SUM([5]B!AG2422:AG2426)</f>
        <v>0</v>
      </c>
      <c r="P360" s="467">
        <f>SUM([5]B!AH2422:AH2426)</f>
        <v>0</v>
      </c>
      <c r="Q360" s="467">
        <f>SUM([5]B!AI2422:AI2426)</f>
        <v>0</v>
      </c>
      <c r="R360" s="467">
        <f>SUM([5]B!AJ2422:AJ2426)</f>
        <v>0</v>
      </c>
    </row>
    <row r="361" spans="1:28" ht="15" customHeight="1" x14ac:dyDescent="0.15">
      <c r="A361" s="188" t="s">
        <v>482</v>
      </c>
      <c r="B361" s="189" t="s">
        <v>483</v>
      </c>
      <c r="C361" s="449">
        <f>[5]B!C2660</f>
        <v>45</v>
      </c>
      <c r="D361" s="449">
        <f>[5]B!H2660</f>
        <v>38</v>
      </c>
      <c r="E361" s="451">
        <f>[5]B!I2660</f>
        <v>37</v>
      </c>
      <c r="F361" s="451">
        <f>[5]B!J2660</f>
        <v>1</v>
      </c>
      <c r="G361" s="451">
        <f>[5]B!K2660</f>
        <v>4</v>
      </c>
      <c r="H361" s="451">
        <f>[5]B!L2660</f>
        <v>3</v>
      </c>
      <c r="I361" s="451">
        <f>[5]B!M2660</f>
        <v>0</v>
      </c>
      <c r="J361" s="451">
        <f>[5]B!N2660</f>
        <v>0</v>
      </c>
      <c r="K361" s="450">
        <v>1</v>
      </c>
      <c r="L361" s="451">
        <f>[5]B!AD2660</f>
        <v>0</v>
      </c>
      <c r="M361" s="451">
        <f>[5]B!AE2660</f>
        <v>0</v>
      </c>
      <c r="N361" s="451">
        <f>[5]B!AF2660</f>
        <v>0</v>
      </c>
      <c r="O361" s="451">
        <f>[5]B!AG2660</f>
        <v>0</v>
      </c>
      <c r="P361" s="451">
        <f>[5]B!AH2660</f>
        <v>0</v>
      </c>
      <c r="Q361" s="451">
        <f>[5]B!AI2660</f>
        <v>0</v>
      </c>
      <c r="R361" s="451">
        <f>[5]B!AJ2660</f>
        <v>0</v>
      </c>
    </row>
    <row r="362" spans="1:28" ht="15" customHeight="1" x14ac:dyDescent="0.15">
      <c r="A362" s="188" t="s">
        <v>484</v>
      </c>
      <c r="B362" s="189" t="s">
        <v>485</v>
      </c>
      <c r="C362" s="468">
        <f>SUM([5]B!C2843+[5]B!C2816)</f>
        <v>37</v>
      </c>
      <c r="D362" s="468">
        <f>SUM([5]B!H2843+[5]B!H2816)</f>
        <v>29</v>
      </c>
      <c r="E362" s="467">
        <f>SUM([5]B!I2843+[5]B!I2816)</f>
        <v>29</v>
      </c>
      <c r="F362" s="467">
        <f>SUM([5]B!J2843+[5]B!J2816)</f>
        <v>0</v>
      </c>
      <c r="G362" s="467">
        <f>SUM([5]B!K2843+[5]B!K2816)</f>
        <v>0</v>
      </c>
      <c r="H362" s="467">
        <f>SUM([5]B!L2843+[5]B!L2816)</f>
        <v>8</v>
      </c>
      <c r="I362" s="467">
        <f>SUM([5]B!M2843+[5]B!M2816)</f>
        <v>0</v>
      </c>
      <c r="J362" s="467">
        <f>SUM([5]B!N2843+[5]B!N2816)</f>
        <v>0</v>
      </c>
      <c r="K362" s="450">
        <v>36</v>
      </c>
      <c r="L362" s="467">
        <f>SUM([5]B!AD2843+[5]B!AD2816)</f>
        <v>0</v>
      </c>
      <c r="M362" s="467">
        <f>SUM([5]B!AE2843+[5]B!AE2816)</f>
        <v>0</v>
      </c>
      <c r="N362" s="467">
        <f>SUM([5]B!AF2843+[5]B!AF2816)</f>
        <v>0</v>
      </c>
      <c r="O362" s="467">
        <f>SUM([5]B!AG2843+[5]B!AG2816)</f>
        <v>0</v>
      </c>
      <c r="P362" s="467">
        <f>SUM([5]B!AH2843+[5]B!AH2816)</f>
        <v>0</v>
      </c>
      <c r="Q362" s="467">
        <f>SUM([5]B!AI2843+[5]B!AI2816)</f>
        <v>0</v>
      </c>
      <c r="R362" s="467">
        <f>SUM([5]B!AJ2843+[5]B!AJ2816)</f>
        <v>0</v>
      </c>
    </row>
    <row r="363" spans="1:28" ht="15" customHeight="1" x14ac:dyDescent="0.15">
      <c r="A363" s="192" t="s">
        <v>484</v>
      </c>
      <c r="B363" s="193" t="s">
        <v>486</v>
      </c>
      <c r="C363" s="469">
        <f>[5]B!C2672</f>
        <v>14</v>
      </c>
      <c r="D363" s="449">
        <f>[5]B!H2672</f>
        <v>12</v>
      </c>
      <c r="E363" s="470">
        <f>[5]B!I2672</f>
        <v>12</v>
      </c>
      <c r="F363" s="470">
        <f>[5]B!J2672</f>
        <v>0</v>
      </c>
      <c r="G363" s="470">
        <f>[5]B!K2672</f>
        <v>0</v>
      </c>
      <c r="H363" s="470">
        <f>[5]B!L2672</f>
        <v>2</v>
      </c>
      <c r="I363" s="470">
        <f>[5]B!M2672</f>
        <v>0</v>
      </c>
      <c r="J363" s="470">
        <f>[5]B!N2672</f>
        <v>0</v>
      </c>
      <c r="K363" s="471"/>
      <c r="L363" s="470">
        <f>[5]B!AD2672</f>
        <v>0</v>
      </c>
      <c r="M363" s="470">
        <f>[5]B!AE2672</f>
        <v>0</v>
      </c>
      <c r="N363" s="470">
        <f>[5]B!AF2672</f>
        <v>0</v>
      </c>
      <c r="O363" s="470">
        <f>[5]B!AG2672</f>
        <v>0</v>
      </c>
      <c r="P363" s="470">
        <f>[5]B!AH2672</f>
        <v>0</v>
      </c>
      <c r="Q363" s="470">
        <f>[5]B!AI2672</f>
        <v>0</v>
      </c>
      <c r="R363" s="470">
        <f>[5]B!AJ2672</f>
        <v>0</v>
      </c>
    </row>
    <row r="364" spans="1:28" s="3" customFormat="1" ht="15" customHeight="1" x14ac:dyDescent="0.15">
      <c r="A364" s="639" t="s">
        <v>487</v>
      </c>
      <c r="B364" s="639"/>
      <c r="C364" s="456">
        <f>SUM(C344:C357)+C361+C362+C363</f>
        <v>436</v>
      </c>
      <c r="D364" s="456">
        <f t="shared" ref="D364:J364" si="12">SUM(D344:D357)+D361+D362+D363</f>
        <v>366</v>
      </c>
      <c r="E364" s="456">
        <f t="shared" si="12"/>
        <v>311</v>
      </c>
      <c r="F364" s="456">
        <f t="shared" si="12"/>
        <v>55</v>
      </c>
      <c r="G364" s="456">
        <f t="shared" si="12"/>
        <v>17</v>
      </c>
      <c r="H364" s="456">
        <f t="shared" si="12"/>
        <v>51</v>
      </c>
      <c r="I364" s="456">
        <f t="shared" si="12"/>
        <v>0</v>
      </c>
      <c r="J364" s="456">
        <f t="shared" si="12"/>
        <v>2</v>
      </c>
      <c r="K364" s="456">
        <f>SUM(K345:K351)+K361+K362+K353+K354+K355+K356</f>
        <v>120</v>
      </c>
      <c r="L364" s="456">
        <f t="shared" ref="L364:R364" si="13">SUM(L344:L357)+L361+L362+L363</f>
        <v>0</v>
      </c>
      <c r="M364" s="456">
        <f t="shared" si="13"/>
        <v>0</v>
      </c>
      <c r="N364" s="456">
        <f t="shared" si="13"/>
        <v>0</v>
      </c>
      <c r="O364" s="456">
        <f t="shared" si="13"/>
        <v>0</v>
      </c>
      <c r="P364" s="456">
        <f t="shared" si="13"/>
        <v>0</v>
      </c>
      <c r="Q364" s="456">
        <f t="shared" si="13"/>
        <v>0</v>
      </c>
      <c r="R364" s="456">
        <f t="shared" si="13"/>
        <v>0</v>
      </c>
    </row>
    <row r="365" spans="1:28" ht="24.95" customHeight="1" x14ac:dyDescent="0.15">
      <c r="A365" s="689" t="s">
        <v>488</v>
      </c>
      <c r="B365" s="689"/>
      <c r="C365" s="689"/>
      <c r="D365" s="689"/>
      <c r="E365" s="689"/>
      <c r="F365" s="689"/>
    </row>
    <row r="366" spans="1:28" ht="42" customHeight="1" x14ac:dyDescent="0.15">
      <c r="A366" s="690" t="s">
        <v>489</v>
      </c>
      <c r="B366" s="691"/>
      <c r="C366" s="595" t="s">
        <v>410</v>
      </c>
      <c r="D366" s="595" t="s">
        <v>490</v>
      </c>
      <c r="E366" s="656" t="s">
        <v>491</v>
      </c>
      <c r="F366" s="656" t="s">
        <v>492</v>
      </c>
      <c r="G366" s="460" t="s">
        <v>493</v>
      </c>
      <c r="H366" s="460" t="s">
        <v>494</v>
      </c>
      <c r="I366" s="460" t="s">
        <v>495</v>
      </c>
      <c r="J366" s="472" t="s">
        <v>495</v>
      </c>
    </row>
    <row r="367" spans="1:28" ht="32.25" customHeight="1" x14ac:dyDescent="0.15">
      <c r="A367" s="692"/>
      <c r="B367" s="693"/>
      <c r="C367" s="680"/>
      <c r="D367" s="680"/>
      <c r="E367" s="658"/>
      <c r="F367" s="658"/>
      <c r="G367" s="473" t="s">
        <v>491</v>
      </c>
      <c r="H367" s="473" t="s">
        <v>492</v>
      </c>
      <c r="I367" s="473" t="s">
        <v>491</v>
      </c>
      <c r="J367" s="474" t="s">
        <v>492</v>
      </c>
    </row>
    <row r="368" spans="1:28" ht="15" customHeight="1" x14ac:dyDescent="0.15">
      <c r="A368" s="683" t="s">
        <v>496</v>
      </c>
      <c r="B368" s="684"/>
      <c r="C368" s="475">
        <f>SUM(E368,F368)</f>
        <v>108</v>
      </c>
      <c r="D368" s="476">
        <v>59</v>
      </c>
      <c r="E368" s="477">
        <f>SUM([5]B!P1216,[5]B!P1352,[5]B!P1502,[5]B!P1566,[5]B!P1635,[5]B!P1680,[5]B!P1901,[5]B!P1913,[5]B!P1983,[5]B!P2176,[5]B!P2218,[5]B!P2342,[5]B!P2377,[5]B!P2414,[5]B!P2429,[5]B!P2660,[5]B!P2672,[5]B!P2843)</f>
        <v>0</v>
      </c>
      <c r="F368" s="477">
        <f>SUM([5]B!Q1216,[5]B!Q1352,[5]B!Q1502,[5]B!Q1566,[5]B!Q1635,[5]B!Q1680,[5]B!Q1901,[5]B!Q1913,[5]B!Q1983,[5]B!Q2176,[5]B!Q2218,[5]B!Q2342,[5]B!Q2377,[5]B!Q2414,[5]B!Q2429,[5]B!Q2660,[5]B!Q2672,[5]B!Q2843,[5]B!Q2676,[5]B!Q2702)</f>
        <v>108</v>
      </c>
      <c r="G368" s="476"/>
      <c r="H368" s="478"/>
      <c r="I368" s="478"/>
      <c r="J368" s="479"/>
      <c r="K368" s="165" t="str">
        <f>AA368</f>
        <v/>
      </c>
      <c r="AA368" s="194" t="str">
        <f>IF(C368&lt;D368,"Beneficiarios MAI no puede ser mayor al TOTAL","")</f>
        <v/>
      </c>
      <c r="AB368" s="194">
        <f>IF(C368&lt;D368,1,0)</f>
        <v>0</v>
      </c>
    </row>
    <row r="369" spans="1:28" ht="15" customHeight="1" x14ac:dyDescent="0.15">
      <c r="A369" s="685" t="s">
        <v>497</v>
      </c>
      <c r="B369" s="686"/>
      <c r="C369" s="480">
        <f>SUM(E369,F369)</f>
        <v>34</v>
      </c>
      <c r="D369" s="481">
        <v>29</v>
      </c>
      <c r="E369" s="482">
        <f>SUM([5]B!S1216,[5]B!S1352,[5]B!S1502,[5]B!S1566,[5]B!S1635,[5]B!S1680,[5]B!S1901,[5]B!S1913,[5]B!S1983,[5]B!S2176,[5]B!S2218,[5]B!S2342,[5]B!S2377,[5]B!S2414,[5]B!S2429,[5]B!S2660,[5]B!S2672,[5]B!S2843)</f>
        <v>8</v>
      </c>
      <c r="F369" s="482">
        <f>SUM([5]B!T1216,[5]B!T1352,[5]B!T1502,[5]B!T1566,[5]B!T1635,[5]B!T1680,[5]B!T1901,[5]B!T1913,[5]B!T1983,[5]B!T2176,[5]B!T2218,[5]B!T2342,[5]B!T2377,[5]B!T2414,[5]B!T2429,[5]B!T2660,[5]B!T2672,[5]B!T2843)</f>
        <v>26</v>
      </c>
      <c r="G369" s="481"/>
      <c r="H369" s="483"/>
      <c r="I369" s="483"/>
      <c r="J369" s="483"/>
      <c r="K369" s="165" t="str">
        <f>AA369</f>
        <v/>
      </c>
      <c r="AA369" s="194" t="str">
        <f>IF(C369&lt;D369,"Beneficiarios MAI no puede ser mayor al TOTAL","")</f>
        <v/>
      </c>
      <c r="AB369" s="194">
        <f>IF(C369&lt;D369,1,0)</f>
        <v>0</v>
      </c>
    </row>
    <row r="370" spans="1:28" ht="15" customHeight="1" x14ac:dyDescent="0.15">
      <c r="A370" s="687" t="s">
        <v>498</v>
      </c>
      <c r="B370" s="195" t="s">
        <v>499</v>
      </c>
      <c r="C370" s="475">
        <f>SUM(E370,F370)</f>
        <v>172</v>
      </c>
      <c r="D370" s="476">
        <v>152</v>
      </c>
      <c r="E370" s="477">
        <f>SUM([5]B!Y1216,[5]B!Y1352,[5]B!Y1502,[5]B!Y1566,[5]B!Y1635,[5]B!Y1680,[5]B!Y1901,[5]B!Y1913,[5]B!Y1983,[5]B!Y2176,[5]B!Y2218,[5]B!Y2342,[5]B!Y2377,[5]B!Y2414,[5]B!Y2429,[5]B!Y2660,[5]B!Y2672,[5]B!Y2843)</f>
        <v>10</v>
      </c>
      <c r="F370" s="477">
        <f>SUM([5]B!Z1216,[5]B!Z1352,[5]B!Z1502,[5]B!Z1566,[5]B!Z1635,[5]B!Z1680,[5]B!Z1901,[5]B!Z1913,[5]B!Z1983,[5]B!Z2176,[5]B!Z2218,[5]B!Z2342,[5]B!Z2377,[5]B!Z2414,[5]B!Z2429,[5]B!Z2660,[5]B!Z2672,[5]B!Z2843)</f>
        <v>162</v>
      </c>
      <c r="G370" s="476"/>
      <c r="H370" s="478"/>
      <c r="I370" s="478"/>
      <c r="J370" s="478"/>
      <c r="K370" s="165" t="str">
        <f>AA370</f>
        <v/>
      </c>
      <c r="AA370" s="194" t="str">
        <f>IF(C370&lt;D370,"Beneficiarios MAI no puede ser mayor al TOTAL","")</f>
        <v/>
      </c>
      <c r="AB370" s="194">
        <f>IF(C370&lt;D370,1,0)</f>
        <v>0</v>
      </c>
    </row>
    <row r="371" spans="1:28" ht="15" customHeight="1" x14ac:dyDescent="0.15">
      <c r="A371" s="688"/>
      <c r="B371" s="196" t="s">
        <v>500</v>
      </c>
      <c r="C371" s="484">
        <f>SUM(E371,F371)</f>
        <v>2</v>
      </c>
      <c r="D371" s="485">
        <v>2</v>
      </c>
      <c r="E371" s="486">
        <f>SUM([5]B!V1216,[5]B!V1352,[5]B!V1502,[5]B!V1566,[5]B!V1635,[5]B!V1680,[5]B!V1901,[5]B!V1913,[5]B!V1983,[5]B!V2176,[5]B!V2218,[5]B!V2342,[5]B!V2377,[5]B!V2414,[5]B!V2429,[5]B!V2660,[5]B!V2672,[5]B!V2843)</f>
        <v>0</v>
      </c>
      <c r="F371" s="486">
        <f>SUM([5]B!W1216,[5]B!W1352,[5]B!W1502,[5]B!W1566,[5]B!W1635,[5]B!W1680,[5]B!W1901,[5]B!W1913,[5]B!W1983,[5]B!W2176,[5]B!W2218,[5]B!W2342,[5]B!W2377,[5]B!W2414,[5]B!W2429,[5]B!W2660,[5]B!W2672,[5]B!W2843)</f>
        <v>2</v>
      </c>
      <c r="G371" s="485"/>
      <c r="H371" s="487"/>
      <c r="I371" s="487"/>
      <c r="J371" s="487"/>
      <c r="K371" s="165" t="str">
        <f>AA371</f>
        <v/>
      </c>
      <c r="AA371" s="194" t="str">
        <f>IF(C371&lt;D371,"Beneficiarios MAI no puede ser mayor al TOTAL","")</f>
        <v/>
      </c>
      <c r="AB371" s="194">
        <f>IF(C371&lt;D371,1,0)</f>
        <v>0</v>
      </c>
    </row>
    <row r="372" spans="1:28" ht="24.95" customHeight="1" x14ac:dyDescent="0.15">
      <c r="A372" s="689" t="s">
        <v>501</v>
      </c>
      <c r="B372" s="689"/>
      <c r="C372" s="197"/>
      <c r="D372" s="197"/>
      <c r="E372" s="2"/>
      <c r="F372" s="2"/>
      <c r="G372" s="371"/>
      <c r="H372" s="371"/>
      <c r="I372" s="371"/>
      <c r="J372" s="371"/>
      <c r="K372" s="371"/>
      <c r="L372" s="371"/>
      <c r="M372" s="371"/>
      <c r="N372" s="371"/>
      <c r="O372" s="371"/>
      <c r="P372" s="371"/>
      <c r="Q372" s="371"/>
      <c r="R372" s="371"/>
      <c r="S372" s="371"/>
      <c r="T372" s="371"/>
      <c r="U372" s="116"/>
    </row>
    <row r="373" spans="1:28" ht="29.25" customHeight="1" x14ac:dyDescent="0.15">
      <c r="A373" s="615" t="s">
        <v>502</v>
      </c>
      <c r="B373" s="616"/>
      <c r="C373" s="595" t="s">
        <v>6</v>
      </c>
      <c r="D373" s="673" t="s">
        <v>7</v>
      </c>
      <c r="E373" s="371"/>
      <c r="F373" s="371"/>
      <c r="G373" s="371"/>
      <c r="H373" s="371"/>
      <c r="I373" s="371"/>
      <c r="J373" s="371"/>
      <c r="K373" s="371"/>
      <c r="L373" s="371"/>
      <c r="M373" s="371"/>
      <c r="N373" s="371"/>
      <c r="O373" s="371"/>
      <c r="P373" s="116"/>
    </row>
    <row r="374" spans="1:28" ht="20.25" customHeight="1" x14ac:dyDescent="0.15">
      <c r="A374" s="617"/>
      <c r="B374" s="618"/>
      <c r="C374" s="680"/>
      <c r="D374" s="674"/>
      <c r="E374" s="371"/>
      <c r="F374" s="371"/>
      <c r="G374" s="371"/>
      <c r="H374" s="371"/>
      <c r="I374" s="371"/>
      <c r="J374" s="371"/>
      <c r="K374" s="371"/>
      <c r="L374" s="371"/>
      <c r="M374" s="371"/>
      <c r="N374" s="371"/>
      <c r="O374" s="371"/>
      <c r="P374" s="116"/>
    </row>
    <row r="375" spans="1:28" ht="15" customHeight="1" x14ac:dyDescent="0.15">
      <c r="A375" s="675" t="s">
        <v>503</v>
      </c>
      <c r="B375" s="676"/>
      <c r="C375" s="488">
        <f>[5]B!C2664</f>
        <v>4</v>
      </c>
      <c r="D375" s="489">
        <f>[5]B!H2664</f>
        <v>4</v>
      </c>
      <c r="E375" s="371"/>
      <c r="F375" s="371"/>
      <c r="G375" s="371"/>
      <c r="H375" s="371"/>
      <c r="I375" s="371"/>
      <c r="J375" s="371"/>
      <c r="K375" s="371"/>
      <c r="L375" s="371"/>
      <c r="M375" s="371"/>
      <c r="N375" s="371"/>
      <c r="O375" s="371"/>
      <c r="P375" s="116"/>
    </row>
    <row r="376" spans="1:28" ht="15" customHeight="1" x14ac:dyDescent="0.15">
      <c r="A376" s="677" t="s">
        <v>504</v>
      </c>
      <c r="B376" s="677"/>
      <c r="C376" s="490">
        <f>SUM([5]B!C2663+[5]B!C2665)</f>
        <v>0</v>
      </c>
      <c r="D376" s="491">
        <f>[5]B!H2663+[5]B!H2665</f>
        <v>0</v>
      </c>
      <c r="E376" s="371"/>
      <c r="F376" s="371"/>
      <c r="G376" s="371"/>
      <c r="H376" s="371"/>
      <c r="I376" s="371"/>
      <c r="J376" s="371"/>
      <c r="K376" s="371"/>
      <c r="L376" s="371"/>
      <c r="M376" s="371"/>
      <c r="N376" s="371"/>
      <c r="O376" s="371"/>
      <c r="P376" s="116"/>
    </row>
    <row r="377" spans="1:28" ht="24.95" customHeight="1" x14ac:dyDescent="0.15">
      <c r="A377" s="765" t="s">
        <v>505</v>
      </c>
      <c r="B377" s="765"/>
      <c r="C377" s="198"/>
      <c r="D377" s="492"/>
      <c r="E377" s="492"/>
      <c r="F377" s="371"/>
      <c r="G377" s="371"/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116"/>
    </row>
    <row r="378" spans="1:28" ht="15" customHeight="1" x14ac:dyDescent="0.15">
      <c r="A378" s="679" t="s">
        <v>433</v>
      </c>
      <c r="B378" s="679"/>
      <c r="C378" s="595" t="s">
        <v>410</v>
      </c>
      <c r="D378" s="681" t="s">
        <v>434</v>
      </c>
      <c r="E378" s="682"/>
      <c r="F378" s="682"/>
      <c r="G378" s="682"/>
      <c r="H378" s="651" t="s">
        <v>412</v>
      </c>
      <c r="I378" s="652"/>
      <c r="J378" s="653"/>
      <c r="K378" s="654" t="s">
        <v>413</v>
      </c>
      <c r="L378" s="655"/>
      <c r="M378" s="655"/>
      <c r="N378" s="656" t="s">
        <v>414</v>
      </c>
      <c r="O378" s="659" t="s">
        <v>415</v>
      </c>
      <c r="P378" s="660"/>
      <c r="Q378" s="661" t="s">
        <v>416</v>
      </c>
    </row>
    <row r="379" spans="1:28" s="63" customFormat="1" ht="32.25" customHeight="1" x14ac:dyDescent="0.15">
      <c r="A379" s="679"/>
      <c r="B379" s="679"/>
      <c r="C379" s="596"/>
      <c r="D379" s="664" t="s">
        <v>418</v>
      </c>
      <c r="E379" s="666" t="s">
        <v>419</v>
      </c>
      <c r="F379" s="666"/>
      <c r="G379" s="667" t="s">
        <v>449</v>
      </c>
      <c r="H379" s="669" t="s">
        <v>421</v>
      </c>
      <c r="I379" s="671" t="s">
        <v>422</v>
      </c>
      <c r="J379" s="644" t="s">
        <v>423</v>
      </c>
      <c r="K379" s="646" t="s">
        <v>506</v>
      </c>
      <c r="L379" s="647" t="s">
        <v>425</v>
      </c>
      <c r="M379" s="648" t="s">
        <v>426</v>
      </c>
      <c r="N379" s="657"/>
      <c r="O379" s="649" t="s">
        <v>427</v>
      </c>
      <c r="P379" s="650" t="s">
        <v>428</v>
      </c>
      <c r="Q379" s="662"/>
    </row>
    <row r="380" spans="1:28" s="63" customFormat="1" ht="20.25" customHeight="1" x14ac:dyDescent="0.15">
      <c r="A380" s="679"/>
      <c r="B380" s="679"/>
      <c r="C380" s="680"/>
      <c r="D380" s="665"/>
      <c r="E380" s="152" t="s">
        <v>429</v>
      </c>
      <c r="F380" s="134" t="s">
        <v>430</v>
      </c>
      <c r="G380" s="668"/>
      <c r="H380" s="670"/>
      <c r="I380" s="672"/>
      <c r="J380" s="645"/>
      <c r="K380" s="646"/>
      <c r="L380" s="647"/>
      <c r="M380" s="648"/>
      <c r="N380" s="658"/>
      <c r="O380" s="649"/>
      <c r="P380" s="650"/>
      <c r="Q380" s="663"/>
    </row>
    <row r="381" spans="1:28" ht="15" customHeight="1" x14ac:dyDescent="0.15">
      <c r="A381" s="624" t="s">
        <v>507</v>
      </c>
      <c r="B381" s="199" t="s">
        <v>508</v>
      </c>
      <c r="C381" s="536">
        <f>[5]B!C1091+SUM([5]B!C1093:C1127)</f>
        <v>4</v>
      </c>
      <c r="D381" s="536">
        <f>[5]B!D1091+SUM([5]B!D1093:D1127)</f>
        <v>4</v>
      </c>
      <c r="E381" s="203">
        <f>[5]B!E1091+SUM([5]B!E1093:E1127)</f>
        <v>4</v>
      </c>
      <c r="F381" s="203">
        <f>[5]B!F1091+SUM([5]B!F1093:F1127)</f>
        <v>0</v>
      </c>
      <c r="G381" s="203">
        <f>[5]B!G1091+SUM([5]B!G1093:G1127)</f>
        <v>0</v>
      </c>
      <c r="H381" s="203">
        <f>[5]B!AA1091+SUM([5]B!AA1093:AA1127)</f>
        <v>4</v>
      </c>
      <c r="I381" s="203">
        <f>[5]B!AB1091+SUM([5]B!AB1093:AB1127)</f>
        <v>0</v>
      </c>
      <c r="J381" s="203">
        <f>[5]B!AC1091+SUM([5]B!AC1093:AC1127)</f>
        <v>0</v>
      </c>
      <c r="K381" s="203">
        <f>[5]B!AD1091+SUM([5]B!AD1093:AD1127)</f>
        <v>0</v>
      </c>
      <c r="L381" s="203">
        <f>[5]B!AE1091+SUM([5]B!AE1093:AE1127)</f>
        <v>0</v>
      </c>
      <c r="M381" s="203">
        <f>[5]B!AF1091+SUM([5]B!AF1093:AF1127)</f>
        <v>0</v>
      </c>
      <c r="N381" s="203">
        <f>[5]B!AG1091+SUM([5]B!AG1093:AG1127)</f>
        <v>0</v>
      </c>
      <c r="O381" s="203">
        <f>[5]B!AH1091+SUM([5]B!AH1093:AH1127)</f>
        <v>0</v>
      </c>
      <c r="P381" s="203">
        <f>[5]B!AI1091+SUM([5]B!AI1093:AI1127)</f>
        <v>0</v>
      </c>
      <c r="Q381" s="537">
        <f>[5]B!AJ1091+SUM([5]B!AJ1093:AJ1127)</f>
        <v>0</v>
      </c>
    </row>
    <row r="382" spans="1:28" ht="15" customHeight="1" x14ac:dyDescent="0.15">
      <c r="A382" s="638"/>
      <c r="B382" s="200" t="s">
        <v>509</v>
      </c>
      <c r="C382" s="493">
        <f>SUM([5]B!C1128:C1144)</f>
        <v>0</v>
      </c>
      <c r="D382" s="493">
        <f>SUM([5]B!D1128:D1144)</f>
        <v>0</v>
      </c>
      <c r="E382" s="494">
        <f>SUM([5]B!E1128:E1144)</f>
        <v>0</v>
      </c>
      <c r="F382" s="494">
        <f>SUM([5]B!F1128:F1144)</f>
        <v>0</v>
      </c>
      <c r="G382" s="494">
        <f>SUM([5]B!G1128:G1144)</f>
        <v>0</v>
      </c>
      <c r="H382" s="494">
        <f>SUM([5]B!AA1128:AA1144)</f>
        <v>0</v>
      </c>
      <c r="I382" s="494">
        <f>SUM([5]B!AB1128:AB1144)</f>
        <v>0</v>
      </c>
      <c r="J382" s="494">
        <f>SUM([5]B!AC1128:AC1144)</f>
        <v>0</v>
      </c>
      <c r="K382" s="494">
        <f>SUM([5]B!AD1128:AD1144)</f>
        <v>0</v>
      </c>
      <c r="L382" s="494">
        <f>SUM([5]B!AE1128:AE1144)</f>
        <v>0</v>
      </c>
      <c r="M382" s="494">
        <f>SUM([5]B!AF1128:AF1144)</f>
        <v>0</v>
      </c>
      <c r="N382" s="494">
        <f>SUM([5]B!AG1128:AG1144)</f>
        <v>0</v>
      </c>
      <c r="O382" s="494">
        <f>SUM([5]B!AH1128:AH1144)</f>
        <v>0</v>
      </c>
      <c r="P382" s="494">
        <f>SUM([5]B!AI1128:AI1144)</f>
        <v>0</v>
      </c>
      <c r="Q382" s="494">
        <f>SUM([5]B!AJ1128:AJ1144)</f>
        <v>0</v>
      </c>
    </row>
    <row r="383" spans="1:28" ht="15" customHeight="1" x14ac:dyDescent="0.15">
      <c r="A383" s="625"/>
      <c r="B383" s="550" t="s">
        <v>410</v>
      </c>
      <c r="C383" s="538">
        <f>SUM(C381:C382)</f>
        <v>4</v>
      </c>
      <c r="D383" s="495">
        <f>SUM(D381:D382)</f>
        <v>4</v>
      </c>
      <c r="E383" s="496">
        <f t="shared" ref="E383:Q383" si="14">SUM(E381:E382)</f>
        <v>4</v>
      </c>
      <c r="F383" s="497">
        <f t="shared" si="14"/>
        <v>0</v>
      </c>
      <c r="G383" s="498">
        <f t="shared" si="14"/>
        <v>0</v>
      </c>
      <c r="H383" s="496">
        <f t="shared" si="14"/>
        <v>4</v>
      </c>
      <c r="I383" s="499">
        <f t="shared" si="14"/>
        <v>0</v>
      </c>
      <c r="J383" s="497">
        <f t="shared" si="14"/>
        <v>0</v>
      </c>
      <c r="K383" s="496">
        <f t="shared" si="14"/>
        <v>0</v>
      </c>
      <c r="L383" s="499">
        <f t="shared" si="14"/>
        <v>0</v>
      </c>
      <c r="M383" s="497">
        <f t="shared" si="14"/>
        <v>0</v>
      </c>
      <c r="N383" s="497">
        <f t="shared" si="14"/>
        <v>0</v>
      </c>
      <c r="O383" s="496">
        <f t="shared" si="14"/>
        <v>0</v>
      </c>
      <c r="P383" s="497">
        <f t="shared" si="14"/>
        <v>0</v>
      </c>
      <c r="Q383" s="495">
        <f t="shared" si="14"/>
        <v>0</v>
      </c>
    </row>
    <row r="384" spans="1:28" ht="15" customHeight="1" x14ac:dyDescent="0.15">
      <c r="A384" s="624" t="s">
        <v>510</v>
      </c>
      <c r="B384" s="203" t="s">
        <v>508</v>
      </c>
      <c r="C384" s="539">
        <f>[5]B!C1218+SUM([5]B!C1221:C1258)</f>
        <v>453</v>
      </c>
      <c r="D384" s="539">
        <f>[5]B!D1218+SUM([5]B!D1221:D1258)</f>
        <v>453</v>
      </c>
      <c r="E384" s="548">
        <f>[5]B!E1218+SUM([5]B!E1221:E1258)</f>
        <v>451</v>
      </c>
      <c r="F384" s="548">
        <f>[5]B!F1218+SUM([5]B!F1221:F1258)</f>
        <v>2</v>
      </c>
      <c r="G384" s="548">
        <f>[5]B!G1218+SUM([5]B!G1221:G1258)</f>
        <v>0</v>
      </c>
      <c r="H384" s="548">
        <f>[5]B!AA1218+SUM([5]B!AA1221:AA1258)</f>
        <v>18</v>
      </c>
      <c r="I384" s="548">
        <f>[5]B!AB1218+SUM([5]B!AB1221:AB1258)</f>
        <v>435</v>
      </c>
      <c r="J384" s="548">
        <f>[5]B!AC1218+SUM([5]B!AC1221:AC1258)</f>
        <v>0</v>
      </c>
      <c r="K384" s="548">
        <f>[5]B!AD1218+SUM([5]B!AD1221:AD1258)</f>
        <v>0</v>
      </c>
      <c r="L384" s="548">
        <f>[5]B!AE1218+SUM([5]B!AE1221:AE1258)</f>
        <v>0</v>
      </c>
      <c r="M384" s="548">
        <f>[5]B!AF1218+SUM([5]B!AF1221:AF1258)</f>
        <v>0</v>
      </c>
      <c r="N384" s="548">
        <f>[5]B!AG1218+SUM([5]B!AG1221:AG1258)</f>
        <v>0</v>
      </c>
      <c r="O384" s="548">
        <f>[5]B!AH1218+SUM([5]B!AH1221:AH1258)</f>
        <v>0</v>
      </c>
      <c r="P384" s="548">
        <f>[5]B!AI1218+SUM([5]B!AI1221:AI1258)</f>
        <v>74</v>
      </c>
      <c r="Q384" s="205">
        <f>[5]B!AJ1218+SUM([5]B!AJ1221:AJ1258)</f>
        <v>0</v>
      </c>
    </row>
    <row r="385" spans="1:17" ht="15" customHeight="1" x14ac:dyDescent="0.15">
      <c r="A385" s="638"/>
      <c r="B385" s="204" t="s">
        <v>509</v>
      </c>
      <c r="C385" s="498">
        <f>SUM([5]B!C1259:C1270)</f>
        <v>30</v>
      </c>
      <c r="D385" s="498">
        <f>SUM([5]B!D1259:D1270)</f>
        <v>30</v>
      </c>
      <c r="E385" s="500">
        <f>SUM([5]B!E1259:E1270)</f>
        <v>30</v>
      </c>
      <c r="F385" s="500">
        <f>SUM([5]B!F1259:F1270)</f>
        <v>0</v>
      </c>
      <c r="G385" s="500">
        <f>SUM([5]B!G1259:G1270)</f>
        <v>0</v>
      </c>
      <c r="H385" s="500">
        <f>SUM([5]B!AA1259:AA1270)</f>
        <v>0</v>
      </c>
      <c r="I385" s="500">
        <f>SUM([5]B!AB1259:AB1270)</f>
        <v>30</v>
      </c>
      <c r="J385" s="500">
        <f>SUM([5]B!AC1259:AC1270)</f>
        <v>0</v>
      </c>
      <c r="K385" s="500">
        <f>SUM([5]B!AD1259:AD1270)</f>
        <v>0</v>
      </c>
      <c r="L385" s="500">
        <f>SUM([5]B!AE1259:AE1270)</f>
        <v>0</v>
      </c>
      <c r="M385" s="500">
        <f>SUM([5]B!AF1259:AF1270)</f>
        <v>0</v>
      </c>
      <c r="N385" s="500">
        <f>SUM([5]B!AG1259:AG1270)</f>
        <v>0</v>
      </c>
      <c r="O385" s="500">
        <f>SUM([5]B!AH1259:AH1270)</f>
        <v>0</v>
      </c>
      <c r="P385" s="500">
        <f>SUM([5]B!AI1259:AI1270)</f>
        <v>0</v>
      </c>
      <c r="Q385" s="501">
        <f>SUM([5]B!AJ1259:AJ1270)</f>
        <v>0</v>
      </c>
    </row>
    <row r="386" spans="1:17" ht="15" customHeight="1" x14ac:dyDescent="0.15">
      <c r="A386" s="625"/>
      <c r="B386" s="550" t="s">
        <v>410</v>
      </c>
      <c r="C386" s="498">
        <f>SUM(C384:C385)</f>
        <v>483</v>
      </c>
      <c r="D386" s="498">
        <f t="shared" ref="D386:Q386" si="15">SUM(D384:D385)</f>
        <v>483</v>
      </c>
      <c r="E386" s="498">
        <f t="shared" si="15"/>
        <v>481</v>
      </c>
      <c r="F386" s="498">
        <f t="shared" si="15"/>
        <v>2</v>
      </c>
      <c r="G386" s="498">
        <f t="shared" si="15"/>
        <v>0</v>
      </c>
      <c r="H386" s="498">
        <f t="shared" si="15"/>
        <v>18</v>
      </c>
      <c r="I386" s="498">
        <f t="shared" si="15"/>
        <v>465</v>
      </c>
      <c r="J386" s="498">
        <f t="shared" si="15"/>
        <v>0</v>
      </c>
      <c r="K386" s="498">
        <f t="shared" si="15"/>
        <v>0</v>
      </c>
      <c r="L386" s="498">
        <f t="shared" si="15"/>
        <v>0</v>
      </c>
      <c r="M386" s="498">
        <f t="shared" si="15"/>
        <v>0</v>
      </c>
      <c r="N386" s="498">
        <f t="shared" si="15"/>
        <v>0</v>
      </c>
      <c r="O386" s="498">
        <f t="shared" si="15"/>
        <v>0</v>
      </c>
      <c r="P386" s="498">
        <f t="shared" si="15"/>
        <v>74</v>
      </c>
      <c r="Q386" s="495">
        <f t="shared" si="15"/>
        <v>0</v>
      </c>
    </row>
    <row r="387" spans="1:17" ht="15" customHeight="1" x14ac:dyDescent="0.15">
      <c r="A387" s="624" t="s">
        <v>511</v>
      </c>
      <c r="B387" s="203" t="s">
        <v>508</v>
      </c>
      <c r="C387" s="498">
        <f>SUM([5]B!C1354:C1401)</f>
        <v>231</v>
      </c>
      <c r="D387" s="498">
        <f>SUM([5]B!D1354:D1401)</f>
        <v>226</v>
      </c>
      <c r="E387" s="500">
        <f>SUM([5]B!E1354:E1401)</f>
        <v>226</v>
      </c>
      <c r="F387" s="500">
        <f>SUM([5]B!F1354:F1401)</f>
        <v>0</v>
      </c>
      <c r="G387" s="500">
        <f>SUM([5]B!G1354:G1401)</f>
        <v>5</v>
      </c>
      <c r="H387" s="500">
        <f>SUM([5]B!AA1354:AA1401)</f>
        <v>2</v>
      </c>
      <c r="I387" s="500">
        <f>SUM([5]B!AB1354:AB1401)</f>
        <v>229</v>
      </c>
      <c r="J387" s="500">
        <f>SUM([5]B!AC1354:AC1401)</f>
        <v>0</v>
      </c>
      <c r="K387" s="500">
        <f>SUM([5]B!AD1354:AD1401)</f>
        <v>0</v>
      </c>
      <c r="L387" s="500">
        <f>SUM([5]B!AE1354:AE1401)</f>
        <v>0</v>
      </c>
      <c r="M387" s="500">
        <f>SUM([5]B!AF1354:AF1401)</f>
        <v>0</v>
      </c>
      <c r="N387" s="500">
        <f>SUM([5]B!AG1354:AG1401)</f>
        <v>0</v>
      </c>
      <c r="O387" s="500">
        <f>SUM([5]B!AH1354:AH1401)</f>
        <v>0</v>
      </c>
      <c r="P387" s="500">
        <f>SUM([5]B!AI1354:AI1401)</f>
        <v>0</v>
      </c>
      <c r="Q387" s="501">
        <f>SUM([5]B!AJ1354:AJ1401)</f>
        <v>0</v>
      </c>
    </row>
    <row r="388" spans="1:17" ht="15" customHeight="1" x14ac:dyDescent="0.15">
      <c r="A388" s="638"/>
      <c r="B388" s="200" t="s">
        <v>509</v>
      </c>
      <c r="C388" s="498">
        <f>SUM([5]B!C1402:C1423)</f>
        <v>3</v>
      </c>
      <c r="D388" s="498">
        <f>SUM([5]B!D1402:D1423)</f>
        <v>3</v>
      </c>
      <c r="E388" s="500">
        <f>SUM([5]B!E1402:E1423)</f>
        <v>3</v>
      </c>
      <c r="F388" s="500">
        <f>SUM([5]B!F1402:F1423)</f>
        <v>0</v>
      </c>
      <c r="G388" s="500">
        <f>SUM([5]B!G1402:G1423)</f>
        <v>0</v>
      </c>
      <c r="H388" s="500">
        <f>SUM([5]B!AA1402:AA1423)</f>
        <v>3</v>
      </c>
      <c r="I388" s="500">
        <f>SUM([5]B!AB1402:AB1423)</f>
        <v>0</v>
      </c>
      <c r="J388" s="500">
        <f>SUM([5]B!AC1402:AC1423)</f>
        <v>0</v>
      </c>
      <c r="K388" s="500">
        <f>SUM([5]B!AD1402:AD1423)</f>
        <v>0</v>
      </c>
      <c r="L388" s="500">
        <f>SUM([5]B!AE1402:AE1423)</f>
        <v>0</v>
      </c>
      <c r="M388" s="500">
        <f>SUM([5]B!AF1402:AF1423)</f>
        <v>0</v>
      </c>
      <c r="N388" s="500">
        <f>SUM([5]B!AG1402:AG1423)</f>
        <v>0</v>
      </c>
      <c r="O388" s="500">
        <f>SUM([5]B!AH1402:AH1423)</f>
        <v>0</v>
      </c>
      <c r="P388" s="500">
        <f>SUM([5]B!AI1402:AI1423)</f>
        <v>0</v>
      </c>
      <c r="Q388" s="501">
        <f>SUM([5]B!AJ1402:AJ1423)</f>
        <v>0</v>
      </c>
    </row>
    <row r="389" spans="1:17" ht="15" customHeight="1" x14ac:dyDescent="0.15">
      <c r="A389" s="625"/>
      <c r="B389" s="550" t="s">
        <v>410</v>
      </c>
      <c r="C389" s="498">
        <f>SUM(C387:C388)</f>
        <v>234</v>
      </c>
      <c r="D389" s="498">
        <f t="shared" ref="D389:Q389" si="16">SUM(D387:D388)</f>
        <v>229</v>
      </c>
      <c r="E389" s="498">
        <f t="shared" si="16"/>
        <v>229</v>
      </c>
      <c r="F389" s="498">
        <f t="shared" si="16"/>
        <v>0</v>
      </c>
      <c r="G389" s="498">
        <f t="shared" si="16"/>
        <v>5</v>
      </c>
      <c r="H389" s="498">
        <f t="shared" si="16"/>
        <v>5</v>
      </c>
      <c r="I389" s="498">
        <f t="shared" si="16"/>
        <v>229</v>
      </c>
      <c r="J389" s="498">
        <f t="shared" si="16"/>
        <v>0</v>
      </c>
      <c r="K389" s="498">
        <f t="shared" si="16"/>
        <v>0</v>
      </c>
      <c r="L389" s="498">
        <f t="shared" si="16"/>
        <v>0</v>
      </c>
      <c r="M389" s="498">
        <f t="shared" si="16"/>
        <v>0</v>
      </c>
      <c r="N389" s="498">
        <f t="shared" si="16"/>
        <v>0</v>
      </c>
      <c r="O389" s="498">
        <f t="shared" si="16"/>
        <v>0</v>
      </c>
      <c r="P389" s="498">
        <f t="shared" si="16"/>
        <v>0</v>
      </c>
      <c r="Q389" s="495">
        <f t="shared" si="16"/>
        <v>0</v>
      </c>
    </row>
    <row r="390" spans="1:17" ht="24.75" customHeight="1" x14ac:dyDescent="0.15">
      <c r="A390" s="549" t="s">
        <v>512</v>
      </c>
      <c r="B390" s="205" t="s">
        <v>508</v>
      </c>
      <c r="C390" s="498">
        <f>[5]B!C1504</f>
        <v>0</v>
      </c>
      <c r="D390" s="498">
        <f>[5]B!D1504</f>
        <v>0</v>
      </c>
      <c r="E390" s="500">
        <f>[5]B!E1504</f>
        <v>0</v>
      </c>
      <c r="F390" s="500">
        <f>[5]B!F1504</f>
        <v>0</v>
      </c>
      <c r="G390" s="500">
        <f>[5]B!G1504</f>
        <v>0</v>
      </c>
      <c r="H390" s="500">
        <f>[5]B!AA1504</f>
        <v>0</v>
      </c>
      <c r="I390" s="500">
        <f>[5]B!AB1504</f>
        <v>0</v>
      </c>
      <c r="J390" s="500">
        <f>[5]B!AC1504</f>
        <v>0</v>
      </c>
      <c r="K390" s="500">
        <f>[5]B!AD1504</f>
        <v>0</v>
      </c>
      <c r="L390" s="500">
        <f>[5]B!AE1504</f>
        <v>0</v>
      </c>
      <c r="M390" s="500">
        <f>[5]B!AF1504</f>
        <v>0</v>
      </c>
      <c r="N390" s="500">
        <f>[5]B!AG1504</f>
        <v>0</v>
      </c>
      <c r="O390" s="500">
        <f>[5]B!AH1504</f>
        <v>0</v>
      </c>
      <c r="P390" s="500">
        <f>[5]B!AI1504</f>
        <v>0</v>
      </c>
      <c r="Q390" s="501">
        <f>[5]B!AJ1504</f>
        <v>0</v>
      </c>
    </row>
    <row r="391" spans="1:17" ht="24.75" customHeight="1" x14ac:dyDescent="0.15">
      <c r="A391" s="206" t="s">
        <v>513</v>
      </c>
      <c r="B391" s="204" t="s">
        <v>508</v>
      </c>
      <c r="C391" s="498">
        <f>[5]B!C1653</f>
        <v>0</v>
      </c>
      <c r="D391" s="498">
        <f>[5]B!D1653</f>
        <v>0</v>
      </c>
      <c r="E391" s="500">
        <f>[5]B!E1653</f>
        <v>0</v>
      </c>
      <c r="F391" s="500">
        <f>[5]B!F1653</f>
        <v>0</v>
      </c>
      <c r="G391" s="500">
        <f>[5]B!G1653</f>
        <v>0</v>
      </c>
      <c r="H391" s="500">
        <f>[5]B!AA1653</f>
        <v>0</v>
      </c>
      <c r="I391" s="500">
        <f>[5]B!AB1653</f>
        <v>0</v>
      </c>
      <c r="J391" s="500">
        <f>[5]B!AC1653</f>
        <v>0</v>
      </c>
      <c r="K391" s="500">
        <f>[5]B!AD1653</f>
        <v>0</v>
      </c>
      <c r="L391" s="500">
        <f>[5]B!AE1653</f>
        <v>0</v>
      </c>
      <c r="M391" s="500">
        <f>[5]B!AF1653</f>
        <v>0</v>
      </c>
      <c r="N391" s="500">
        <f>[5]B!AG1653</f>
        <v>0</v>
      </c>
      <c r="O391" s="500">
        <f>[5]B!AH1653</f>
        <v>0</v>
      </c>
      <c r="P391" s="500">
        <f>[5]B!AI1653</f>
        <v>0</v>
      </c>
      <c r="Q391" s="501">
        <f>[5]B!AJ1653</f>
        <v>0</v>
      </c>
    </row>
    <row r="392" spans="1:17" ht="15" customHeight="1" x14ac:dyDescent="0.15">
      <c r="A392" s="624" t="s">
        <v>514</v>
      </c>
      <c r="B392" s="207" t="s">
        <v>508</v>
      </c>
      <c r="C392" s="502">
        <f>SUM([5]B!C1682:C1690,[5]B!C1694:C1697,[5]B!C1701,[5]B!C1704:C1742,[5]B!C1753:C1758)+[5]B!C1812</f>
        <v>20790</v>
      </c>
      <c r="D392" s="502">
        <f>SUM([5]B!D1682:D1690,[5]B!D1694:D1697,[5]B!D1701,[5]B!D1704:D1742,[5]B!D1753:D1758)+[5]B!D1812</f>
        <v>20758</v>
      </c>
      <c r="E392" s="503">
        <f>SUM([5]B!E1682:E1690,[5]B!E1694:E1697,[5]B!E1701,[5]B!E1704:E1742,[5]B!E1753:E1758)+[5]B!E1812</f>
        <v>20758</v>
      </c>
      <c r="F392" s="503">
        <f>SUM([5]B!F1682:F1690,[5]B!F1694:F1697,[5]B!F1701,[5]B!F1704:F1742,[5]B!F1753:F1758)+[5]B!F1812</f>
        <v>0</v>
      </c>
      <c r="G392" s="503">
        <f>SUM([5]B!G1682:G1690,[5]B!G1694:G1697,[5]B!G1701,[5]B!G1704:G1742,[5]B!G1753:G1758)+[5]B!G1812</f>
        <v>32</v>
      </c>
      <c r="H392" s="503">
        <f>SUM([5]B!AA1682:AA1690,[5]B!AA1694:AA1697,[5]B!AA1701,[5]B!AA1704:AA1742,[5]B!AA1753:AA1758)+[5]B!AA1812</f>
        <v>18130</v>
      </c>
      <c r="I392" s="503">
        <f>SUM([5]B!AB1682:AB1690,[5]B!AB1694:AB1697,[5]B!AB1701,[5]B!AB1704:AB1742,[5]B!AB1753:AB1758)+[5]B!AB1812</f>
        <v>981</v>
      </c>
      <c r="J392" s="503">
        <f>SUM([5]B!AC1682:AC1690,[5]B!AC1694:AC1697,[5]B!AC1701,[5]B!AC1704:AC1742,[5]B!AC1753:AC1758)+[5]B!AC1812</f>
        <v>1679</v>
      </c>
      <c r="K392" s="503">
        <f>SUM([5]B!AD1682:AD1690,[5]B!AD1694:AD1697,[5]B!AD1701,[5]B!AD1704:AD1742,[5]B!AD1753:AD1758)+[5]B!AD1812</f>
        <v>0</v>
      </c>
      <c r="L392" s="503">
        <f>SUM([5]B!AE1682:AE1690,[5]B!AE1694:AE1697,[5]B!AE1701,[5]B!AE1704:AE1742,[5]B!AE1753:AE1758)+[5]B!AE1812</f>
        <v>0</v>
      </c>
      <c r="M392" s="503">
        <f>SUM([5]B!AF1682:AF1690,[5]B!AF1694:AF1697,[5]B!AF1701,[5]B!AF1704:AF1742,[5]B!AF1753:AF1758)+[5]B!AF1812</f>
        <v>0</v>
      </c>
      <c r="N392" s="503">
        <f>SUM([5]B!AG1682:AG1690,[5]B!AG1694:AG1697,[5]B!AG1701,[5]B!AG1704:AG1742,[5]B!AG1753:AG1758)+[5]B!AG1812</f>
        <v>0</v>
      </c>
      <c r="O392" s="503">
        <f>SUM([5]B!AH1682:AH1690,[5]B!AH1694:AH1697,[5]B!AH1701,[5]B!AH1704:AH1742,[5]B!AH1753:AH1758)+[5]B!AH1812</f>
        <v>0</v>
      </c>
      <c r="P392" s="503">
        <f>SUM([5]B!AI1682:AI1690,[5]B!AI1694:AI1697,[5]B!AI1701,[5]B!AI1704:AI1742,[5]B!AI1753:AI1758)+[5]B!AI1812</f>
        <v>3</v>
      </c>
      <c r="Q392" s="504">
        <f>SUM([5]B!AJ1682:AJ1690,[5]B!AJ1694:AJ1697,[5]B!AJ1701,[5]B!AJ1704:AJ1742,[5]B!AJ1753:AJ1758)+[5]B!AJ1812</f>
        <v>0</v>
      </c>
    </row>
    <row r="393" spans="1:17" ht="15" customHeight="1" x14ac:dyDescent="0.15">
      <c r="A393" s="638"/>
      <c r="B393" s="200" t="s">
        <v>509</v>
      </c>
      <c r="C393" s="505">
        <f>SUM([5]B!C1691:C1693,[5]B!C1695:C1696,[5]B!C1701:C1703,[5]B!C1743:C1752,[5]B!C1759:C1785,[5]B!C1815)</f>
        <v>2542</v>
      </c>
      <c r="D393" s="505">
        <f>SUM([5]B!D1691:D1693,[5]B!D1695:D1696,[5]B!D1701:D1703,[5]B!D1743:D1752,[5]B!D1759:D1785,[5]B!D1815)</f>
        <v>2542</v>
      </c>
      <c r="E393" s="506">
        <f>SUM([5]B!E1691:E1693,[5]B!E1695:E1696,[5]B!E1701:E1703,[5]B!E1743:E1752,[5]B!E1759:E1785,[5]B!E1815)</f>
        <v>2542</v>
      </c>
      <c r="F393" s="506">
        <f>SUM([5]B!F1691:F1693,[5]B!F1695:F1696,[5]B!F1701:F1703,[5]B!F1743:F1752,[5]B!F1759:F1785,[5]B!F1815)</f>
        <v>0</v>
      </c>
      <c r="G393" s="506">
        <f>SUM([5]B!G1691:G1693,[5]B!G1695:G1696,[5]B!G1701:G1703,[5]B!G1743:G1752,[5]B!G1759:G1785,[5]B!G1815)</f>
        <v>0</v>
      </c>
      <c r="H393" s="506">
        <f>SUM([5]B!AA1691:AA1693,[5]B!AA1695:AA1696,[5]B!AA1701:AA1703,[5]B!AA1743:AA1752,[5]B!AA1759:AA1785,[5]B!AA1815)</f>
        <v>2536</v>
      </c>
      <c r="I393" s="506">
        <f>SUM([5]B!AB1691:AB1693,[5]B!AB1695:AB1696,[5]B!AB1701:AB1703,[5]B!AB1743:AB1752,[5]B!AB1759:AB1785,[5]B!AB1815)</f>
        <v>6</v>
      </c>
      <c r="J393" s="506">
        <f>SUM([5]B!AC1691:AC1693,[5]B!AC1695:AC1696,[5]B!AC1701:AC1703,[5]B!AC1743:AC1752,[5]B!AC1759:AC1785,[5]B!AC1815)</f>
        <v>0</v>
      </c>
      <c r="K393" s="506">
        <f>SUM([5]B!AD1691:AD1693,[5]B!AD1695:AD1696,[5]B!AD1701:AD1703,[5]B!AD1743:AD1752,[5]B!AD1759:AD1785,[5]B!AD1815)</f>
        <v>0</v>
      </c>
      <c r="L393" s="506">
        <f>SUM([5]B!AE1691:AE1693,[5]B!AE1695:AE1696,[5]B!AE1701:AE1703,[5]B!AE1743:AE1752,[5]B!AE1759:AE1785,[5]B!AE1815)</f>
        <v>0</v>
      </c>
      <c r="M393" s="506">
        <f>SUM([5]B!AF1691:AF1693,[5]B!AF1695:AF1696,[5]B!AF1701:AF1703,[5]B!AF1743:AF1752,[5]B!AF1759:AF1785,[5]B!AF1815)</f>
        <v>0</v>
      </c>
      <c r="N393" s="506">
        <f>SUM([5]B!AG1691:AG1693,[5]B!AG1695:AG1696,[5]B!AG1701:AG1703,[5]B!AG1743:AG1752,[5]B!AG1759:AG1785,[5]B!AG1815)</f>
        <v>0</v>
      </c>
      <c r="O393" s="506">
        <f>SUM([5]B!AH1691:AH1693,[5]B!AH1695:AH1696,[5]B!AH1701:AH1703,[5]B!AH1743:AH1752,[5]B!AH1759:AH1785,[5]B!AH1815)</f>
        <v>0</v>
      </c>
      <c r="P393" s="506">
        <f>SUM([5]B!AI1691:AI1693,[5]B!AI1695:AI1696,[5]B!AI1701:AI1703,[5]B!AI1743:AI1752,[5]B!AI1759:AI1785,[5]B!AI1815)</f>
        <v>0</v>
      </c>
      <c r="Q393" s="494">
        <f>SUM([5]B!AJ1691:AJ1693,[5]B!AJ1695:AJ1696,[5]B!AJ1701:AJ1703,[5]B!AJ1743:AJ1752,[5]B!AJ1759:AJ1785,[5]B!AJ1815)</f>
        <v>0</v>
      </c>
    </row>
    <row r="394" spans="1:17" ht="15" customHeight="1" x14ac:dyDescent="0.15">
      <c r="A394" s="625"/>
      <c r="B394" s="550" t="s">
        <v>410</v>
      </c>
      <c r="C394" s="538">
        <f t="shared" ref="C394:Q394" si="17">SUM(C392:C393)</f>
        <v>23332</v>
      </c>
      <c r="D394" s="495">
        <f t="shared" si="17"/>
        <v>23300</v>
      </c>
      <c r="E394" s="496">
        <f t="shared" si="17"/>
        <v>23300</v>
      </c>
      <c r="F394" s="497">
        <f t="shared" si="17"/>
        <v>0</v>
      </c>
      <c r="G394" s="498">
        <f t="shared" si="17"/>
        <v>32</v>
      </c>
      <c r="H394" s="496">
        <f t="shared" si="17"/>
        <v>20666</v>
      </c>
      <c r="I394" s="499">
        <f t="shared" si="17"/>
        <v>987</v>
      </c>
      <c r="J394" s="497">
        <f t="shared" si="17"/>
        <v>1679</v>
      </c>
      <c r="K394" s="496">
        <f t="shared" si="17"/>
        <v>0</v>
      </c>
      <c r="L394" s="499">
        <f t="shared" si="17"/>
        <v>0</v>
      </c>
      <c r="M394" s="497">
        <f t="shared" si="17"/>
        <v>0</v>
      </c>
      <c r="N394" s="497">
        <f>SUM(N392:N393)</f>
        <v>0</v>
      </c>
      <c r="O394" s="496">
        <f t="shared" si="17"/>
        <v>0</v>
      </c>
      <c r="P394" s="497">
        <f t="shared" si="17"/>
        <v>3</v>
      </c>
      <c r="Q394" s="495">
        <f t="shared" si="17"/>
        <v>0</v>
      </c>
    </row>
    <row r="395" spans="1:17" ht="15" customHeight="1" x14ac:dyDescent="0.15">
      <c r="A395" s="638" t="s">
        <v>515</v>
      </c>
      <c r="B395" s="207" t="s">
        <v>508</v>
      </c>
      <c r="C395" s="507">
        <f>SUM([5]B!C1985:C1998,[5]B!C2000:C2033,[5]B!C2059:C2061)</f>
        <v>332</v>
      </c>
      <c r="D395" s="507">
        <f>SUM([5]B!D1985:D1998,[5]B!D2000:D2033,[5]B!D2059:D2061)</f>
        <v>332</v>
      </c>
      <c r="E395" s="508">
        <f>SUM([5]B!E1985:E1998,[5]B!E2000:E2033,[5]B!E2059:E2061)</f>
        <v>332</v>
      </c>
      <c r="F395" s="508">
        <f>SUM([5]B!F1985:F1998,[5]B!F2000:F2033,[5]B!F2059:F2061)</f>
        <v>0</v>
      </c>
      <c r="G395" s="508">
        <f>SUM([5]B!G1985:G1998,[5]B!G2000:G2033,[5]B!G2059:G2061)</f>
        <v>0</v>
      </c>
      <c r="H395" s="508">
        <f>SUM([5]B!AA1985:AA1998,[5]B!AA2000:AA2033,[5]B!AA2059:AA2061)</f>
        <v>187</v>
      </c>
      <c r="I395" s="508">
        <f>SUM([5]B!AB1985:AB1998,[5]B!AB2000:AB2033,[5]B!AB2059:AB2061)</f>
        <v>144</v>
      </c>
      <c r="J395" s="508">
        <f>SUM([5]B!AC1985:AC1998,[5]B!AC2000:AC2033,[5]B!AC2059:AC2061)</f>
        <v>1</v>
      </c>
      <c r="K395" s="508">
        <f>SUM([5]B!AD1985:AD1998,[5]B!AD2000:AD2033,[5]B!AD2059:AD2061)</f>
        <v>0</v>
      </c>
      <c r="L395" s="508">
        <f>SUM([5]B!AE1985:AE1998,[5]B!AE2000:AE2033,[5]B!AE2059:AE2061)</f>
        <v>0</v>
      </c>
      <c r="M395" s="508">
        <f>SUM([5]B!AF1985:AF1998,[5]B!AF2000:AF2033,[5]B!AF2059:AF2061)</f>
        <v>0</v>
      </c>
      <c r="N395" s="508">
        <f>SUM([5]B!AG1985:AG1998,[5]B!AG2000:AG2033,[5]B!AG2059:AG2061)</f>
        <v>0</v>
      </c>
      <c r="O395" s="508">
        <f>SUM([5]B!AH1985:AH1998,[5]B!AH2000:AH2033,[5]B!AH2059:AH2061)</f>
        <v>0</v>
      </c>
      <c r="P395" s="508">
        <f>SUM([5]B!AI1985:AI1998,[5]B!AI2000:AI2033,[5]B!AI2059:AI2061)</f>
        <v>0</v>
      </c>
      <c r="Q395" s="509">
        <f>SUM([5]B!AJ1985:AJ1998,[5]B!AJ2000:AJ2033,[5]B!AJ2059:AJ2061)</f>
        <v>0</v>
      </c>
    </row>
    <row r="396" spans="1:17" ht="15" customHeight="1" x14ac:dyDescent="0.15">
      <c r="A396" s="638"/>
      <c r="B396" s="200" t="s">
        <v>509</v>
      </c>
      <c r="C396" s="505">
        <f>SUM([5]B!C1999,[5]B!C2034:C2055)</f>
        <v>33</v>
      </c>
      <c r="D396" s="505">
        <f>SUM([5]B!D1999,[5]B!D2034:D2055)</f>
        <v>33</v>
      </c>
      <c r="E396" s="506">
        <f>SUM([5]B!E1999,[5]B!E2034:E2055)</f>
        <v>33</v>
      </c>
      <c r="F396" s="506">
        <f>SUM([5]B!F1999,[5]B!F2034:F2055)</f>
        <v>0</v>
      </c>
      <c r="G396" s="506">
        <f>SUM([5]B!G1999,[5]B!G2034:G2055)</f>
        <v>0</v>
      </c>
      <c r="H396" s="506">
        <f>SUM([5]B!AA1999,[5]B!AA2034:AA2055)</f>
        <v>10</v>
      </c>
      <c r="I396" s="506">
        <f>SUM([5]B!AB1999,[5]B!AB2034:AB2055)</f>
        <v>8</v>
      </c>
      <c r="J396" s="506">
        <f>SUM([5]B!AC1999,[5]B!AC2034:AC2055)</f>
        <v>15</v>
      </c>
      <c r="K396" s="506">
        <f>SUM([5]B!AD1999,[5]B!AD2034:AD2055)</f>
        <v>0</v>
      </c>
      <c r="L396" s="506">
        <f>SUM([5]B!AE1999,[5]B!AE2034:AE2055)</f>
        <v>0</v>
      </c>
      <c r="M396" s="506">
        <f>SUM([5]B!AF1999,[5]B!AF2034:AF2055)</f>
        <v>0</v>
      </c>
      <c r="N396" s="506">
        <f>SUM([5]B!AG1999,[5]B!AG2034:AG2055)</f>
        <v>0</v>
      </c>
      <c r="O396" s="506">
        <f>SUM([5]B!AH1999,[5]B!AH2034:AH2055)</f>
        <v>0</v>
      </c>
      <c r="P396" s="506">
        <f>SUM([5]B!AI1999,[5]B!AI2034:AI2055)</f>
        <v>0</v>
      </c>
      <c r="Q396" s="494">
        <f>SUM([5]B!AJ1999,[5]B!AJ2034:AJ2055)</f>
        <v>0</v>
      </c>
    </row>
    <row r="397" spans="1:17" ht="15" customHeight="1" x14ac:dyDescent="0.15">
      <c r="A397" s="638"/>
      <c r="B397" s="550" t="s">
        <v>410</v>
      </c>
      <c r="C397" s="538">
        <f>SUM(C395:C396)</f>
        <v>365</v>
      </c>
      <c r="D397" s="495">
        <f t="shared" ref="D397:Q397" si="18">SUM(D395:D396)</f>
        <v>365</v>
      </c>
      <c r="E397" s="496">
        <f t="shared" si="18"/>
        <v>365</v>
      </c>
      <c r="F397" s="497">
        <f t="shared" si="18"/>
        <v>0</v>
      </c>
      <c r="G397" s="498">
        <f t="shared" si="18"/>
        <v>0</v>
      </c>
      <c r="H397" s="496">
        <f t="shared" si="18"/>
        <v>197</v>
      </c>
      <c r="I397" s="499">
        <f t="shared" si="18"/>
        <v>152</v>
      </c>
      <c r="J397" s="497">
        <f t="shared" si="18"/>
        <v>16</v>
      </c>
      <c r="K397" s="496">
        <f t="shared" si="18"/>
        <v>0</v>
      </c>
      <c r="L397" s="499">
        <f t="shared" si="18"/>
        <v>0</v>
      </c>
      <c r="M397" s="497">
        <f t="shared" si="18"/>
        <v>0</v>
      </c>
      <c r="N397" s="497">
        <f t="shared" si="18"/>
        <v>0</v>
      </c>
      <c r="O397" s="496">
        <f t="shared" si="18"/>
        <v>0</v>
      </c>
      <c r="P397" s="497">
        <f t="shared" si="18"/>
        <v>0</v>
      </c>
      <c r="Q397" s="495">
        <f t="shared" si="18"/>
        <v>0</v>
      </c>
    </row>
    <row r="398" spans="1:17" ht="15" customHeight="1" x14ac:dyDescent="0.15">
      <c r="A398" s="624" t="s">
        <v>516</v>
      </c>
      <c r="B398" s="203" t="s">
        <v>508</v>
      </c>
      <c r="C398" s="540">
        <f>SUM([5]B!C2220:C2241,[5]B!C2257:C2259)</f>
        <v>170</v>
      </c>
      <c r="D398" s="540">
        <f>SUM([5]B!D2220:D2241,[5]B!D2257:D2259)</f>
        <v>169</v>
      </c>
      <c r="E398" s="540">
        <f>SUM([5]B!E2220:E2241,[5]B!E2257:E2259)</f>
        <v>169</v>
      </c>
      <c r="F398" s="540">
        <f>SUM([5]B!F2220:F2241,[5]B!F2257:F2259)</f>
        <v>0</v>
      </c>
      <c r="G398" s="540">
        <f>SUM([5]B!G2220:G2241,[5]B!G2257:G2259)</f>
        <v>1</v>
      </c>
      <c r="H398" s="541">
        <f>SUM([5]B!AA2220:AA2241,[5]B!AA2257:AA2259)</f>
        <v>111</v>
      </c>
      <c r="I398" s="541">
        <f>SUM([5]B!AB2220:AB2241,[5]B!AB2257:AB2259)</f>
        <v>32</v>
      </c>
      <c r="J398" s="541">
        <f>SUM([5]B!AC2220:AC2241,[5]B!AC2257:AC2259)</f>
        <v>27</v>
      </c>
      <c r="K398" s="541">
        <f>SUM([5]B!AD2220:AD2241,[5]B!AD2257:AD2259)</f>
        <v>0</v>
      </c>
      <c r="L398" s="541">
        <f>SUM([5]B!AE2220:AE2241,[5]B!AE2257:AE2259)</f>
        <v>0</v>
      </c>
      <c r="M398" s="541">
        <f>SUM([5]B!AF2220:AF2241,[5]B!AF2257:AF2259)</f>
        <v>0</v>
      </c>
      <c r="N398" s="541">
        <f>SUM([5]B!AG2220:AG2241,[5]B!AG2257:AG2259)</f>
        <v>0</v>
      </c>
      <c r="O398" s="541">
        <f>SUM([5]B!AH2220:AH2241,[5]B!AH2257:AH2259)</f>
        <v>0</v>
      </c>
      <c r="P398" s="541">
        <f>SUM([5]B!AI2220:AI2241,[5]B!AI2257:AI2259)</f>
        <v>0</v>
      </c>
      <c r="Q398" s="207">
        <f>SUM([5]B!AJ2220:AJ2241,[5]B!AJ2257:AJ2259)</f>
        <v>0</v>
      </c>
    </row>
    <row r="399" spans="1:17" ht="15" customHeight="1" x14ac:dyDescent="0.15">
      <c r="A399" s="638"/>
      <c r="B399" s="200" t="s">
        <v>509</v>
      </c>
      <c r="C399" s="505">
        <f>SUM([5]B!C2242:C2245)</f>
        <v>195</v>
      </c>
      <c r="D399" s="505">
        <f>SUM([5]B!D2242:D2245)</f>
        <v>139</v>
      </c>
      <c r="E399" s="506">
        <f>SUM([5]B!E2242:E2245)</f>
        <v>139</v>
      </c>
      <c r="F399" s="506">
        <f>SUM([5]B!F2242:F2245)</f>
        <v>0</v>
      </c>
      <c r="G399" s="506">
        <f>SUM([5]B!G2242:G2245)</f>
        <v>56</v>
      </c>
      <c r="H399" s="506">
        <f>SUM([5]B!AA2242:AA2245)</f>
        <v>123</v>
      </c>
      <c r="I399" s="506">
        <f>SUM([5]B!AB2242:AB2245)</f>
        <v>7</v>
      </c>
      <c r="J399" s="506">
        <f>SUM([5]B!AC2242:AC2245)</f>
        <v>65</v>
      </c>
      <c r="K399" s="506">
        <f>SUM([5]B!AD2242:AD2245)</f>
        <v>0</v>
      </c>
      <c r="L399" s="506">
        <f>SUM([5]B!AE2242:AE2245)</f>
        <v>0</v>
      </c>
      <c r="M399" s="506">
        <f>SUM([5]B!AF2242:AF2245)</f>
        <v>0</v>
      </c>
      <c r="N399" s="506">
        <f>SUM([5]B!AG2242:AG2245)</f>
        <v>0</v>
      </c>
      <c r="O399" s="506">
        <f>SUM([5]B!AH2242:AH2245)</f>
        <v>0</v>
      </c>
      <c r="P399" s="506">
        <f>SUM([5]B!AI2242:AI2245)</f>
        <v>0</v>
      </c>
      <c r="Q399" s="494">
        <f>SUM([5]B!AJ2242:AJ2245)</f>
        <v>0</v>
      </c>
    </row>
    <row r="400" spans="1:17" ht="15" customHeight="1" x14ac:dyDescent="0.15">
      <c r="A400" s="625"/>
      <c r="B400" s="550" t="s">
        <v>410</v>
      </c>
      <c r="C400" s="498">
        <f>SUM(C398:C399)</f>
        <v>365</v>
      </c>
      <c r="D400" s="498">
        <f t="shared" ref="D400:Q400" si="19">SUM(D398:D399)</f>
        <v>308</v>
      </c>
      <c r="E400" s="498">
        <f t="shared" si="19"/>
        <v>308</v>
      </c>
      <c r="F400" s="498">
        <f t="shared" si="19"/>
        <v>0</v>
      </c>
      <c r="G400" s="498">
        <f t="shared" si="19"/>
        <v>57</v>
      </c>
      <c r="H400" s="498">
        <f>SUM(H398:H399)</f>
        <v>234</v>
      </c>
      <c r="I400" s="498">
        <f t="shared" si="19"/>
        <v>39</v>
      </c>
      <c r="J400" s="498">
        <f t="shared" si="19"/>
        <v>92</v>
      </c>
      <c r="K400" s="498">
        <f t="shared" si="19"/>
        <v>0</v>
      </c>
      <c r="L400" s="498">
        <f t="shared" si="19"/>
        <v>0</v>
      </c>
      <c r="M400" s="498">
        <f t="shared" si="19"/>
        <v>0</v>
      </c>
      <c r="N400" s="498">
        <f t="shared" si="19"/>
        <v>0</v>
      </c>
      <c r="O400" s="498">
        <f t="shared" si="19"/>
        <v>0</v>
      </c>
      <c r="P400" s="498">
        <f t="shared" si="19"/>
        <v>0</v>
      </c>
      <c r="Q400" s="495">
        <f t="shared" si="19"/>
        <v>0</v>
      </c>
    </row>
    <row r="401" spans="1:19" ht="15" customHeight="1" x14ac:dyDescent="0.15">
      <c r="A401" s="615" t="s">
        <v>517</v>
      </c>
      <c r="B401" s="205" t="s">
        <v>518</v>
      </c>
      <c r="C401" s="502">
        <f>SUM([5]B!C2416:C2418)+[5]B!C2363</f>
        <v>730</v>
      </c>
      <c r="D401" s="502">
        <f>SUM([5]B!D2416:D2418)+[5]B!D2363</f>
        <v>511</v>
      </c>
      <c r="E401" s="503">
        <f>SUM([5]B!E2416:E2418)+[5]B!E2363</f>
        <v>511</v>
      </c>
      <c r="F401" s="503">
        <f>SUM([5]B!F2416:F2418)+[5]B!F2363</f>
        <v>0</v>
      </c>
      <c r="G401" s="503">
        <f>SUM([5]B!G2416:G2418)+[5]B!G2363</f>
        <v>219</v>
      </c>
      <c r="H401" s="503">
        <f>SUM([5]B!AA2416:AA2418)+[5]B!AA2363</f>
        <v>672</v>
      </c>
      <c r="I401" s="504">
        <f>SUM([5]B!AB2416:AB2418)+[5]B!AB2363</f>
        <v>48</v>
      </c>
      <c r="J401" s="504">
        <f>SUM([5]B!AC2416:AC2418)+[5]B!AC2363</f>
        <v>10</v>
      </c>
      <c r="K401" s="504">
        <f>SUM([5]B!AD2416:AD2418)+[5]B!AD2363</f>
        <v>0</v>
      </c>
      <c r="L401" s="504">
        <f>SUM([5]B!AE2416:AE2418)+[5]B!AE2363</f>
        <v>0</v>
      </c>
      <c r="M401" s="504">
        <f>SUM([5]B!AF2416:AF2418)+[5]B!AF2363</f>
        <v>0</v>
      </c>
      <c r="N401" s="504">
        <f>SUM([5]B!AG2416:AG2418)+[5]B!AG2363</f>
        <v>0</v>
      </c>
      <c r="O401" s="504">
        <f>SUM([5]B!AH2416:AH2418)+[5]B!AH2363</f>
        <v>0</v>
      </c>
      <c r="P401" s="504">
        <f>SUM([5]B!AI2416:AI2418)+[5]B!AI2363</f>
        <v>0</v>
      </c>
      <c r="Q401" s="504">
        <f>SUM([5]B!AJ2416:AJ2418)+[5]B!AJ2363</f>
        <v>0</v>
      </c>
    </row>
    <row r="402" spans="1:19" ht="15" customHeight="1" x14ac:dyDescent="0.15">
      <c r="A402" s="637"/>
      <c r="B402" s="208" t="s">
        <v>509</v>
      </c>
      <c r="C402" s="510">
        <f>[5]B!C2369</f>
        <v>0</v>
      </c>
      <c r="D402" s="510">
        <f>[5]B!D2369</f>
        <v>0</v>
      </c>
      <c r="E402" s="511">
        <f>[5]B!E2369</f>
        <v>0</v>
      </c>
      <c r="F402" s="511">
        <f>[5]B!F2369</f>
        <v>0</v>
      </c>
      <c r="G402" s="511">
        <f>[5]B!G2369</f>
        <v>0</v>
      </c>
      <c r="H402" s="511">
        <f>[5]B!AA2369</f>
        <v>0</v>
      </c>
      <c r="I402" s="494">
        <f>[5]B!AB2369</f>
        <v>0</v>
      </c>
      <c r="J402" s="494">
        <f>[5]B!AC2369</f>
        <v>0</v>
      </c>
      <c r="K402" s="494">
        <f>[5]B!AD2369</f>
        <v>0</v>
      </c>
      <c r="L402" s="494">
        <f>[5]B!AE2369</f>
        <v>0</v>
      </c>
      <c r="M402" s="494">
        <f>[5]B!AF2369</f>
        <v>0</v>
      </c>
      <c r="N402" s="494">
        <f>[5]B!AG2369</f>
        <v>0</v>
      </c>
      <c r="O402" s="494">
        <f>[5]B!AH2369</f>
        <v>0</v>
      </c>
      <c r="P402" s="494">
        <f>[5]B!AI2369</f>
        <v>0</v>
      </c>
      <c r="Q402" s="494">
        <f>[5]B!AJ2369</f>
        <v>0</v>
      </c>
    </row>
    <row r="403" spans="1:19" ht="15" customHeight="1" x14ac:dyDescent="0.15">
      <c r="A403" s="617"/>
      <c r="B403" s="550" t="s">
        <v>410</v>
      </c>
      <c r="C403" s="498">
        <f>SUM(C401:C402)</f>
        <v>730</v>
      </c>
      <c r="D403" s="498">
        <f t="shared" ref="D403:Q403" si="20">SUM(D401:D402)</f>
        <v>511</v>
      </c>
      <c r="E403" s="498">
        <f t="shared" si="20"/>
        <v>511</v>
      </c>
      <c r="F403" s="498">
        <f t="shared" si="20"/>
        <v>0</v>
      </c>
      <c r="G403" s="498">
        <f t="shared" si="20"/>
        <v>219</v>
      </c>
      <c r="H403" s="498">
        <f t="shared" si="20"/>
        <v>672</v>
      </c>
      <c r="I403" s="498">
        <f t="shared" si="20"/>
        <v>48</v>
      </c>
      <c r="J403" s="498">
        <f t="shared" si="20"/>
        <v>10</v>
      </c>
      <c r="K403" s="498">
        <f t="shared" si="20"/>
        <v>0</v>
      </c>
      <c r="L403" s="498">
        <f t="shared" si="20"/>
        <v>0</v>
      </c>
      <c r="M403" s="498">
        <f t="shared" si="20"/>
        <v>0</v>
      </c>
      <c r="N403" s="498">
        <f t="shared" si="20"/>
        <v>0</v>
      </c>
      <c r="O403" s="498">
        <f t="shared" si="20"/>
        <v>0</v>
      </c>
      <c r="P403" s="498">
        <f t="shared" si="20"/>
        <v>0</v>
      </c>
      <c r="Q403" s="495">
        <f t="shared" si="20"/>
        <v>0</v>
      </c>
    </row>
    <row r="404" spans="1:19" ht="15" customHeight="1" x14ac:dyDescent="0.15">
      <c r="A404" s="624" t="s">
        <v>519</v>
      </c>
      <c r="B404" s="207" t="s">
        <v>508</v>
      </c>
      <c r="C404" s="502">
        <f>SUM([5]B!C2438:C2450,[5]B!C2684)</f>
        <v>119</v>
      </c>
      <c r="D404" s="502">
        <f>SUM([5]B!D2438:D2450,[5]B!D2684)</f>
        <v>119</v>
      </c>
      <c r="E404" s="503">
        <f>SUM([5]B!E2438:E2450,[5]B!E2684)</f>
        <v>119</v>
      </c>
      <c r="F404" s="503">
        <f>SUM([5]B!F2438:F2450,[5]B!F2684)</f>
        <v>0</v>
      </c>
      <c r="G404" s="503">
        <f>SUM([5]B!G2438:G2450,[5]B!G2684)</f>
        <v>0</v>
      </c>
      <c r="H404" s="503">
        <f>SUM([5]B!AA2438:AA2450,[5]B!AA2684)</f>
        <v>5</v>
      </c>
      <c r="I404" s="503">
        <f>SUM([5]B!AB2438:AB2450,[5]B!AB2684)</f>
        <v>106</v>
      </c>
      <c r="J404" s="503">
        <f>SUM([5]B!AC2438:AC2450,[5]B!AC2684)</f>
        <v>8</v>
      </c>
      <c r="K404" s="503">
        <f>SUM([5]B!AD2438:AD2450,[5]B!AD2684)</f>
        <v>0</v>
      </c>
      <c r="L404" s="503">
        <f>SUM([5]B!AE2438:AE2450,[5]B!AE2684)</f>
        <v>0</v>
      </c>
      <c r="M404" s="503">
        <f>SUM([5]B!AF2438:AF2450,[5]B!AF2684)</f>
        <v>0</v>
      </c>
      <c r="N404" s="503">
        <f>SUM([5]B!AG2438:AG2450,[5]B!AG2684)</f>
        <v>0</v>
      </c>
      <c r="O404" s="503">
        <f>SUM([5]B!AH2438:AH2450,[5]B!AH2684)</f>
        <v>0</v>
      </c>
      <c r="P404" s="503">
        <f>SUM([5]B!AI2438:AI2450,[5]B!AI2684)</f>
        <v>0</v>
      </c>
      <c r="Q404" s="504">
        <f>SUM([5]B!AJ2438:AJ2450,[5]B!AJ2684)</f>
        <v>0</v>
      </c>
    </row>
    <row r="405" spans="1:19" ht="15" customHeight="1" x14ac:dyDescent="0.15">
      <c r="A405" s="638"/>
      <c r="B405" s="200" t="s">
        <v>509</v>
      </c>
      <c r="C405" s="505">
        <f>SUM([5]B!C2435:C2437,[5]B!C2451:C2452)</f>
        <v>114</v>
      </c>
      <c r="D405" s="505">
        <f>SUM([5]B!D2435:D2437,[5]B!D2451:D2452)</f>
        <v>114</v>
      </c>
      <c r="E405" s="506">
        <f>SUM([5]B!E2435:E2437,[5]B!E2451:E2452)</f>
        <v>114</v>
      </c>
      <c r="F405" s="506">
        <f>SUM([5]B!F2435:F2437,[5]B!F2451:F2452)</f>
        <v>0</v>
      </c>
      <c r="G405" s="506">
        <f>SUM([5]B!G2435:G2437,[5]B!G2451:G2452)</f>
        <v>0</v>
      </c>
      <c r="H405" s="506">
        <f>SUM([5]B!AA2435:AA2437,[5]B!AA2451:AA2452)</f>
        <v>0</v>
      </c>
      <c r="I405" s="506">
        <f>SUM([5]B!AB2435:AB2437,[5]B!AB2451:AB2452)</f>
        <v>114</v>
      </c>
      <c r="J405" s="506">
        <f>SUM([5]B!AC2435:AC2437,[5]B!AC2451:AC2452)</f>
        <v>0</v>
      </c>
      <c r="K405" s="506">
        <f>SUM([5]B!AD2435:AD2437,[5]B!AD2451:AD2452)</f>
        <v>0</v>
      </c>
      <c r="L405" s="506">
        <f>SUM([5]B!AE2435:AE2437,[5]B!AE2451:AE2452)</f>
        <v>0</v>
      </c>
      <c r="M405" s="506">
        <f>SUM([5]B!AF2435:AF2437,[5]B!AF2451:AF2452)</f>
        <v>0</v>
      </c>
      <c r="N405" s="506">
        <f>SUM([5]B!AG2435:AG2437,[5]B!AG2451:AG2452)</f>
        <v>0</v>
      </c>
      <c r="O405" s="506">
        <f>SUM([5]B!AH2435:AH2437,[5]B!AH2451:AH2452)</f>
        <v>0</v>
      </c>
      <c r="P405" s="506">
        <f>SUM([5]B!AI2435:AI2437,[5]B!AI2451:AI2452)</f>
        <v>0</v>
      </c>
      <c r="Q405" s="494">
        <f>SUM([5]B!AJ2435:AJ2437,[5]B!AJ2451:AJ2452)</f>
        <v>0</v>
      </c>
    </row>
    <row r="406" spans="1:19" ht="15" customHeight="1" x14ac:dyDescent="0.15">
      <c r="A406" s="625"/>
      <c r="B406" s="550" t="s">
        <v>410</v>
      </c>
      <c r="C406" s="538">
        <f t="shared" ref="C406:Q406" si="21">SUM(C404:C405)</f>
        <v>233</v>
      </c>
      <c r="D406" s="495">
        <f t="shared" si="21"/>
        <v>233</v>
      </c>
      <c r="E406" s="496">
        <f t="shared" si="21"/>
        <v>233</v>
      </c>
      <c r="F406" s="497">
        <f t="shared" si="21"/>
        <v>0</v>
      </c>
      <c r="G406" s="498">
        <f t="shared" si="21"/>
        <v>0</v>
      </c>
      <c r="H406" s="496">
        <f t="shared" si="21"/>
        <v>5</v>
      </c>
      <c r="I406" s="499">
        <f t="shared" si="21"/>
        <v>220</v>
      </c>
      <c r="J406" s="497">
        <f t="shared" si="21"/>
        <v>8</v>
      </c>
      <c r="K406" s="496">
        <f t="shared" si="21"/>
        <v>0</v>
      </c>
      <c r="L406" s="499">
        <f t="shared" si="21"/>
        <v>0</v>
      </c>
      <c r="M406" s="497">
        <f t="shared" si="21"/>
        <v>0</v>
      </c>
      <c r="N406" s="497">
        <f t="shared" si="21"/>
        <v>0</v>
      </c>
      <c r="O406" s="496">
        <f t="shared" si="21"/>
        <v>0</v>
      </c>
      <c r="P406" s="497">
        <f t="shared" si="21"/>
        <v>0</v>
      </c>
      <c r="Q406" s="495">
        <f t="shared" si="21"/>
        <v>0</v>
      </c>
    </row>
    <row r="407" spans="1:19" ht="32.25" customHeight="1" x14ac:dyDescent="0.15">
      <c r="A407" s="209" t="s">
        <v>520</v>
      </c>
      <c r="B407" s="200" t="s">
        <v>509</v>
      </c>
      <c r="C407" s="498">
        <f>[5]B!C1011</f>
        <v>9368</v>
      </c>
      <c r="D407" s="498">
        <f>[5]B!D1011</f>
        <v>9368</v>
      </c>
      <c r="E407" s="500">
        <f>[5]B!E1011</f>
        <v>9368</v>
      </c>
      <c r="F407" s="500">
        <f>[5]B!F1011</f>
        <v>0</v>
      </c>
      <c r="G407" s="500">
        <f>[5]B!G1011</f>
        <v>0</v>
      </c>
      <c r="H407" s="500">
        <f>[5]B!AA1011</f>
        <v>8124</v>
      </c>
      <c r="I407" s="500">
        <f>[5]B!AB1011</f>
        <v>1244</v>
      </c>
      <c r="J407" s="500">
        <f>[5]B!AC1011</f>
        <v>0</v>
      </c>
      <c r="K407" s="500">
        <f>[5]B!AD1011</f>
        <v>0</v>
      </c>
      <c r="L407" s="500">
        <f>[5]B!AE1011</f>
        <v>0</v>
      </c>
      <c r="M407" s="500">
        <f>[5]B!AF1011</f>
        <v>0</v>
      </c>
      <c r="N407" s="500">
        <f>[5]B!AG1011</f>
        <v>0</v>
      </c>
      <c r="O407" s="500">
        <f>[5]B!AH1011</f>
        <v>0</v>
      </c>
      <c r="P407" s="500">
        <f>[5]B!AI1011</f>
        <v>0</v>
      </c>
      <c r="Q407" s="501">
        <f>[5]B!AJ1011</f>
        <v>0</v>
      </c>
    </row>
    <row r="408" spans="1:19" ht="15" customHeight="1" x14ac:dyDescent="0.15">
      <c r="A408" s="639" t="s">
        <v>521</v>
      </c>
      <c r="B408" s="210" t="s">
        <v>508</v>
      </c>
      <c r="C408" s="542">
        <f>D408+G408</f>
        <v>22829</v>
      </c>
      <c r="D408" s="507">
        <f>+D381+D384+D387+D390+D391+D392+D395+D398+D401+D404</f>
        <v>22572</v>
      </c>
      <c r="E408" s="507">
        <f t="shared" ref="E408:Q408" si="22">+E381+E384+E387+E390+E391+E392+E395+E398+E401+E404</f>
        <v>22570</v>
      </c>
      <c r="F408" s="507">
        <f t="shared" si="22"/>
        <v>2</v>
      </c>
      <c r="G408" s="507">
        <f t="shared" si="22"/>
        <v>257</v>
      </c>
      <c r="H408" s="507">
        <f t="shared" si="22"/>
        <v>19129</v>
      </c>
      <c r="I408" s="507">
        <f t="shared" si="22"/>
        <v>1975</v>
      </c>
      <c r="J408" s="507">
        <f t="shared" si="22"/>
        <v>1725</v>
      </c>
      <c r="K408" s="507">
        <f t="shared" si="22"/>
        <v>0</v>
      </c>
      <c r="L408" s="507">
        <f t="shared" si="22"/>
        <v>0</v>
      </c>
      <c r="M408" s="507">
        <f t="shared" si="22"/>
        <v>0</v>
      </c>
      <c r="N408" s="507">
        <f t="shared" si="22"/>
        <v>0</v>
      </c>
      <c r="O408" s="507">
        <f t="shared" si="22"/>
        <v>0</v>
      </c>
      <c r="P408" s="507">
        <f t="shared" si="22"/>
        <v>77</v>
      </c>
      <c r="Q408" s="512">
        <f t="shared" si="22"/>
        <v>0</v>
      </c>
    </row>
    <row r="409" spans="1:19" ht="15" customHeight="1" x14ac:dyDescent="0.15">
      <c r="A409" s="639"/>
      <c r="B409" s="212" t="s">
        <v>509</v>
      </c>
      <c r="C409" s="543">
        <f>D409+G409</f>
        <v>12285</v>
      </c>
      <c r="D409" s="505">
        <f>+D382+D385+D388+D393+D396+D399+D402+D405+D407</f>
        <v>12229</v>
      </c>
      <c r="E409" s="505">
        <f t="shared" ref="E409:Q409" si="23">+E382+E385+E388+E393+E396+E399+E402+E405+E407</f>
        <v>12229</v>
      </c>
      <c r="F409" s="505">
        <f t="shared" si="23"/>
        <v>0</v>
      </c>
      <c r="G409" s="505">
        <f t="shared" si="23"/>
        <v>56</v>
      </c>
      <c r="H409" s="505">
        <f t="shared" si="23"/>
        <v>10796</v>
      </c>
      <c r="I409" s="505">
        <f t="shared" si="23"/>
        <v>1409</v>
      </c>
      <c r="J409" s="505">
        <f t="shared" si="23"/>
        <v>80</v>
      </c>
      <c r="K409" s="505">
        <f t="shared" si="23"/>
        <v>0</v>
      </c>
      <c r="L409" s="505">
        <f t="shared" si="23"/>
        <v>0</v>
      </c>
      <c r="M409" s="505">
        <f t="shared" si="23"/>
        <v>0</v>
      </c>
      <c r="N409" s="505">
        <f t="shared" si="23"/>
        <v>0</v>
      </c>
      <c r="O409" s="505">
        <f t="shared" si="23"/>
        <v>0</v>
      </c>
      <c r="P409" s="505">
        <f t="shared" si="23"/>
        <v>0</v>
      </c>
      <c r="Q409" s="493">
        <f t="shared" si="23"/>
        <v>0</v>
      </c>
    </row>
    <row r="410" spans="1:19" ht="15" customHeight="1" x14ac:dyDescent="0.15">
      <c r="A410" s="639"/>
      <c r="B410" s="214" t="s">
        <v>522</v>
      </c>
      <c r="C410" s="538">
        <f>SUM(C408:C409)</f>
        <v>35114</v>
      </c>
      <c r="D410" s="495">
        <f>SUM(D408:D409)</f>
        <v>34801</v>
      </c>
      <c r="E410" s="496">
        <f>SUM(E408:E409)</f>
        <v>34799</v>
      </c>
      <c r="F410" s="497">
        <f>SUM(F408:F409)</f>
        <v>2</v>
      </c>
      <c r="G410" s="498">
        <f>SUM(G408:G409)</f>
        <v>313</v>
      </c>
      <c r="H410" s="498">
        <f t="shared" ref="H410:Q410" si="24">SUM(H408:H409)</f>
        <v>29925</v>
      </c>
      <c r="I410" s="498">
        <f t="shared" si="24"/>
        <v>3384</v>
      </c>
      <c r="J410" s="498">
        <f t="shared" si="24"/>
        <v>1805</v>
      </c>
      <c r="K410" s="498">
        <f t="shared" si="24"/>
        <v>0</v>
      </c>
      <c r="L410" s="498">
        <f t="shared" si="24"/>
        <v>0</v>
      </c>
      <c r="M410" s="498">
        <f t="shared" si="24"/>
        <v>0</v>
      </c>
      <c r="N410" s="498">
        <f>SUM(N408:N409)</f>
        <v>0</v>
      </c>
      <c r="O410" s="498">
        <f t="shared" si="24"/>
        <v>0</v>
      </c>
      <c r="P410" s="498">
        <f t="shared" si="24"/>
        <v>77</v>
      </c>
      <c r="Q410" s="495">
        <f t="shared" si="24"/>
        <v>0</v>
      </c>
    </row>
    <row r="411" spans="1:19" ht="27.75" customHeight="1" x14ac:dyDescent="0.15">
      <c r="A411" s="215" t="s">
        <v>523</v>
      </c>
      <c r="B411" s="553"/>
      <c r="E411" s="179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P411" s="513"/>
      <c r="Q411" s="513"/>
      <c r="R411" s="513"/>
      <c r="S411" s="217"/>
    </row>
    <row r="412" spans="1:19" ht="39.75" customHeight="1" x14ac:dyDescent="0.15">
      <c r="A412" s="640" t="s">
        <v>524</v>
      </c>
      <c r="B412" s="641"/>
      <c r="C412" s="547" t="s">
        <v>410</v>
      </c>
      <c r="D412" s="551" t="s">
        <v>7</v>
      </c>
      <c r="E412" s="39" t="s">
        <v>8</v>
      </c>
      <c r="F412" s="217"/>
      <c r="G412" s="217"/>
      <c r="H412" s="217"/>
      <c r="I412" s="217"/>
      <c r="J412" s="217"/>
      <c r="K412" s="217"/>
      <c r="L412" s="217"/>
      <c r="M412" s="513"/>
      <c r="N412" s="513"/>
      <c r="O412" s="513"/>
    </row>
    <row r="413" spans="1:19" ht="15" customHeight="1" x14ac:dyDescent="0.2">
      <c r="A413" s="642" t="s">
        <v>525</v>
      </c>
      <c r="B413" s="643"/>
      <c r="C413" s="514">
        <f>[5]B!C1073</f>
        <v>219</v>
      </c>
      <c r="D413" s="245">
        <f>[5]B!E1073</f>
        <v>219</v>
      </c>
      <c r="E413" s="220"/>
      <c r="F413" s="217"/>
      <c r="G413" s="217"/>
      <c r="H413" s="217"/>
      <c r="I413" s="217"/>
      <c r="J413" s="217"/>
      <c r="K413" s="217"/>
      <c r="L413" s="217"/>
      <c r="M413" s="513"/>
      <c r="N413" s="513"/>
      <c r="O413" s="513"/>
    </row>
    <row r="414" spans="1:19" ht="15" customHeight="1" x14ac:dyDescent="0.15">
      <c r="A414" s="628" t="s">
        <v>526</v>
      </c>
      <c r="B414" s="629"/>
      <c r="C414" s="514">
        <f>[5]B!C2741</f>
        <v>26</v>
      </c>
      <c r="D414" s="245">
        <f>[5]B!E2741</f>
        <v>21</v>
      </c>
      <c r="E414" s="18">
        <f>[5]B!AL2741</f>
        <v>701400</v>
      </c>
      <c r="F414" s="217"/>
      <c r="G414" s="217"/>
      <c r="H414" s="217"/>
      <c r="I414" s="217"/>
      <c r="J414" s="217"/>
      <c r="K414" s="217"/>
      <c r="L414" s="217"/>
      <c r="M414" s="513"/>
      <c r="N414" s="513"/>
      <c r="O414" s="513"/>
    </row>
    <row r="415" spans="1:19" ht="15" customHeight="1" x14ac:dyDescent="0.15">
      <c r="A415" s="628" t="s">
        <v>527</v>
      </c>
      <c r="B415" s="629"/>
      <c r="C415" s="514">
        <f>[5]B!C2751</f>
        <v>74</v>
      </c>
      <c r="D415" s="515">
        <f>[5]B!E2751</f>
        <v>55</v>
      </c>
      <c r="E415" s="20"/>
      <c r="F415" s="217"/>
      <c r="G415" s="217"/>
      <c r="H415" s="217"/>
      <c r="I415" s="217"/>
      <c r="J415" s="217"/>
      <c r="K415" s="217"/>
      <c r="L415" s="217"/>
      <c r="M415" s="513"/>
      <c r="N415" s="513"/>
      <c r="O415" s="513"/>
    </row>
    <row r="416" spans="1:19" ht="15" customHeight="1" x14ac:dyDescent="0.15">
      <c r="A416" s="628" t="s">
        <v>528</v>
      </c>
      <c r="B416" s="629"/>
      <c r="C416" s="514">
        <f>[5]B!C67</f>
        <v>395</v>
      </c>
      <c r="D416" s="245">
        <f>[5]B!E67</f>
        <v>395</v>
      </c>
      <c r="E416" s="18">
        <f>[5]B!AL67</f>
        <v>312050</v>
      </c>
      <c r="F416" s="217"/>
      <c r="G416" s="217"/>
      <c r="H416" s="217"/>
      <c r="I416" s="217"/>
      <c r="J416" s="217"/>
      <c r="K416" s="217"/>
      <c r="L416" s="217"/>
      <c r="M416" s="513"/>
      <c r="N416" s="513"/>
      <c r="O416" s="513"/>
    </row>
    <row r="417" spans="1:23" ht="15" customHeight="1" x14ac:dyDescent="0.15">
      <c r="A417" s="628" t="s">
        <v>529</v>
      </c>
      <c r="B417" s="629"/>
      <c r="C417" s="514">
        <f>[5]B!C73</f>
        <v>0</v>
      </c>
      <c r="D417" s="245">
        <f>[5]B!E73</f>
        <v>0</v>
      </c>
      <c r="E417" s="20"/>
      <c r="F417" s="217"/>
      <c r="G417" s="217"/>
      <c r="H417" s="217"/>
      <c r="I417" s="217"/>
      <c r="J417" s="217"/>
      <c r="K417" s="217"/>
      <c r="L417" s="217"/>
      <c r="M417" s="513"/>
      <c r="N417" s="513"/>
      <c r="O417" s="513"/>
    </row>
    <row r="418" spans="1:23" ht="15" customHeight="1" x14ac:dyDescent="0.15">
      <c r="A418" s="628" t="s">
        <v>530</v>
      </c>
      <c r="B418" s="629"/>
      <c r="C418" s="516">
        <f>[5]B!C68</f>
        <v>536</v>
      </c>
      <c r="D418" s="245">
        <f>[5]B!E68</f>
        <v>536</v>
      </c>
      <c r="E418" s="18">
        <f>[5]B!AL68</f>
        <v>9615840</v>
      </c>
      <c r="F418" s="217"/>
      <c r="G418" s="217"/>
      <c r="H418" s="217"/>
      <c r="I418" s="217"/>
      <c r="J418" s="217"/>
      <c r="K418" s="217"/>
      <c r="L418" s="217"/>
      <c r="M418" s="513"/>
      <c r="N418" s="513"/>
      <c r="O418" s="513"/>
    </row>
    <row r="419" spans="1:23" ht="15" customHeight="1" x14ac:dyDescent="0.15">
      <c r="A419" s="628" t="s">
        <v>531</v>
      </c>
      <c r="B419" s="629"/>
      <c r="C419" s="514">
        <f>[5]B!C69</f>
        <v>61</v>
      </c>
      <c r="D419" s="245">
        <f>[5]B!E69</f>
        <v>57</v>
      </c>
      <c r="E419" s="18">
        <f>[5]B!AL69</f>
        <v>2348970</v>
      </c>
      <c r="F419" s="217"/>
      <c r="G419" s="217"/>
      <c r="H419" s="217"/>
      <c r="I419" s="217"/>
      <c r="J419" s="217"/>
      <c r="K419" s="217"/>
      <c r="L419" s="217"/>
      <c r="M419" s="513"/>
      <c r="N419" s="513"/>
      <c r="O419" s="513"/>
    </row>
    <row r="420" spans="1:23" ht="15" customHeight="1" x14ac:dyDescent="0.15">
      <c r="A420" s="628" t="s">
        <v>532</v>
      </c>
      <c r="B420" s="629"/>
      <c r="C420" s="514">
        <f>[5]B!C71</f>
        <v>0</v>
      </c>
      <c r="D420" s="245">
        <f>[5]B!E71</f>
        <v>0</v>
      </c>
      <c r="E420" s="18">
        <f>[5]B!AL71</f>
        <v>0</v>
      </c>
      <c r="F420" s="221"/>
      <c r="G420" s="221"/>
      <c r="H420" s="221"/>
      <c r="I420" s="221"/>
      <c r="J420" s="221"/>
      <c r="K420" s="221"/>
      <c r="L420" s="221"/>
      <c r="M420" s="221"/>
      <c r="N420" s="221"/>
      <c r="O420" s="221"/>
    </row>
    <row r="421" spans="1:23" ht="15" customHeight="1" x14ac:dyDescent="0.15">
      <c r="A421" s="628" t="s">
        <v>533</v>
      </c>
      <c r="B421" s="629"/>
      <c r="C421" s="516">
        <f>[5]B!C70</f>
        <v>9731</v>
      </c>
      <c r="D421" s="245">
        <f>[5]B!E70</f>
        <v>9731</v>
      </c>
      <c r="E421" s="18">
        <f>[5]B!AL70</f>
        <v>23257090</v>
      </c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</row>
    <row r="422" spans="1:23" ht="15" customHeight="1" x14ac:dyDescent="0.2">
      <c r="A422" s="628" t="s">
        <v>534</v>
      </c>
      <c r="B422" s="629"/>
      <c r="C422" s="514">
        <f>[5]B!C2739</f>
        <v>12</v>
      </c>
      <c r="D422" s="245">
        <f>[5]B!E2739</f>
        <v>12</v>
      </c>
      <c r="E422" s="223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</row>
    <row r="423" spans="1:23" ht="15" customHeight="1" x14ac:dyDescent="0.15">
      <c r="A423" s="630" t="s">
        <v>535</v>
      </c>
      <c r="B423" s="631"/>
      <c r="C423" s="517">
        <f>SUM(C413:C422)</f>
        <v>11054</v>
      </c>
      <c r="D423" s="518">
        <f>SUM(D413:D422)</f>
        <v>11026</v>
      </c>
      <c r="E423" s="519">
        <f>SUM(E413:E422)</f>
        <v>36235350</v>
      </c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</row>
    <row r="424" spans="1:23" s="225" customFormat="1" ht="24.95" customHeight="1" x14ac:dyDescent="0.15">
      <c r="A424" s="215" t="s">
        <v>536</v>
      </c>
      <c r="B424" s="224"/>
      <c r="F424" s="5"/>
      <c r="N424" s="226"/>
      <c r="O424" s="226"/>
      <c r="P424" s="226"/>
      <c r="Q424" s="226"/>
      <c r="R424" s="226"/>
      <c r="S424" s="226"/>
      <c r="T424" s="227"/>
      <c r="U424" s="226"/>
      <c r="V424" s="226"/>
      <c r="W424" s="226"/>
    </row>
    <row r="425" spans="1:23" ht="24.75" customHeight="1" x14ac:dyDescent="0.15">
      <c r="A425" s="632" t="s">
        <v>537</v>
      </c>
      <c r="B425" s="633"/>
      <c r="C425" s="547" t="s">
        <v>410</v>
      </c>
      <c r="N425" s="227"/>
      <c r="O425" s="227"/>
      <c r="P425" s="227"/>
      <c r="Q425" s="227"/>
      <c r="R425" s="227"/>
      <c r="S425" s="227"/>
      <c r="T425" s="227"/>
      <c r="U425" s="227"/>
      <c r="V425" s="227"/>
      <c r="W425" s="227"/>
    </row>
    <row r="426" spans="1:23" ht="14.1" customHeight="1" x14ac:dyDescent="0.15">
      <c r="A426" s="634" t="s">
        <v>538</v>
      </c>
      <c r="B426" s="635"/>
      <c r="C426" s="228">
        <v>7493</v>
      </c>
      <c r="D426" s="179"/>
      <c r="E426" s="151"/>
      <c r="H426" s="224"/>
      <c r="I426" s="224"/>
      <c r="J426" s="224"/>
      <c r="K426" s="224"/>
      <c r="L426" s="224"/>
      <c r="M426" s="224"/>
      <c r="N426" s="229"/>
      <c r="O426" s="229"/>
      <c r="P426" s="226"/>
      <c r="Q426" s="227"/>
      <c r="R426" s="227"/>
      <c r="S426" s="227"/>
      <c r="T426" s="227"/>
      <c r="U426" s="227"/>
      <c r="V426" s="227"/>
      <c r="W426" s="227"/>
    </row>
    <row r="427" spans="1:23" ht="24.95" customHeight="1" x14ac:dyDescent="0.15">
      <c r="A427" s="230" t="s">
        <v>539</v>
      </c>
      <c r="B427" s="231"/>
      <c r="C427" s="232"/>
      <c r="D427" s="492"/>
      <c r="E427" s="492"/>
      <c r="F427" s="492"/>
      <c r="G427" s="217"/>
      <c r="H427" s="217"/>
      <c r="I427" s="217"/>
      <c r="J427" s="217"/>
      <c r="K427" s="217"/>
      <c r="L427" s="217"/>
      <c r="M427" s="217"/>
      <c r="N427" s="222"/>
      <c r="O427" s="222"/>
      <c r="P427" s="227"/>
      <c r="Q427" s="227"/>
      <c r="R427" s="227"/>
      <c r="S427" s="227"/>
      <c r="T427" s="227"/>
      <c r="U427" s="227"/>
      <c r="V427" s="227"/>
      <c r="W427" s="227"/>
    </row>
    <row r="428" spans="1:23" ht="21.75" customHeight="1" x14ac:dyDescent="0.15">
      <c r="A428" s="233"/>
      <c r="B428" s="234"/>
      <c r="C428" s="520" t="s">
        <v>410</v>
      </c>
      <c r="D428" s="492"/>
      <c r="E428" s="492"/>
      <c r="F428" s="492"/>
      <c r="G428" s="217"/>
      <c r="H428" s="217"/>
      <c r="I428" s="217"/>
      <c r="J428" s="217"/>
      <c r="K428" s="217"/>
      <c r="L428" s="217"/>
      <c r="M428" s="217"/>
      <c r="N428" s="217"/>
      <c r="O428" s="217"/>
    </row>
    <row r="429" spans="1:23" ht="15" customHeight="1" x14ac:dyDescent="0.15">
      <c r="A429" s="636" t="s">
        <v>540</v>
      </c>
      <c r="B429" s="207" t="s">
        <v>541</v>
      </c>
      <c r="C429" s="521"/>
      <c r="D429" s="522"/>
      <c r="E429" s="492"/>
      <c r="F429" s="492"/>
      <c r="G429" s="217"/>
      <c r="H429" s="217"/>
      <c r="I429" s="217"/>
      <c r="J429" s="217"/>
      <c r="K429" s="217"/>
      <c r="L429" s="217"/>
      <c r="M429" s="217"/>
      <c r="N429" s="217"/>
      <c r="O429" s="217"/>
    </row>
    <row r="430" spans="1:23" ht="15" customHeight="1" x14ac:dyDescent="0.15">
      <c r="A430" s="636"/>
      <c r="B430" s="208" t="s">
        <v>542</v>
      </c>
      <c r="C430" s="523">
        <v>1350</v>
      </c>
      <c r="D430" s="522"/>
      <c r="E430" s="492"/>
      <c r="F430" s="492"/>
      <c r="G430" s="217"/>
      <c r="H430" s="217"/>
      <c r="I430" s="217"/>
      <c r="J430" s="217"/>
      <c r="K430" s="217"/>
      <c r="L430" s="217"/>
      <c r="M430" s="217"/>
      <c r="N430" s="217"/>
      <c r="O430" s="217"/>
    </row>
    <row r="431" spans="1:23" ht="15" customHeight="1" x14ac:dyDescent="0.15">
      <c r="A431" s="613" t="s">
        <v>543</v>
      </c>
      <c r="B431" s="614"/>
      <c r="C431" s="524">
        <v>20195</v>
      </c>
      <c r="D431" s="522"/>
      <c r="E431" s="492"/>
      <c r="F431" s="492"/>
      <c r="G431" s="217"/>
      <c r="H431" s="217"/>
      <c r="I431" s="217"/>
      <c r="J431" s="217"/>
      <c r="K431" s="217"/>
      <c r="L431" s="217"/>
      <c r="M431" s="217"/>
      <c r="N431" s="217"/>
      <c r="O431" s="217"/>
    </row>
    <row r="432" spans="1:23" s="149" customFormat="1" ht="24.95" customHeight="1" x14ac:dyDescent="0.15">
      <c r="A432" s="174" t="s">
        <v>544</v>
      </c>
      <c r="B432" s="148"/>
    </row>
    <row r="433" spans="1:28" ht="12.75" customHeight="1" x14ac:dyDescent="0.15">
      <c r="A433" s="615" t="s">
        <v>545</v>
      </c>
      <c r="B433" s="616"/>
      <c r="C433" s="619" t="s">
        <v>105</v>
      </c>
      <c r="D433" s="621" t="s">
        <v>546</v>
      </c>
      <c r="E433" s="622"/>
      <c r="F433" s="622"/>
      <c r="G433" s="622"/>
      <c r="H433" s="622"/>
      <c r="I433" s="623"/>
      <c r="J433" s="624" t="s">
        <v>419</v>
      </c>
    </row>
    <row r="434" spans="1:28" ht="22.5" customHeight="1" x14ac:dyDescent="0.15">
      <c r="A434" s="617"/>
      <c r="B434" s="618"/>
      <c r="C434" s="620"/>
      <c r="D434" s="236" t="s">
        <v>547</v>
      </c>
      <c r="E434" s="237" t="s">
        <v>548</v>
      </c>
      <c r="F434" s="238" t="s">
        <v>549</v>
      </c>
      <c r="G434" s="238" t="s">
        <v>550</v>
      </c>
      <c r="H434" s="238" t="s">
        <v>551</v>
      </c>
      <c r="I434" s="239" t="s">
        <v>552</v>
      </c>
      <c r="J434" s="625"/>
    </row>
    <row r="435" spans="1:28" ht="15" customHeight="1" x14ac:dyDescent="0.15">
      <c r="A435" s="626" t="s">
        <v>553</v>
      </c>
      <c r="B435" s="627"/>
      <c r="C435" s="240">
        <f>SUM(D435:I435)</f>
        <v>0</v>
      </c>
      <c r="D435" s="241"/>
      <c r="E435" s="242"/>
      <c r="F435" s="242"/>
      <c r="G435" s="242"/>
      <c r="H435" s="242"/>
      <c r="I435" s="243"/>
      <c r="J435" s="244"/>
      <c r="K435" s="168" t="str">
        <f>AA435</f>
        <v/>
      </c>
      <c r="L435" s="217"/>
      <c r="M435" s="217"/>
      <c r="N435" s="217"/>
      <c r="O435" s="217"/>
      <c r="P435" s="513"/>
      <c r="Q435" s="513"/>
      <c r="R435" s="513"/>
      <c r="AA435" s="194" t="str">
        <f>IF(J435&gt;C435,"Error: Las actividades totales son menores que las realizadas en beneficiarios","")</f>
        <v/>
      </c>
      <c r="AB435" s="194">
        <f>IF(J435&gt;C435,1,0)</f>
        <v>0</v>
      </c>
    </row>
    <row r="436" spans="1:28" ht="15" customHeight="1" x14ac:dyDescent="0.15">
      <c r="A436" s="600" t="s">
        <v>554</v>
      </c>
      <c r="B436" s="601"/>
      <c r="C436" s="245">
        <f>SUM(D436:I436)</f>
        <v>0</v>
      </c>
      <c r="D436" s="246"/>
      <c r="E436" s="247"/>
      <c r="F436" s="247"/>
      <c r="G436" s="247"/>
      <c r="H436" s="247"/>
      <c r="I436" s="248"/>
      <c r="J436" s="249"/>
      <c r="K436" s="168" t="str">
        <f>AA436</f>
        <v/>
      </c>
      <c r="AA436" s="194" t="str">
        <f>IF(J436&gt;C436,"Error: Las actividades totales son menores que las realizadas en beneficiarios","")</f>
        <v/>
      </c>
      <c r="AB436" s="194">
        <f>IF(J436&gt;C436,1,0)</f>
        <v>0</v>
      </c>
    </row>
    <row r="437" spans="1:28" ht="15" customHeight="1" x14ac:dyDescent="0.15">
      <c r="A437" s="602" t="s">
        <v>555</v>
      </c>
      <c r="B437" s="603"/>
      <c r="C437" s="250">
        <f>SUM(D437:E437)</f>
        <v>0</v>
      </c>
      <c r="D437" s="251"/>
      <c r="E437" s="252"/>
      <c r="F437" s="253"/>
      <c r="G437" s="253"/>
      <c r="H437" s="253"/>
      <c r="I437" s="254"/>
      <c r="J437" s="255"/>
      <c r="K437" s="168" t="str">
        <f>AA437</f>
        <v/>
      </c>
      <c r="AA437" s="194" t="str">
        <f>IF(J437&gt;C437,"Error: Las actividades totales son menores que las realizadas en beneficiarios","")</f>
        <v/>
      </c>
      <c r="AB437" s="194">
        <f>IF(J437&gt;C437,1,0)</f>
        <v>0</v>
      </c>
    </row>
    <row r="438" spans="1:28" ht="24.95" customHeight="1" x14ac:dyDescent="0.15">
      <c r="A438" s="174" t="s">
        <v>556</v>
      </c>
      <c r="B438" s="256"/>
      <c r="C438" s="525"/>
      <c r="D438" s="525"/>
      <c r="E438" s="525"/>
      <c r="F438" s="525"/>
      <c r="G438" s="525"/>
      <c r="H438" s="525"/>
      <c r="I438" s="525"/>
      <c r="J438" s="525"/>
      <c r="K438" s="525"/>
    </row>
    <row r="439" spans="1:28" ht="39.950000000000003" customHeight="1" x14ac:dyDescent="0.15">
      <c r="A439" s="604" t="s">
        <v>557</v>
      </c>
      <c r="B439" s="605"/>
      <c r="C439" s="257" t="s">
        <v>410</v>
      </c>
      <c r="D439" s="549" t="s">
        <v>558</v>
      </c>
      <c r="E439" s="258" t="s">
        <v>559</v>
      </c>
      <c r="L439" s="5" t="s">
        <v>560</v>
      </c>
    </row>
    <row r="440" spans="1:28" ht="15" customHeight="1" x14ac:dyDescent="0.15">
      <c r="A440" s="606" t="s">
        <v>561</v>
      </c>
      <c r="B440" s="259" t="s">
        <v>562</v>
      </c>
      <c r="C440" s="260">
        <v>265</v>
      </c>
      <c r="D440" s="261">
        <v>256</v>
      </c>
      <c r="E440" s="261"/>
      <c r="F440" s="151" t="str">
        <f>AA440</f>
        <v/>
      </c>
      <c r="AA440" s="194" t="str">
        <f>IF(D440&gt;C440,"Error: Las actividades totales son menores que las realizadas en beneficiarios","")</f>
        <v/>
      </c>
      <c r="AB440" s="194">
        <f>IF(D440&gt;C440,1,0)</f>
        <v>0</v>
      </c>
    </row>
    <row r="441" spans="1:28" ht="15" customHeight="1" x14ac:dyDescent="0.15">
      <c r="A441" s="607"/>
      <c r="B441" s="262" t="s">
        <v>563</v>
      </c>
      <c r="C441" s="263"/>
      <c r="D441" s="264"/>
      <c r="E441" s="264"/>
      <c r="F441" s="151" t="str">
        <f>AA441</f>
        <v/>
      </c>
      <c r="AA441" s="194" t="str">
        <f>IF(D441&gt;C441,"Error: Las actividades totales son menores que las realizadas en beneficiarios","")</f>
        <v/>
      </c>
      <c r="AB441" s="194">
        <f>IF(D441&gt;C441,1,0)</f>
        <v>0</v>
      </c>
    </row>
    <row r="442" spans="1:28" ht="15" customHeight="1" x14ac:dyDescent="0.15">
      <c r="A442" s="608"/>
      <c r="B442" s="265" t="s">
        <v>564</v>
      </c>
      <c r="C442" s="266"/>
      <c r="D442" s="267"/>
      <c r="E442" s="267"/>
      <c r="F442" s="151" t="str">
        <f>AA442</f>
        <v/>
      </c>
      <c r="AA442" s="194" t="str">
        <f>IF(D442&gt;C442,"Error: Las actividades totales son menores que las realizadas en beneficiarios","")</f>
        <v/>
      </c>
      <c r="AB442" s="194">
        <f>IF(D442&gt;C442,1,0)</f>
        <v>0</v>
      </c>
    </row>
    <row r="443" spans="1:28" ht="24.95" customHeight="1" x14ac:dyDescent="0.15">
      <c r="A443" s="268" t="s">
        <v>565</v>
      </c>
      <c r="B443" s="269"/>
      <c r="C443" s="270"/>
      <c r="D443" s="271"/>
      <c r="E443" s="271"/>
    </row>
    <row r="444" spans="1:28" ht="18.75" customHeight="1" x14ac:dyDescent="0.15">
      <c r="A444" s="609" t="s">
        <v>566</v>
      </c>
      <c r="B444" s="610"/>
      <c r="C444" s="272" t="s">
        <v>105</v>
      </c>
    </row>
    <row r="445" spans="1:28" ht="15" customHeight="1" x14ac:dyDescent="0.15">
      <c r="A445" s="611" t="s">
        <v>567</v>
      </c>
      <c r="B445" s="612"/>
      <c r="C445" s="526">
        <f>[5]B!C2916</f>
        <v>0</v>
      </c>
    </row>
    <row r="446" spans="1:28" ht="15" customHeight="1" x14ac:dyDescent="0.15">
      <c r="A446" s="589" t="s">
        <v>568</v>
      </c>
      <c r="B446" s="590"/>
      <c r="C446" s="527">
        <f>[5]B!C2917</f>
        <v>0</v>
      </c>
    </row>
    <row r="449" spans="1:13" ht="12.75" x14ac:dyDescent="0.2">
      <c r="A449" s="273" t="s">
        <v>569</v>
      </c>
      <c r="B449" s="274"/>
    </row>
    <row r="450" spans="1:13" ht="50.25" customHeight="1" x14ac:dyDescent="0.15">
      <c r="A450" s="591" t="s">
        <v>489</v>
      </c>
      <c r="B450" s="592"/>
      <c r="C450" s="595" t="s">
        <v>410</v>
      </c>
      <c r="D450" s="595" t="s">
        <v>490</v>
      </c>
      <c r="E450" s="597" t="s">
        <v>570</v>
      </c>
      <c r="F450" s="598"/>
      <c r="G450" s="597" t="s">
        <v>571</v>
      </c>
      <c r="H450" s="599"/>
      <c r="I450" s="598"/>
      <c r="J450" s="460" t="s">
        <v>493</v>
      </c>
      <c r="K450" s="460" t="s">
        <v>494</v>
      </c>
      <c r="L450" s="460" t="s">
        <v>495</v>
      </c>
      <c r="M450" s="472" t="s">
        <v>495</v>
      </c>
    </row>
    <row r="451" spans="1:13" ht="54.75" customHeight="1" x14ac:dyDescent="0.15">
      <c r="A451" s="593"/>
      <c r="B451" s="594"/>
      <c r="C451" s="596"/>
      <c r="D451" s="596"/>
      <c r="E451" s="275" t="s">
        <v>572</v>
      </c>
      <c r="F451" s="275" t="s">
        <v>573</v>
      </c>
      <c r="G451" s="528" t="s">
        <v>574</v>
      </c>
      <c r="H451" s="528" t="s">
        <v>575</v>
      </c>
      <c r="I451" s="529" t="s">
        <v>576</v>
      </c>
      <c r="J451" s="275" t="s">
        <v>572</v>
      </c>
      <c r="K451" s="275" t="s">
        <v>573</v>
      </c>
      <c r="L451" s="275" t="s">
        <v>572</v>
      </c>
      <c r="M451" s="275" t="s">
        <v>573</v>
      </c>
    </row>
    <row r="452" spans="1:13" ht="15" customHeight="1" x14ac:dyDescent="0.15">
      <c r="A452" s="587" t="s">
        <v>194</v>
      </c>
      <c r="B452" s="588" t="s">
        <v>194</v>
      </c>
      <c r="C452" s="530">
        <f>SUM(E452:F452)</f>
        <v>0</v>
      </c>
      <c r="D452" s="531"/>
      <c r="E452" s="531"/>
      <c r="F452" s="531"/>
      <c r="G452" s="531"/>
      <c r="H452" s="531"/>
      <c r="I452" s="531"/>
      <c r="J452" s="531"/>
      <c r="K452" s="531"/>
      <c r="L452" s="531"/>
      <c r="M452" s="531"/>
    </row>
    <row r="453" spans="1:13" ht="15" customHeight="1" x14ac:dyDescent="0.15">
      <c r="A453" s="587" t="s">
        <v>196</v>
      </c>
      <c r="B453" s="588" t="s">
        <v>196</v>
      </c>
      <c r="C453" s="530">
        <f>SUM(E453:F453)</f>
        <v>0</v>
      </c>
      <c r="D453" s="531"/>
      <c r="E453" s="531"/>
      <c r="F453" s="531"/>
      <c r="G453" s="531"/>
      <c r="H453" s="531"/>
      <c r="I453" s="531"/>
      <c r="J453" s="531"/>
      <c r="K453" s="531"/>
      <c r="L453" s="531"/>
      <c r="M453" s="531"/>
    </row>
    <row r="454" spans="1:13" ht="15" customHeight="1" x14ac:dyDescent="0.15">
      <c r="A454" s="587" t="s">
        <v>200</v>
      </c>
      <c r="B454" s="588"/>
      <c r="C454" s="530">
        <f>SUM(E454:F454)</f>
        <v>0</v>
      </c>
      <c r="D454" s="531"/>
      <c r="E454" s="531"/>
      <c r="F454" s="531"/>
      <c r="G454" s="531"/>
      <c r="H454" s="531"/>
      <c r="I454" s="531"/>
      <c r="J454" s="531"/>
      <c r="K454" s="531"/>
      <c r="L454" s="531"/>
      <c r="M454" s="531"/>
    </row>
    <row r="455" spans="1:13" ht="15" customHeight="1" x14ac:dyDescent="0.15">
      <c r="A455" s="587" t="s">
        <v>206</v>
      </c>
      <c r="B455" s="588"/>
      <c r="C455" s="530">
        <f>SUM(E455:F455)</f>
        <v>0</v>
      </c>
      <c r="D455" s="531"/>
      <c r="E455" s="531"/>
      <c r="F455" s="531"/>
      <c r="G455" s="531"/>
      <c r="H455" s="531"/>
      <c r="I455" s="531"/>
      <c r="J455" s="531"/>
      <c r="K455" s="531"/>
      <c r="L455" s="531"/>
      <c r="M455" s="531"/>
    </row>
    <row r="456" spans="1:13" ht="15" customHeight="1" x14ac:dyDescent="0.15">
      <c r="A456" s="587" t="s">
        <v>226</v>
      </c>
      <c r="B456" s="588"/>
      <c r="C456" s="530">
        <f>SUM(E456:F456)</f>
        <v>0</v>
      </c>
      <c r="D456" s="531"/>
      <c r="E456" s="531"/>
      <c r="F456" s="531"/>
      <c r="G456" s="531"/>
      <c r="H456" s="531"/>
      <c r="I456" s="531"/>
      <c r="J456" s="531"/>
      <c r="K456" s="531"/>
      <c r="L456" s="531"/>
      <c r="M456" s="531"/>
    </row>
    <row r="457" spans="1:13" ht="15" customHeight="1" x14ac:dyDescent="0.15">
      <c r="A457" s="546"/>
      <c r="B457" s="545" t="s">
        <v>577</v>
      </c>
      <c r="C457" s="530">
        <f t="shared" ref="C457:I457" si="25">SUM(C452:C456)</f>
        <v>0</v>
      </c>
      <c r="D457" s="530">
        <f t="shared" si="25"/>
        <v>0</v>
      </c>
      <c r="E457" s="530">
        <f t="shared" si="25"/>
        <v>0</v>
      </c>
      <c r="F457" s="530">
        <f t="shared" si="25"/>
        <v>0</v>
      </c>
      <c r="G457" s="530">
        <f t="shared" si="25"/>
        <v>0</v>
      </c>
      <c r="H457" s="530">
        <f t="shared" si="25"/>
        <v>0</v>
      </c>
      <c r="I457" s="530">
        <f t="shared" si="25"/>
        <v>0</v>
      </c>
      <c r="J457" s="530">
        <f>SUM(J452:J456)</f>
        <v>0</v>
      </c>
      <c r="K457" s="530">
        <f t="shared" ref="K457" si="26">SUM(K452:K456)</f>
        <v>0</v>
      </c>
      <c r="L457" s="530">
        <f>SUM(L452:L456)</f>
        <v>0</v>
      </c>
      <c r="M457" s="530">
        <f t="shared" ref="M457" si="27">SUM(M452:M456)</f>
        <v>0</v>
      </c>
    </row>
    <row r="458" spans="1:13" ht="24" customHeight="1" x14ac:dyDescent="0.15">
      <c r="A458" s="577" t="s">
        <v>578</v>
      </c>
      <c r="B458" s="578"/>
      <c r="C458" s="530">
        <f>SUM(E458:F458)</f>
        <v>0</v>
      </c>
      <c r="D458" s="531"/>
      <c r="E458" s="531"/>
      <c r="F458" s="531"/>
      <c r="G458" s="531"/>
      <c r="H458" s="531"/>
      <c r="I458" s="531"/>
      <c r="J458" s="531"/>
      <c r="K458" s="531"/>
      <c r="L458" s="531"/>
      <c r="M458" s="531"/>
    </row>
    <row r="459" spans="1:13" ht="15" customHeight="1" x14ac:dyDescent="0.15">
      <c r="A459" s="577" t="s">
        <v>579</v>
      </c>
      <c r="B459" s="578"/>
      <c r="C459" s="530">
        <f>SUM(E459:F459)</f>
        <v>0</v>
      </c>
      <c r="D459" s="531"/>
      <c r="E459" s="531"/>
      <c r="F459" s="531"/>
      <c r="G459" s="531"/>
      <c r="H459" s="531"/>
      <c r="I459" s="531"/>
      <c r="J459" s="531"/>
      <c r="K459" s="531"/>
      <c r="L459" s="531"/>
      <c r="M459" s="531"/>
    </row>
    <row r="460" spans="1:13" ht="15" customHeight="1" x14ac:dyDescent="0.15">
      <c r="A460" s="577" t="s">
        <v>580</v>
      </c>
      <c r="B460" s="578"/>
      <c r="C460" s="530">
        <f>SUM(E460:F460)</f>
        <v>0</v>
      </c>
      <c r="D460" s="531"/>
      <c r="E460" s="531"/>
      <c r="F460" s="531"/>
      <c r="G460" s="531"/>
      <c r="H460" s="531"/>
      <c r="I460" s="531"/>
      <c r="J460" s="531"/>
      <c r="K460" s="531"/>
      <c r="L460" s="531"/>
      <c r="M460" s="531"/>
    </row>
    <row r="461" spans="1:13" ht="15" customHeight="1" x14ac:dyDescent="0.15">
      <c r="A461" s="585" t="s">
        <v>581</v>
      </c>
      <c r="B461" s="586"/>
      <c r="C461" s="530">
        <f t="shared" ref="C461:M461" si="28">SUM(C458:C460)</f>
        <v>0</v>
      </c>
      <c r="D461" s="530">
        <f t="shared" si="28"/>
        <v>0</v>
      </c>
      <c r="E461" s="530">
        <f t="shared" si="28"/>
        <v>0</v>
      </c>
      <c r="F461" s="530">
        <f t="shared" si="28"/>
        <v>0</v>
      </c>
      <c r="G461" s="530">
        <f t="shared" si="28"/>
        <v>0</v>
      </c>
      <c r="H461" s="530">
        <f t="shared" si="28"/>
        <v>0</v>
      </c>
      <c r="I461" s="530">
        <f t="shared" si="28"/>
        <v>0</v>
      </c>
      <c r="J461" s="530">
        <f t="shared" si="28"/>
        <v>0</v>
      </c>
      <c r="K461" s="530">
        <f t="shared" si="28"/>
        <v>0</v>
      </c>
      <c r="L461" s="530">
        <f t="shared" si="28"/>
        <v>0</v>
      </c>
      <c r="M461" s="530">
        <f t="shared" si="28"/>
        <v>0</v>
      </c>
    </row>
    <row r="462" spans="1:13" ht="15" customHeight="1" x14ac:dyDescent="0.15">
      <c r="A462" s="577" t="s">
        <v>582</v>
      </c>
      <c r="B462" s="578"/>
      <c r="C462" s="530">
        <f t="shared" ref="C462" si="29">SUM(E462:F462)</f>
        <v>0</v>
      </c>
      <c r="D462" s="531"/>
      <c r="E462" s="531"/>
      <c r="F462" s="531"/>
      <c r="G462" s="531"/>
      <c r="H462" s="531"/>
      <c r="I462" s="531"/>
      <c r="J462" s="531"/>
      <c r="K462" s="531"/>
      <c r="L462" s="531"/>
      <c r="M462" s="531"/>
    </row>
    <row r="463" spans="1:13" ht="15" customHeight="1" x14ac:dyDescent="0.15">
      <c r="A463" s="577" t="s">
        <v>583</v>
      </c>
      <c r="B463" s="578"/>
      <c r="C463" s="530">
        <f>SUM(E463:F463)</f>
        <v>0</v>
      </c>
      <c r="D463" s="531"/>
      <c r="E463" s="531"/>
      <c r="F463" s="531"/>
      <c r="G463" s="531"/>
      <c r="H463" s="531"/>
      <c r="I463" s="531"/>
      <c r="J463" s="531"/>
      <c r="K463" s="531"/>
      <c r="L463" s="531"/>
      <c r="M463" s="531"/>
    </row>
    <row r="464" spans="1:13" ht="15" customHeight="1" x14ac:dyDescent="0.15">
      <c r="A464" s="577" t="s">
        <v>584</v>
      </c>
      <c r="B464" s="578"/>
      <c r="C464" s="530">
        <f>SUM(E464:F464)</f>
        <v>0</v>
      </c>
      <c r="D464" s="531"/>
      <c r="E464" s="531"/>
      <c r="F464" s="531"/>
      <c r="G464" s="531"/>
      <c r="H464" s="531"/>
      <c r="I464" s="531"/>
      <c r="J464" s="531"/>
      <c r="K464" s="531"/>
      <c r="L464" s="531"/>
      <c r="M464" s="531"/>
    </row>
    <row r="465" spans="1:13" ht="15" customHeight="1" x14ac:dyDescent="0.15">
      <c r="A465" s="546"/>
      <c r="B465" s="278" t="s">
        <v>585</v>
      </c>
      <c r="C465" s="530">
        <f t="shared" ref="C465:M465" si="30">SUM(C462:C464)</f>
        <v>0</v>
      </c>
      <c r="D465" s="530">
        <f t="shared" si="30"/>
        <v>0</v>
      </c>
      <c r="E465" s="530">
        <f t="shared" si="30"/>
        <v>0</v>
      </c>
      <c r="F465" s="530">
        <f t="shared" si="30"/>
        <v>0</v>
      </c>
      <c r="G465" s="530">
        <f t="shared" si="30"/>
        <v>0</v>
      </c>
      <c r="H465" s="530">
        <f t="shared" si="30"/>
        <v>0</v>
      </c>
      <c r="I465" s="530">
        <f t="shared" si="30"/>
        <v>0</v>
      </c>
      <c r="J465" s="530">
        <f t="shared" si="30"/>
        <v>0</v>
      </c>
      <c r="K465" s="530">
        <f t="shared" si="30"/>
        <v>0</v>
      </c>
      <c r="L465" s="530">
        <f t="shared" si="30"/>
        <v>0</v>
      </c>
      <c r="M465" s="530">
        <f t="shared" si="30"/>
        <v>0</v>
      </c>
    </row>
    <row r="466" spans="1:13" ht="15" customHeight="1" x14ac:dyDescent="0.15">
      <c r="A466" s="577" t="s">
        <v>586</v>
      </c>
      <c r="B466" s="578"/>
      <c r="C466" s="530">
        <f>SUM(E466:F466)</f>
        <v>0</v>
      </c>
      <c r="D466" s="531"/>
      <c r="E466" s="531"/>
      <c r="F466" s="531"/>
      <c r="G466" s="531"/>
      <c r="H466" s="531"/>
      <c r="I466" s="531"/>
      <c r="J466" s="531"/>
      <c r="K466" s="531"/>
      <c r="L466" s="531"/>
      <c r="M466" s="531"/>
    </row>
    <row r="467" spans="1:13" ht="15" customHeight="1" x14ac:dyDescent="0.15">
      <c r="A467" s="579" t="s">
        <v>587</v>
      </c>
      <c r="B467" s="580"/>
      <c r="C467" s="530">
        <f>SUM(E467:F467)</f>
        <v>0</v>
      </c>
      <c r="D467" s="531"/>
      <c r="E467" s="531"/>
      <c r="F467" s="531"/>
      <c r="G467" s="531"/>
      <c r="H467" s="531"/>
      <c r="I467" s="531"/>
      <c r="J467" s="531"/>
      <c r="K467" s="531"/>
      <c r="L467" s="531"/>
      <c r="M467" s="531"/>
    </row>
    <row r="468" spans="1:13" ht="15" customHeight="1" x14ac:dyDescent="0.15">
      <c r="A468" s="577" t="s">
        <v>588</v>
      </c>
      <c r="B468" s="578"/>
      <c r="C468" s="530">
        <f>SUM(E468:F468)</f>
        <v>0</v>
      </c>
      <c r="D468" s="531"/>
      <c r="E468" s="531"/>
      <c r="F468" s="531"/>
      <c r="G468" s="531"/>
      <c r="H468" s="531"/>
      <c r="I468" s="531"/>
      <c r="J468" s="531"/>
      <c r="K468" s="531"/>
      <c r="L468" s="531"/>
      <c r="M468" s="531"/>
    </row>
    <row r="469" spans="1:13" ht="15" customHeight="1" x14ac:dyDescent="0.15">
      <c r="A469" s="546"/>
      <c r="B469" s="278" t="s">
        <v>589</v>
      </c>
      <c r="C469" s="530">
        <f>SUM(C466:C468)</f>
        <v>0</v>
      </c>
      <c r="D469" s="530">
        <f t="shared" ref="D469:F469" si="31">SUM(D466:D468)</f>
        <v>0</v>
      </c>
      <c r="E469" s="530">
        <f t="shared" si="31"/>
        <v>0</v>
      </c>
      <c r="F469" s="530">
        <f t="shared" si="31"/>
        <v>0</v>
      </c>
      <c r="G469" s="530">
        <f>SUM(G466:G468)</f>
        <v>0</v>
      </c>
      <c r="H469" s="530">
        <f>SUM(H466:H468)</f>
        <v>0</v>
      </c>
      <c r="I469" s="530">
        <f>SUM(I466:I468)</f>
        <v>0</v>
      </c>
      <c r="J469" s="530">
        <f t="shared" ref="J469:M469" si="32">SUM(J466:J468)</f>
        <v>0</v>
      </c>
      <c r="K469" s="530">
        <f t="shared" si="32"/>
        <v>0</v>
      </c>
      <c r="L469" s="530">
        <f t="shared" si="32"/>
        <v>0</v>
      </c>
      <c r="M469" s="530">
        <f t="shared" si="32"/>
        <v>0</v>
      </c>
    </row>
    <row r="470" spans="1:13" ht="15" customHeight="1" x14ac:dyDescent="0.15">
      <c r="A470" s="583" t="s">
        <v>590</v>
      </c>
      <c r="B470" s="584" t="s">
        <v>47</v>
      </c>
      <c r="C470" s="530">
        <f t="shared" ref="C470:C477" si="33">SUM(E470:F470)</f>
        <v>0</v>
      </c>
      <c r="D470" s="531"/>
      <c r="E470" s="531"/>
      <c r="F470" s="531"/>
      <c r="G470" s="531"/>
      <c r="H470" s="531"/>
      <c r="I470" s="531"/>
      <c r="J470" s="531"/>
      <c r="K470" s="531"/>
      <c r="L470" s="531"/>
      <c r="M470" s="531"/>
    </row>
    <row r="471" spans="1:13" ht="15" customHeight="1" x14ac:dyDescent="0.15">
      <c r="A471" s="583" t="s">
        <v>591</v>
      </c>
      <c r="B471" s="584" t="s">
        <v>591</v>
      </c>
      <c r="C471" s="530">
        <f t="shared" si="33"/>
        <v>0</v>
      </c>
      <c r="D471" s="531"/>
      <c r="E471" s="531"/>
      <c r="F471" s="531"/>
      <c r="G471" s="531"/>
      <c r="H471" s="531"/>
      <c r="I471" s="531"/>
      <c r="J471" s="531"/>
      <c r="K471" s="531"/>
      <c r="L471" s="531"/>
      <c r="M471" s="531"/>
    </row>
    <row r="472" spans="1:13" ht="15" customHeight="1" x14ac:dyDescent="0.15">
      <c r="A472" s="583" t="s">
        <v>592</v>
      </c>
      <c r="B472" s="584" t="s">
        <v>592</v>
      </c>
      <c r="C472" s="530">
        <f t="shared" si="33"/>
        <v>0</v>
      </c>
      <c r="D472" s="531"/>
      <c r="E472" s="531"/>
      <c r="F472" s="531"/>
      <c r="G472" s="531"/>
      <c r="H472" s="531"/>
      <c r="I472" s="531"/>
      <c r="J472" s="531"/>
      <c r="K472" s="531"/>
      <c r="L472" s="531"/>
      <c r="M472" s="531"/>
    </row>
    <row r="473" spans="1:13" ht="15" customHeight="1" x14ac:dyDescent="0.15">
      <c r="A473" s="581" t="s">
        <v>50</v>
      </c>
      <c r="B473" s="582"/>
      <c r="C473" s="530">
        <f t="shared" si="33"/>
        <v>0</v>
      </c>
      <c r="D473" s="531"/>
      <c r="E473" s="531"/>
      <c r="F473" s="531"/>
      <c r="G473" s="531"/>
      <c r="H473" s="531"/>
      <c r="I473" s="531"/>
      <c r="J473" s="531"/>
      <c r="K473" s="531"/>
      <c r="L473" s="531"/>
      <c r="M473" s="531"/>
    </row>
    <row r="474" spans="1:13" ht="15" customHeight="1" x14ac:dyDescent="0.15">
      <c r="A474" s="581" t="s">
        <v>90</v>
      </c>
      <c r="B474" s="582" t="s">
        <v>90</v>
      </c>
      <c r="C474" s="530">
        <f t="shared" si="33"/>
        <v>0</v>
      </c>
      <c r="D474" s="531"/>
      <c r="E474" s="531"/>
      <c r="F474" s="531"/>
      <c r="G474" s="531"/>
      <c r="H474" s="531"/>
      <c r="I474" s="531"/>
      <c r="J474" s="531"/>
      <c r="K474" s="531"/>
      <c r="L474" s="531"/>
      <c r="M474" s="531"/>
    </row>
    <row r="475" spans="1:13" ht="15" customHeight="1" x14ac:dyDescent="0.15">
      <c r="A475" s="577" t="s">
        <v>72</v>
      </c>
      <c r="B475" s="578"/>
      <c r="C475" s="530">
        <f t="shared" si="33"/>
        <v>0</v>
      </c>
      <c r="D475" s="531"/>
      <c r="E475" s="531"/>
      <c r="F475" s="531"/>
      <c r="G475" s="531"/>
      <c r="H475" s="531"/>
      <c r="I475" s="531"/>
      <c r="J475" s="531"/>
      <c r="K475" s="531"/>
      <c r="L475" s="531"/>
      <c r="M475" s="531"/>
    </row>
    <row r="476" spans="1:13" ht="24" customHeight="1" x14ac:dyDescent="0.15">
      <c r="A476" s="581" t="s">
        <v>593</v>
      </c>
      <c r="B476" s="582" t="s">
        <v>593</v>
      </c>
      <c r="C476" s="530">
        <f t="shared" si="33"/>
        <v>0</v>
      </c>
      <c r="D476" s="531"/>
      <c r="E476" s="531"/>
      <c r="F476" s="531"/>
      <c r="G476" s="531"/>
      <c r="H476" s="531"/>
      <c r="I476" s="531"/>
      <c r="J476" s="531"/>
      <c r="K476" s="531"/>
      <c r="L476" s="531"/>
      <c r="M476" s="531"/>
    </row>
    <row r="477" spans="1:13" ht="15" customHeight="1" x14ac:dyDescent="0.15">
      <c r="A477" s="581" t="s">
        <v>68</v>
      </c>
      <c r="B477" s="582" t="s">
        <v>68</v>
      </c>
      <c r="C477" s="530">
        <f t="shared" si="33"/>
        <v>0</v>
      </c>
      <c r="D477" s="531"/>
      <c r="E477" s="531"/>
      <c r="F477" s="531"/>
      <c r="G477" s="531"/>
      <c r="H477" s="531"/>
      <c r="I477" s="531"/>
      <c r="J477" s="531"/>
      <c r="K477" s="531"/>
      <c r="L477" s="531"/>
      <c r="M477" s="531"/>
    </row>
    <row r="478" spans="1:13" ht="15" customHeight="1" x14ac:dyDescent="0.15">
      <c r="A478" s="544"/>
      <c r="B478" s="278" t="s">
        <v>594</v>
      </c>
      <c r="C478" s="530">
        <f>SUM(C470:C477)</f>
        <v>0</v>
      </c>
      <c r="D478" s="530">
        <f>SUM(D470:D477)</f>
        <v>0</v>
      </c>
      <c r="E478" s="530">
        <f t="shared" ref="E478:M478" si="34">SUM(E470:E477)</f>
        <v>0</v>
      </c>
      <c r="F478" s="530">
        <f t="shared" si="34"/>
        <v>0</v>
      </c>
      <c r="G478" s="530">
        <f t="shared" si="34"/>
        <v>0</v>
      </c>
      <c r="H478" s="530">
        <f t="shared" si="34"/>
        <v>0</v>
      </c>
      <c r="I478" s="530">
        <f t="shared" si="34"/>
        <v>0</v>
      </c>
      <c r="J478" s="530">
        <f t="shared" si="34"/>
        <v>0</v>
      </c>
      <c r="K478" s="530">
        <f t="shared" si="34"/>
        <v>0</v>
      </c>
      <c r="L478" s="530">
        <f t="shared" si="34"/>
        <v>0</v>
      </c>
      <c r="M478" s="530">
        <f t="shared" si="34"/>
        <v>0</v>
      </c>
    </row>
    <row r="479" spans="1:13" ht="15" customHeight="1" x14ac:dyDescent="0.15">
      <c r="A479" s="579" t="s">
        <v>595</v>
      </c>
      <c r="B479" s="580"/>
      <c r="C479" s="530">
        <f t="shared" ref="C479:C484" si="35">SUM(E479:F479)</f>
        <v>0</v>
      </c>
      <c r="D479" s="531"/>
      <c r="E479" s="531"/>
      <c r="F479" s="531"/>
      <c r="G479" s="531"/>
      <c r="H479" s="531"/>
      <c r="I479" s="531"/>
      <c r="J479" s="531"/>
      <c r="K479" s="531"/>
      <c r="L479" s="531"/>
      <c r="M479" s="531"/>
    </row>
    <row r="480" spans="1:13" ht="15" customHeight="1" x14ac:dyDescent="0.15">
      <c r="A480" s="579" t="s">
        <v>596</v>
      </c>
      <c r="B480" s="580"/>
      <c r="C480" s="530">
        <f t="shared" si="35"/>
        <v>0</v>
      </c>
      <c r="D480" s="531"/>
      <c r="E480" s="531"/>
      <c r="F480" s="531"/>
      <c r="G480" s="531"/>
      <c r="H480" s="531"/>
      <c r="I480" s="531"/>
      <c r="J480" s="531"/>
      <c r="K480" s="531"/>
      <c r="L480" s="531"/>
      <c r="M480" s="531"/>
    </row>
    <row r="481" spans="1:13" ht="15" customHeight="1" x14ac:dyDescent="0.15">
      <c r="A481" s="579" t="s">
        <v>597</v>
      </c>
      <c r="B481" s="580"/>
      <c r="C481" s="530">
        <f t="shared" si="35"/>
        <v>0</v>
      </c>
      <c r="D481" s="531"/>
      <c r="E481" s="531"/>
      <c r="F481" s="531"/>
      <c r="G481" s="531"/>
      <c r="H481" s="531"/>
      <c r="I481" s="531"/>
      <c r="J481" s="531"/>
      <c r="K481" s="531"/>
      <c r="L481" s="531"/>
      <c r="M481" s="531"/>
    </row>
    <row r="482" spans="1:13" ht="15" customHeight="1" x14ac:dyDescent="0.15">
      <c r="A482" s="577" t="s">
        <v>598</v>
      </c>
      <c r="B482" s="578"/>
      <c r="C482" s="530">
        <f t="shared" si="35"/>
        <v>0</v>
      </c>
      <c r="D482" s="531"/>
      <c r="E482" s="531"/>
      <c r="F482" s="531"/>
      <c r="G482" s="531"/>
      <c r="H482" s="531"/>
      <c r="I482" s="531"/>
      <c r="J482" s="531"/>
      <c r="K482" s="531"/>
      <c r="L482" s="531"/>
      <c r="M482" s="531"/>
    </row>
    <row r="483" spans="1:13" ht="15" customHeight="1" x14ac:dyDescent="0.15">
      <c r="A483" s="577" t="s">
        <v>599</v>
      </c>
      <c r="B483" s="578"/>
      <c r="C483" s="530">
        <f t="shared" si="35"/>
        <v>0</v>
      </c>
      <c r="D483" s="531"/>
      <c r="E483" s="531"/>
      <c r="F483" s="531"/>
      <c r="G483" s="531"/>
      <c r="H483" s="531"/>
      <c r="I483" s="531"/>
      <c r="J483" s="531"/>
      <c r="K483" s="531"/>
      <c r="L483" s="531"/>
      <c r="M483" s="531"/>
    </row>
    <row r="484" spans="1:13" ht="15" customHeight="1" x14ac:dyDescent="0.15">
      <c r="A484" s="577" t="s">
        <v>600</v>
      </c>
      <c r="B484" s="578"/>
      <c r="C484" s="530">
        <f t="shared" si="35"/>
        <v>0</v>
      </c>
      <c r="D484" s="531"/>
      <c r="E484" s="531"/>
      <c r="F484" s="531"/>
      <c r="G484" s="531"/>
      <c r="H484" s="531"/>
      <c r="I484" s="531"/>
      <c r="J484" s="531"/>
      <c r="K484" s="531"/>
      <c r="L484" s="531"/>
      <c r="M484" s="531"/>
    </row>
    <row r="485" spans="1:13" ht="15" customHeight="1" x14ac:dyDescent="0.15">
      <c r="A485" s="544"/>
      <c r="B485" s="278" t="s">
        <v>445</v>
      </c>
      <c r="C485" s="530">
        <f>SUM(C479:C484)</f>
        <v>0</v>
      </c>
      <c r="D485" s="530">
        <f>SUM(D479:D484)</f>
        <v>0</v>
      </c>
      <c r="E485" s="530">
        <f t="shared" ref="E485:M485" si="36">SUM(E479:E484)</f>
        <v>0</v>
      </c>
      <c r="F485" s="530">
        <f t="shared" si="36"/>
        <v>0</v>
      </c>
      <c r="G485" s="530">
        <f t="shared" si="36"/>
        <v>0</v>
      </c>
      <c r="H485" s="530">
        <f t="shared" si="36"/>
        <v>0</v>
      </c>
      <c r="I485" s="530">
        <f t="shared" si="36"/>
        <v>0</v>
      </c>
      <c r="J485" s="530">
        <f t="shared" si="36"/>
        <v>0</v>
      </c>
      <c r="K485" s="530">
        <f t="shared" si="36"/>
        <v>0</v>
      </c>
      <c r="L485" s="530">
        <f t="shared" si="36"/>
        <v>0</v>
      </c>
      <c r="M485" s="530">
        <f t="shared" si="36"/>
        <v>0</v>
      </c>
    </row>
    <row r="486" spans="1:13" ht="15" customHeight="1" x14ac:dyDescent="0.15">
      <c r="A486" s="577" t="s">
        <v>353</v>
      </c>
      <c r="B486" s="578" t="s">
        <v>353</v>
      </c>
      <c r="C486" s="530">
        <f>SUM(E486:F486)</f>
        <v>0</v>
      </c>
      <c r="D486" s="532"/>
      <c r="E486" s="531"/>
      <c r="F486" s="531"/>
      <c r="G486" s="531"/>
      <c r="H486" s="531"/>
      <c r="I486" s="531"/>
      <c r="J486" s="531"/>
      <c r="K486" s="531"/>
      <c r="L486" s="531"/>
      <c r="M486" s="531"/>
    </row>
    <row r="487" spans="1:13" ht="15" customHeight="1" x14ac:dyDescent="0.15">
      <c r="A487" s="577" t="s">
        <v>355</v>
      </c>
      <c r="B487" s="578" t="s">
        <v>355</v>
      </c>
      <c r="C487" s="530">
        <f>SUM(E487:F487)</f>
        <v>0</v>
      </c>
      <c r="D487" s="532"/>
      <c r="E487" s="531"/>
      <c r="F487" s="531"/>
      <c r="G487" s="531"/>
      <c r="H487" s="531"/>
      <c r="I487" s="531"/>
      <c r="J487" s="531"/>
      <c r="K487" s="531"/>
      <c r="L487" s="531"/>
      <c r="M487" s="531"/>
    </row>
    <row r="488" spans="1:13" ht="24" customHeight="1" x14ac:dyDescent="0.15">
      <c r="A488" s="577" t="s">
        <v>601</v>
      </c>
      <c r="B488" s="578"/>
      <c r="C488" s="530">
        <f>SUM(E488:F488)</f>
        <v>0</v>
      </c>
      <c r="D488" s="532"/>
      <c r="E488" s="532"/>
      <c r="F488" s="532"/>
      <c r="G488" s="532"/>
      <c r="H488" s="532"/>
      <c r="I488" s="532"/>
      <c r="J488" s="532"/>
      <c r="K488" s="532"/>
      <c r="L488" s="532"/>
      <c r="M488" s="532"/>
    </row>
    <row r="489" spans="1:13" ht="15" customHeight="1" x14ac:dyDescent="0.15">
      <c r="A489" s="577" t="s">
        <v>184</v>
      </c>
      <c r="B489" s="578"/>
      <c r="C489" s="530">
        <f t="shared" ref="C489:C490" si="37">SUM(E489:F489)</f>
        <v>0</v>
      </c>
      <c r="D489" s="532"/>
      <c r="E489" s="532"/>
      <c r="F489" s="532"/>
      <c r="G489" s="532"/>
      <c r="H489" s="532"/>
      <c r="I489" s="532"/>
      <c r="J489" s="532"/>
      <c r="K489" s="532"/>
      <c r="L489" s="532"/>
      <c r="M489" s="532"/>
    </row>
    <row r="490" spans="1:13" ht="15" customHeight="1" x14ac:dyDescent="0.15">
      <c r="A490" s="577" t="s">
        <v>185</v>
      </c>
      <c r="B490" s="578"/>
      <c r="C490" s="530">
        <f t="shared" si="37"/>
        <v>0</v>
      </c>
      <c r="D490" s="532"/>
      <c r="E490" s="532"/>
      <c r="F490" s="532"/>
      <c r="G490" s="532"/>
      <c r="H490" s="532"/>
      <c r="I490" s="532"/>
      <c r="J490" s="532"/>
      <c r="K490" s="532"/>
      <c r="L490" s="532"/>
      <c r="M490" s="532"/>
    </row>
    <row r="491" spans="1:13" ht="15" customHeight="1" x14ac:dyDescent="0.15">
      <c r="A491" s="280"/>
      <c r="B491" s="281" t="s">
        <v>602</v>
      </c>
      <c r="C491" s="530">
        <f>SUM(C486:C490)</f>
        <v>0</v>
      </c>
      <c r="D491" s="530">
        <f>SUM(D486:D490)</f>
        <v>0</v>
      </c>
      <c r="E491" s="530">
        <f t="shared" ref="E491:M491" si="38">SUM(E486:E490)</f>
        <v>0</v>
      </c>
      <c r="F491" s="530">
        <f t="shared" si="38"/>
        <v>0</v>
      </c>
      <c r="G491" s="530">
        <f t="shared" si="38"/>
        <v>0</v>
      </c>
      <c r="H491" s="530">
        <f t="shared" si="38"/>
        <v>0</v>
      </c>
      <c r="I491" s="530">
        <f t="shared" si="38"/>
        <v>0</v>
      </c>
      <c r="J491" s="530">
        <f t="shared" si="38"/>
        <v>0</v>
      </c>
      <c r="K491" s="530">
        <f t="shared" si="38"/>
        <v>0</v>
      </c>
      <c r="L491" s="530">
        <f t="shared" si="38"/>
        <v>0</v>
      </c>
      <c r="M491" s="530">
        <f t="shared" si="38"/>
        <v>0</v>
      </c>
    </row>
    <row r="492" spans="1:13" ht="15" customHeight="1" x14ac:dyDescent="0.15">
      <c r="A492" s="282"/>
      <c r="B492" s="281" t="s">
        <v>410</v>
      </c>
      <c r="C492" s="283">
        <f t="shared" ref="C492:M492" si="39">SUM(C457+C461+C465+C469+C478+C485+C491)</f>
        <v>0</v>
      </c>
      <c r="D492" s="283">
        <f t="shared" si="39"/>
        <v>0</v>
      </c>
      <c r="E492" s="283">
        <f t="shared" si="39"/>
        <v>0</v>
      </c>
      <c r="F492" s="283">
        <f t="shared" si="39"/>
        <v>0</v>
      </c>
      <c r="G492" s="283">
        <f t="shared" si="39"/>
        <v>0</v>
      </c>
      <c r="H492" s="283">
        <f t="shared" si="39"/>
        <v>0</v>
      </c>
      <c r="I492" s="283">
        <f t="shared" si="39"/>
        <v>0</v>
      </c>
      <c r="J492" s="283">
        <f t="shared" si="39"/>
        <v>0</v>
      </c>
      <c r="K492" s="283">
        <f t="shared" si="39"/>
        <v>0</v>
      </c>
      <c r="L492" s="283">
        <f t="shared" si="39"/>
        <v>0</v>
      </c>
      <c r="M492" s="283">
        <f t="shared" si="39"/>
        <v>0</v>
      </c>
    </row>
  </sheetData>
  <mergeCells count="209">
    <mergeCell ref="A97:E97"/>
    <mergeCell ref="A125:B125"/>
    <mergeCell ref="A221:B221"/>
    <mergeCell ref="A231:B231"/>
    <mergeCell ref="A237:B237"/>
    <mergeCell ref="A244:B244"/>
    <mergeCell ref="A8:C8"/>
    <mergeCell ref="A72:B72"/>
    <mergeCell ref="A73:B73"/>
    <mergeCell ref="A79:A82"/>
    <mergeCell ref="A86:B86"/>
    <mergeCell ref="A90:A93"/>
    <mergeCell ref="Q284:Q286"/>
    <mergeCell ref="R284:R286"/>
    <mergeCell ref="D285:D286"/>
    <mergeCell ref="E285:F285"/>
    <mergeCell ref="G285:G286"/>
    <mergeCell ref="H285:H286"/>
    <mergeCell ref="I285:I286"/>
    <mergeCell ref="J285:J286"/>
    <mergeCell ref="A256:B256"/>
    <mergeCell ref="A284:B286"/>
    <mergeCell ref="C284:C286"/>
    <mergeCell ref="D284:G284"/>
    <mergeCell ref="H284:J284"/>
    <mergeCell ref="K284:M284"/>
    <mergeCell ref="K285:K286"/>
    <mergeCell ref="L285:L286"/>
    <mergeCell ref="M285:M286"/>
    <mergeCell ref="A310:B310"/>
    <mergeCell ref="A311:B311"/>
    <mergeCell ref="A313:B315"/>
    <mergeCell ref="C313:C315"/>
    <mergeCell ref="D313:G313"/>
    <mergeCell ref="H313:J313"/>
    <mergeCell ref="O285:O286"/>
    <mergeCell ref="P285:P286"/>
    <mergeCell ref="A287:B287"/>
    <mergeCell ref="A293:A296"/>
    <mergeCell ref="A300:B300"/>
    <mergeCell ref="A304:A307"/>
    <mergeCell ref="N284:N286"/>
    <mergeCell ref="O284:P284"/>
    <mergeCell ref="O314:O315"/>
    <mergeCell ref="P314:P315"/>
    <mergeCell ref="K313:M313"/>
    <mergeCell ref="N313:N315"/>
    <mergeCell ref="O313:P313"/>
    <mergeCell ref="Q313:Q315"/>
    <mergeCell ref="D314:D315"/>
    <mergeCell ref="E314:F314"/>
    <mergeCell ref="G314:G315"/>
    <mergeCell ref="H314:H315"/>
    <mergeCell ref="I314:I315"/>
    <mergeCell ref="J314:J315"/>
    <mergeCell ref="A319:B319"/>
    <mergeCell ref="A321:B321"/>
    <mergeCell ref="A323:B323"/>
    <mergeCell ref="A324:B324"/>
    <mergeCell ref="A325:B325"/>
    <mergeCell ref="A326:B326"/>
    <mergeCell ref="K314:K315"/>
    <mergeCell ref="L314:L315"/>
    <mergeCell ref="M314:M315"/>
    <mergeCell ref="A318:B318"/>
    <mergeCell ref="O328:P328"/>
    <mergeCell ref="Q328:Q330"/>
    <mergeCell ref="D329:D330"/>
    <mergeCell ref="E329:F329"/>
    <mergeCell ref="G329:G330"/>
    <mergeCell ref="H329:H330"/>
    <mergeCell ref="I329:I330"/>
    <mergeCell ref="J329:J330"/>
    <mergeCell ref="K329:K330"/>
    <mergeCell ref="L329:L330"/>
    <mergeCell ref="D328:G328"/>
    <mergeCell ref="H328:J328"/>
    <mergeCell ref="K328:M328"/>
    <mergeCell ref="N328:N330"/>
    <mergeCell ref="M329:M330"/>
    <mergeCell ref="O329:O330"/>
    <mergeCell ref="P329:P330"/>
    <mergeCell ref="A339:B339"/>
    <mergeCell ref="A340:B340"/>
    <mergeCell ref="A341:B343"/>
    <mergeCell ref="C341:C343"/>
    <mergeCell ref="D341:D343"/>
    <mergeCell ref="E341:J341"/>
    <mergeCell ref="K341:K343"/>
    <mergeCell ref="L341:N342"/>
    <mergeCell ref="A328:B330"/>
    <mergeCell ref="C328:C330"/>
    <mergeCell ref="A365:F365"/>
    <mergeCell ref="A366:B367"/>
    <mergeCell ref="C366:C367"/>
    <mergeCell ref="D366:D367"/>
    <mergeCell ref="E366:E367"/>
    <mergeCell ref="F366:F367"/>
    <mergeCell ref="O341:O343"/>
    <mergeCell ref="P341:Q342"/>
    <mergeCell ref="R341:R343"/>
    <mergeCell ref="E342:G342"/>
    <mergeCell ref="H342:J342"/>
    <mergeCell ref="A364:B364"/>
    <mergeCell ref="D373:D374"/>
    <mergeCell ref="A375:B375"/>
    <mergeCell ref="A376:B376"/>
    <mergeCell ref="A377:B377"/>
    <mergeCell ref="A378:B380"/>
    <mergeCell ref="C378:C380"/>
    <mergeCell ref="D378:G378"/>
    <mergeCell ref="A368:B368"/>
    <mergeCell ref="A369:B369"/>
    <mergeCell ref="A370:A371"/>
    <mergeCell ref="A372:B372"/>
    <mergeCell ref="A373:B374"/>
    <mergeCell ref="C373:C374"/>
    <mergeCell ref="M379:M380"/>
    <mergeCell ref="O379:O380"/>
    <mergeCell ref="P379:P380"/>
    <mergeCell ref="H378:J378"/>
    <mergeCell ref="K378:M378"/>
    <mergeCell ref="N378:N380"/>
    <mergeCell ref="O378:P378"/>
    <mergeCell ref="Q378:Q380"/>
    <mergeCell ref="D379:D380"/>
    <mergeCell ref="E379:F379"/>
    <mergeCell ref="G379:G380"/>
    <mergeCell ref="H379:H380"/>
    <mergeCell ref="I379:I380"/>
    <mergeCell ref="A381:A383"/>
    <mergeCell ref="A384:A386"/>
    <mergeCell ref="A387:A389"/>
    <mergeCell ref="A392:A394"/>
    <mergeCell ref="A395:A397"/>
    <mergeCell ref="A398:A400"/>
    <mergeCell ref="J379:J380"/>
    <mergeCell ref="K379:K380"/>
    <mergeCell ref="L379:L380"/>
    <mergeCell ref="A415:B415"/>
    <mergeCell ref="A416:B416"/>
    <mergeCell ref="A417:B417"/>
    <mergeCell ref="A418:B418"/>
    <mergeCell ref="A419:B419"/>
    <mergeCell ref="A420:B420"/>
    <mergeCell ref="A401:A403"/>
    <mergeCell ref="A404:A406"/>
    <mergeCell ref="A408:A410"/>
    <mergeCell ref="A412:B412"/>
    <mergeCell ref="A413:B413"/>
    <mergeCell ref="A414:B414"/>
    <mergeCell ref="A431:B431"/>
    <mergeCell ref="A433:B434"/>
    <mergeCell ref="C433:C434"/>
    <mergeCell ref="D433:I433"/>
    <mergeCell ref="J433:J434"/>
    <mergeCell ref="A435:B435"/>
    <mergeCell ref="A421:B421"/>
    <mergeCell ref="A422:B422"/>
    <mergeCell ref="A423:B423"/>
    <mergeCell ref="A425:B425"/>
    <mergeCell ref="A426:B426"/>
    <mergeCell ref="A429:A430"/>
    <mergeCell ref="A446:B446"/>
    <mergeCell ref="A450:B451"/>
    <mergeCell ref="C450:C451"/>
    <mergeCell ref="D450:D451"/>
    <mergeCell ref="E450:F450"/>
    <mergeCell ref="G450:I450"/>
    <mergeCell ref="A436:B436"/>
    <mergeCell ref="A437:B437"/>
    <mergeCell ref="A439:B439"/>
    <mergeCell ref="A440:A442"/>
    <mergeCell ref="A444:B444"/>
    <mergeCell ref="A445:B445"/>
    <mergeCell ref="A459:B459"/>
    <mergeCell ref="A460:B460"/>
    <mergeCell ref="A461:B461"/>
    <mergeCell ref="A462:B462"/>
    <mergeCell ref="A463:B463"/>
    <mergeCell ref="A464:B464"/>
    <mergeCell ref="A452:B452"/>
    <mergeCell ref="A453:B453"/>
    <mergeCell ref="A454:B454"/>
    <mergeCell ref="A455:B455"/>
    <mergeCell ref="A456:B456"/>
    <mergeCell ref="A458:B458"/>
    <mergeCell ref="A473:B473"/>
    <mergeCell ref="A474:B474"/>
    <mergeCell ref="A475:B475"/>
    <mergeCell ref="A476:B476"/>
    <mergeCell ref="A477:B477"/>
    <mergeCell ref="A479:B479"/>
    <mergeCell ref="A466:B466"/>
    <mergeCell ref="A467:B467"/>
    <mergeCell ref="A468:B468"/>
    <mergeCell ref="A470:B470"/>
    <mergeCell ref="A471:B471"/>
    <mergeCell ref="A472:B472"/>
    <mergeCell ref="A487:B487"/>
    <mergeCell ref="A488:B488"/>
    <mergeCell ref="A489:B489"/>
    <mergeCell ref="A490:B490"/>
    <mergeCell ref="A480:B480"/>
    <mergeCell ref="A481:B481"/>
    <mergeCell ref="A482:B482"/>
    <mergeCell ref="A483:B483"/>
    <mergeCell ref="A484:B484"/>
    <mergeCell ref="A486:B486"/>
  </mergeCells>
  <dataValidations count="1">
    <dataValidation allowBlank="1" showInputMessage="1" showErrorMessage="1" errorTitle="ERROR" error="Por favor ingrese solo Números." sqref="A1:XFD1048576" xr:uid="{3AE615E6-FAD6-4180-8814-8910FA69B7E5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492"/>
  <sheetViews>
    <sheetView topLeftCell="E334" zoomScaleNormal="100" workbookViewId="0">
      <selection activeCell="K344" sqref="K344:K363"/>
    </sheetView>
  </sheetViews>
  <sheetFormatPr baseColWidth="10" defaultColWidth="11.42578125" defaultRowHeight="10.5" x14ac:dyDescent="0.15"/>
  <cols>
    <col min="1" max="1" width="18" style="5" customWidth="1"/>
    <col min="2" max="2" width="86.42578125" style="4" customWidth="1"/>
    <col min="3" max="3" width="21.85546875" style="5" customWidth="1"/>
    <col min="4" max="4" width="19" style="5" customWidth="1"/>
    <col min="5" max="5" width="18.5703125" style="5" customWidth="1"/>
    <col min="6" max="6" width="18.42578125" style="5" customWidth="1"/>
    <col min="7" max="7" width="17.7109375" style="5" bestFit="1" customWidth="1"/>
    <col min="8" max="13" width="15.7109375" style="5" customWidth="1"/>
    <col min="14" max="16" width="12.7109375" style="5" customWidth="1"/>
    <col min="17" max="17" width="13.7109375" style="5" customWidth="1"/>
    <col min="18" max="18" width="18.5703125" style="5" customWidth="1"/>
    <col min="19" max="24" width="11.42578125" style="5"/>
    <col min="25" max="25" width="11.42578125" style="5" customWidth="1"/>
    <col min="26" max="26" width="5.28515625" style="5" customWidth="1"/>
    <col min="27" max="27" width="13.5703125" style="5" hidden="1" customWidth="1"/>
    <col min="28" max="28" width="11.42578125" style="5" hidden="1" customWidth="1"/>
    <col min="29" max="35" width="11.42578125" style="5" customWidth="1"/>
    <col min="36" max="16384" width="11.42578125" style="5"/>
  </cols>
  <sheetData>
    <row r="1" spans="1:14" s="3" customFormat="1" ht="15" customHeight="1" x14ac:dyDescent="0.15">
      <c r="A1" s="1" t="s">
        <v>0</v>
      </c>
      <c r="B1" s="2"/>
    </row>
    <row r="2" spans="1:14" s="3" customFormat="1" ht="15" customHeight="1" x14ac:dyDescent="0.15">
      <c r="A2" s="1" t="str">
        <f>CONCATENATE("COMUNA: ",[6]NOMBRE!B2," - ","( ",[6]NOMBRE!C2,[6]NOMBRE!D2,[6]NOMBRE!E2,[6]NOMBRE!F2,[6]NOMBRE!G2," )")</f>
        <v>COMUNA: LINARES - ( 07401 )</v>
      </c>
      <c r="B2" s="2"/>
    </row>
    <row r="3" spans="1:14" ht="15" customHeight="1" x14ac:dyDescent="0.15">
      <c r="A3" s="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</row>
    <row r="4" spans="1:14" ht="15" customHeight="1" x14ac:dyDescent="0.15">
      <c r="A4" s="1" t="str">
        <f>CONCATENATE("MES: ",[6]NOMBRE!B6," - ","( ",[6]NOMBRE!C6,[6]NOMBRE!D6," )")</f>
        <v>MES: MAYO - ( 05 )</v>
      </c>
    </row>
    <row r="5" spans="1:14" s="3" customFormat="1" ht="15" customHeight="1" x14ac:dyDescent="0.15">
      <c r="A5" s="1" t="str">
        <f>CONCATENATE("AÑO: ",[6]NOMBRE!B7)</f>
        <v>AÑO: 2021</v>
      </c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</row>
    <row r="6" spans="1:14" s="3" customFormat="1" ht="14.25" customHeight="1" x14ac:dyDescent="0.2">
      <c r="A6" s="1"/>
      <c r="B6" s="6"/>
      <c r="C6" s="8"/>
      <c r="D6" s="8" t="s">
        <v>1</v>
      </c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s="12" customFormat="1" ht="14.25" customHeight="1" x14ac:dyDescent="0.15">
      <c r="A7" s="9" t="s">
        <v>2</v>
      </c>
      <c r="B7" s="10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4" s="3" customFormat="1" ht="15.95" customHeight="1" x14ac:dyDescent="0.15">
      <c r="A8" s="762" t="s">
        <v>3</v>
      </c>
      <c r="B8" s="762"/>
      <c r="C8" s="762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4" s="3" customFormat="1" ht="35.1" customHeight="1" x14ac:dyDescent="0.15">
      <c r="A9" s="13" t="s">
        <v>4</v>
      </c>
      <c r="B9" s="13" t="s">
        <v>5</v>
      </c>
      <c r="C9" s="14" t="s">
        <v>6</v>
      </c>
      <c r="D9" s="14" t="s">
        <v>7</v>
      </c>
      <c r="E9" s="14" t="s">
        <v>8</v>
      </c>
      <c r="F9" s="7"/>
      <c r="G9" s="533">
        <f>+E70+E73+E86+E102+H124+E159+E164+E201+E220+E230+E236+E243+E277+E280</f>
        <v>1756423870</v>
      </c>
      <c r="H9" s="7"/>
      <c r="I9" s="7"/>
      <c r="J9" s="7"/>
      <c r="K9" s="7"/>
      <c r="L9" s="7"/>
      <c r="M9" s="7"/>
      <c r="N9" s="7"/>
    </row>
    <row r="10" spans="1:14" s="3" customFormat="1" ht="20.100000000000001" customHeight="1" x14ac:dyDescent="0.15">
      <c r="A10" s="15"/>
      <c r="B10" s="16" t="s">
        <v>9</v>
      </c>
      <c r="C10" s="284">
        <f>SUM(C11:C23)</f>
        <v>6251</v>
      </c>
      <c r="D10" s="285">
        <f>SUM(D11:D23)</f>
        <v>6046</v>
      </c>
      <c r="E10" s="17">
        <f>SUM(E11:E23)</f>
        <v>63871360</v>
      </c>
      <c r="F10" s="7"/>
      <c r="G10" s="7"/>
      <c r="H10" s="7"/>
      <c r="I10" s="7"/>
      <c r="J10" s="7"/>
      <c r="K10" s="7"/>
      <c r="L10" s="7"/>
      <c r="M10" s="7"/>
      <c r="N10" s="7"/>
    </row>
    <row r="11" spans="1:14" s="3" customFormat="1" ht="15" customHeight="1" x14ac:dyDescent="0.15">
      <c r="A11" s="286" t="s">
        <v>10</v>
      </c>
      <c r="B11" s="287" t="s">
        <v>11</v>
      </c>
      <c r="C11" s="288">
        <f>[6]B!C5</f>
        <v>0</v>
      </c>
      <c r="D11" s="289">
        <f>[6]B!E5</f>
        <v>0</v>
      </c>
      <c r="E11" s="18">
        <f>[6]B!AL5</f>
        <v>0</v>
      </c>
      <c r="F11" s="7"/>
      <c r="G11" s="7"/>
      <c r="H11" s="7"/>
      <c r="I11" s="7"/>
      <c r="J11" s="7"/>
      <c r="K11" s="7"/>
      <c r="L11" s="7"/>
      <c r="M11" s="7"/>
      <c r="N11" s="7"/>
    </row>
    <row r="12" spans="1:14" s="3" customFormat="1" ht="15" customHeight="1" x14ac:dyDescent="0.15">
      <c r="A12" s="290" t="s">
        <v>12</v>
      </c>
      <c r="B12" s="291" t="s">
        <v>13</v>
      </c>
      <c r="C12" s="288">
        <f>[6]B!C6</f>
        <v>0</v>
      </c>
      <c r="D12" s="289">
        <f>[6]B!E6</f>
        <v>0</v>
      </c>
      <c r="E12" s="18">
        <f>[6]B!AL6</f>
        <v>0</v>
      </c>
      <c r="F12" s="7"/>
      <c r="G12" s="7"/>
      <c r="H12" s="7"/>
      <c r="I12" s="7"/>
      <c r="J12" s="7"/>
      <c r="K12" s="7"/>
      <c r="L12" s="7"/>
      <c r="M12" s="7"/>
      <c r="N12" s="7"/>
    </row>
    <row r="13" spans="1:14" s="3" customFormat="1" ht="15" customHeight="1" x14ac:dyDescent="0.15">
      <c r="A13" s="290" t="s">
        <v>14</v>
      </c>
      <c r="B13" s="291" t="s">
        <v>15</v>
      </c>
      <c r="C13" s="288">
        <f>[6]B!C7</f>
        <v>2574</v>
      </c>
      <c r="D13" s="289">
        <f>[6]B!E7</f>
        <v>2449</v>
      </c>
      <c r="E13" s="18">
        <f>[6]B!AL7</f>
        <v>32890070</v>
      </c>
      <c r="F13" s="7"/>
      <c r="G13" s="7"/>
      <c r="H13" s="7"/>
      <c r="I13" s="7"/>
      <c r="J13" s="7"/>
      <c r="K13" s="7"/>
      <c r="L13" s="7"/>
      <c r="M13" s="7"/>
      <c r="N13" s="7"/>
    </row>
    <row r="14" spans="1:14" s="3" customFormat="1" ht="15" customHeight="1" x14ac:dyDescent="0.15">
      <c r="A14" s="290" t="s">
        <v>16</v>
      </c>
      <c r="B14" s="291" t="s">
        <v>17</v>
      </c>
      <c r="C14" s="288">
        <f>[6]B!C8</f>
        <v>0</v>
      </c>
      <c r="D14" s="289">
        <f>[6]B!E8</f>
        <v>0</v>
      </c>
      <c r="E14" s="18">
        <f>[6]B!AL8</f>
        <v>0</v>
      </c>
      <c r="F14" s="7"/>
      <c r="G14" s="7"/>
      <c r="H14" s="7"/>
      <c r="I14" s="7"/>
      <c r="J14" s="7"/>
      <c r="K14" s="7"/>
      <c r="L14" s="7"/>
      <c r="M14" s="7"/>
      <c r="N14" s="7"/>
    </row>
    <row r="15" spans="1:14" s="3" customFormat="1" ht="15" customHeight="1" x14ac:dyDescent="0.15">
      <c r="A15" s="290" t="s">
        <v>18</v>
      </c>
      <c r="B15" s="291" t="s">
        <v>19</v>
      </c>
      <c r="C15" s="288">
        <f>[6]B!C9</f>
        <v>0</v>
      </c>
      <c r="D15" s="289">
        <f>[6]B!E9</f>
        <v>0</v>
      </c>
      <c r="E15" s="18">
        <f>[6]B!AL9</f>
        <v>0</v>
      </c>
      <c r="F15" s="7"/>
      <c r="G15" s="7"/>
      <c r="H15" s="7"/>
      <c r="I15" s="7"/>
      <c r="J15" s="7"/>
      <c r="K15" s="7"/>
      <c r="L15" s="7"/>
      <c r="M15" s="7"/>
      <c r="N15" s="7"/>
    </row>
    <row r="16" spans="1:14" s="3" customFormat="1" ht="15" customHeight="1" x14ac:dyDescent="0.15">
      <c r="A16" s="290" t="s">
        <v>20</v>
      </c>
      <c r="B16" s="291" t="s">
        <v>21</v>
      </c>
      <c r="C16" s="288">
        <f>[6]B!C10</f>
        <v>0</v>
      </c>
      <c r="D16" s="289">
        <f>[6]B!E10</f>
        <v>0</v>
      </c>
      <c r="E16" s="18">
        <f>[6]B!AL10</f>
        <v>0</v>
      </c>
      <c r="F16" s="7"/>
      <c r="G16" s="7"/>
      <c r="H16" s="7"/>
      <c r="I16" s="7"/>
      <c r="J16" s="7"/>
      <c r="K16" s="7"/>
      <c r="L16" s="7"/>
      <c r="M16" s="7"/>
      <c r="N16" s="7"/>
    </row>
    <row r="17" spans="1:14" s="3" customFormat="1" ht="15" customHeight="1" x14ac:dyDescent="0.15">
      <c r="A17" s="290" t="s">
        <v>22</v>
      </c>
      <c r="B17" s="291" t="s">
        <v>23</v>
      </c>
      <c r="C17" s="288">
        <f>[6]B!C11</f>
        <v>149</v>
      </c>
      <c r="D17" s="289">
        <f>[6]B!E11</f>
        <v>103</v>
      </c>
      <c r="E17" s="18">
        <f>[6]B!AL11</f>
        <v>1734520</v>
      </c>
      <c r="F17" s="7"/>
      <c r="G17" s="7"/>
      <c r="H17" s="7"/>
      <c r="I17" s="7"/>
      <c r="J17" s="7"/>
      <c r="K17" s="7"/>
      <c r="L17" s="7"/>
      <c r="M17" s="7"/>
      <c r="N17" s="7"/>
    </row>
    <row r="18" spans="1:14" s="3" customFormat="1" ht="24" customHeight="1" x14ac:dyDescent="0.15">
      <c r="A18" s="290" t="s">
        <v>24</v>
      </c>
      <c r="B18" s="291" t="s">
        <v>25</v>
      </c>
      <c r="C18" s="288">
        <f>[6]B!C12</f>
        <v>0</v>
      </c>
      <c r="D18" s="289">
        <f>[6]B!E12</f>
        <v>0</v>
      </c>
      <c r="E18" s="18">
        <f>[6]B!AL12</f>
        <v>0</v>
      </c>
      <c r="F18" s="7"/>
      <c r="G18" s="7"/>
      <c r="H18" s="7"/>
      <c r="I18" s="7"/>
      <c r="J18" s="7"/>
      <c r="K18" s="7"/>
      <c r="L18" s="7"/>
      <c r="M18" s="7"/>
      <c r="N18" s="7"/>
    </row>
    <row r="19" spans="1:14" s="3" customFormat="1" ht="24" customHeight="1" x14ac:dyDescent="0.15">
      <c r="A19" s="290" t="s">
        <v>26</v>
      </c>
      <c r="B19" s="291" t="s">
        <v>27</v>
      </c>
      <c r="C19" s="288">
        <f>[6]B!C13</f>
        <v>0</v>
      </c>
      <c r="D19" s="289">
        <f>[6]B!E13</f>
        <v>0</v>
      </c>
      <c r="E19" s="18">
        <f>[6]B!AL13</f>
        <v>0</v>
      </c>
      <c r="F19" s="7"/>
      <c r="G19" s="7"/>
      <c r="H19" s="7"/>
      <c r="I19" s="7"/>
      <c r="J19" s="7"/>
      <c r="K19" s="7"/>
      <c r="L19" s="7"/>
      <c r="M19" s="7"/>
      <c r="N19" s="7"/>
    </row>
    <row r="20" spans="1:14" s="3" customFormat="1" ht="24" customHeight="1" x14ac:dyDescent="0.15">
      <c r="A20" s="290" t="s">
        <v>28</v>
      </c>
      <c r="B20" s="291" t="s">
        <v>29</v>
      </c>
      <c r="C20" s="288">
        <f>[6]B!C14</f>
        <v>0</v>
      </c>
      <c r="D20" s="289">
        <f>[6]B!E14</f>
        <v>0</v>
      </c>
      <c r="E20" s="18">
        <f>[6]B!AL14</f>
        <v>0</v>
      </c>
      <c r="F20" s="7"/>
      <c r="G20" s="7"/>
      <c r="H20" s="7"/>
      <c r="I20" s="7"/>
      <c r="J20" s="7"/>
      <c r="K20" s="7"/>
      <c r="L20" s="7"/>
      <c r="M20" s="7"/>
      <c r="N20" s="7"/>
    </row>
    <row r="21" spans="1:14" s="3" customFormat="1" ht="24" customHeight="1" x14ac:dyDescent="0.15">
      <c r="A21" s="290" t="s">
        <v>30</v>
      </c>
      <c r="B21" s="291" t="s">
        <v>31</v>
      </c>
      <c r="C21" s="288">
        <f>[6]B!C15</f>
        <v>1373</v>
      </c>
      <c r="D21" s="289">
        <f>[6]B!E15</f>
        <v>1359</v>
      </c>
      <c r="E21" s="18">
        <f>[6]B!AL15</f>
        <v>9214020</v>
      </c>
      <c r="F21" s="7"/>
      <c r="G21" s="7"/>
      <c r="H21" s="7"/>
      <c r="I21" s="7"/>
      <c r="J21" s="7"/>
      <c r="K21" s="7"/>
      <c r="L21" s="7"/>
      <c r="M21" s="7"/>
      <c r="N21" s="7"/>
    </row>
    <row r="22" spans="1:14" s="3" customFormat="1" ht="24" customHeight="1" x14ac:dyDescent="0.15">
      <c r="A22" s="290" t="s">
        <v>32</v>
      </c>
      <c r="B22" s="292" t="s">
        <v>33</v>
      </c>
      <c r="C22" s="288">
        <f>[6]B!C16</f>
        <v>792</v>
      </c>
      <c r="D22" s="289">
        <f>[6]B!E16</f>
        <v>785</v>
      </c>
      <c r="E22" s="18">
        <f>[6]B!AL16</f>
        <v>6397750</v>
      </c>
      <c r="F22" s="7"/>
      <c r="G22" s="7"/>
      <c r="H22" s="7"/>
      <c r="I22" s="7"/>
      <c r="J22" s="7"/>
      <c r="K22" s="7"/>
      <c r="L22" s="7"/>
      <c r="M22" s="7"/>
      <c r="N22" s="7"/>
    </row>
    <row r="23" spans="1:14" s="3" customFormat="1" ht="24" customHeight="1" x14ac:dyDescent="0.15">
      <c r="A23" s="290" t="s">
        <v>34</v>
      </c>
      <c r="B23" s="291" t="s">
        <v>35</v>
      </c>
      <c r="C23" s="288">
        <f>[6]B!C17</f>
        <v>1363</v>
      </c>
      <c r="D23" s="289">
        <f>[6]B!E17</f>
        <v>1350</v>
      </c>
      <c r="E23" s="18">
        <f>[6]B!AL17</f>
        <v>13635000</v>
      </c>
      <c r="F23" s="7"/>
      <c r="G23" s="7"/>
      <c r="H23" s="7"/>
      <c r="I23" s="7"/>
      <c r="J23" s="7"/>
      <c r="K23" s="7"/>
      <c r="L23" s="7"/>
      <c r="M23" s="7"/>
      <c r="N23" s="7"/>
    </row>
    <row r="24" spans="1:14" s="3" customFormat="1" ht="24" customHeight="1" x14ac:dyDescent="0.15">
      <c r="A24" s="293" t="s">
        <v>36</v>
      </c>
      <c r="B24" s="294" t="s">
        <v>37</v>
      </c>
      <c r="C24" s="288">
        <f>[6]B!C18</f>
        <v>3</v>
      </c>
      <c r="D24" s="289">
        <f>[6]B!E18</f>
        <v>3</v>
      </c>
      <c r="E24" s="18">
        <f>[6]B!AL18</f>
        <v>45450</v>
      </c>
      <c r="F24" s="7"/>
      <c r="G24" s="7"/>
      <c r="H24" s="7"/>
      <c r="I24" s="7"/>
      <c r="J24" s="7"/>
      <c r="K24" s="7"/>
      <c r="L24" s="7"/>
      <c r="M24" s="7"/>
      <c r="N24" s="7"/>
    </row>
    <row r="25" spans="1:14" s="3" customFormat="1" ht="15" customHeight="1" x14ac:dyDescent="0.15">
      <c r="A25" s="290" t="s">
        <v>38</v>
      </c>
      <c r="B25" s="291" t="s">
        <v>39</v>
      </c>
      <c r="C25" s="288">
        <f>[6]B!C1080</f>
        <v>0</v>
      </c>
      <c r="D25" s="289">
        <f>[6]B!E1080</f>
        <v>0</v>
      </c>
      <c r="E25" s="18">
        <f>[6]B!AL1080</f>
        <v>0</v>
      </c>
      <c r="F25" s="7"/>
      <c r="G25" s="7"/>
      <c r="H25" s="7"/>
      <c r="I25" s="7"/>
      <c r="J25" s="7"/>
      <c r="K25" s="7"/>
      <c r="L25" s="7"/>
      <c r="M25" s="7"/>
      <c r="N25" s="7"/>
    </row>
    <row r="26" spans="1:14" s="3" customFormat="1" ht="21.75" customHeight="1" x14ac:dyDescent="0.15">
      <c r="A26" s="295"/>
      <c r="B26" s="296" t="s">
        <v>40</v>
      </c>
      <c r="C26" s="297">
        <f>SUM(C27:C32)</f>
        <v>557</v>
      </c>
      <c r="D26" s="300"/>
      <c r="E26" s="20"/>
      <c r="F26" s="7"/>
      <c r="G26" s="7"/>
      <c r="H26" s="7"/>
      <c r="I26" s="7"/>
      <c r="J26" s="7"/>
      <c r="K26" s="7"/>
      <c r="L26" s="7"/>
      <c r="M26" s="7"/>
      <c r="N26" s="7"/>
    </row>
    <row r="27" spans="1:14" s="3" customFormat="1" ht="15" customHeight="1" x14ac:dyDescent="0.15">
      <c r="A27" s="290" t="s">
        <v>41</v>
      </c>
      <c r="B27" s="291" t="s">
        <v>42</v>
      </c>
      <c r="C27" s="299">
        <f>[6]B!C20</f>
        <v>0</v>
      </c>
      <c r="D27" s="300"/>
      <c r="E27" s="20"/>
      <c r="F27" s="7"/>
      <c r="G27" s="7"/>
      <c r="H27" s="7"/>
      <c r="I27" s="7"/>
      <c r="J27" s="7"/>
      <c r="K27" s="7"/>
      <c r="L27" s="7"/>
      <c r="M27" s="7"/>
      <c r="N27" s="7"/>
    </row>
    <row r="28" spans="1:14" s="3" customFormat="1" ht="15" customHeight="1" x14ac:dyDescent="0.15">
      <c r="A28" s="301"/>
      <c r="B28" s="291" t="s">
        <v>43</v>
      </c>
      <c r="C28" s="299">
        <f>[6]B!C21</f>
        <v>0</v>
      </c>
      <c r="D28" s="300"/>
      <c r="E28" s="20"/>
      <c r="F28" s="7"/>
      <c r="G28" s="7"/>
      <c r="H28" s="7"/>
      <c r="I28" s="7"/>
      <c r="J28" s="7"/>
      <c r="K28" s="7"/>
      <c r="L28" s="7"/>
      <c r="M28" s="7"/>
      <c r="N28" s="7"/>
    </row>
    <row r="29" spans="1:14" s="3" customFormat="1" ht="15" customHeight="1" x14ac:dyDescent="0.15">
      <c r="A29" s="290"/>
      <c r="B29" s="291" t="s">
        <v>44</v>
      </c>
      <c r="C29" s="299">
        <f>[6]B!C22</f>
        <v>0</v>
      </c>
      <c r="D29" s="300"/>
      <c r="E29" s="20"/>
      <c r="F29" s="7"/>
      <c r="G29" s="7"/>
      <c r="H29" s="7"/>
      <c r="I29" s="7"/>
      <c r="J29" s="7"/>
      <c r="K29" s="7"/>
      <c r="L29" s="7"/>
      <c r="M29" s="7"/>
      <c r="N29" s="7"/>
    </row>
    <row r="30" spans="1:14" s="3" customFormat="1" ht="15" customHeight="1" x14ac:dyDescent="0.15">
      <c r="A30" s="302"/>
      <c r="B30" s="291" t="s">
        <v>45</v>
      </c>
      <c r="C30" s="299">
        <f>[6]B!C23</f>
        <v>0</v>
      </c>
      <c r="D30" s="300"/>
      <c r="E30" s="20"/>
      <c r="F30" s="7"/>
      <c r="G30" s="7"/>
      <c r="H30" s="7"/>
      <c r="I30" s="7"/>
      <c r="J30" s="7"/>
      <c r="K30" s="7"/>
      <c r="L30" s="7"/>
      <c r="M30" s="7"/>
      <c r="N30" s="7"/>
    </row>
    <row r="31" spans="1:14" s="3" customFormat="1" ht="15" customHeight="1" x14ac:dyDescent="0.15">
      <c r="A31" s="302"/>
      <c r="B31" s="291" t="s">
        <v>46</v>
      </c>
      <c r="C31" s="299">
        <f>[6]B!C24</f>
        <v>557</v>
      </c>
      <c r="D31" s="300"/>
      <c r="E31" s="20"/>
      <c r="F31" s="7"/>
      <c r="G31" s="7"/>
      <c r="H31" s="7"/>
      <c r="I31" s="7"/>
      <c r="J31" s="7"/>
      <c r="K31" s="7"/>
      <c r="L31" s="7"/>
      <c r="M31" s="7"/>
      <c r="N31" s="7"/>
    </row>
    <row r="32" spans="1:14" s="3" customFormat="1" ht="15" customHeight="1" x14ac:dyDescent="0.15">
      <c r="A32" s="303">
        <v>101308</v>
      </c>
      <c r="B32" s="291" t="s">
        <v>47</v>
      </c>
      <c r="C32" s="299">
        <f>[6]B!C25</f>
        <v>0</v>
      </c>
      <c r="D32" s="300"/>
      <c r="E32" s="20"/>
      <c r="F32" s="7"/>
      <c r="G32" s="7"/>
      <c r="H32" s="7"/>
      <c r="I32" s="7"/>
      <c r="J32" s="7"/>
      <c r="K32" s="7"/>
      <c r="L32" s="7"/>
      <c r="M32" s="7"/>
      <c r="N32" s="7"/>
    </row>
    <row r="33" spans="1:14" s="3" customFormat="1" ht="20.100000000000001" customHeight="1" x14ac:dyDescent="0.15">
      <c r="A33" s="21"/>
      <c r="B33" s="22" t="s">
        <v>48</v>
      </c>
      <c r="C33" s="304">
        <f>SUM(C34:C44)</f>
        <v>8079</v>
      </c>
      <c r="D33" s="305">
        <f t="shared" ref="D33:E33" si="0">SUM(D34:D44)</f>
        <v>8075</v>
      </c>
      <c r="E33" s="305">
        <f t="shared" si="0"/>
        <v>12778950</v>
      </c>
      <c r="F33" s="7"/>
      <c r="G33" s="7"/>
      <c r="H33" s="7"/>
      <c r="I33" s="7"/>
      <c r="J33" s="7"/>
      <c r="K33" s="7"/>
      <c r="L33" s="7"/>
      <c r="M33" s="7"/>
      <c r="N33" s="7"/>
    </row>
    <row r="34" spans="1:14" s="3" customFormat="1" ht="15" customHeight="1" x14ac:dyDescent="0.15">
      <c r="A34" s="286" t="s">
        <v>49</v>
      </c>
      <c r="B34" s="287" t="s">
        <v>50</v>
      </c>
      <c r="C34" s="306">
        <f>[6]B!$C$29</f>
        <v>1682</v>
      </c>
      <c r="D34" s="306">
        <f>[6]B!$E$29</f>
        <v>1678</v>
      </c>
      <c r="E34" s="23">
        <f>[6]B!$AL$29</f>
        <v>2214960</v>
      </c>
      <c r="F34" s="7"/>
      <c r="G34" s="7"/>
      <c r="H34" s="7"/>
      <c r="I34" s="7"/>
      <c r="J34" s="7"/>
      <c r="K34" s="7"/>
      <c r="L34" s="7"/>
      <c r="M34" s="7"/>
      <c r="N34" s="7"/>
    </row>
    <row r="35" spans="1:14" s="3" customFormat="1" ht="15" customHeight="1" x14ac:dyDescent="0.15">
      <c r="A35" s="290" t="s">
        <v>51</v>
      </c>
      <c r="B35" s="291" t="s">
        <v>52</v>
      </c>
      <c r="C35" s="299">
        <f>[6]B!$C$30</f>
        <v>0</v>
      </c>
      <c r="D35" s="299">
        <f>[6]B!$E$30</f>
        <v>0</v>
      </c>
      <c r="E35" s="24">
        <f>[6]B!$AL$30</f>
        <v>0</v>
      </c>
      <c r="F35" s="7"/>
      <c r="G35" s="7"/>
      <c r="H35" s="7"/>
      <c r="I35" s="7"/>
      <c r="J35" s="7"/>
      <c r="K35" s="7"/>
      <c r="L35" s="7"/>
      <c r="M35" s="7"/>
      <c r="N35" s="7"/>
    </row>
    <row r="36" spans="1:14" s="3" customFormat="1" ht="15" customHeight="1" x14ac:dyDescent="0.15">
      <c r="A36" s="290" t="s">
        <v>53</v>
      </c>
      <c r="B36" s="291" t="s">
        <v>54</v>
      </c>
      <c r="C36" s="299">
        <f>[6]B!$C$31</f>
        <v>0</v>
      </c>
      <c r="D36" s="299">
        <f>[6]B!$E$31</f>
        <v>0</v>
      </c>
      <c r="E36" s="24">
        <f>[6]B!$AL$31</f>
        <v>0</v>
      </c>
      <c r="F36" s="7"/>
      <c r="G36" s="7"/>
      <c r="H36" s="7"/>
      <c r="I36" s="7"/>
      <c r="J36" s="7"/>
      <c r="K36" s="7"/>
      <c r="L36" s="7"/>
      <c r="M36" s="7"/>
      <c r="N36" s="7"/>
    </row>
    <row r="37" spans="1:14" s="3" customFormat="1" ht="15" customHeight="1" x14ac:dyDescent="0.15">
      <c r="A37" s="290" t="s">
        <v>55</v>
      </c>
      <c r="B37" s="291" t="s">
        <v>56</v>
      </c>
      <c r="C37" s="299">
        <f>[6]B!$C$32</f>
        <v>316</v>
      </c>
      <c r="D37" s="299">
        <f>[6]B!$E$32</f>
        <v>316</v>
      </c>
      <c r="E37" s="24">
        <f>[6]B!$AL$32</f>
        <v>568800</v>
      </c>
      <c r="F37" s="7"/>
      <c r="G37" s="7"/>
      <c r="H37" s="7"/>
      <c r="I37" s="7"/>
      <c r="J37" s="7"/>
      <c r="K37" s="7"/>
      <c r="L37" s="7"/>
      <c r="M37" s="7"/>
      <c r="N37" s="7"/>
    </row>
    <row r="38" spans="1:14" s="3" customFormat="1" ht="15" customHeight="1" x14ac:dyDescent="0.15">
      <c r="A38" s="290" t="s">
        <v>57</v>
      </c>
      <c r="B38" s="291" t="s">
        <v>58</v>
      </c>
      <c r="C38" s="299">
        <f>[6]B!$C$33</f>
        <v>5397</v>
      </c>
      <c r="D38" s="299">
        <f>[6]B!$E$33</f>
        <v>5397</v>
      </c>
      <c r="E38" s="24">
        <f>[6]B!$AL$33</f>
        <v>7825650</v>
      </c>
      <c r="F38" s="7"/>
      <c r="G38" s="7"/>
      <c r="H38" s="7"/>
      <c r="I38" s="7"/>
      <c r="J38" s="7"/>
      <c r="K38" s="7"/>
      <c r="L38" s="7"/>
      <c r="M38" s="7"/>
      <c r="N38" s="7"/>
    </row>
    <row r="39" spans="1:14" s="3" customFormat="1" ht="15" customHeight="1" x14ac:dyDescent="0.15">
      <c r="A39" s="290" t="s">
        <v>59</v>
      </c>
      <c r="B39" s="291" t="s">
        <v>60</v>
      </c>
      <c r="C39" s="299">
        <f>[6]B!$C$34</f>
        <v>291</v>
      </c>
      <c r="D39" s="299">
        <f>[6]B!$E$34</f>
        <v>291</v>
      </c>
      <c r="E39" s="24">
        <f>[6]B!$AL$34</f>
        <v>384120</v>
      </c>
      <c r="F39" s="7"/>
      <c r="G39" s="7"/>
      <c r="H39" s="7"/>
      <c r="I39" s="7"/>
      <c r="J39" s="7"/>
      <c r="K39" s="7"/>
      <c r="L39" s="7"/>
      <c r="M39" s="7"/>
      <c r="N39" s="7"/>
    </row>
    <row r="40" spans="1:14" s="3" customFormat="1" ht="15" customHeight="1" x14ac:dyDescent="0.15">
      <c r="A40" s="290" t="s">
        <v>61</v>
      </c>
      <c r="B40" s="291" t="s">
        <v>62</v>
      </c>
      <c r="C40" s="299">
        <f>[6]B!$C$1076</f>
        <v>54</v>
      </c>
      <c r="D40" s="299">
        <f>[6]B!$E$1076</f>
        <v>54</v>
      </c>
      <c r="E40" s="24">
        <f>[6]B!$AL$1076</f>
        <v>174420</v>
      </c>
      <c r="F40" s="7"/>
      <c r="G40" s="7"/>
      <c r="H40" s="7"/>
      <c r="I40" s="7"/>
      <c r="J40" s="7"/>
      <c r="K40" s="7"/>
      <c r="L40" s="7"/>
      <c r="M40" s="7"/>
      <c r="N40" s="7"/>
    </row>
    <row r="41" spans="1:14" s="3" customFormat="1" ht="15" customHeight="1" x14ac:dyDescent="0.15">
      <c r="A41" s="290" t="s">
        <v>63</v>
      </c>
      <c r="B41" s="291" t="s">
        <v>64</v>
      </c>
      <c r="C41" s="299">
        <f>[6]B!$C$1077</f>
        <v>236</v>
      </c>
      <c r="D41" s="299">
        <f>[6]B!$E$1077</f>
        <v>236</v>
      </c>
      <c r="E41" s="24">
        <f>[6]B!$AL$1077</f>
        <v>762280</v>
      </c>
      <c r="F41" s="7"/>
      <c r="G41" s="7"/>
      <c r="H41" s="7"/>
      <c r="I41" s="7"/>
      <c r="J41" s="7"/>
      <c r="K41" s="7"/>
      <c r="L41" s="7"/>
      <c r="M41" s="7"/>
      <c r="N41" s="7"/>
    </row>
    <row r="42" spans="1:14" s="3" customFormat="1" ht="15" customHeight="1" x14ac:dyDescent="0.15">
      <c r="A42" s="290" t="s">
        <v>65</v>
      </c>
      <c r="B42" s="291" t="s">
        <v>66</v>
      </c>
      <c r="C42" s="299">
        <f>[6]B!$C$1078</f>
        <v>0</v>
      </c>
      <c r="D42" s="299">
        <f>[6]B!$E$1078</f>
        <v>0</v>
      </c>
      <c r="E42" s="24">
        <f>[6]B!$AL$1078</f>
        <v>0</v>
      </c>
      <c r="F42" s="7"/>
      <c r="G42" s="7"/>
      <c r="H42" s="7"/>
      <c r="I42" s="7"/>
      <c r="J42" s="7"/>
      <c r="K42" s="7"/>
      <c r="L42" s="7"/>
      <c r="M42" s="7"/>
      <c r="N42" s="7"/>
    </row>
    <row r="43" spans="1:14" s="3" customFormat="1" ht="15" customHeight="1" x14ac:dyDescent="0.15">
      <c r="A43" s="290" t="s">
        <v>67</v>
      </c>
      <c r="B43" s="291" t="s">
        <v>68</v>
      </c>
      <c r="C43" s="299">
        <f>[6]B!$C$1079</f>
        <v>0</v>
      </c>
      <c r="D43" s="299">
        <f>[6]B!$E$1079</f>
        <v>0</v>
      </c>
      <c r="E43" s="24">
        <f>[6]B!$AL$1079</f>
        <v>0</v>
      </c>
      <c r="F43" s="7"/>
      <c r="G43" s="7"/>
      <c r="H43" s="7"/>
      <c r="I43" s="7"/>
      <c r="J43" s="7"/>
      <c r="K43" s="7"/>
      <c r="L43" s="7"/>
      <c r="M43" s="7"/>
      <c r="N43" s="7"/>
    </row>
    <row r="44" spans="1:14" s="3" customFormat="1" ht="15" customHeight="1" x14ac:dyDescent="0.15">
      <c r="A44" s="290" t="s">
        <v>69</v>
      </c>
      <c r="B44" s="291" t="s">
        <v>70</v>
      </c>
      <c r="C44" s="299">
        <f>[6]B!$C$1075</f>
        <v>103</v>
      </c>
      <c r="D44" s="299">
        <f>[6]B!$E$1075</f>
        <v>103</v>
      </c>
      <c r="E44" s="24">
        <f>[6]B!$AL$1075</f>
        <v>848720</v>
      </c>
      <c r="F44" s="7"/>
      <c r="G44" s="7"/>
      <c r="H44" s="7"/>
      <c r="I44" s="7"/>
      <c r="J44" s="7"/>
      <c r="K44" s="7"/>
      <c r="L44" s="7"/>
      <c r="M44" s="7"/>
      <c r="N44" s="7"/>
    </row>
    <row r="45" spans="1:14" s="3" customFormat="1" ht="15" customHeight="1" x14ac:dyDescent="0.15">
      <c r="A45" s="295"/>
      <c r="B45" s="296" t="s">
        <v>40</v>
      </c>
      <c r="C45" s="307">
        <f>SUM(C46:C50)</f>
        <v>226</v>
      </c>
      <c r="D45" s="308"/>
      <c r="E45" s="27"/>
      <c r="F45" s="7"/>
      <c r="G45" s="7"/>
      <c r="H45" s="7"/>
      <c r="I45" s="7"/>
      <c r="J45" s="7"/>
      <c r="K45" s="7"/>
      <c r="L45" s="7"/>
      <c r="M45" s="7"/>
      <c r="N45" s="7"/>
    </row>
    <row r="46" spans="1:14" s="3" customFormat="1" ht="15" customHeight="1" x14ac:dyDescent="0.15">
      <c r="A46" s="26"/>
      <c r="B46" s="291" t="s">
        <v>71</v>
      </c>
      <c r="C46" s="299">
        <f>[6]B!$C$36</f>
        <v>2</v>
      </c>
      <c r="D46" s="308"/>
      <c r="E46" s="27"/>
      <c r="F46" s="7"/>
      <c r="G46" s="7"/>
      <c r="H46" s="7"/>
      <c r="I46" s="7"/>
      <c r="J46" s="7"/>
      <c r="K46" s="7"/>
      <c r="L46" s="7"/>
      <c r="M46" s="7"/>
      <c r="N46" s="7"/>
    </row>
    <row r="47" spans="1:14" s="3" customFormat="1" ht="15" customHeight="1" x14ac:dyDescent="0.15">
      <c r="A47" s="26"/>
      <c r="B47" s="291" t="s">
        <v>72</v>
      </c>
      <c r="C47" s="299">
        <f>[6]B!$C$37</f>
        <v>224</v>
      </c>
      <c r="D47" s="308"/>
      <c r="E47" s="27"/>
      <c r="F47" s="7"/>
      <c r="G47" s="7"/>
      <c r="H47" s="7"/>
      <c r="I47" s="7"/>
      <c r="J47" s="7"/>
      <c r="K47" s="7"/>
      <c r="L47" s="7"/>
      <c r="M47" s="7"/>
      <c r="N47" s="7"/>
    </row>
    <row r="48" spans="1:14" s="3" customFormat="1" ht="15" customHeight="1" x14ac:dyDescent="0.15">
      <c r="A48" s="26"/>
      <c r="B48" s="291" t="s">
        <v>73</v>
      </c>
      <c r="C48" s="299">
        <f>[6]B!$C$38</f>
        <v>0</v>
      </c>
      <c r="D48" s="308"/>
      <c r="E48" s="27"/>
      <c r="F48" s="7"/>
      <c r="G48" s="7"/>
      <c r="H48" s="7"/>
      <c r="I48" s="7"/>
      <c r="J48" s="7"/>
      <c r="K48" s="7"/>
      <c r="L48" s="7"/>
      <c r="M48" s="7"/>
      <c r="N48" s="7"/>
    </row>
    <row r="49" spans="1:14" s="3" customFormat="1" ht="15" customHeight="1" x14ac:dyDescent="0.15">
      <c r="A49" s="26"/>
      <c r="B49" s="291" t="s">
        <v>74</v>
      </c>
      <c r="C49" s="299">
        <f>[6]B!$C$39</f>
        <v>0</v>
      </c>
      <c r="D49" s="308"/>
      <c r="E49" s="27"/>
      <c r="F49" s="7"/>
      <c r="G49" s="7"/>
      <c r="H49" s="7"/>
      <c r="I49" s="7"/>
      <c r="J49" s="7"/>
      <c r="K49" s="7"/>
      <c r="L49" s="7"/>
      <c r="M49" s="7"/>
      <c r="N49" s="7"/>
    </row>
    <row r="50" spans="1:14" s="3" customFormat="1" ht="15" customHeight="1" x14ac:dyDescent="0.15">
      <c r="A50" s="28"/>
      <c r="B50" s="309" t="s">
        <v>75</v>
      </c>
      <c r="C50" s="310">
        <f>[6]B!$C$40</f>
        <v>0</v>
      </c>
      <c r="D50" s="308"/>
      <c r="E50" s="27"/>
      <c r="F50" s="7"/>
      <c r="G50" s="7"/>
      <c r="H50" s="7"/>
      <c r="I50" s="7"/>
      <c r="J50" s="7"/>
      <c r="K50" s="7"/>
      <c r="L50" s="7"/>
      <c r="M50" s="7"/>
      <c r="N50" s="7"/>
    </row>
    <row r="51" spans="1:14" s="3" customFormat="1" ht="20.100000000000001" customHeight="1" x14ac:dyDescent="0.15">
      <c r="A51" s="21"/>
      <c r="B51" s="22" t="s">
        <v>76</v>
      </c>
      <c r="C51" s="304">
        <f>SUM(C52:C53)</f>
        <v>0</v>
      </c>
      <c r="D51" s="305">
        <f>SUM(D52:D53)</f>
        <v>0</v>
      </c>
      <c r="E51" s="29">
        <f>SUM(E52:E53)</f>
        <v>0</v>
      </c>
      <c r="F51" s="7"/>
      <c r="G51" s="7"/>
      <c r="H51" s="7"/>
      <c r="I51" s="7"/>
      <c r="J51" s="7"/>
      <c r="K51" s="7"/>
      <c r="L51" s="7"/>
      <c r="M51" s="7"/>
      <c r="N51" s="7"/>
    </row>
    <row r="52" spans="1:14" s="3" customFormat="1" ht="15" customHeight="1" x14ac:dyDescent="0.15">
      <c r="A52" s="286" t="s">
        <v>77</v>
      </c>
      <c r="B52" s="287" t="s">
        <v>78</v>
      </c>
      <c r="C52" s="311">
        <f>[6]B!$C$1081</f>
        <v>0</v>
      </c>
      <c r="D52" s="311">
        <f>[6]B!$E$1081</f>
        <v>0</v>
      </c>
      <c r="E52" s="30">
        <f>[6]B!$AL$1081</f>
        <v>0</v>
      </c>
      <c r="F52" s="7"/>
      <c r="G52" s="7"/>
      <c r="H52" s="7"/>
      <c r="I52" s="7"/>
      <c r="J52" s="7"/>
      <c r="K52" s="7"/>
      <c r="L52" s="7"/>
      <c r="M52" s="7"/>
      <c r="N52" s="7"/>
    </row>
    <row r="53" spans="1:14" s="3" customFormat="1" ht="15" customHeight="1" x14ac:dyDescent="0.15">
      <c r="A53" s="290" t="s">
        <v>79</v>
      </c>
      <c r="B53" s="291" t="s">
        <v>80</v>
      </c>
      <c r="C53" s="312">
        <f>[6]B!$C$1082</f>
        <v>0</v>
      </c>
      <c r="D53" s="312">
        <f>[6]B!$E$1082</f>
        <v>0</v>
      </c>
      <c r="E53" s="31">
        <f>[6]B!$AL$1082</f>
        <v>0</v>
      </c>
      <c r="F53" s="7"/>
      <c r="G53" s="7"/>
      <c r="H53" s="7"/>
      <c r="I53" s="7"/>
      <c r="J53" s="7"/>
      <c r="K53" s="7"/>
      <c r="L53" s="7"/>
      <c r="M53" s="7"/>
      <c r="N53" s="7"/>
    </row>
    <row r="54" spans="1:14" s="3" customFormat="1" ht="15" customHeight="1" x14ac:dyDescent="0.15">
      <c r="A54" s="295"/>
      <c r="B54" s="313" t="s">
        <v>81</v>
      </c>
      <c r="C54" s="314">
        <f>C55</f>
        <v>0</v>
      </c>
      <c r="D54" s="308"/>
      <c r="E54" s="27"/>
      <c r="F54" s="7"/>
      <c r="G54" s="7"/>
      <c r="H54" s="7"/>
      <c r="I54" s="7"/>
      <c r="J54" s="7"/>
      <c r="K54" s="7"/>
      <c r="L54" s="7"/>
      <c r="M54" s="7"/>
      <c r="N54" s="7"/>
    </row>
    <row r="55" spans="1:14" s="3" customFormat="1" ht="24" customHeight="1" x14ac:dyDescent="0.15">
      <c r="A55" s="290" t="s">
        <v>82</v>
      </c>
      <c r="B55" s="309" t="s">
        <v>83</v>
      </c>
      <c r="C55" s="310">
        <f>[6]B!$C$1054</f>
        <v>0</v>
      </c>
      <c r="D55" s="308"/>
      <c r="E55" s="27"/>
      <c r="F55" s="7"/>
      <c r="G55" s="7"/>
      <c r="H55" s="7"/>
      <c r="I55" s="7"/>
      <c r="J55" s="7"/>
      <c r="K55" s="7"/>
      <c r="L55" s="7"/>
      <c r="M55" s="7"/>
      <c r="N55" s="7"/>
    </row>
    <row r="56" spans="1:14" s="3" customFormat="1" ht="20.100000000000001" customHeight="1" x14ac:dyDescent="0.15">
      <c r="A56" s="33"/>
      <c r="B56" s="22" t="s">
        <v>84</v>
      </c>
      <c r="C56" s="304">
        <f>SUM(C57:C60)</f>
        <v>1032</v>
      </c>
      <c r="D56" s="305">
        <f>SUM(D57:D60)</f>
        <v>1032</v>
      </c>
      <c r="E56" s="29">
        <f>SUM(E57:E60)</f>
        <v>2069430</v>
      </c>
      <c r="F56" s="7"/>
      <c r="G56" s="7"/>
      <c r="H56" s="7"/>
      <c r="I56" s="7"/>
      <c r="J56" s="7"/>
      <c r="K56" s="7"/>
      <c r="L56" s="7"/>
      <c r="M56" s="7"/>
      <c r="N56" s="7"/>
    </row>
    <row r="57" spans="1:14" s="3" customFormat="1" ht="15" customHeight="1" x14ac:dyDescent="0.15">
      <c r="A57" s="286" t="s">
        <v>85</v>
      </c>
      <c r="B57" s="287" t="s">
        <v>86</v>
      </c>
      <c r="C57" s="311">
        <f>[6]B!$C$44</f>
        <v>39</v>
      </c>
      <c r="D57" s="311">
        <f>[6]B!$E$44</f>
        <v>39</v>
      </c>
      <c r="E57" s="30">
        <f>[6]B!$AL$44</f>
        <v>169260</v>
      </c>
      <c r="F57" s="7"/>
      <c r="G57" s="7"/>
      <c r="H57" s="7"/>
      <c r="I57" s="7"/>
      <c r="J57" s="7"/>
      <c r="K57" s="7"/>
      <c r="L57" s="7"/>
      <c r="M57" s="7"/>
      <c r="N57" s="7"/>
    </row>
    <row r="58" spans="1:14" s="3" customFormat="1" ht="15" customHeight="1" x14ac:dyDescent="0.15">
      <c r="A58" s="290" t="s">
        <v>87</v>
      </c>
      <c r="B58" s="291" t="s">
        <v>88</v>
      </c>
      <c r="C58" s="312">
        <f>[6]B!$C$45</f>
        <v>708</v>
      </c>
      <c r="D58" s="312">
        <f>[6]B!$E$45</f>
        <v>708</v>
      </c>
      <c r="E58" s="31">
        <f>[6]B!$AL$45</f>
        <v>1692120</v>
      </c>
      <c r="F58" s="7"/>
      <c r="G58" s="7"/>
      <c r="H58" s="7"/>
      <c r="I58" s="7"/>
      <c r="J58" s="7"/>
      <c r="K58" s="7"/>
      <c r="L58" s="7"/>
      <c r="M58" s="7"/>
      <c r="N58" s="7"/>
    </row>
    <row r="59" spans="1:14" s="3" customFormat="1" ht="15" customHeight="1" x14ac:dyDescent="0.15">
      <c r="A59" s="290" t="s">
        <v>89</v>
      </c>
      <c r="B59" s="291" t="s">
        <v>90</v>
      </c>
      <c r="C59" s="312">
        <f>[6]B!$C$46</f>
        <v>0</v>
      </c>
      <c r="D59" s="312">
        <f>[6]B!$E$46</f>
        <v>0</v>
      </c>
      <c r="E59" s="31">
        <f>[6]B!$AL$46</f>
        <v>0</v>
      </c>
      <c r="F59" s="7"/>
      <c r="G59" s="7"/>
      <c r="H59" s="7"/>
      <c r="I59" s="7"/>
      <c r="J59" s="7"/>
      <c r="K59" s="7"/>
      <c r="L59" s="7"/>
      <c r="M59" s="7"/>
      <c r="N59" s="7"/>
    </row>
    <row r="60" spans="1:14" s="3" customFormat="1" ht="15" customHeight="1" x14ac:dyDescent="0.15">
      <c r="A60" s="290" t="s">
        <v>91</v>
      </c>
      <c r="B60" s="291" t="s">
        <v>92</v>
      </c>
      <c r="C60" s="312">
        <f>[6]B!$C$47</f>
        <v>285</v>
      </c>
      <c r="D60" s="312">
        <f>[6]B!$E$47</f>
        <v>285</v>
      </c>
      <c r="E60" s="31">
        <f>[6]B!$AL$47</f>
        <v>208050</v>
      </c>
      <c r="F60" s="7"/>
      <c r="G60" s="7"/>
      <c r="H60" s="7"/>
      <c r="I60" s="7"/>
      <c r="J60" s="7"/>
      <c r="K60" s="7"/>
      <c r="L60" s="7"/>
      <c r="M60" s="7"/>
      <c r="N60" s="7"/>
    </row>
    <row r="61" spans="1:14" s="3" customFormat="1" ht="15" customHeight="1" x14ac:dyDescent="0.15">
      <c r="A61" s="315"/>
      <c r="B61" s="313" t="s">
        <v>93</v>
      </c>
      <c r="C61" s="316">
        <f>C62</f>
        <v>0</v>
      </c>
      <c r="D61" s="308"/>
      <c r="E61" s="27"/>
      <c r="F61" s="7"/>
      <c r="G61" s="7"/>
      <c r="H61" s="7"/>
      <c r="I61" s="7"/>
      <c r="J61" s="7"/>
      <c r="K61" s="7"/>
      <c r="L61" s="7"/>
      <c r="M61" s="7"/>
      <c r="N61" s="7"/>
    </row>
    <row r="62" spans="1:14" s="3" customFormat="1" ht="15" customHeight="1" x14ac:dyDescent="0.15">
      <c r="A62" s="303"/>
      <c r="B62" s="309" t="s">
        <v>94</v>
      </c>
      <c r="C62" s="317">
        <f>[6]B!$C$49</f>
        <v>0</v>
      </c>
      <c r="D62" s="308"/>
      <c r="E62" s="27"/>
      <c r="F62" s="7"/>
      <c r="G62" s="7"/>
      <c r="H62" s="7"/>
      <c r="I62" s="7"/>
      <c r="J62" s="7"/>
      <c r="K62" s="7"/>
      <c r="L62" s="7"/>
      <c r="M62" s="7"/>
      <c r="N62" s="7"/>
    </row>
    <row r="63" spans="1:14" s="3" customFormat="1" ht="20.100000000000001" customHeight="1" x14ac:dyDescent="0.15">
      <c r="A63" s="33"/>
      <c r="B63" s="22" t="s">
        <v>95</v>
      </c>
      <c r="C63" s="304">
        <f>SUM(C64:C66)</f>
        <v>1104</v>
      </c>
      <c r="D63" s="305">
        <f>SUM(D64:D66)</f>
        <v>1104</v>
      </c>
      <c r="E63" s="29">
        <f>SUM(E64:E66)</f>
        <v>1976400</v>
      </c>
      <c r="F63" s="7"/>
      <c r="G63" s="7"/>
      <c r="H63" s="7"/>
      <c r="I63" s="7"/>
      <c r="J63" s="7"/>
      <c r="K63" s="7"/>
      <c r="L63" s="7"/>
      <c r="M63" s="7"/>
      <c r="N63" s="7"/>
    </row>
    <row r="64" spans="1:14" s="3" customFormat="1" ht="15" customHeight="1" x14ac:dyDescent="0.15">
      <c r="A64" s="286" t="s">
        <v>96</v>
      </c>
      <c r="B64" s="287" t="s">
        <v>97</v>
      </c>
      <c r="C64" s="311">
        <f>[6]B!$C$53</f>
        <v>723</v>
      </c>
      <c r="D64" s="311">
        <f>[6]B!$E$53</f>
        <v>723</v>
      </c>
      <c r="E64" s="30">
        <f>[6]B!$AL$53</f>
        <v>1496610</v>
      </c>
      <c r="F64" s="7"/>
      <c r="G64" s="7"/>
      <c r="H64" s="7"/>
      <c r="I64" s="7"/>
      <c r="J64" s="7"/>
      <c r="K64" s="7"/>
      <c r="L64" s="7"/>
      <c r="M64" s="7"/>
      <c r="N64" s="7"/>
    </row>
    <row r="65" spans="1:14" s="3" customFormat="1" ht="15" customHeight="1" x14ac:dyDescent="0.15">
      <c r="A65" s="290" t="s">
        <v>98</v>
      </c>
      <c r="B65" s="291" t="s">
        <v>99</v>
      </c>
      <c r="C65" s="312">
        <f>[6]B!$C$54</f>
        <v>30</v>
      </c>
      <c r="D65" s="312">
        <f>[6]B!$E$54</f>
        <v>30</v>
      </c>
      <c r="E65" s="31">
        <f>[6]B!$AL$54</f>
        <v>62100</v>
      </c>
      <c r="F65" s="7"/>
      <c r="G65" s="7"/>
      <c r="H65" s="7"/>
      <c r="I65" s="7"/>
      <c r="J65" s="7"/>
      <c r="K65" s="7"/>
      <c r="L65" s="7"/>
      <c r="M65" s="7"/>
      <c r="N65" s="7"/>
    </row>
    <row r="66" spans="1:14" s="3" customFormat="1" ht="15" customHeight="1" x14ac:dyDescent="0.15">
      <c r="A66" s="290" t="s">
        <v>100</v>
      </c>
      <c r="B66" s="291" t="s">
        <v>101</v>
      </c>
      <c r="C66" s="312">
        <f>[6]B!$C$55</f>
        <v>351</v>
      </c>
      <c r="D66" s="312">
        <f>[6]B!$E$55</f>
        <v>351</v>
      </c>
      <c r="E66" s="31">
        <f>[6]B!$AL$55</f>
        <v>417690</v>
      </c>
      <c r="F66" s="7"/>
      <c r="G66" s="7"/>
      <c r="H66" s="7"/>
      <c r="I66" s="7"/>
      <c r="J66" s="7"/>
      <c r="K66" s="7"/>
      <c r="L66" s="7"/>
      <c r="M66" s="7"/>
      <c r="N66" s="7"/>
    </row>
    <row r="67" spans="1:14" s="3" customFormat="1" ht="15" customHeight="1" x14ac:dyDescent="0.15">
      <c r="A67" s="295"/>
      <c r="B67" s="296" t="s">
        <v>102</v>
      </c>
      <c r="C67" s="318">
        <f>SUM(C68:C69)</f>
        <v>0</v>
      </c>
      <c r="D67" s="308"/>
      <c r="E67" s="27"/>
      <c r="F67" s="7"/>
      <c r="G67" s="7"/>
      <c r="H67" s="7"/>
      <c r="I67" s="7"/>
      <c r="J67" s="7"/>
      <c r="K67" s="7"/>
      <c r="L67" s="7"/>
      <c r="M67" s="7"/>
      <c r="N67" s="7"/>
    </row>
    <row r="68" spans="1:14" s="3" customFormat="1" ht="15" customHeight="1" x14ac:dyDescent="0.15">
      <c r="A68" s="26"/>
      <c r="B68" s="291" t="s">
        <v>103</v>
      </c>
      <c r="C68" s="312">
        <f xml:space="preserve"> [6]B!$C$57</f>
        <v>0</v>
      </c>
      <c r="D68" s="308"/>
      <c r="E68" s="35"/>
      <c r="F68" s="7"/>
      <c r="G68" s="7"/>
      <c r="H68" s="7"/>
      <c r="I68" s="7"/>
      <c r="J68" s="7"/>
      <c r="K68" s="7"/>
      <c r="L68" s="7"/>
      <c r="M68" s="7"/>
      <c r="N68" s="7"/>
    </row>
    <row r="69" spans="1:14" s="3" customFormat="1" ht="15" customHeight="1" x14ac:dyDescent="0.15">
      <c r="A69" s="28"/>
      <c r="B69" s="309" t="s">
        <v>104</v>
      </c>
      <c r="C69" s="317">
        <f>[6]B!$C$58</f>
        <v>0</v>
      </c>
      <c r="D69" s="319"/>
      <c r="E69" s="36"/>
      <c r="F69" s="7"/>
      <c r="G69" s="7"/>
      <c r="H69" s="7"/>
      <c r="I69" s="7"/>
      <c r="J69" s="7"/>
      <c r="K69" s="7"/>
      <c r="L69" s="7"/>
      <c r="M69" s="7"/>
      <c r="N69" s="7"/>
    </row>
    <row r="70" spans="1:14" s="3" customFormat="1" ht="15" customHeight="1" x14ac:dyDescent="0.15">
      <c r="A70" s="37"/>
      <c r="B70" s="13" t="s">
        <v>105</v>
      </c>
      <c r="C70" s="304">
        <f>C10+C33+C51+C56+C63+C25+C26+C45+C54+C61+C67</f>
        <v>17249</v>
      </c>
      <c r="D70" s="304">
        <f>D10+D33+D51+D56+D63+D25</f>
        <v>16257</v>
      </c>
      <c r="E70" s="38">
        <f>E10+E33+E51+E56+E63+E25</f>
        <v>80696140</v>
      </c>
      <c r="F70" s="7"/>
      <c r="G70" s="7"/>
      <c r="H70" s="7"/>
      <c r="I70" s="7"/>
      <c r="J70" s="7"/>
      <c r="K70" s="7"/>
      <c r="L70" s="7"/>
      <c r="M70" s="7"/>
      <c r="N70" s="7"/>
    </row>
    <row r="71" spans="1:14" ht="24.95" customHeight="1" x14ac:dyDescent="0.15">
      <c r="A71" s="12" t="s">
        <v>106</v>
      </c>
    </row>
    <row r="72" spans="1:14" ht="35.1" customHeight="1" x14ac:dyDescent="0.15">
      <c r="A72" s="690" t="s">
        <v>107</v>
      </c>
      <c r="B72" s="753"/>
      <c r="C72" s="39" t="s">
        <v>6</v>
      </c>
      <c r="D72" s="39" t="s">
        <v>7</v>
      </c>
      <c r="E72" s="39" t="s">
        <v>8</v>
      </c>
    </row>
    <row r="73" spans="1:14" s="41" customFormat="1" ht="15" customHeight="1" x14ac:dyDescent="0.25">
      <c r="A73" s="748" t="s">
        <v>108</v>
      </c>
      <c r="B73" s="763"/>
      <c r="C73" s="304">
        <f>SUM(C74:C79,C83:C85)</f>
        <v>133360</v>
      </c>
      <c r="D73" s="320">
        <f>SUM(D74:D78,D79,D83:D85)</f>
        <v>131016</v>
      </c>
      <c r="E73" s="40">
        <f>SUM(E74:E78,E79,E83:E85)</f>
        <v>1068130140</v>
      </c>
    </row>
    <row r="74" spans="1:14" ht="15" customHeight="1" x14ac:dyDescent="0.15">
      <c r="A74" s="42" t="s">
        <v>109</v>
      </c>
      <c r="B74" s="43" t="s">
        <v>110</v>
      </c>
      <c r="C74" s="311">
        <f>[6]B!$C$218</f>
        <v>42312</v>
      </c>
      <c r="D74" s="311">
        <f>[6]B!$E$218</f>
        <v>41165</v>
      </c>
      <c r="E74" s="44">
        <f>[6]B!$AL$218</f>
        <v>55645840</v>
      </c>
    </row>
    <row r="75" spans="1:14" ht="15" customHeight="1" x14ac:dyDescent="0.15">
      <c r="A75" s="555" t="s">
        <v>111</v>
      </c>
      <c r="B75" s="45" t="s">
        <v>112</v>
      </c>
      <c r="C75" s="312">
        <f>[6]B!C283</f>
        <v>47119</v>
      </c>
      <c r="D75" s="321">
        <f>[6]B!$E$283</f>
        <v>46229</v>
      </c>
      <c r="E75" s="46">
        <f>[6]B!$AL$283</f>
        <v>82588570</v>
      </c>
    </row>
    <row r="76" spans="1:14" ht="15" customHeight="1" x14ac:dyDescent="0.15">
      <c r="A76" s="555" t="s">
        <v>113</v>
      </c>
      <c r="B76" s="45" t="s">
        <v>114</v>
      </c>
      <c r="C76" s="312">
        <f>[6]B!$C$327</f>
        <v>2395</v>
      </c>
      <c r="D76" s="312">
        <f>[6]B!$E$327</f>
        <v>2354</v>
      </c>
      <c r="E76" s="46">
        <f>[6]B!$AL$327</f>
        <v>11331320</v>
      </c>
    </row>
    <row r="77" spans="1:14" ht="15" customHeight="1" x14ac:dyDescent="0.15">
      <c r="A77" s="555" t="s">
        <v>115</v>
      </c>
      <c r="B77" s="45" t="s">
        <v>116</v>
      </c>
      <c r="C77" s="312">
        <f>[6]B!$C$338</f>
        <v>0</v>
      </c>
      <c r="D77" s="312">
        <f>[6]B!$E$338</f>
        <v>0</v>
      </c>
      <c r="E77" s="46">
        <f>[6]B!$AL$338</f>
        <v>0</v>
      </c>
    </row>
    <row r="78" spans="1:14" ht="15" customHeight="1" x14ac:dyDescent="0.15">
      <c r="A78" s="555" t="s">
        <v>117</v>
      </c>
      <c r="B78" s="47" t="s">
        <v>118</v>
      </c>
      <c r="C78" s="322">
        <f>[6]B!$C$413</f>
        <v>3564</v>
      </c>
      <c r="D78" s="322">
        <f>[6]B!$E$413</f>
        <v>3500</v>
      </c>
      <c r="E78" s="48">
        <f>[6]B!$AL$413</f>
        <v>19665740</v>
      </c>
    </row>
    <row r="79" spans="1:14" ht="15" customHeight="1" x14ac:dyDescent="0.15">
      <c r="A79" s="764" t="s">
        <v>119</v>
      </c>
      <c r="B79" s="50" t="s">
        <v>120</v>
      </c>
      <c r="C79" s="323">
        <f>SUM(C80:C82)</f>
        <v>36517</v>
      </c>
      <c r="D79" s="323">
        <f>SUM(D80:D82)</f>
        <v>36335</v>
      </c>
      <c r="E79" s="51">
        <f>SUM(E80:E82)</f>
        <v>896473120</v>
      </c>
    </row>
    <row r="80" spans="1:14" ht="15" customHeight="1" x14ac:dyDescent="0.15">
      <c r="A80" s="764"/>
      <c r="B80" s="52" t="s">
        <v>121</v>
      </c>
      <c r="C80" s="321">
        <f>[6]B!$C$464</f>
        <v>3520</v>
      </c>
      <c r="D80" s="321">
        <f>[6]B!$E$464</f>
        <v>3488</v>
      </c>
      <c r="E80" s="53">
        <f>[6]B!$AL$464</f>
        <v>15217390</v>
      </c>
    </row>
    <row r="81" spans="1:5" ht="15" customHeight="1" x14ac:dyDescent="0.15">
      <c r="A81" s="764"/>
      <c r="B81" s="54" t="s">
        <v>122</v>
      </c>
      <c r="C81" s="312">
        <f>[6]B!$C$483</f>
        <v>6</v>
      </c>
      <c r="D81" s="321">
        <f>[6]B!$E$483</f>
        <v>6</v>
      </c>
      <c r="E81" s="46">
        <f>[6]B!$AL$483</f>
        <v>21360</v>
      </c>
    </row>
    <row r="82" spans="1:5" ht="15" customHeight="1" x14ac:dyDescent="0.15">
      <c r="A82" s="764"/>
      <c r="B82" s="54" t="s">
        <v>123</v>
      </c>
      <c r="C82" s="312">
        <f>[6]B!$C$511</f>
        <v>32991</v>
      </c>
      <c r="D82" s="312">
        <f>[6]B!$E$511</f>
        <v>32841</v>
      </c>
      <c r="E82" s="46">
        <f>[6]B!$AL$511</f>
        <v>881234370</v>
      </c>
    </row>
    <row r="83" spans="1:5" ht="15" customHeight="1" x14ac:dyDescent="0.15">
      <c r="A83" s="555" t="s">
        <v>124</v>
      </c>
      <c r="B83" s="45" t="s">
        <v>125</v>
      </c>
      <c r="C83" s="312">
        <f>[6]B!$C$521</f>
        <v>0</v>
      </c>
      <c r="D83" s="312">
        <f>[6]B!$E$521</f>
        <v>0</v>
      </c>
      <c r="E83" s="46">
        <f>[6]B!$AL$521</f>
        <v>0</v>
      </c>
    </row>
    <row r="84" spans="1:5" s="56" customFormat="1" ht="15" customHeight="1" x14ac:dyDescent="0.15">
      <c r="A84" s="555" t="s">
        <v>126</v>
      </c>
      <c r="B84" s="45" t="s">
        <v>127</v>
      </c>
      <c r="C84" s="324">
        <f>[6]B!$C$575</f>
        <v>65</v>
      </c>
      <c r="D84" s="312">
        <f>[6]B!$E$575</f>
        <v>62</v>
      </c>
      <c r="E84" s="55">
        <f>[6]B!$AL$575</f>
        <v>141820</v>
      </c>
    </row>
    <row r="85" spans="1:5" ht="15" customHeight="1" x14ac:dyDescent="0.15">
      <c r="A85" s="555" t="s">
        <v>128</v>
      </c>
      <c r="B85" s="45" t="s">
        <v>129</v>
      </c>
      <c r="C85" s="312">
        <f>[6]B!$C$607</f>
        <v>1388</v>
      </c>
      <c r="D85" s="312">
        <f>[6]B!$E$607</f>
        <v>1371</v>
      </c>
      <c r="E85" s="46">
        <f>[6]B!$AL$607</f>
        <v>2283730</v>
      </c>
    </row>
    <row r="86" spans="1:5" s="3" customFormat="1" ht="15" customHeight="1" x14ac:dyDescent="0.15">
      <c r="A86" s="748" t="s">
        <v>130</v>
      </c>
      <c r="B86" s="749"/>
      <c r="C86" s="323">
        <f>+C87+C88+C89+C90+C94+C95</f>
        <v>3730</v>
      </c>
      <c r="D86" s="323">
        <f>+D87+D88+D89+D90+D94</f>
        <v>3711</v>
      </c>
      <c r="E86" s="51">
        <f>+E87+E88+E89+E90+E94</f>
        <v>111029320</v>
      </c>
    </row>
    <row r="87" spans="1:5" ht="15" customHeight="1" x14ac:dyDescent="0.15">
      <c r="A87" s="57" t="s">
        <v>131</v>
      </c>
      <c r="B87" s="58" t="s">
        <v>132</v>
      </c>
      <c r="C87" s="321">
        <f>[6]B!$C$669</f>
        <v>1697</v>
      </c>
      <c r="D87" s="312">
        <f>[6]B!$E$669</f>
        <v>1691</v>
      </c>
      <c r="E87" s="53">
        <f>[6]B!$AL$669</f>
        <v>15486200</v>
      </c>
    </row>
    <row r="88" spans="1:5" ht="15" customHeight="1" x14ac:dyDescent="0.15">
      <c r="A88" s="555" t="s">
        <v>133</v>
      </c>
      <c r="B88" s="45" t="s">
        <v>134</v>
      </c>
      <c r="C88" s="312">
        <f>[6]B!$C$692</f>
        <v>0</v>
      </c>
      <c r="D88" s="312">
        <f>[6]B!$E$692</f>
        <v>0</v>
      </c>
      <c r="E88" s="46">
        <f>[6]B!$AL$692</f>
        <v>0</v>
      </c>
    </row>
    <row r="89" spans="1:5" ht="15" customHeight="1" x14ac:dyDescent="0.15">
      <c r="A89" s="555" t="s">
        <v>135</v>
      </c>
      <c r="B89" s="45" t="s">
        <v>136</v>
      </c>
      <c r="C89" s="312">
        <f>[6]B!$C$722</f>
        <v>1354</v>
      </c>
      <c r="D89" s="312">
        <f>[6]B!$E$722</f>
        <v>1353</v>
      </c>
      <c r="E89" s="46">
        <f>[6]B!$AL$722</f>
        <v>82882230</v>
      </c>
    </row>
    <row r="90" spans="1:5" ht="15" customHeight="1" x14ac:dyDescent="0.15">
      <c r="A90" s="764" t="s">
        <v>113</v>
      </c>
      <c r="B90" s="45" t="s">
        <v>137</v>
      </c>
      <c r="C90" s="312">
        <f>SUM(C91:C93)</f>
        <v>667</v>
      </c>
      <c r="D90" s="312">
        <f>SUM(D91:D93)</f>
        <v>667</v>
      </c>
      <c r="E90" s="46">
        <f>SUM(E91:E93)</f>
        <v>12660890</v>
      </c>
    </row>
    <row r="91" spans="1:5" ht="15" customHeight="1" x14ac:dyDescent="0.15">
      <c r="A91" s="764"/>
      <c r="B91" s="54" t="s">
        <v>138</v>
      </c>
      <c r="C91" s="312">
        <f>[6]B!$C$746-[6]B!C724-[6]B!C725</f>
        <v>565</v>
      </c>
      <c r="D91" s="312">
        <f>[6]B!$E$746-[6]B!E724-[6]B!E725</f>
        <v>565</v>
      </c>
      <c r="E91" s="46">
        <f>[6]B!$AL$746-[6]B!$AL$676724-[6]B!$AL$725</f>
        <v>10392410</v>
      </c>
    </row>
    <row r="92" spans="1:5" ht="15" customHeight="1" x14ac:dyDescent="0.15">
      <c r="A92" s="764"/>
      <c r="B92" s="54" t="s">
        <v>139</v>
      </c>
      <c r="C92" s="312">
        <f>[6]B!$C$724</f>
        <v>0</v>
      </c>
      <c r="D92" s="312">
        <f>[6]B!$E$724</f>
        <v>0</v>
      </c>
      <c r="E92" s="46">
        <f>[6]B!$AL$724</f>
        <v>0</v>
      </c>
    </row>
    <row r="93" spans="1:5" ht="15" customHeight="1" x14ac:dyDescent="0.15">
      <c r="A93" s="764"/>
      <c r="B93" s="54" t="s">
        <v>140</v>
      </c>
      <c r="C93" s="312">
        <f>[6]B!$C$725</f>
        <v>102</v>
      </c>
      <c r="D93" s="312">
        <f>[6]B!$E$725</f>
        <v>102</v>
      </c>
      <c r="E93" s="46">
        <f>[6]B!$AL$725</f>
        <v>2268480</v>
      </c>
    </row>
    <row r="94" spans="1:5" ht="15" customHeight="1" x14ac:dyDescent="0.15">
      <c r="A94" s="555" t="s">
        <v>115</v>
      </c>
      <c r="B94" s="45" t="s">
        <v>141</v>
      </c>
      <c r="C94" s="312">
        <f>[6]B!$C$779</f>
        <v>0</v>
      </c>
      <c r="D94" s="312">
        <f>[6]B!$E$779</f>
        <v>0</v>
      </c>
      <c r="E94" s="46">
        <f>[6]B!$AL$779</f>
        <v>0</v>
      </c>
    </row>
    <row r="95" spans="1:5" s="60" customFormat="1" ht="15" customHeight="1" x14ac:dyDescent="0.15">
      <c r="A95" s="555"/>
      <c r="B95" s="45" t="s">
        <v>142</v>
      </c>
      <c r="C95" s="312">
        <f>[6]B!$C$837</f>
        <v>12</v>
      </c>
      <c r="D95" s="59"/>
      <c r="E95" s="59"/>
    </row>
    <row r="96" spans="1:5" s="3" customFormat="1" ht="15" customHeight="1" x14ac:dyDescent="0.15">
      <c r="A96" s="61"/>
      <c r="B96" s="61" t="s">
        <v>143</v>
      </c>
      <c r="C96" s="325">
        <f>[6]B!$C$1051</f>
        <v>0</v>
      </c>
      <c r="D96" s="326">
        <f>[6]B!$E$1051</f>
        <v>0</v>
      </c>
      <c r="E96" s="62">
        <f>[6]B!$AL$1051</f>
        <v>0</v>
      </c>
    </row>
    <row r="97" spans="1:8" s="63" customFormat="1" ht="24.95" customHeight="1" x14ac:dyDescent="0.15">
      <c r="A97" s="752" t="s">
        <v>144</v>
      </c>
      <c r="B97" s="752"/>
      <c r="C97" s="752"/>
      <c r="D97" s="752"/>
      <c r="E97" s="752"/>
    </row>
    <row r="98" spans="1:8" s="63" customFormat="1" ht="35.1" customHeight="1" x14ac:dyDescent="0.15">
      <c r="A98" s="13" t="s">
        <v>145</v>
      </c>
      <c r="B98" s="535" t="s">
        <v>5</v>
      </c>
      <c r="C98" s="39" t="s">
        <v>6</v>
      </c>
      <c r="D98" s="39" t="s">
        <v>7</v>
      </c>
      <c r="E98" s="39" t="s">
        <v>8</v>
      </c>
    </row>
    <row r="99" spans="1:8" s="63" customFormat="1" ht="15" customHeight="1" x14ac:dyDescent="0.15">
      <c r="A99" s="286" t="s">
        <v>146</v>
      </c>
      <c r="B99" s="43" t="s">
        <v>147</v>
      </c>
      <c r="C99" s="327">
        <f>[6]B!C844+[6]B!C851+[6]B!C855+[6]B!C862+[6]B!C871+[6]B!C875+[6]B!C879+[6]B!C883+[6]B!C894+[6]B!C897+[6]B!C905+[6]B!C911+[6]B!C921+[6]B!C926+[6]B!C891</f>
        <v>0</v>
      </c>
      <c r="D99" s="327">
        <f>[6]B!E844+[6]B!E851+[6]B!E855+[6]B!E862+[6]B!E871+[6]B!E875+[6]B!E879+[6]B!E883+[6]B!E894+[6]B!E897+[6]B!E905+[6]B!E911+[6]B!E921+[6]B!E926+[6]B!E891</f>
        <v>0</v>
      </c>
      <c r="E99" s="327">
        <f>[6]B!AL844+[6]B!AL851+[6]B!AL855+[6]B!AL862+[6]B!AL871+[6]B!AL875+[6]B!AL879+[6]B!AL883+[6]B!AL894+[6]B!AL897+[6]B!AL905+[6]B!AL911+[6]B!AL921+[6]B!AL926+[6]B!AL891</f>
        <v>0</v>
      </c>
    </row>
    <row r="100" spans="1:8" s="63" customFormat="1" ht="15" customHeight="1" x14ac:dyDescent="0.15">
      <c r="A100" s="290">
        <v>2001</v>
      </c>
      <c r="B100" s="45" t="s">
        <v>148</v>
      </c>
      <c r="C100" s="312">
        <f>SUM([6]B!C2370,[6]B!C2416:C2418)</f>
        <v>855</v>
      </c>
      <c r="D100" s="312">
        <f>SUM([6]B!E2370,[6]B!E2416:E2418)</f>
        <v>678</v>
      </c>
      <c r="E100" s="46">
        <f>[6]B!AL2370+[6]B!AL2416+[6]B!AL2417+[6]B!AL2418</f>
        <v>14484440</v>
      </c>
    </row>
    <row r="101" spans="1:8" s="63" customFormat="1" ht="15" customHeight="1" x14ac:dyDescent="0.15">
      <c r="A101" s="303" t="s">
        <v>149</v>
      </c>
      <c r="B101" s="65" t="s">
        <v>150</v>
      </c>
      <c r="C101" s="317">
        <f>[6]B!C2684</f>
        <v>4</v>
      </c>
      <c r="D101" s="317">
        <f>[6]B!E2684</f>
        <v>4</v>
      </c>
      <c r="E101" s="48">
        <f>[6]B!AL2684</f>
        <v>290280</v>
      </c>
    </row>
    <row r="102" spans="1:8" s="63" customFormat="1" ht="15" customHeight="1" x14ac:dyDescent="0.15">
      <c r="A102" s="37"/>
      <c r="B102" s="66" t="s">
        <v>151</v>
      </c>
      <c r="C102" s="328">
        <f>SUM(C99:C101)</f>
        <v>859</v>
      </c>
      <c r="D102" s="328">
        <f>SUM(D99:D101)</f>
        <v>682</v>
      </c>
      <c r="E102" s="67">
        <f>SUM(E99:E101)</f>
        <v>14774720</v>
      </c>
    </row>
    <row r="103" spans="1:8" s="71" customFormat="1" ht="24.95" customHeight="1" x14ac:dyDescent="0.15">
      <c r="A103" s="68" t="s">
        <v>152</v>
      </c>
      <c r="B103" s="69"/>
      <c r="C103" s="68"/>
      <c r="D103" s="68"/>
      <c r="E103" s="68"/>
      <c r="F103" s="70"/>
      <c r="G103" s="70"/>
    </row>
    <row r="104" spans="1:8" s="63" customFormat="1" ht="33.75" customHeight="1" x14ac:dyDescent="0.15">
      <c r="A104" s="72" t="s">
        <v>4</v>
      </c>
      <c r="B104" s="72" t="s">
        <v>5</v>
      </c>
      <c r="C104" s="39" t="s">
        <v>6</v>
      </c>
      <c r="D104" s="39" t="s">
        <v>7</v>
      </c>
      <c r="E104" s="39" t="s">
        <v>153</v>
      </c>
      <c r="F104" s="39" t="s">
        <v>154</v>
      </c>
      <c r="G104" s="39" t="s">
        <v>155</v>
      </c>
      <c r="H104" s="39" t="s">
        <v>8</v>
      </c>
    </row>
    <row r="105" spans="1:8" s="63" customFormat="1" ht="15" customHeight="1" x14ac:dyDescent="0.15">
      <c r="A105" s="286" t="s">
        <v>156</v>
      </c>
      <c r="B105" s="43" t="s">
        <v>157</v>
      </c>
      <c r="C105" s="311">
        <f>[6]B!$C$1216</f>
        <v>1</v>
      </c>
      <c r="D105" s="311">
        <f>[6]B!$I$1216</f>
        <v>1</v>
      </c>
      <c r="E105" s="311">
        <f>[6]B!$I$1216</f>
        <v>1</v>
      </c>
      <c r="F105" s="311">
        <f>[6]B!$L$1216</f>
        <v>0</v>
      </c>
      <c r="G105" s="73"/>
      <c r="H105" s="44">
        <f>[6]B!$AL$1216</f>
        <v>178400</v>
      </c>
    </row>
    <row r="106" spans="1:8" s="63" customFormat="1" ht="15" customHeight="1" x14ac:dyDescent="0.15">
      <c r="A106" s="290" t="s">
        <v>158</v>
      </c>
      <c r="B106" s="45" t="s">
        <v>159</v>
      </c>
      <c r="C106" s="312">
        <f>[6]B!C1352</f>
        <v>6</v>
      </c>
      <c r="D106" s="312">
        <f>[6]B!I1352</f>
        <v>4</v>
      </c>
      <c r="E106" s="312">
        <f>[6]B!I1352</f>
        <v>4</v>
      </c>
      <c r="F106" s="312">
        <f>[6]B!L1352</f>
        <v>1</v>
      </c>
      <c r="G106" s="74"/>
      <c r="H106" s="46">
        <f>[6]B!$AL$1352</f>
        <v>994395</v>
      </c>
    </row>
    <row r="107" spans="1:8" s="63" customFormat="1" ht="15" customHeight="1" x14ac:dyDescent="0.15">
      <c r="A107" s="290" t="s">
        <v>160</v>
      </c>
      <c r="B107" s="45" t="s">
        <v>161</v>
      </c>
      <c r="C107" s="312">
        <f>[6]B!C1502</f>
        <v>25</v>
      </c>
      <c r="D107" s="312">
        <f>[6]B!I1502</f>
        <v>20</v>
      </c>
      <c r="E107" s="312">
        <f>[6]B!I1502</f>
        <v>20</v>
      </c>
      <c r="F107" s="312">
        <f>[6]B!L1502</f>
        <v>4</v>
      </c>
      <c r="G107" s="74"/>
      <c r="H107" s="46">
        <f>[6]B!$AL$1502</f>
        <v>2690620</v>
      </c>
    </row>
    <row r="108" spans="1:8" s="63" customFormat="1" ht="15" customHeight="1" x14ac:dyDescent="0.15">
      <c r="A108" s="290" t="s">
        <v>162</v>
      </c>
      <c r="B108" s="45" t="s">
        <v>163</v>
      </c>
      <c r="C108" s="312">
        <f>[6]B!C1566</f>
        <v>5</v>
      </c>
      <c r="D108" s="312">
        <f>[6]B!I1566</f>
        <v>5</v>
      </c>
      <c r="E108" s="312">
        <f>[6]B!I1566</f>
        <v>5</v>
      </c>
      <c r="F108" s="312">
        <f>[6]B!L1566</f>
        <v>0</v>
      </c>
      <c r="G108" s="74"/>
      <c r="H108" s="46">
        <f>[6]B!AL1566</f>
        <v>113850</v>
      </c>
    </row>
    <row r="109" spans="1:8" s="63" customFormat="1" ht="15" customHeight="1" x14ac:dyDescent="0.15">
      <c r="A109" s="290" t="s">
        <v>164</v>
      </c>
      <c r="B109" s="45" t="s">
        <v>165</v>
      </c>
      <c r="C109" s="312">
        <f>[6]B!$C$1635</f>
        <v>14</v>
      </c>
      <c r="D109" s="312">
        <f>[6]B!$I$1635</f>
        <v>11</v>
      </c>
      <c r="E109" s="312">
        <f>[6]B!$I$1635</f>
        <v>11</v>
      </c>
      <c r="F109" s="312">
        <f>[6]B!$L$1635</f>
        <v>3</v>
      </c>
      <c r="G109" s="74"/>
      <c r="H109" s="46">
        <f>[6]B!$AL$1635</f>
        <v>1023675</v>
      </c>
    </row>
    <row r="110" spans="1:8" s="63" customFormat="1" ht="15" customHeight="1" x14ac:dyDescent="0.15">
      <c r="A110" s="290" t="s">
        <v>166</v>
      </c>
      <c r="B110" s="45" t="s">
        <v>167</v>
      </c>
      <c r="C110" s="312">
        <f>[6]B!$C$1680</f>
        <v>40</v>
      </c>
      <c r="D110" s="312">
        <f>[6]B!$I$1680</f>
        <v>38</v>
      </c>
      <c r="E110" s="312">
        <f>[6]B!$I$1680</f>
        <v>38</v>
      </c>
      <c r="F110" s="312">
        <f>[6]B!$L$1680</f>
        <v>1</v>
      </c>
      <c r="G110" s="74"/>
      <c r="H110" s="46">
        <f>[6]B!$AL$1680</f>
        <v>1878155</v>
      </c>
    </row>
    <row r="111" spans="1:8" s="63" customFormat="1" ht="15" customHeight="1" x14ac:dyDescent="0.15">
      <c r="A111" s="290" t="s">
        <v>168</v>
      </c>
      <c r="B111" s="45" t="s">
        <v>169</v>
      </c>
      <c r="C111" s="312">
        <f>[6]B!$C$1914</f>
        <v>10</v>
      </c>
      <c r="D111" s="312">
        <f>[6]B!$I$1914</f>
        <v>10</v>
      </c>
      <c r="E111" s="312">
        <f>[6]B!$I$1914</f>
        <v>10</v>
      </c>
      <c r="F111" s="312">
        <f>[6]B!$L$1914</f>
        <v>0</v>
      </c>
      <c r="G111" s="74"/>
      <c r="H111" s="46">
        <f>[6]B!$AL$1914</f>
        <v>19057130</v>
      </c>
    </row>
    <row r="112" spans="1:8" s="63" customFormat="1" ht="15" customHeight="1" x14ac:dyDescent="0.15">
      <c r="A112" s="290" t="s">
        <v>170</v>
      </c>
      <c r="B112" s="45" t="s">
        <v>171</v>
      </c>
      <c r="C112" s="312">
        <f>[6]B!$C$1983</f>
        <v>4</v>
      </c>
      <c r="D112" s="312">
        <f>[6]B!$I$1983</f>
        <v>3</v>
      </c>
      <c r="E112" s="312">
        <f>[6]B!$I$1983</f>
        <v>3</v>
      </c>
      <c r="F112" s="312">
        <f>[6]B!$L$1983</f>
        <v>1</v>
      </c>
      <c r="G112" s="74"/>
      <c r="H112" s="46">
        <f>[6]B!$AL$1983</f>
        <v>701790</v>
      </c>
    </row>
    <row r="113" spans="1:12" s="63" customFormat="1" ht="15" customHeight="1" x14ac:dyDescent="0.15">
      <c r="A113" s="290" t="s">
        <v>172</v>
      </c>
      <c r="B113" s="45" t="s">
        <v>173</v>
      </c>
      <c r="C113" s="312">
        <f>[6]B!$C$2176</f>
        <v>133</v>
      </c>
      <c r="D113" s="312">
        <f>[6]B!$I$2176</f>
        <v>104</v>
      </c>
      <c r="E113" s="312">
        <f>[6]B!$I$2176</f>
        <v>104</v>
      </c>
      <c r="F113" s="312">
        <f>[6]B!$L$2176</f>
        <v>12</v>
      </c>
      <c r="G113" s="74"/>
      <c r="H113" s="46">
        <f>[6]B!$AL$2176</f>
        <v>32923775</v>
      </c>
    </row>
    <row r="114" spans="1:12" s="63" customFormat="1" ht="15" customHeight="1" x14ac:dyDescent="0.15">
      <c r="A114" s="290" t="s">
        <v>174</v>
      </c>
      <c r="B114" s="45" t="s">
        <v>175</v>
      </c>
      <c r="C114" s="312">
        <f>[6]B!C2218</f>
        <v>6</v>
      </c>
      <c r="D114" s="312">
        <f>[6]B!I2218</f>
        <v>5</v>
      </c>
      <c r="E114" s="312">
        <f>[6]B!I2218</f>
        <v>5</v>
      </c>
      <c r="F114" s="312">
        <f>[6]B!L2218</f>
        <v>1</v>
      </c>
      <c r="G114" s="74"/>
      <c r="H114" s="46">
        <f>[6]B!AL2218</f>
        <v>446030</v>
      </c>
    </row>
    <row r="115" spans="1:12" s="63" customFormat="1" ht="15" customHeight="1" x14ac:dyDescent="0.15">
      <c r="A115" s="290" t="s">
        <v>176</v>
      </c>
      <c r="B115" s="45" t="s">
        <v>177</v>
      </c>
      <c r="C115" s="312">
        <f>[6]B!$C$2342</f>
        <v>23</v>
      </c>
      <c r="D115" s="312">
        <f>[6]B!I2342</f>
        <v>19</v>
      </c>
      <c r="E115" s="312">
        <f>[6]B!I2342</f>
        <v>19</v>
      </c>
      <c r="F115" s="312">
        <f>[6]B!L2342</f>
        <v>0</v>
      </c>
      <c r="G115" s="74"/>
      <c r="H115" s="46">
        <f>[6]B!AL2342</f>
        <v>6836110</v>
      </c>
    </row>
    <row r="116" spans="1:12" s="63" customFormat="1" ht="15" customHeight="1" x14ac:dyDescent="0.15">
      <c r="A116" s="290" t="s">
        <v>178</v>
      </c>
      <c r="B116" s="45" t="s">
        <v>179</v>
      </c>
      <c r="C116" s="312">
        <f>[6]B!$C$2377</f>
        <v>11</v>
      </c>
      <c r="D116" s="312">
        <f>[6]B!I2377</f>
        <v>11</v>
      </c>
      <c r="E116" s="312">
        <f>[6]B!I2377</f>
        <v>11</v>
      </c>
      <c r="F116" s="312">
        <f>[6]B!L2377</f>
        <v>0</v>
      </c>
      <c r="G116" s="74"/>
      <c r="H116" s="46">
        <f>[6]B!$AL$2377</f>
        <v>2381090</v>
      </c>
    </row>
    <row r="117" spans="1:12" s="63" customFormat="1" ht="15" customHeight="1" x14ac:dyDescent="0.15">
      <c r="A117" s="290" t="s">
        <v>180</v>
      </c>
      <c r="B117" s="45" t="s">
        <v>181</v>
      </c>
      <c r="C117" s="312">
        <f>[6]B!$C$2414</f>
        <v>29</v>
      </c>
      <c r="D117" s="312">
        <f>[6]B!$I$2414</f>
        <v>23</v>
      </c>
      <c r="E117" s="312">
        <f>[6]B!$I$2414</f>
        <v>23</v>
      </c>
      <c r="F117" s="312">
        <f>[6]B!$L$2414</f>
        <v>1</v>
      </c>
      <c r="G117" s="74"/>
      <c r="H117" s="46">
        <f>[6]B!$AL$2414</f>
        <v>3635125</v>
      </c>
    </row>
    <row r="118" spans="1:12" s="75" customFormat="1" ht="15" customHeight="1" x14ac:dyDescent="0.15">
      <c r="A118" s="290" t="s">
        <v>182</v>
      </c>
      <c r="B118" s="45" t="s">
        <v>183</v>
      </c>
      <c r="C118" s="312">
        <f>SUM(C119:C121)</f>
        <v>67</v>
      </c>
      <c r="D118" s="312">
        <f t="shared" ref="D118:F118" si="1">SUM(D119:D121)</f>
        <v>27</v>
      </c>
      <c r="E118" s="312">
        <f t="shared" si="1"/>
        <v>27</v>
      </c>
      <c r="F118" s="312">
        <f t="shared" si="1"/>
        <v>0</v>
      </c>
      <c r="G118" s="74"/>
      <c r="H118" s="46">
        <f>SUM(H119:H121)</f>
        <v>4157190</v>
      </c>
    </row>
    <row r="119" spans="1:12" s="75" customFormat="1" ht="15" customHeight="1" x14ac:dyDescent="0.15">
      <c r="A119" s="290"/>
      <c r="B119" s="76" t="s">
        <v>184</v>
      </c>
      <c r="C119" s="312">
        <f>[6]B!C2420</f>
        <v>67</v>
      </c>
      <c r="D119" s="312">
        <f>[6]B!$I$2420</f>
        <v>27</v>
      </c>
      <c r="E119" s="312">
        <f>[6]B!$I$2420</f>
        <v>27</v>
      </c>
      <c r="F119" s="312">
        <f>[6]B!$L$2420</f>
        <v>0</v>
      </c>
      <c r="G119" s="74"/>
      <c r="H119" s="46">
        <f>[6]B!$AL$2420</f>
        <v>4157190</v>
      </c>
    </row>
    <row r="120" spans="1:12" s="75" customFormat="1" ht="15" customHeight="1" x14ac:dyDescent="0.15">
      <c r="A120" s="290"/>
      <c r="B120" s="76" t="s">
        <v>185</v>
      </c>
      <c r="C120" s="312">
        <f>[6]B!C2421</f>
        <v>0</v>
      </c>
      <c r="D120" s="312">
        <f>[6]B!$I$2421</f>
        <v>0</v>
      </c>
      <c r="E120" s="312">
        <f>[6]B!$I$2421</f>
        <v>0</v>
      </c>
      <c r="F120" s="312">
        <f>[6]B!$L$2421</f>
        <v>0</v>
      </c>
      <c r="G120" s="74"/>
      <c r="H120" s="46">
        <f>[6]B!$AL$2421</f>
        <v>0</v>
      </c>
    </row>
    <row r="121" spans="1:12" s="75" customFormat="1" ht="15" customHeight="1" x14ac:dyDescent="0.15">
      <c r="A121" s="290"/>
      <c r="B121" s="76" t="s">
        <v>186</v>
      </c>
      <c r="C121" s="312">
        <f>SUM([6]B!C2422:C2426)</f>
        <v>0</v>
      </c>
      <c r="D121" s="312">
        <f>SUM([6]B!I2422:I2426)</f>
        <v>0</v>
      </c>
      <c r="E121" s="312">
        <f>SUM([6]B!I2422:I2426)</f>
        <v>0</v>
      </c>
      <c r="F121" s="312">
        <f>SUM([6]B!L2422:L2426)</f>
        <v>0</v>
      </c>
      <c r="G121" s="74"/>
      <c r="H121" s="46">
        <f>SUM([6]B!AL2422:AL2426)</f>
        <v>0</v>
      </c>
    </row>
    <row r="122" spans="1:12" s="63" customFormat="1" ht="15" customHeight="1" x14ac:dyDescent="0.15">
      <c r="A122" s="290" t="s">
        <v>187</v>
      </c>
      <c r="B122" s="45" t="s">
        <v>188</v>
      </c>
      <c r="C122" s="312">
        <f>[6]B!$C$2660</f>
        <v>48</v>
      </c>
      <c r="D122" s="312">
        <f>[6]B!$I$2660</f>
        <v>38</v>
      </c>
      <c r="E122" s="312">
        <f>[6]B!$I$2660</f>
        <v>38</v>
      </c>
      <c r="F122" s="312">
        <f>[6]B!$L$2660</f>
        <v>8</v>
      </c>
      <c r="G122" s="74"/>
      <c r="H122" s="46">
        <f>[6]B!$AL$2660</f>
        <v>11233450</v>
      </c>
    </row>
    <row r="123" spans="1:12" s="63" customFormat="1" ht="15" customHeight="1" x14ac:dyDescent="0.15">
      <c r="A123" s="303">
        <v>2106</v>
      </c>
      <c r="B123" s="65" t="s">
        <v>189</v>
      </c>
      <c r="C123" s="317">
        <f>[6]B!$C2672</f>
        <v>4</v>
      </c>
      <c r="D123" s="317">
        <f>[6]B!$I2672</f>
        <v>2</v>
      </c>
      <c r="E123" s="74"/>
      <c r="F123" s="74"/>
      <c r="G123" s="317">
        <f>[6]B!C2672</f>
        <v>4</v>
      </c>
      <c r="H123" s="317">
        <f>+([6]B!$AL2672)*0.75</f>
        <v>96585</v>
      </c>
    </row>
    <row r="124" spans="1:12" s="63" customFormat="1" ht="15" customHeight="1" x14ac:dyDescent="0.15">
      <c r="A124" s="329"/>
      <c r="B124" s="66" t="s">
        <v>190</v>
      </c>
      <c r="C124" s="323">
        <f>SUM(C105:C118)+C122+C123</f>
        <v>426</v>
      </c>
      <c r="D124" s="323">
        <f>SUM(D105:D118)+D122+D123</f>
        <v>321</v>
      </c>
      <c r="E124" s="323">
        <f>SUM(E105:E118)+E122+E123</f>
        <v>319</v>
      </c>
      <c r="F124" s="323">
        <f>SUM(F105:F118)+F122+F123</f>
        <v>32</v>
      </c>
      <c r="G124" s="317">
        <f>SUM(G123)</f>
        <v>4</v>
      </c>
      <c r="H124" s="51">
        <f>SUM(H105:H118)+H122+H123</f>
        <v>88347370</v>
      </c>
    </row>
    <row r="125" spans="1:12" s="12" customFormat="1" ht="24.95" customHeight="1" x14ac:dyDescent="0.15">
      <c r="A125" s="759" t="s">
        <v>191</v>
      </c>
      <c r="B125" s="752"/>
      <c r="C125" s="330"/>
      <c r="D125" s="330"/>
      <c r="E125" s="77"/>
      <c r="F125" s="11"/>
      <c r="G125" s="11"/>
      <c r="H125" s="11"/>
      <c r="I125" s="11"/>
      <c r="J125" s="11"/>
      <c r="K125" s="11"/>
      <c r="L125" s="11"/>
    </row>
    <row r="126" spans="1:12" s="3" customFormat="1" ht="35.1" customHeight="1" x14ac:dyDescent="0.15">
      <c r="A126" s="13" t="s">
        <v>4</v>
      </c>
      <c r="B126" s="13" t="s">
        <v>5</v>
      </c>
      <c r="C126" s="39" t="s">
        <v>6</v>
      </c>
      <c r="D126" s="39" t="s">
        <v>7</v>
      </c>
      <c r="E126" s="39" t="s">
        <v>8</v>
      </c>
      <c r="F126" s="7"/>
      <c r="G126" s="7"/>
      <c r="H126" s="7"/>
      <c r="I126" s="7"/>
      <c r="J126" s="7"/>
      <c r="K126" s="7"/>
      <c r="L126" s="7"/>
    </row>
    <row r="127" spans="1:12" s="3" customFormat="1" ht="20.100000000000001" customHeight="1" x14ac:dyDescent="0.15">
      <c r="A127" s="13"/>
      <c r="B127" s="331" t="s">
        <v>192</v>
      </c>
      <c r="C127" s="304"/>
      <c r="D127" s="304"/>
      <c r="E127" s="40"/>
      <c r="F127" s="7"/>
      <c r="G127" s="7"/>
      <c r="H127" s="7"/>
      <c r="I127" s="7"/>
      <c r="J127" s="7"/>
      <c r="K127" s="7"/>
      <c r="L127" s="7"/>
    </row>
    <row r="128" spans="1:12" s="3" customFormat="1" ht="24" customHeight="1" x14ac:dyDescent="0.15">
      <c r="A128" s="286" t="s">
        <v>193</v>
      </c>
      <c r="B128" s="43" t="s">
        <v>194</v>
      </c>
      <c r="C128" s="332">
        <f>[6]B!$C$116</f>
        <v>3336</v>
      </c>
      <c r="D128" s="332">
        <f>[6]B!$E$116</f>
        <v>3202</v>
      </c>
      <c r="E128" s="78">
        <f>[6]B!$AL$116</f>
        <v>126254860</v>
      </c>
      <c r="F128" s="7"/>
      <c r="G128" s="7"/>
      <c r="H128" s="7"/>
      <c r="I128" s="7"/>
      <c r="J128" s="7"/>
      <c r="K128" s="7"/>
      <c r="L128" s="7"/>
    </row>
    <row r="129" spans="1:12" s="3" customFormat="1" ht="24" customHeight="1" x14ac:dyDescent="0.15">
      <c r="A129" s="290" t="s">
        <v>195</v>
      </c>
      <c r="B129" s="45" t="s">
        <v>196</v>
      </c>
      <c r="C129" s="333">
        <f>[6]B!$C$117</f>
        <v>0</v>
      </c>
      <c r="D129" s="333">
        <f>[6]B!$E$117</f>
        <v>0</v>
      </c>
      <c r="E129" s="79">
        <f>[6]B!$AL$117</f>
        <v>0</v>
      </c>
      <c r="F129" s="7"/>
      <c r="G129" s="7"/>
      <c r="H129" s="7"/>
      <c r="I129" s="7"/>
      <c r="J129" s="7"/>
      <c r="K129" s="7"/>
      <c r="L129" s="7"/>
    </row>
    <row r="130" spans="1:12" s="3" customFormat="1" ht="24" customHeight="1" x14ac:dyDescent="0.15">
      <c r="A130" s="290" t="s">
        <v>197</v>
      </c>
      <c r="B130" s="45" t="s">
        <v>198</v>
      </c>
      <c r="C130" s="333">
        <f>[6]B!$C$118</f>
        <v>0</v>
      </c>
      <c r="D130" s="333">
        <f>[6]B!$E$118</f>
        <v>0</v>
      </c>
      <c r="E130" s="79">
        <f>[6]B!$AL$118</f>
        <v>0</v>
      </c>
      <c r="F130" s="7"/>
      <c r="G130" s="7"/>
      <c r="H130" s="7"/>
      <c r="I130" s="7"/>
      <c r="J130" s="7"/>
      <c r="K130" s="7"/>
      <c r="L130" s="7"/>
    </row>
    <row r="131" spans="1:12" s="3" customFormat="1" ht="15" customHeight="1" x14ac:dyDescent="0.15">
      <c r="A131" s="290" t="s">
        <v>199</v>
      </c>
      <c r="B131" s="45" t="s">
        <v>200</v>
      </c>
      <c r="C131" s="333">
        <f>[6]B!$C$119</f>
        <v>955</v>
      </c>
      <c r="D131" s="333">
        <f>[6]B!$E$119</f>
        <v>953</v>
      </c>
      <c r="E131" s="79">
        <f>[6]B!$AL$119</f>
        <v>156206230</v>
      </c>
      <c r="F131" s="7"/>
      <c r="G131" s="7"/>
      <c r="H131" s="7"/>
      <c r="I131" s="7"/>
      <c r="J131" s="7"/>
      <c r="K131" s="7"/>
      <c r="L131" s="7"/>
    </row>
    <row r="132" spans="1:12" s="3" customFormat="1" ht="15" customHeight="1" x14ac:dyDescent="0.15">
      <c r="A132" s="290" t="s">
        <v>201</v>
      </c>
      <c r="B132" s="45" t="s">
        <v>202</v>
      </c>
      <c r="C132" s="333">
        <f>[6]B!$C$120</f>
        <v>0</v>
      </c>
      <c r="D132" s="333">
        <f>[6]B!$E$120</f>
        <v>0</v>
      </c>
      <c r="E132" s="79">
        <f>[6]B!$AL$120</f>
        <v>0</v>
      </c>
      <c r="F132" s="7"/>
      <c r="G132" s="7"/>
      <c r="H132" s="7"/>
      <c r="I132" s="7"/>
      <c r="J132" s="7"/>
      <c r="K132" s="7"/>
      <c r="L132" s="7"/>
    </row>
    <row r="133" spans="1:12" s="3" customFormat="1" ht="15" customHeight="1" x14ac:dyDescent="0.15">
      <c r="A133" s="290" t="s">
        <v>203</v>
      </c>
      <c r="B133" s="45" t="s">
        <v>204</v>
      </c>
      <c r="C133" s="333">
        <f>[6]B!$C$121</f>
        <v>0</v>
      </c>
      <c r="D133" s="333">
        <f>[6]B!$E$121</f>
        <v>0</v>
      </c>
      <c r="E133" s="79">
        <f>[6]B!$AL$121</f>
        <v>0</v>
      </c>
      <c r="F133" s="7"/>
      <c r="G133" s="7"/>
      <c r="H133" s="7"/>
      <c r="I133" s="7"/>
      <c r="J133" s="7"/>
      <c r="K133" s="7"/>
      <c r="L133" s="7"/>
    </row>
    <row r="134" spans="1:12" s="3" customFormat="1" ht="15" customHeight="1" x14ac:dyDescent="0.15">
      <c r="A134" s="290" t="s">
        <v>205</v>
      </c>
      <c r="B134" s="45" t="s">
        <v>206</v>
      </c>
      <c r="C134" s="333">
        <f>[6]B!$C$122</f>
        <v>466</v>
      </c>
      <c r="D134" s="333">
        <f>[6]B!$E$122</f>
        <v>463</v>
      </c>
      <c r="E134" s="79">
        <f>[6]B!$AL$122</f>
        <v>36660340</v>
      </c>
      <c r="F134" s="7"/>
      <c r="G134" s="7"/>
      <c r="H134" s="7"/>
      <c r="I134" s="7"/>
      <c r="J134" s="7"/>
      <c r="K134" s="7"/>
      <c r="L134" s="7"/>
    </row>
    <row r="135" spans="1:12" s="3" customFormat="1" ht="15" customHeight="1" x14ac:dyDescent="0.15">
      <c r="A135" s="290" t="s">
        <v>207</v>
      </c>
      <c r="B135" s="45" t="s">
        <v>208</v>
      </c>
      <c r="C135" s="333">
        <f>[6]B!$C$123</f>
        <v>149</v>
      </c>
      <c r="D135" s="333">
        <f>[6]B!$E$123</f>
        <v>148</v>
      </c>
      <c r="E135" s="79">
        <f>[6]B!$AL$123</f>
        <v>11718640</v>
      </c>
      <c r="F135" s="7"/>
      <c r="G135" s="7"/>
      <c r="H135" s="7"/>
      <c r="I135" s="7"/>
      <c r="J135" s="7"/>
      <c r="K135" s="7"/>
      <c r="L135" s="7"/>
    </row>
    <row r="136" spans="1:12" s="3" customFormat="1" ht="15" customHeight="1" x14ac:dyDescent="0.15">
      <c r="A136" s="290" t="s">
        <v>209</v>
      </c>
      <c r="B136" s="45" t="s">
        <v>210</v>
      </c>
      <c r="C136" s="333">
        <f>[6]B!$C$124</f>
        <v>0</v>
      </c>
      <c r="D136" s="333">
        <f>[6]B!$E$124</f>
        <v>0</v>
      </c>
      <c r="E136" s="79">
        <f>[6]B!$AL$124</f>
        <v>0</v>
      </c>
      <c r="F136" s="7"/>
      <c r="G136" s="7"/>
      <c r="H136" s="7"/>
      <c r="I136" s="7"/>
      <c r="J136" s="7"/>
      <c r="K136" s="7"/>
      <c r="L136" s="7"/>
    </row>
    <row r="137" spans="1:12" s="3" customFormat="1" ht="15" customHeight="1" x14ac:dyDescent="0.15">
      <c r="A137" s="290" t="s">
        <v>211</v>
      </c>
      <c r="B137" s="45" t="s">
        <v>212</v>
      </c>
      <c r="C137" s="333">
        <f>[6]B!$C$125</f>
        <v>76</v>
      </c>
      <c r="D137" s="333">
        <f>[6]B!$E$125</f>
        <v>76</v>
      </c>
      <c r="E137" s="79">
        <f>[6]B!$AL$125</f>
        <v>5398280</v>
      </c>
      <c r="F137" s="7"/>
      <c r="G137" s="7"/>
      <c r="H137" s="7"/>
      <c r="I137" s="7"/>
      <c r="J137" s="7"/>
      <c r="K137" s="7"/>
      <c r="L137" s="7"/>
    </row>
    <row r="138" spans="1:12" s="3" customFormat="1" ht="15" customHeight="1" x14ac:dyDescent="0.15">
      <c r="A138" s="290" t="s">
        <v>213</v>
      </c>
      <c r="B138" s="45" t="s">
        <v>214</v>
      </c>
      <c r="C138" s="333">
        <f>[6]B!$C$126</f>
        <v>0</v>
      </c>
      <c r="D138" s="333">
        <f>[6]B!$E$126</f>
        <v>0</v>
      </c>
      <c r="E138" s="79">
        <f>[6]B!$AL$126</f>
        <v>0</v>
      </c>
      <c r="F138" s="7"/>
      <c r="G138" s="7"/>
      <c r="H138" s="7"/>
      <c r="I138" s="7"/>
      <c r="J138" s="7"/>
      <c r="K138" s="7"/>
      <c r="L138" s="7"/>
    </row>
    <row r="139" spans="1:12" s="3" customFormat="1" ht="15" customHeight="1" x14ac:dyDescent="0.15">
      <c r="A139" s="290" t="s">
        <v>215</v>
      </c>
      <c r="B139" s="45" t="s">
        <v>216</v>
      </c>
      <c r="C139" s="333">
        <f>[6]B!$C$127</f>
        <v>0</v>
      </c>
      <c r="D139" s="333">
        <f>[6]B!$E$127</f>
        <v>0</v>
      </c>
      <c r="E139" s="79">
        <f>[6]B!$AL$127</f>
        <v>0</v>
      </c>
      <c r="F139" s="7"/>
      <c r="G139" s="7"/>
      <c r="H139" s="7"/>
      <c r="I139" s="7"/>
      <c r="J139" s="7"/>
      <c r="K139" s="7"/>
      <c r="L139" s="7"/>
    </row>
    <row r="140" spans="1:12" s="3" customFormat="1" ht="15" customHeight="1" x14ac:dyDescent="0.15">
      <c r="A140" s="303" t="s">
        <v>217</v>
      </c>
      <c r="B140" s="65" t="s">
        <v>218</v>
      </c>
      <c r="C140" s="334">
        <f>[6]B!$C$128</f>
        <v>0</v>
      </c>
      <c r="D140" s="334">
        <f>[6]B!$E$128</f>
        <v>0</v>
      </c>
      <c r="E140" s="80">
        <f>[6]B!$AL$128</f>
        <v>0</v>
      </c>
      <c r="F140" s="7"/>
      <c r="G140" s="7"/>
      <c r="H140" s="7"/>
      <c r="I140" s="7"/>
      <c r="J140" s="7"/>
      <c r="K140" s="7"/>
      <c r="L140" s="7"/>
    </row>
    <row r="141" spans="1:12" s="3" customFormat="1" ht="20.100000000000001" customHeight="1" x14ac:dyDescent="0.15">
      <c r="A141" s="329"/>
      <c r="B141" s="66" t="s">
        <v>219</v>
      </c>
      <c r="C141" s="335">
        <f>SUM(C128:C140)</f>
        <v>4982</v>
      </c>
      <c r="D141" s="335">
        <f>SUM(D128:D140)</f>
        <v>4842</v>
      </c>
      <c r="E141" s="51">
        <f>SUM(E128:E140)</f>
        <v>336238350</v>
      </c>
      <c r="F141" s="7"/>
      <c r="G141" s="7"/>
      <c r="H141" s="7"/>
      <c r="I141" s="7"/>
      <c r="J141" s="7"/>
      <c r="K141" s="7"/>
      <c r="L141" s="7"/>
    </row>
    <row r="142" spans="1:12" s="3" customFormat="1" ht="20.100000000000001" customHeight="1" x14ac:dyDescent="0.15">
      <c r="A142" s="329"/>
      <c r="B142" s="81" t="s">
        <v>220</v>
      </c>
      <c r="C142" s="335">
        <f>SUM(C143:C152)</f>
        <v>668</v>
      </c>
      <c r="D142" s="335">
        <f>SUM(D143:D152)</f>
        <v>632</v>
      </c>
      <c r="E142" s="51">
        <f>SUM(E143:E152)</f>
        <v>3729600</v>
      </c>
      <c r="F142" s="7"/>
      <c r="G142" s="7"/>
      <c r="H142" s="7"/>
      <c r="I142" s="7"/>
      <c r="J142" s="7"/>
      <c r="K142" s="7"/>
      <c r="L142" s="7"/>
    </row>
    <row r="143" spans="1:12" s="3" customFormat="1" ht="15" customHeight="1" x14ac:dyDescent="0.15">
      <c r="A143" s="286" t="s">
        <v>221</v>
      </c>
      <c r="B143" s="43" t="s">
        <v>222</v>
      </c>
      <c r="C143" s="336">
        <f>[6]B!$C$131</f>
        <v>0</v>
      </c>
      <c r="D143" s="336">
        <f>[6]B!$E$131</f>
        <v>0</v>
      </c>
      <c r="E143" s="78">
        <f>[6]B!$AL$131</f>
        <v>0</v>
      </c>
      <c r="F143" s="7"/>
      <c r="G143" s="7"/>
      <c r="H143" s="7"/>
      <c r="I143" s="7"/>
      <c r="J143" s="7"/>
      <c r="K143" s="7"/>
      <c r="L143" s="7"/>
    </row>
    <row r="144" spans="1:12" s="3" customFormat="1" ht="15" customHeight="1" x14ac:dyDescent="0.15">
      <c r="A144" s="290" t="s">
        <v>223</v>
      </c>
      <c r="B144" s="45" t="s">
        <v>224</v>
      </c>
      <c r="C144" s="337">
        <f>[6]B!$C$132</f>
        <v>0</v>
      </c>
      <c r="D144" s="337">
        <f>[6]B!$E$132</f>
        <v>0</v>
      </c>
      <c r="E144" s="79">
        <f>[6]B!$AL$132</f>
        <v>0</v>
      </c>
      <c r="F144" s="7"/>
      <c r="G144" s="7"/>
      <c r="H144" s="7"/>
      <c r="I144" s="7"/>
      <c r="J144" s="7"/>
      <c r="K144" s="7"/>
      <c r="L144" s="7"/>
    </row>
    <row r="145" spans="1:12" s="3" customFormat="1" ht="15" customHeight="1" x14ac:dyDescent="0.15">
      <c r="A145" s="290" t="s">
        <v>225</v>
      </c>
      <c r="B145" s="45" t="s">
        <v>226</v>
      </c>
      <c r="C145" s="337">
        <f>[6]B!$C$133</f>
        <v>0</v>
      </c>
      <c r="D145" s="337">
        <f>[6]B!$E$133</f>
        <v>0</v>
      </c>
      <c r="E145" s="79">
        <f>[6]B!$AL$133</f>
        <v>0</v>
      </c>
      <c r="F145" s="7"/>
      <c r="G145" s="7"/>
      <c r="H145" s="7"/>
      <c r="I145" s="7"/>
      <c r="J145" s="7"/>
      <c r="K145" s="7"/>
      <c r="L145" s="7"/>
    </row>
    <row r="146" spans="1:12" s="3" customFormat="1" ht="15" customHeight="1" x14ac:dyDescent="0.15">
      <c r="A146" s="290" t="s">
        <v>227</v>
      </c>
      <c r="B146" s="45" t="s">
        <v>228</v>
      </c>
      <c r="C146" s="337">
        <f>[6]B!$C$134</f>
        <v>650</v>
      </c>
      <c r="D146" s="337">
        <f>[6]B!$E$134</f>
        <v>614</v>
      </c>
      <c r="E146" s="79">
        <f>[6]B!$AL$134</f>
        <v>3591900</v>
      </c>
      <c r="F146" s="7"/>
      <c r="G146" s="7"/>
      <c r="H146" s="7"/>
      <c r="I146" s="7"/>
      <c r="J146" s="7"/>
      <c r="K146" s="7"/>
      <c r="L146" s="7"/>
    </row>
    <row r="147" spans="1:12" s="3" customFormat="1" ht="15" customHeight="1" x14ac:dyDescent="0.15">
      <c r="A147" s="290" t="s">
        <v>229</v>
      </c>
      <c r="B147" s="45" t="s">
        <v>230</v>
      </c>
      <c r="C147" s="337">
        <f>[6]B!$C$135</f>
        <v>0</v>
      </c>
      <c r="D147" s="337">
        <f>[6]B!$E$135</f>
        <v>0</v>
      </c>
      <c r="E147" s="79">
        <f>[6]B!$AL$135</f>
        <v>0</v>
      </c>
      <c r="F147" s="7"/>
      <c r="G147" s="7"/>
      <c r="H147" s="7"/>
      <c r="I147" s="7"/>
      <c r="J147" s="7"/>
      <c r="K147" s="7"/>
      <c r="L147" s="7"/>
    </row>
    <row r="148" spans="1:12" s="3" customFormat="1" ht="15" customHeight="1" x14ac:dyDescent="0.15">
      <c r="A148" s="290" t="s">
        <v>231</v>
      </c>
      <c r="B148" s="45" t="s">
        <v>232</v>
      </c>
      <c r="C148" s="337">
        <f>[6]B!$C$136</f>
        <v>0</v>
      </c>
      <c r="D148" s="337">
        <f>[6]B!$E$136</f>
        <v>0</v>
      </c>
      <c r="E148" s="79">
        <f>[6]B!$AL$136</f>
        <v>0</v>
      </c>
      <c r="F148" s="7"/>
      <c r="G148" s="7"/>
      <c r="H148" s="7"/>
      <c r="I148" s="7"/>
      <c r="J148" s="7"/>
      <c r="K148" s="7"/>
      <c r="L148" s="7"/>
    </row>
    <row r="149" spans="1:12" s="3" customFormat="1" ht="15" customHeight="1" x14ac:dyDescent="0.15">
      <c r="A149" s="290" t="s">
        <v>233</v>
      </c>
      <c r="B149" s="45" t="s">
        <v>234</v>
      </c>
      <c r="C149" s="337">
        <f>[6]B!$C$137</f>
        <v>0</v>
      </c>
      <c r="D149" s="337">
        <f>[6]B!$E$137</f>
        <v>0</v>
      </c>
      <c r="E149" s="79">
        <f>[6]B!$AL$137</f>
        <v>0</v>
      </c>
      <c r="F149" s="7"/>
      <c r="G149" s="7"/>
      <c r="H149" s="7"/>
      <c r="I149" s="7"/>
      <c r="J149" s="7"/>
      <c r="K149" s="7"/>
      <c r="L149" s="7"/>
    </row>
    <row r="150" spans="1:12" s="3" customFormat="1" ht="15" customHeight="1" x14ac:dyDescent="0.15">
      <c r="A150" s="290" t="s">
        <v>235</v>
      </c>
      <c r="B150" s="45" t="s">
        <v>236</v>
      </c>
      <c r="C150" s="337">
        <f>[6]B!$C$138</f>
        <v>18</v>
      </c>
      <c r="D150" s="337">
        <f>[6]B!$E$138</f>
        <v>18</v>
      </c>
      <c r="E150" s="79">
        <f>[6]B!$AL$138</f>
        <v>137700</v>
      </c>
      <c r="F150" s="7"/>
      <c r="G150" s="7"/>
      <c r="H150" s="7"/>
      <c r="I150" s="7"/>
      <c r="J150" s="7"/>
      <c r="K150" s="7"/>
      <c r="L150" s="7"/>
    </row>
    <row r="151" spans="1:12" s="3" customFormat="1" ht="14.1" customHeight="1" x14ac:dyDescent="0.15">
      <c r="A151" s="290" t="s">
        <v>237</v>
      </c>
      <c r="B151" s="45" t="s">
        <v>238</v>
      </c>
      <c r="C151" s="337">
        <f>[6]B!$C$139</f>
        <v>0</v>
      </c>
      <c r="D151" s="337">
        <f>[6]B!$E$139</f>
        <v>0</v>
      </c>
      <c r="E151" s="79">
        <f>[6]B!$AL$139</f>
        <v>0</v>
      </c>
      <c r="F151" s="7"/>
      <c r="G151" s="7"/>
      <c r="H151" s="7"/>
      <c r="I151" s="7"/>
      <c r="J151" s="7"/>
      <c r="K151" s="7"/>
      <c r="L151" s="7"/>
    </row>
    <row r="152" spans="1:12" s="3" customFormat="1" ht="15" customHeight="1" x14ac:dyDescent="0.15">
      <c r="A152" s="303" t="s">
        <v>239</v>
      </c>
      <c r="B152" s="65" t="s">
        <v>240</v>
      </c>
      <c r="C152" s="338">
        <f>[6]B!$C$140</f>
        <v>0</v>
      </c>
      <c r="D152" s="338">
        <f>[6]B!$E$140</f>
        <v>0</v>
      </c>
      <c r="E152" s="80">
        <f>[6]B!$AL$140</f>
        <v>0</v>
      </c>
      <c r="F152" s="7"/>
      <c r="G152" s="7"/>
      <c r="H152" s="7"/>
      <c r="I152" s="7"/>
      <c r="J152" s="7"/>
      <c r="K152" s="7"/>
      <c r="L152" s="7"/>
    </row>
    <row r="153" spans="1:12" s="3" customFormat="1" ht="15" customHeight="1" x14ac:dyDescent="0.15">
      <c r="A153" s="339"/>
      <c r="B153" s="82" t="s">
        <v>241</v>
      </c>
      <c r="C153" s="340">
        <f>SUM(C154:C158)</f>
        <v>0</v>
      </c>
      <c r="D153" s="341"/>
      <c r="E153" s="84"/>
      <c r="F153" s="7"/>
      <c r="G153" s="7"/>
      <c r="H153" s="7"/>
      <c r="I153" s="7"/>
      <c r="J153" s="7"/>
      <c r="K153" s="7"/>
      <c r="L153" s="7"/>
    </row>
    <row r="154" spans="1:12" s="3" customFormat="1" ht="14.1" customHeight="1" x14ac:dyDescent="0.15">
      <c r="A154" s="303">
        <v>203211</v>
      </c>
      <c r="B154" s="65" t="s">
        <v>242</v>
      </c>
      <c r="C154" s="337">
        <f>[6]B!$C$142</f>
        <v>0</v>
      </c>
      <c r="D154" s="341"/>
      <c r="E154" s="84"/>
      <c r="F154" s="7"/>
      <c r="G154" s="7"/>
      <c r="H154" s="7"/>
      <c r="I154" s="7"/>
      <c r="J154" s="7"/>
      <c r="K154" s="7"/>
      <c r="L154" s="7"/>
    </row>
    <row r="155" spans="1:12" s="3" customFormat="1" ht="23.25" customHeight="1" x14ac:dyDescent="0.15">
      <c r="A155" s="342" t="s">
        <v>243</v>
      </c>
      <c r="B155" s="85" t="s">
        <v>244</v>
      </c>
      <c r="C155" s="337">
        <f>[6]B!C143</f>
        <v>0</v>
      </c>
      <c r="D155" s="343"/>
      <c r="E155" s="86"/>
      <c r="F155" s="7"/>
      <c r="G155" s="7"/>
      <c r="H155" s="7"/>
      <c r="I155" s="7"/>
      <c r="J155" s="7"/>
      <c r="K155" s="7"/>
      <c r="L155" s="7"/>
    </row>
    <row r="156" spans="1:12" s="3" customFormat="1" ht="14.1" customHeight="1" x14ac:dyDescent="0.15">
      <c r="A156" s="342" t="s">
        <v>245</v>
      </c>
      <c r="B156" s="85" t="s">
        <v>246</v>
      </c>
      <c r="C156" s="337">
        <f>[6]B!C144</f>
        <v>0</v>
      </c>
      <c r="D156" s="343"/>
      <c r="E156" s="86"/>
      <c r="F156" s="7"/>
      <c r="G156" s="7"/>
      <c r="H156" s="7"/>
      <c r="I156" s="7"/>
      <c r="J156" s="7"/>
      <c r="K156" s="7"/>
      <c r="L156" s="7"/>
    </row>
    <row r="157" spans="1:12" s="3" customFormat="1" ht="14.1" customHeight="1" x14ac:dyDescent="0.15">
      <c r="A157" s="342" t="s">
        <v>247</v>
      </c>
      <c r="B157" s="85" t="s">
        <v>248</v>
      </c>
      <c r="C157" s="337">
        <f>[6]B!C145</f>
        <v>0</v>
      </c>
      <c r="D157" s="343"/>
      <c r="E157" s="86"/>
      <c r="F157" s="7"/>
      <c r="G157" s="7"/>
      <c r="H157" s="7"/>
      <c r="I157" s="7"/>
      <c r="J157" s="7"/>
      <c r="K157" s="7"/>
      <c r="L157" s="7"/>
    </row>
    <row r="158" spans="1:12" s="3" customFormat="1" ht="24" customHeight="1" x14ac:dyDescent="0.15">
      <c r="A158" s="342" t="s">
        <v>249</v>
      </c>
      <c r="B158" s="85" t="s">
        <v>250</v>
      </c>
      <c r="C158" s="337">
        <f>[6]B!C146</f>
        <v>0</v>
      </c>
      <c r="D158" s="343"/>
      <c r="E158" s="86"/>
      <c r="F158" s="7"/>
      <c r="G158" s="7"/>
      <c r="H158" s="7"/>
      <c r="I158" s="7"/>
      <c r="J158" s="7"/>
      <c r="K158" s="7"/>
      <c r="L158" s="7"/>
    </row>
    <row r="159" spans="1:12" s="3" customFormat="1" ht="15" customHeight="1" x14ac:dyDescent="0.15">
      <c r="A159" s="329"/>
      <c r="B159" s="87" t="s">
        <v>251</v>
      </c>
      <c r="C159" s="344">
        <f>(C141+C142+C153)</f>
        <v>5650</v>
      </c>
      <c r="D159" s="344">
        <f>(D141+D142)</f>
        <v>5474</v>
      </c>
      <c r="E159" s="51">
        <f>(E141+E142)</f>
        <v>339967950</v>
      </c>
      <c r="F159" s="7"/>
      <c r="G159" s="7"/>
      <c r="H159" s="7"/>
      <c r="I159" s="7"/>
      <c r="J159" s="7"/>
      <c r="K159" s="7"/>
      <c r="L159" s="7"/>
    </row>
    <row r="160" spans="1:12" s="12" customFormat="1" ht="24.95" customHeight="1" x14ac:dyDescent="0.15">
      <c r="A160" s="68" t="s">
        <v>252</v>
      </c>
      <c r="B160" s="88"/>
      <c r="C160" s="330"/>
      <c r="D160" s="330"/>
      <c r="E160" s="77"/>
      <c r="F160" s="11"/>
      <c r="G160" s="11"/>
      <c r="H160" s="11"/>
      <c r="I160" s="11"/>
      <c r="J160" s="11"/>
      <c r="K160" s="11"/>
      <c r="L160" s="11"/>
    </row>
    <row r="161" spans="1:14" s="3" customFormat="1" ht="35.1" customHeight="1" x14ac:dyDescent="0.15">
      <c r="A161" s="13" t="s">
        <v>4</v>
      </c>
      <c r="B161" s="13" t="s">
        <v>5</v>
      </c>
      <c r="C161" s="39" t="s">
        <v>6</v>
      </c>
      <c r="D161" s="39" t="s">
        <v>7</v>
      </c>
      <c r="E161" s="39" t="s">
        <v>8</v>
      </c>
      <c r="F161" s="7"/>
      <c r="G161" s="7"/>
      <c r="H161" s="7"/>
      <c r="I161" s="7"/>
      <c r="J161" s="7"/>
      <c r="K161" s="7"/>
      <c r="L161" s="7"/>
    </row>
    <row r="162" spans="1:14" s="3" customFormat="1" ht="15" customHeight="1" x14ac:dyDescent="0.15">
      <c r="A162" s="286" t="s">
        <v>253</v>
      </c>
      <c r="B162" s="43" t="s">
        <v>254</v>
      </c>
      <c r="C162" s="345">
        <f>[6]B!C62</f>
        <v>237</v>
      </c>
      <c r="D162" s="345">
        <f>[6]B!$E$62</f>
        <v>237</v>
      </c>
      <c r="E162" s="79">
        <f>[6]B!$AL$62</f>
        <v>213300</v>
      </c>
      <c r="F162" s="7"/>
      <c r="G162" s="7"/>
      <c r="H162" s="7"/>
      <c r="I162" s="7"/>
      <c r="J162" s="7"/>
      <c r="K162" s="7"/>
      <c r="L162" s="7"/>
    </row>
    <row r="163" spans="1:14" s="3" customFormat="1" ht="15" customHeight="1" x14ac:dyDescent="0.15">
      <c r="A163" s="303" t="s">
        <v>255</v>
      </c>
      <c r="B163" s="65" t="s">
        <v>256</v>
      </c>
      <c r="C163" s="317">
        <f>SUM([6]B!$C$63+[6]B!$C$64)</f>
        <v>0</v>
      </c>
      <c r="D163" s="346">
        <f>SUM([6]B!$E$63+[6]B!$E$64)</f>
        <v>0</v>
      </c>
      <c r="E163" s="79">
        <f>SUM([6]B!$AL$63+[6]B!$AL$64)</f>
        <v>0</v>
      </c>
      <c r="F163" s="7"/>
      <c r="G163" s="7"/>
      <c r="H163" s="7"/>
      <c r="I163" s="7"/>
      <c r="J163" s="7"/>
      <c r="K163" s="7"/>
      <c r="L163" s="7"/>
    </row>
    <row r="164" spans="1:14" s="3" customFormat="1" ht="15" customHeight="1" x14ac:dyDescent="0.15">
      <c r="A164" s="89"/>
      <c r="B164" s="90" t="s">
        <v>257</v>
      </c>
      <c r="C164" s="347">
        <f>SUM(C162:C163)</f>
        <v>237</v>
      </c>
      <c r="D164" s="347">
        <f>SUM(D162:D163)</f>
        <v>237</v>
      </c>
      <c r="E164" s="91">
        <f>SUM(E162:E163)</f>
        <v>213300</v>
      </c>
      <c r="F164" s="7"/>
      <c r="G164" s="7"/>
      <c r="H164" s="7"/>
      <c r="I164" s="7"/>
      <c r="J164" s="7"/>
      <c r="K164" s="7"/>
      <c r="L164" s="7"/>
    </row>
    <row r="165" spans="1:14" s="3" customFormat="1" ht="24.95" customHeight="1" x14ac:dyDescent="0.15">
      <c r="A165" s="68" t="s">
        <v>258</v>
      </c>
      <c r="B165" s="92"/>
      <c r="C165" s="348"/>
      <c r="D165" s="348"/>
      <c r="E165" s="93"/>
      <c r="F165" s="7"/>
      <c r="G165" s="7"/>
      <c r="H165" s="7"/>
      <c r="I165" s="7"/>
      <c r="J165" s="7"/>
      <c r="K165" s="7"/>
      <c r="L165" s="7"/>
      <c r="M165" s="7"/>
      <c r="N165" s="7"/>
    </row>
    <row r="166" spans="1:14" s="3" customFormat="1" ht="35.1" customHeight="1" x14ac:dyDescent="0.15">
      <c r="A166" s="13" t="s">
        <v>4</v>
      </c>
      <c r="B166" s="13" t="s">
        <v>5</v>
      </c>
      <c r="C166" s="39" t="s">
        <v>6</v>
      </c>
      <c r="D166" s="94" t="s">
        <v>7</v>
      </c>
      <c r="E166" s="39" t="s">
        <v>8</v>
      </c>
      <c r="F166" s="7"/>
      <c r="G166" s="7"/>
      <c r="H166" s="7"/>
      <c r="I166" s="7"/>
      <c r="J166" s="7"/>
      <c r="K166" s="7"/>
      <c r="L166" s="7"/>
      <c r="M166" s="7"/>
      <c r="N166" s="7"/>
    </row>
    <row r="167" spans="1:14" s="3" customFormat="1" ht="15" customHeight="1" x14ac:dyDescent="0.15">
      <c r="A167" s="286">
        <v>1101004</v>
      </c>
      <c r="B167" s="43" t="s">
        <v>259</v>
      </c>
      <c r="C167" s="311">
        <f>[6]B!C1085</f>
        <v>0</v>
      </c>
      <c r="D167" s="349">
        <f>[6]B!$E$1085</f>
        <v>0</v>
      </c>
      <c r="E167" s="79">
        <f>[6]B!$AL$1085</f>
        <v>0</v>
      </c>
      <c r="F167" s="7"/>
      <c r="G167" s="7"/>
      <c r="H167" s="7"/>
      <c r="I167" s="7"/>
      <c r="J167" s="7"/>
      <c r="K167" s="7"/>
      <c r="L167" s="7"/>
      <c r="M167" s="7"/>
      <c r="N167" s="7"/>
    </row>
    <row r="168" spans="1:14" s="3" customFormat="1" ht="15" customHeight="1" x14ac:dyDescent="0.15">
      <c r="A168" s="290">
        <v>1101006</v>
      </c>
      <c r="B168" s="45" t="s">
        <v>260</v>
      </c>
      <c r="C168" s="350">
        <f>[6]B!C1086</f>
        <v>0</v>
      </c>
      <c r="D168" s="351">
        <f>[6]B!$E$1086</f>
        <v>0</v>
      </c>
      <c r="E168" s="79">
        <f>[6]B!$AL$1086</f>
        <v>0</v>
      </c>
      <c r="F168" s="7"/>
      <c r="G168" s="7"/>
      <c r="H168" s="7"/>
      <c r="I168" s="7"/>
      <c r="J168" s="7"/>
      <c r="K168" s="7"/>
      <c r="L168" s="7"/>
      <c r="M168" s="7"/>
      <c r="N168" s="7"/>
    </row>
    <row r="169" spans="1:14" s="3" customFormat="1" ht="15" customHeight="1" x14ac:dyDescent="0.15">
      <c r="A169" s="290">
        <v>1701001</v>
      </c>
      <c r="B169" s="45" t="s">
        <v>261</v>
      </c>
      <c r="C169" s="351">
        <f>[6]B!C1788</f>
        <v>940</v>
      </c>
      <c r="D169" s="351">
        <f>[6]B!$E$1788</f>
        <v>937</v>
      </c>
      <c r="E169" s="79">
        <f>[6]B!$AL$1788</f>
        <v>5472080</v>
      </c>
      <c r="F169" s="7"/>
      <c r="G169" s="7"/>
      <c r="H169" s="7"/>
      <c r="I169" s="7"/>
      <c r="J169" s="7"/>
      <c r="K169" s="7"/>
      <c r="L169" s="7"/>
      <c r="M169" s="7"/>
      <c r="N169" s="7"/>
    </row>
    <row r="170" spans="1:14" s="3" customFormat="1" ht="24" customHeight="1" x14ac:dyDescent="0.15">
      <c r="A170" s="290">
        <v>1701003</v>
      </c>
      <c r="B170" s="45" t="s">
        <v>262</v>
      </c>
      <c r="C170" s="351">
        <f>[6]B!C1789</f>
        <v>4</v>
      </c>
      <c r="D170" s="351">
        <f>[6]B!$E$1789</f>
        <v>4</v>
      </c>
      <c r="E170" s="79">
        <f>[6]B!$AL$1789</f>
        <v>65760</v>
      </c>
      <c r="F170" s="7"/>
      <c r="G170" s="7"/>
      <c r="H170" s="7"/>
      <c r="I170" s="7"/>
      <c r="J170" s="7"/>
      <c r="K170" s="7"/>
      <c r="L170" s="7"/>
      <c r="M170" s="7"/>
      <c r="N170" s="7"/>
    </row>
    <row r="171" spans="1:14" s="3" customFormat="1" ht="24" customHeight="1" x14ac:dyDescent="0.15">
      <c r="A171" s="290" t="s">
        <v>263</v>
      </c>
      <c r="B171" s="45" t="s">
        <v>264</v>
      </c>
      <c r="C171" s="351">
        <f>[6]B!C1790</f>
        <v>9</v>
      </c>
      <c r="D171" s="351">
        <f>[6]B!$E$1790</f>
        <v>9</v>
      </c>
      <c r="E171" s="79">
        <f>[6]B!$AL$1790</f>
        <v>250920</v>
      </c>
      <c r="F171" s="7"/>
      <c r="G171" s="7"/>
      <c r="H171" s="7"/>
      <c r="I171" s="7"/>
      <c r="J171" s="7"/>
      <c r="K171" s="7"/>
      <c r="L171" s="7"/>
      <c r="M171" s="7"/>
      <c r="N171" s="7"/>
    </row>
    <row r="172" spans="1:14" s="3" customFormat="1" ht="15" customHeight="1" x14ac:dyDescent="0.15">
      <c r="A172" s="290" t="s">
        <v>265</v>
      </c>
      <c r="B172" s="45" t="s">
        <v>266</v>
      </c>
      <c r="C172" s="351">
        <f>[6]B!C1791</f>
        <v>63</v>
      </c>
      <c r="D172" s="351">
        <f>[6]B!$E$1791</f>
        <v>60</v>
      </c>
      <c r="E172" s="79">
        <f>[6]B!$AL$1791</f>
        <v>3193800</v>
      </c>
      <c r="F172" s="7"/>
      <c r="G172" s="7"/>
      <c r="H172" s="7"/>
      <c r="I172" s="7"/>
      <c r="J172" s="7"/>
      <c r="K172" s="7"/>
      <c r="L172" s="7"/>
      <c r="M172" s="7"/>
      <c r="N172" s="7"/>
    </row>
    <row r="173" spans="1:14" s="3" customFormat="1" ht="15" customHeight="1" x14ac:dyDescent="0.15">
      <c r="A173" s="290" t="s">
        <v>267</v>
      </c>
      <c r="B173" s="45" t="s">
        <v>268</v>
      </c>
      <c r="C173" s="351">
        <f>[6]B!C1792</f>
        <v>0</v>
      </c>
      <c r="D173" s="351">
        <f>[6]B!$E$1792</f>
        <v>0</v>
      </c>
      <c r="E173" s="79">
        <f>[6]B!$AL$1792</f>
        <v>0</v>
      </c>
      <c r="F173" s="7"/>
      <c r="G173" s="7"/>
      <c r="H173" s="7"/>
      <c r="I173" s="7"/>
      <c r="J173" s="7"/>
      <c r="K173" s="7"/>
      <c r="L173" s="7"/>
      <c r="M173" s="7"/>
      <c r="N173" s="7"/>
    </row>
    <row r="174" spans="1:14" s="3" customFormat="1" ht="24" customHeight="1" x14ac:dyDescent="0.15">
      <c r="A174" s="290" t="s">
        <v>269</v>
      </c>
      <c r="B174" s="45" t="s">
        <v>270</v>
      </c>
      <c r="C174" s="351">
        <f>[6]B!C1793</f>
        <v>0</v>
      </c>
      <c r="D174" s="351">
        <f>[6]B!$E$1793</f>
        <v>0</v>
      </c>
      <c r="E174" s="79">
        <f>[6]B!$AL$1793</f>
        <v>0</v>
      </c>
      <c r="F174" s="7"/>
      <c r="G174" s="7"/>
      <c r="H174" s="7"/>
      <c r="I174" s="7"/>
      <c r="J174" s="7"/>
      <c r="K174" s="7"/>
      <c r="L174" s="7"/>
      <c r="M174" s="7"/>
      <c r="N174" s="7"/>
    </row>
    <row r="175" spans="1:14" s="3" customFormat="1" ht="15" customHeight="1" x14ac:dyDescent="0.15">
      <c r="A175" s="290" t="s">
        <v>271</v>
      </c>
      <c r="B175" s="45" t="s">
        <v>272</v>
      </c>
      <c r="C175" s="351">
        <f>[6]B!C1794</f>
        <v>0</v>
      </c>
      <c r="D175" s="351">
        <f>[6]B!$E$1794</f>
        <v>0</v>
      </c>
      <c r="E175" s="79">
        <f>[6]B!$AL$1794</f>
        <v>0</v>
      </c>
      <c r="F175" s="7"/>
      <c r="G175" s="7"/>
      <c r="H175" s="7"/>
      <c r="I175" s="7"/>
      <c r="J175" s="7"/>
      <c r="K175" s="7"/>
      <c r="L175" s="7"/>
      <c r="M175" s="7"/>
      <c r="N175" s="7"/>
    </row>
    <row r="176" spans="1:14" s="3" customFormat="1" ht="15" customHeight="1" x14ac:dyDescent="0.15">
      <c r="A176" s="290" t="s">
        <v>273</v>
      </c>
      <c r="B176" s="45" t="s">
        <v>274</v>
      </c>
      <c r="C176" s="351">
        <f>[6]B!C1795</f>
        <v>0</v>
      </c>
      <c r="D176" s="351">
        <f>[6]B!$E$1795</f>
        <v>0</v>
      </c>
      <c r="E176" s="79">
        <f>[6]B!$AL$1795</f>
        <v>0</v>
      </c>
      <c r="F176" s="7"/>
      <c r="G176" s="7"/>
      <c r="H176" s="7"/>
      <c r="I176" s="7"/>
      <c r="J176" s="7"/>
      <c r="K176" s="7"/>
      <c r="L176" s="7"/>
      <c r="M176" s="7"/>
      <c r="N176" s="7"/>
    </row>
    <row r="177" spans="1:14" s="3" customFormat="1" ht="15" customHeight="1" x14ac:dyDescent="0.15">
      <c r="A177" s="290" t="s">
        <v>275</v>
      </c>
      <c r="B177" s="45" t="s">
        <v>276</v>
      </c>
      <c r="C177" s="351">
        <f>[6]B!C1796</f>
        <v>0</v>
      </c>
      <c r="D177" s="351">
        <f>[6]B!$E$1796</f>
        <v>0</v>
      </c>
      <c r="E177" s="79">
        <f>[6]B!$AL$1796</f>
        <v>0</v>
      </c>
      <c r="F177" s="7"/>
      <c r="G177" s="7"/>
      <c r="H177" s="7"/>
      <c r="I177" s="7"/>
      <c r="J177" s="7"/>
      <c r="K177" s="7"/>
      <c r="L177" s="7"/>
      <c r="M177" s="7"/>
      <c r="N177" s="7"/>
    </row>
    <row r="178" spans="1:14" s="3" customFormat="1" ht="15" customHeight="1" x14ac:dyDescent="0.15">
      <c r="A178" s="290" t="s">
        <v>277</v>
      </c>
      <c r="B178" s="45" t="s">
        <v>278</v>
      </c>
      <c r="C178" s="351">
        <f>[6]B!C1797</f>
        <v>0</v>
      </c>
      <c r="D178" s="351">
        <f>[6]B!$E$1797</f>
        <v>0</v>
      </c>
      <c r="E178" s="79">
        <f>[6]B!$AL$1797</f>
        <v>0</v>
      </c>
      <c r="F178" s="7"/>
      <c r="G178" s="7"/>
      <c r="H178" s="7"/>
      <c r="I178" s="7"/>
      <c r="J178" s="7"/>
      <c r="K178" s="7"/>
      <c r="L178" s="7"/>
      <c r="M178" s="7"/>
      <c r="N178" s="7"/>
    </row>
    <row r="179" spans="1:14" s="3" customFormat="1" ht="15" customHeight="1" x14ac:dyDescent="0.15">
      <c r="A179" s="290" t="s">
        <v>279</v>
      </c>
      <c r="B179" s="45" t="s">
        <v>280</v>
      </c>
      <c r="C179" s="351">
        <f>[6]B!C1798</f>
        <v>0</v>
      </c>
      <c r="D179" s="351">
        <f>[6]B!$E$1798</f>
        <v>0</v>
      </c>
      <c r="E179" s="79">
        <f>[6]B!$AL$1798</f>
        <v>0</v>
      </c>
      <c r="F179" s="7"/>
      <c r="G179" s="7"/>
      <c r="H179" s="7"/>
      <c r="I179" s="7"/>
      <c r="J179" s="7"/>
      <c r="K179" s="7"/>
      <c r="L179" s="7"/>
      <c r="M179" s="7"/>
      <c r="N179" s="7"/>
    </row>
    <row r="180" spans="1:14" s="3" customFormat="1" ht="15" customHeight="1" x14ac:dyDescent="0.15">
      <c r="A180" s="290" t="s">
        <v>281</v>
      </c>
      <c r="B180" s="45" t="s">
        <v>282</v>
      </c>
      <c r="C180" s="351">
        <f>[6]B!C1799</f>
        <v>0</v>
      </c>
      <c r="D180" s="351">
        <f>[6]B!$E$1799</f>
        <v>0</v>
      </c>
      <c r="E180" s="79">
        <f>[6]B!$AL$1799</f>
        <v>0</v>
      </c>
      <c r="F180" s="7"/>
      <c r="G180" s="7"/>
      <c r="H180" s="7"/>
      <c r="I180" s="7"/>
      <c r="J180" s="7"/>
      <c r="K180" s="7"/>
      <c r="L180" s="7"/>
      <c r="M180" s="7"/>
      <c r="N180" s="7"/>
    </row>
    <row r="181" spans="1:14" s="3" customFormat="1" ht="15" customHeight="1" x14ac:dyDescent="0.15">
      <c r="A181" s="290" t="s">
        <v>283</v>
      </c>
      <c r="B181" s="45" t="s">
        <v>284</v>
      </c>
      <c r="C181" s="351">
        <f>[6]B!C1800</f>
        <v>0</v>
      </c>
      <c r="D181" s="351">
        <f>[6]B!$E$1800</f>
        <v>0</v>
      </c>
      <c r="E181" s="79">
        <f>[6]B!$AL$1800</f>
        <v>0</v>
      </c>
      <c r="F181" s="7"/>
      <c r="G181" s="7"/>
      <c r="H181" s="7"/>
      <c r="I181" s="7"/>
      <c r="J181" s="7"/>
      <c r="K181" s="7"/>
      <c r="L181" s="7"/>
      <c r="M181" s="7"/>
      <c r="N181" s="7"/>
    </row>
    <row r="182" spans="1:14" s="3" customFormat="1" ht="15" customHeight="1" x14ac:dyDescent="0.15">
      <c r="A182" s="290" t="s">
        <v>285</v>
      </c>
      <c r="B182" s="45" t="s">
        <v>286</v>
      </c>
      <c r="C182" s="351">
        <f>[6]B!C1801</f>
        <v>0</v>
      </c>
      <c r="D182" s="351">
        <f>[6]B!$E$1801</f>
        <v>0</v>
      </c>
      <c r="E182" s="79">
        <f>[6]B!$AL$1801</f>
        <v>0</v>
      </c>
      <c r="F182" s="7"/>
      <c r="G182" s="7"/>
      <c r="H182" s="7"/>
      <c r="I182" s="7"/>
      <c r="J182" s="7"/>
      <c r="K182" s="7"/>
      <c r="L182" s="7"/>
      <c r="M182" s="7"/>
      <c r="N182" s="7"/>
    </row>
    <row r="183" spans="1:14" s="3" customFormat="1" ht="24" customHeight="1" x14ac:dyDescent="0.15">
      <c r="A183" s="290" t="s">
        <v>287</v>
      </c>
      <c r="B183" s="45" t="s">
        <v>288</v>
      </c>
      <c r="C183" s="351">
        <f>[6]B!C1802</f>
        <v>0</v>
      </c>
      <c r="D183" s="351">
        <f>[6]B!$E$1802</f>
        <v>0</v>
      </c>
      <c r="E183" s="79">
        <f>[6]B!$AL$1802</f>
        <v>0</v>
      </c>
      <c r="F183" s="7"/>
      <c r="G183" s="7"/>
      <c r="H183" s="7"/>
      <c r="I183" s="7"/>
      <c r="J183" s="7"/>
      <c r="K183" s="7"/>
      <c r="L183" s="7"/>
      <c r="M183" s="7"/>
      <c r="N183" s="7"/>
    </row>
    <row r="184" spans="1:14" s="3" customFormat="1" ht="15" customHeight="1" x14ac:dyDescent="0.15">
      <c r="A184" s="290" t="s">
        <v>289</v>
      </c>
      <c r="B184" s="45" t="s">
        <v>290</v>
      </c>
      <c r="C184" s="351">
        <f>[6]B!C1803</f>
        <v>0</v>
      </c>
      <c r="D184" s="351">
        <f>[6]B!$E$1803</f>
        <v>0</v>
      </c>
      <c r="E184" s="79">
        <f>[6]B!$AL$1803</f>
        <v>0</v>
      </c>
      <c r="F184" s="7"/>
      <c r="G184" s="7"/>
      <c r="H184" s="7"/>
      <c r="I184" s="7"/>
      <c r="J184" s="7"/>
      <c r="K184" s="7"/>
      <c r="L184" s="7"/>
      <c r="M184" s="7"/>
      <c r="N184" s="7"/>
    </row>
    <row r="185" spans="1:14" s="3" customFormat="1" ht="15" customHeight="1" x14ac:dyDescent="0.15">
      <c r="A185" s="290" t="s">
        <v>291</v>
      </c>
      <c r="B185" s="45" t="s">
        <v>292</v>
      </c>
      <c r="C185" s="351">
        <f>[6]B!C1804</f>
        <v>0</v>
      </c>
      <c r="D185" s="351">
        <f>[6]B!$E$1804</f>
        <v>0</v>
      </c>
      <c r="E185" s="79">
        <f>[6]B!$AL$1804</f>
        <v>0</v>
      </c>
      <c r="F185" s="7"/>
      <c r="G185" s="7"/>
      <c r="H185" s="7"/>
      <c r="I185" s="7"/>
      <c r="J185" s="7"/>
      <c r="K185" s="7"/>
      <c r="L185" s="7"/>
      <c r="M185" s="7"/>
      <c r="N185" s="7"/>
    </row>
    <row r="186" spans="1:14" s="3" customFormat="1" ht="15" customHeight="1" x14ac:dyDescent="0.15">
      <c r="A186" s="290" t="s">
        <v>293</v>
      </c>
      <c r="B186" s="45" t="s">
        <v>294</v>
      </c>
      <c r="C186" s="351">
        <f>[6]B!C1805</f>
        <v>0</v>
      </c>
      <c r="D186" s="351">
        <f>[6]B!$E$1805</f>
        <v>0</v>
      </c>
      <c r="E186" s="79">
        <f>[6]B!$AL$1805</f>
        <v>0</v>
      </c>
      <c r="F186" s="7"/>
      <c r="G186" s="7"/>
      <c r="H186" s="7"/>
      <c r="I186" s="7"/>
      <c r="J186" s="7"/>
      <c r="K186" s="7"/>
      <c r="L186" s="7"/>
      <c r="M186" s="7"/>
      <c r="N186" s="7"/>
    </row>
    <row r="187" spans="1:14" s="3" customFormat="1" ht="15" customHeight="1" x14ac:dyDescent="0.15">
      <c r="A187" s="290" t="s">
        <v>295</v>
      </c>
      <c r="B187" s="45" t="s">
        <v>296</v>
      </c>
      <c r="C187" s="351">
        <f>[6]B!C1806</f>
        <v>0</v>
      </c>
      <c r="D187" s="351">
        <f>[6]B!$E$1806</f>
        <v>0</v>
      </c>
      <c r="E187" s="79">
        <f>[6]B!$AL$1806</f>
        <v>0</v>
      </c>
      <c r="F187" s="7"/>
      <c r="G187" s="7"/>
      <c r="H187" s="7"/>
      <c r="I187" s="7"/>
      <c r="J187" s="7"/>
      <c r="K187" s="7"/>
      <c r="L187" s="7"/>
      <c r="M187" s="7"/>
      <c r="N187" s="7"/>
    </row>
    <row r="188" spans="1:14" s="3" customFormat="1" ht="15" customHeight="1" x14ac:dyDescent="0.15">
      <c r="A188" s="290" t="s">
        <v>297</v>
      </c>
      <c r="B188" s="45" t="s">
        <v>298</v>
      </c>
      <c r="C188" s="351">
        <f>[6]B!C1807</f>
        <v>0</v>
      </c>
      <c r="D188" s="351">
        <f>[6]B!$E$1807</f>
        <v>0</v>
      </c>
      <c r="E188" s="79">
        <f>[6]B!$AL$1807</f>
        <v>0</v>
      </c>
      <c r="F188" s="7"/>
      <c r="G188" s="7"/>
      <c r="H188" s="7"/>
      <c r="I188" s="7"/>
      <c r="J188" s="7"/>
      <c r="K188" s="7"/>
      <c r="L188" s="7"/>
      <c r="M188" s="7"/>
      <c r="N188" s="7"/>
    </row>
    <row r="189" spans="1:14" s="3" customFormat="1" ht="15" customHeight="1" x14ac:dyDescent="0.15">
      <c r="A189" s="290" t="s">
        <v>299</v>
      </c>
      <c r="B189" s="45" t="s">
        <v>300</v>
      </c>
      <c r="C189" s="351">
        <f>[6]B!C1808</f>
        <v>0</v>
      </c>
      <c r="D189" s="351">
        <f>[6]B!$E$1808</f>
        <v>0</v>
      </c>
      <c r="E189" s="79">
        <f>[6]B!$AL$1808</f>
        <v>0</v>
      </c>
      <c r="F189" s="7"/>
      <c r="G189" s="7"/>
      <c r="H189" s="7"/>
      <c r="I189" s="7"/>
      <c r="J189" s="7"/>
      <c r="K189" s="7"/>
      <c r="L189" s="7"/>
      <c r="M189" s="7"/>
      <c r="N189" s="7"/>
    </row>
    <row r="190" spans="1:14" s="3" customFormat="1" ht="15" customHeight="1" x14ac:dyDescent="0.15">
      <c r="A190" s="290">
        <v>1701035</v>
      </c>
      <c r="B190" s="45" t="s">
        <v>301</v>
      </c>
      <c r="C190" s="351">
        <f>[6]B!C1809</f>
        <v>0</v>
      </c>
      <c r="D190" s="351">
        <f>[6]B!$E$1809</f>
        <v>0</v>
      </c>
      <c r="E190" s="79">
        <f>[6]B!$AL$1809</f>
        <v>0</v>
      </c>
      <c r="F190" s="7"/>
      <c r="G190" s="7"/>
      <c r="H190" s="7"/>
      <c r="I190" s="7"/>
      <c r="J190" s="7"/>
      <c r="K190" s="7"/>
      <c r="L190" s="7"/>
      <c r="M190" s="7"/>
      <c r="N190" s="7"/>
    </row>
    <row r="191" spans="1:14" s="3" customFormat="1" ht="15" customHeight="1" x14ac:dyDescent="0.15">
      <c r="A191" s="290" t="s">
        <v>302</v>
      </c>
      <c r="B191" s="45" t="s">
        <v>303</v>
      </c>
      <c r="C191" s="351">
        <f>[6]B!C1810</f>
        <v>0</v>
      </c>
      <c r="D191" s="351">
        <f>[6]B!$E$1810</f>
        <v>0</v>
      </c>
      <c r="E191" s="79">
        <f>[6]B!$AL$1810</f>
        <v>0</v>
      </c>
      <c r="F191" s="7"/>
      <c r="G191" s="7"/>
      <c r="H191" s="7"/>
      <c r="I191" s="7"/>
      <c r="J191" s="7"/>
      <c r="K191" s="7"/>
      <c r="L191" s="7"/>
      <c r="M191" s="7"/>
      <c r="N191" s="7"/>
    </row>
    <row r="192" spans="1:14" s="3" customFormat="1" ht="15" customHeight="1" x14ac:dyDescent="0.15">
      <c r="A192" s="290" t="s">
        <v>304</v>
      </c>
      <c r="B192" s="45" t="s">
        <v>305</v>
      </c>
      <c r="C192" s="351">
        <f>[6]B!C1811</f>
        <v>0</v>
      </c>
      <c r="D192" s="351">
        <f>[6]B!$E$1811</f>
        <v>0</v>
      </c>
      <c r="E192" s="79">
        <f>[6]B!$AL$1811</f>
        <v>0</v>
      </c>
      <c r="F192" s="7"/>
      <c r="G192" s="7"/>
      <c r="H192" s="7"/>
      <c r="I192" s="7"/>
      <c r="J192" s="7"/>
      <c r="K192" s="7"/>
      <c r="L192" s="7"/>
      <c r="M192" s="7"/>
      <c r="N192" s="7"/>
    </row>
    <row r="193" spans="1:14" s="3" customFormat="1" ht="15" customHeight="1" x14ac:dyDescent="0.15">
      <c r="A193" s="290">
        <v>1801001</v>
      </c>
      <c r="B193" s="45" t="s">
        <v>306</v>
      </c>
      <c r="C193" s="351">
        <f>[6]B!C2059</f>
        <v>36</v>
      </c>
      <c r="D193" s="351">
        <f>[6]B!$E$2059</f>
        <v>36</v>
      </c>
      <c r="E193" s="79">
        <f>[6]B!$AL$2059</f>
        <v>1449360</v>
      </c>
      <c r="F193" s="7"/>
      <c r="G193" s="7"/>
      <c r="H193" s="7"/>
      <c r="I193" s="7"/>
      <c r="J193" s="7"/>
      <c r="K193" s="7"/>
      <c r="L193" s="7"/>
      <c r="M193" s="7"/>
      <c r="N193" s="7"/>
    </row>
    <row r="194" spans="1:14" s="3" customFormat="1" ht="15" customHeight="1" x14ac:dyDescent="0.15">
      <c r="A194" s="290">
        <v>1801003</v>
      </c>
      <c r="B194" s="45" t="s">
        <v>307</v>
      </c>
      <c r="C194" s="351">
        <f>[6]B!C2060</f>
        <v>0</v>
      </c>
      <c r="D194" s="351">
        <f>[6]B!$E$2060</f>
        <v>0</v>
      </c>
      <c r="E194" s="79">
        <f>[6]B!$AL$2060</f>
        <v>0</v>
      </c>
      <c r="F194" s="7"/>
      <c r="G194" s="7"/>
      <c r="H194" s="7"/>
      <c r="I194" s="7"/>
      <c r="J194" s="7"/>
      <c r="K194" s="7"/>
      <c r="L194" s="7"/>
      <c r="M194" s="7"/>
      <c r="N194" s="7"/>
    </row>
    <row r="195" spans="1:14" s="3" customFormat="1" ht="15" customHeight="1" x14ac:dyDescent="0.15">
      <c r="A195" s="290">
        <v>1801006</v>
      </c>
      <c r="B195" s="45" t="s">
        <v>308</v>
      </c>
      <c r="C195" s="351">
        <f>[6]B!C2061</f>
        <v>22</v>
      </c>
      <c r="D195" s="351">
        <f>[6]B!$E$2061</f>
        <v>22</v>
      </c>
      <c r="E195" s="79">
        <f>[6]B!$AL$2061</f>
        <v>1138060</v>
      </c>
      <c r="F195" s="7"/>
      <c r="G195" s="7"/>
      <c r="H195" s="7"/>
      <c r="I195" s="7"/>
      <c r="J195" s="7"/>
      <c r="K195" s="7"/>
      <c r="L195" s="7"/>
      <c r="M195" s="7"/>
      <c r="N195" s="7"/>
    </row>
    <row r="196" spans="1:14" s="3" customFormat="1" ht="15" customHeight="1" x14ac:dyDescent="0.15">
      <c r="A196" s="290">
        <v>1401001</v>
      </c>
      <c r="B196" s="45" t="s">
        <v>309</v>
      </c>
      <c r="C196" s="351">
        <f>[6]B!C1504</f>
        <v>0</v>
      </c>
      <c r="D196" s="351">
        <f>[6]B!$E$1504</f>
        <v>0</v>
      </c>
      <c r="E196" s="79">
        <f>[6]B!$AL$1504</f>
        <v>0</v>
      </c>
      <c r="F196" s="7"/>
      <c r="G196" s="7"/>
      <c r="H196" s="7"/>
      <c r="I196" s="7"/>
      <c r="J196" s="7"/>
      <c r="K196" s="7"/>
      <c r="L196" s="7"/>
      <c r="M196" s="7"/>
      <c r="N196" s="7"/>
    </row>
    <row r="197" spans="1:14" s="3" customFormat="1" ht="24" customHeight="1" x14ac:dyDescent="0.15">
      <c r="A197" s="290">
        <v>1101113</v>
      </c>
      <c r="B197" s="45" t="s">
        <v>310</v>
      </c>
      <c r="C197" s="351">
        <f>[6]B!C1087</f>
        <v>0</v>
      </c>
      <c r="D197" s="351">
        <f>[6]B!$E$1087</f>
        <v>0</v>
      </c>
      <c r="E197" s="79">
        <f>[6]B!$AL$1087</f>
        <v>0</v>
      </c>
      <c r="F197" s="7"/>
      <c r="G197" s="7"/>
      <c r="H197" s="7"/>
      <c r="I197" s="7"/>
      <c r="J197" s="7"/>
      <c r="K197" s="7"/>
      <c r="L197" s="7"/>
      <c r="M197" s="7"/>
      <c r="N197" s="7"/>
    </row>
    <row r="198" spans="1:14" s="3" customFormat="1" ht="24" customHeight="1" x14ac:dyDescent="0.15">
      <c r="A198" s="290">
        <v>1101140</v>
      </c>
      <c r="B198" s="45" t="s">
        <v>311</v>
      </c>
      <c r="C198" s="351">
        <f>[6]B!C1088</f>
        <v>0</v>
      </c>
      <c r="D198" s="351">
        <f>[6]B!$E$1088</f>
        <v>0</v>
      </c>
      <c r="E198" s="79">
        <f>[6]B!$AL$1088</f>
        <v>0</v>
      </c>
      <c r="F198" s="7"/>
      <c r="G198" s="7"/>
      <c r="H198" s="7"/>
      <c r="I198" s="7"/>
      <c r="J198" s="7"/>
      <c r="K198" s="7"/>
      <c r="L198" s="7"/>
      <c r="M198" s="7"/>
      <c r="N198" s="7"/>
    </row>
    <row r="199" spans="1:14" s="3" customFormat="1" ht="15" customHeight="1" x14ac:dyDescent="0.15">
      <c r="A199" s="290">
        <v>1101141</v>
      </c>
      <c r="B199" s="45" t="s">
        <v>312</v>
      </c>
      <c r="C199" s="351">
        <f>[6]B!C1089</f>
        <v>1</v>
      </c>
      <c r="D199" s="351">
        <f>[6]B!$E$1089</f>
        <v>1</v>
      </c>
      <c r="E199" s="79">
        <f>[6]B!$AL$1089</f>
        <v>266220</v>
      </c>
      <c r="F199" s="7"/>
      <c r="G199" s="7"/>
      <c r="H199" s="7"/>
      <c r="I199" s="7"/>
      <c r="J199" s="7"/>
      <c r="K199" s="7"/>
      <c r="L199" s="7"/>
      <c r="M199" s="7"/>
      <c r="N199" s="7"/>
    </row>
    <row r="200" spans="1:14" s="3" customFormat="1" ht="15" customHeight="1" x14ac:dyDescent="0.15">
      <c r="A200" s="303">
        <v>1101142</v>
      </c>
      <c r="B200" s="65" t="s">
        <v>313</v>
      </c>
      <c r="C200" s="351">
        <f>[6]B!C1090</f>
        <v>0</v>
      </c>
      <c r="D200" s="352">
        <f>[6]B!$E$1090</f>
        <v>0</v>
      </c>
      <c r="E200" s="79">
        <f>[6]B!$AL$1090</f>
        <v>0</v>
      </c>
      <c r="F200" s="7"/>
      <c r="G200" s="7"/>
      <c r="H200" s="7"/>
      <c r="I200" s="7"/>
      <c r="J200" s="7"/>
      <c r="K200" s="7"/>
      <c r="L200" s="7"/>
      <c r="M200" s="7"/>
      <c r="N200" s="7"/>
    </row>
    <row r="201" spans="1:14" s="3" customFormat="1" ht="15" customHeight="1" x14ac:dyDescent="0.15">
      <c r="A201" s="329"/>
      <c r="B201" s="66" t="s">
        <v>314</v>
      </c>
      <c r="C201" s="353">
        <f>SUM(C167:C200)</f>
        <v>1075</v>
      </c>
      <c r="D201" s="353">
        <f>SUM(D167:D200)</f>
        <v>1069</v>
      </c>
      <c r="E201" s="95">
        <f>SUM(E167:E200)</f>
        <v>11836200</v>
      </c>
      <c r="F201" s="7"/>
      <c r="G201" s="7"/>
      <c r="H201" s="7"/>
      <c r="I201" s="7"/>
      <c r="J201" s="7"/>
      <c r="K201" s="7"/>
      <c r="L201" s="7"/>
      <c r="M201" s="7"/>
      <c r="N201" s="7"/>
    </row>
    <row r="202" spans="1:14" s="3" customFormat="1" ht="24.95" customHeight="1" x14ac:dyDescent="0.15">
      <c r="A202" s="96" t="s">
        <v>315</v>
      </c>
      <c r="B202" s="97"/>
      <c r="C202" s="354"/>
      <c r="D202" s="354"/>
      <c r="E202" s="98"/>
      <c r="F202" s="7"/>
      <c r="G202" s="7"/>
      <c r="H202" s="7"/>
      <c r="I202" s="7"/>
      <c r="J202" s="7"/>
      <c r="K202" s="7"/>
      <c r="L202" s="7"/>
      <c r="M202" s="7"/>
      <c r="N202" s="7"/>
    </row>
    <row r="203" spans="1:14" s="3" customFormat="1" ht="30" customHeight="1" x14ac:dyDescent="0.15">
      <c r="A203" s="13" t="s">
        <v>4</v>
      </c>
      <c r="B203" s="13" t="s">
        <v>5</v>
      </c>
      <c r="C203" s="14" t="s">
        <v>6</v>
      </c>
      <c r="D203" s="39" t="s">
        <v>7</v>
      </c>
      <c r="E203" s="39" t="s">
        <v>8</v>
      </c>
      <c r="F203" s="7"/>
      <c r="G203" s="7"/>
      <c r="H203" s="7"/>
      <c r="I203" s="7"/>
      <c r="J203" s="7"/>
      <c r="K203" s="7"/>
      <c r="L203" s="7"/>
      <c r="M203" s="7"/>
      <c r="N203" s="7"/>
    </row>
    <row r="204" spans="1:14" s="3" customFormat="1" ht="15" customHeight="1" x14ac:dyDescent="0.15">
      <c r="A204" s="301"/>
      <c r="B204" s="99" t="s">
        <v>316</v>
      </c>
      <c r="C204" s="336">
        <f>[6]B!C947</f>
        <v>0</v>
      </c>
      <c r="D204" s="355">
        <f>[6]B!E947</f>
        <v>0</v>
      </c>
      <c r="E204" s="30">
        <f>[6]B!$AL$947</f>
        <v>0</v>
      </c>
      <c r="F204" s="7"/>
      <c r="G204" s="7"/>
      <c r="H204" s="7"/>
      <c r="I204" s="7"/>
      <c r="J204" s="7"/>
      <c r="K204" s="7"/>
      <c r="L204" s="7"/>
      <c r="M204" s="7"/>
      <c r="N204" s="7"/>
    </row>
    <row r="205" spans="1:14" s="3" customFormat="1" ht="15" customHeight="1" x14ac:dyDescent="0.15">
      <c r="A205" s="301"/>
      <c r="B205" s="99" t="s">
        <v>317</v>
      </c>
      <c r="C205" s="356">
        <f>[6]B!C2900</f>
        <v>0</v>
      </c>
      <c r="D205" s="357"/>
      <c r="E205" s="100"/>
      <c r="F205" s="7"/>
      <c r="G205" s="7"/>
      <c r="H205" s="7"/>
      <c r="I205" s="7"/>
      <c r="J205" s="7"/>
      <c r="K205" s="7"/>
      <c r="L205" s="7"/>
    </row>
    <row r="206" spans="1:14" s="3" customFormat="1" ht="15" customHeight="1" x14ac:dyDescent="0.15">
      <c r="A206" s="290"/>
      <c r="B206" s="101" t="s">
        <v>318</v>
      </c>
      <c r="C206" s="337">
        <f>[6]B!C2901</f>
        <v>0</v>
      </c>
      <c r="D206" s="341"/>
      <c r="E206" s="84"/>
      <c r="F206" s="7"/>
      <c r="G206" s="7"/>
      <c r="H206" s="7"/>
      <c r="I206" s="7"/>
      <c r="J206" s="7"/>
      <c r="K206" s="7"/>
      <c r="L206" s="7"/>
    </row>
    <row r="207" spans="1:14" s="3" customFormat="1" ht="15" customHeight="1" x14ac:dyDescent="0.15">
      <c r="A207" s="290"/>
      <c r="B207" s="101" t="s">
        <v>319</v>
      </c>
      <c r="C207" s="337">
        <f>[6]B!$C$2902</f>
        <v>0</v>
      </c>
      <c r="D207" s="341"/>
      <c r="E207" s="84"/>
      <c r="F207" s="7"/>
      <c r="G207" s="7"/>
      <c r="H207" s="7"/>
      <c r="I207" s="7"/>
      <c r="J207" s="7"/>
      <c r="K207" s="7"/>
      <c r="L207" s="7"/>
    </row>
    <row r="208" spans="1:14" s="3" customFormat="1" ht="15" customHeight="1" x14ac:dyDescent="0.15">
      <c r="A208" s="290"/>
      <c r="B208" s="101" t="s">
        <v>320</v>
      </c>
      <c r="C208" s="337">
        <f>[6]B!$C$2903</f>
        <v>0</v>
      </c>
      <c r="D208" s="341"/>
      <c r="E208" s="84"/>
      <c r="F208" s="7"/>
      <c r="G208" s="7"/>
      <c r="H208" s="7"/>
      <c r="I208" s="7"/>
      <c r="J208" s="7"/>
      <c r="K208" s="7"/>
      <c r="L208" s="7"/>
    </row>
    <row r="209" spans="1:12" s="3" customFormat="1" ht="15" customHeight="1" x14ac:dyDescent="0.15">
      <c r="A209" s="290"/>
      <c r="B209" s="101" t="s">
        <v>321</v>
      </c>
      <c r="C209" s="337">
        <f>[6]B!$C$2904</f>
        <v>0</v>
      </c>
      <c r="D209" s="341"/>
      <c r="E209" s="84"/>
      <c r="F209" s="7"/>
      <c r="G209" s="7"/>
      <c r="H209" s="7"/>
      <c r="I209" s="7"/>
      <c r="J209" s="7"/>
      <c r="K209" s="7"/>
      <c r="L209" s="7"/>
    </row>
    <row r="210" spans="1:12" s="3" customFormat="1" ht="15" customHeight="1" x14ac:dyDescent="0.15">
      <c r="A210" s="290"/>
      <c r="B210" s="101" t="s">
        <v>322</v>
      </c>
      <c r="C210" s="337">
        <f>[6]B!$C$2905</f>
        <v>0</v>
      </c>
      <c r="D210" s="341"/>
      <c r="E210" s="84"/>
      <c r="F210" s="7"/>
      <c r="G210" s="7"/>
      <c r="H210" s="7"/>
      <c r="I210" s="7"/>
      <c r="J210" s="7"/>
      <c r="K210" s="7"/>
      <c r="L210" s="7"/>
    </row>
    <row r="211" spans="1:12" s="3" customFormat="1" ht="15" customHeight="1" x14ac:dyDescent="0.15">
      <c r="A211" s="303"/>
      <c r="B211" s="102" t="s">
        <v>323</v>
      </c>
      <c r="C211" s="338">
        <f>[6]B!$C$2906</f>
        <v>0</v>
      </c>
      <c r="D211" s="358"/>
      <c r="E211" s="103"/>
      <c r="F211" s="7"/>
      <c r="G211" s="7"/>
      <c r="H211" s="7"/>
      <c r="I211" s="7"/>
      <c r="J211" s="7"/>
      <c r="K211" s="7"/>
      <c r="L211" s="7"/>
    </row>
    <row r="212" spans="1:12" s="3" customFormat="1" ht="15" customHeight="1" x14ac:dyDescent="0.15">
      <c r="A212" s="329"/>
      <c r="B212" s="104" t="s">
        <v>105</v>
      </c>
      <c r="C212" s="359">
        <f>SUM(C204:C211)</f>
        <v>0</v>
      </c>
      <c r="D212" s="359">
        <f>SUM(D204:D211)</f>
        <v>0</v>
      </c>
      <c r="E212" s="359">
        <f t="shared" ref="E212" si="2">SUM(E204:E211)</f>
        <v>0</v>
      </c>
      <c r="F212" s="7"/>
      <c r="G212" s="7"/>
      <c r="H212" s="7"/>
      <c r="I212" s="7"/>
      <c r="J212" s="7"/>
      <c r="K212" s="7"/>
      <c r="L212" s="7"/>
    </row>
    <row r="213" spans="1:12" s="3" customFormat="1" ht="24.95" customHeight="1" x14ac:dyDescent="0.15">
      <c r="A213" s="96" t="s">
        <v>324</v>
      </c>
      <c r="B213" s="97"/>
      <c r="C213" s="360"/>
      <c r="D213" s="360"/>
      <c r="E213" s="105"/>
      <c r="F213" s="7"/>
      <c r="G213" s="7"/>
      <c r="H213" s="7"/>
      <c r="I213" s="7"/>
      <c r="J213" s="7"/>
      <c r="K213" s="7"/>
      <c r="L213" s="7"/>
    </row>
    <row r="214" spans="1:12" s="3" customFormat="1" ht="30" customHeight="1" x14ac:dyDescent="0.15">
      <c r="A214" s="13" t="s">
        <v>4</v>
      </c>
      <c r="B214" s="106" t="s">
        <v>325</v>
      </c>
      <c r="C214" s="39" t="s">
        <v>6</v>
      </c>
      <c r="D214" s="94" t="s">
        <v>7</v>
      </c>
      <c r="E214" s="39" t="s">
        <v>8</v>
      </c>
      <c r="F214" s="7"/>
      <c r="G214" s="7"/>
      <c r="H214" s="7"/>
      <c r="I214" s="7"/>
      <c r="J214" s="7"/>
      <c r="K214" s="7"/>
      <c r="L214" s="7"/>
    </row>
    <row r="215" spans="1:12" s="3" customFormat="1" ht="15" customHeight="1" x14ac:dyDescent="0.15">
      <c r="A215" s="286">
        <v>3003001</v>
      </c>
      <c r="B215" s="107" t="s">
        <v>326</v>
      </c>
      <c r="C215" s="361">
        <f>[6]B!C2909</f>
        <v>7</v>
      </c>
      <c r="D215" s="362">
        <f>[6]B!$E$2909</f>
        <v>7</v>
      </c>
      <c r="E215" s="30">
        <f>[6]B!$AL$2909</f>
        <v>57610</v>
      </c>
      <c r="F215" s="7"/>
      <c r="G215" s="7"/>
      <c r="H215" s="7"/>
      <c r="I215" s="7"/>
      <c r="J215" s="7"/>
      <c r="K215" s="7"/>
      <c r="L215" s="7"/>
    </row>
    <row r="216" spans="1:12" s="3" customFormat="1" ht="15" customHeight="1" x14ac:dyDescent="0.15">
      <c r="A216" s="290" t="s">
        <v>327</v>
      </c>
      <c r="B216" s="101" t="s">
        <v>328</v>
      </c>
      <c r="C216" s="363">
        <f>[6]B!C2910</f>
        <v>0</v>
      </c>
      <c r="D216" s="364">
        <f>[6]B!$E$2910</f>
        <v>0</v>
      </c>
      <c r="E216" s="31">
        <f>[6]B!$AL$2910</f>
        <v>0</v>
      </c>
      <c r="F216" s="7"/>
      <c r="G216" s="7"/>
      <c r="H216" s="7"/>
      <c r="I216" s="7"/>
      <c r="J216" s="7"/>
      <c r="K216" s="7"/>
      <c r="L216" s="7"/>
    </row>
    <row r="217" spans="1:12" s="3" customFormat="1" ht="15" customHeight="1" x14ac:dyDescent="0.15">
      <c r="A217" s="290" t="s">
        <v>329</v>
      </c>
      <c r="B217" s="101" t="s">
        <v>330</v>
      </c>
      <c r="C217" s="363">
        <f>[6]B!C2911</f>
        <v>1</v>
      </c>
      <c r="D217" s="363">
        <f>[6]B!$E$2911</f>
        <v>1</v>
      </c>
      <c r="E217" s="31">
        <f>[6]B!$AL$2911</f>
        <v>16510</v>
      </c>
      <c r="F217" s="7"/>
      <c r="G217" s="7"/>
      <c r="H217" s="7"/>
      <c r="I217" s="7"/>
      <c r="J217" s="7"/>
      <c r="K217" s="7"/>
      <c r="L217" s="7"/>
    </row>
    <row r="218" spans="1:12" s="3" customFormat="1" ht="15" customHeight="1" x14ac:dyDescent="0.15">
      <c r="A218" s="290" t="s">
        <v>331</v>
      </c>
      <c r="B218" s="101" t="s">
        <v>332</v>
      </c>
      <c r="C218" s="363">
        <f>[6]B!C2912</f>
        <v>0</v>
      </c>
      <c r="D218" s="363">
        <f>[6]B!$E$2912</f>
        <v>0</v>
      </c>
      <c r="E218" s="31">
        <f>[6]B!$AL$2912</f>
        <v>0</v>
      </c>
      <c r="F218" s="7"/>
      <c r="G218" s="7"/>
      <c r="H218" s="7"/>
      <c r="I218" s="7"/>
      <c r="J218" s="7"/>
      <c r="K218" s="7"/>
      <c r="L218" s="7"/>
    </row>
    <row r="219" spans="1:12" s="3" customFormat="1" ht="15" customHeight="1" x14ac:dyDescent="0.15">
      <c r="A219" s="303" t="s">
        <v>333</v>
      </c>
      <c r="B219" s="102" t="s">
        <v>334</v>
      </c>
      <c r="C219" s="365">
        <f>[6]B!C2913</f>
        <v>0</v>
      </c>
      <c r="D219" s="365">
        <f>[6]B!$E$2913</f>
        <v>0</v>
      </c>
      <c r="E219" s="108">
        <f>[6]B!$AL$2913</f>
        <v>0</v>
      </c>
      <c r="F219" s="7"/>
      <c r="G219" s="7"/>
      <c r="H219" s="7"/>
      <c r="I219" s="7"/>
      <c r="J219" s="7"/>
      <c r="K219" s="7"/>
      <c r="L219" s="7"/>
    </row>
    <row r="220" spans="1:12" s="3" customFormat="1" ht="15" customHeight="1" x14ac:dyDescent="0.15">
      <c r="A220" s="329"/>
      <c r="B220" s="109" t="s">
        <v>335</v>
      </c>
      <c r="C220" s="366">
        <f>SUM(C215:C219)</f>
        <v>8</v>
      </c>
      <c r="D220" s="366">
        <f>SUM(D215:D219)</f>
        <v>8</v>
      </c>
      <c r="E220" s="95">
        <f>SUM(E215:E219)</f>
        <v>74120</v>
      </c>
      <c r="F220" s="7"/>
      <c r="G220" s="7"/>
      <c r="H220" s="7"/>
      <c r="I220" s="7"/>
      <c r="J220" s="7"/>
      <c r="K220" s="7"/>
      <c r="L220" s="7"/>
    </row>
    <row r="221" spans="1:12" s="111" customFormat="1" ht="24.95" customHeight="1" x14ac:dyDescent="0.15">
      <c r="A221" s="760" t="s">
        <v>336</v>
      </c>
      <c r="B221" s="760"/>
      <c r="C221" s="367"/>
      <c r="D221" s="367"/>
      <c r="E221" s="110"/>
    </row>
    <row r="222" spans="1:12" s="3" customFormat="1" ht="35.1" customHeight="1" x14ac:dyDescent="0.15">
      <c r="A222" s="13" t="s">
        <v>4</v>
      </c>
      <c r="B222" s="106" t="s">
        <v>337</v>
      </c>
      <c r="C222" s="39" t="s">
        <v>6</v>
      </c>
      <c r="D222" s="94" t="s">
        <v>7</v>
      </c>
      <c r="E222" s="39" t="s">
        <v>8</v>
      </c>
      <c r="F222" s="7"/>
      <c r="G222" s="7"/>
      <c r="H222" s="7"/>
      <c r="I222" s="7"/>
      <c r="J222" s="7"/>
      <c r="K222" s="7"/>
      <c r="L222" s="7"/>
    </row>
    <row r="223" spans="1:12" s="3" customFormat="1" ht="15" customHeight="1" x14ac:dyDescent="0.15">
      <c r="A223" s="286">
        <v>2401061</v>
      </c>
      <c r="B223" s="107" t="s">
        <v>338</v>
      </c>
      <c r="C223" s="361">
        <f>[6]B!$C$2753</f>
        <v>223</v>
      </c>
      <c r="D223" s="361">
        <f>[6]B!$E$2753</f>
        <v>223</v>
      </c>
      <c r="E223" s="30">
        <f>[6]B!$AL$2753</f>
        <v>4906000</v>
      </c>
      <c r="F223" s="7"/>
      <c r="G223" s="7"/>
      <c r="H223" s="7"/>
      <c r="I223" s="7"/>
      <c r="J223" s="7"/>
      <c r="K223" s="7"/>
      <c r="L223" s="7"/>
    </row>
    <row r="224" spans="1:12" s="3" customFormat="1" ht="15" customHeight="1" x14ac:dyDescent="0.15">
      <c r="A224" s="290" t="s">
        <v>339</v>
      </c>
      <c r="B224" s="101" t="s">
        <v>340</v>
      </c>
      <c r="C224" s="363">
        <f>[6]B!$C$2754</f>
        <v>150</v>
      </c>
      <c r="D224" s="363">
        <f>[6]B!$E$2754</f>
        <v>150</v>
      </c>
      <c r="E224" s="31">
        <f>[6]B!$AL$2754</f>
        <v>10383000</v>
      </c>
      <c r="F224" s="7"/>
      <c r="G224" s="7"/>
      <c r="H224" s="7"/>
      <c r="I224" s="7"/>
      <c r="J224" s="7"/>
      <c r="K224" s="7"/>
      <c r="L224" s="7"/>
    </row>
    <row r="225" spans="1:22" s="3" customFormat="1" ht="15" customHeight="1" x14ac:dyDescent="0.15">
      <c r="A225" s="290" t="s">
        <v>341</v>
      </c>
      <c r="B225" s="101" t="s">
        <v>342</v>
      </c>
      <c r="C225" s="363">
        <f>[6]B!$C$2755</f>
        <v>0</v>
      </c>
      <c r="D225" s="363">
        <f>[6]B!$E$2755</f>
        <v>0</v>
      </c>
      <c r="E225" s="31">
        <f>[6]B!$AL$2755</f>
        <v>0</v>
      </c>
      <c r="F225" s="7"/>
      <c r="G225" s="7"/>
      <c r="H225" s="7"/>
      <c r="I225" s="7"/>
      <c r="J225" s="7"/>
      <c r="K225" s="7"/>
      <c r="L225" s="7"/>
    </row>
    <row r="226" spans="1:22" s="3" customFormat="1" ht="15" customHeight="1" x14ac:dyDescent="0.15">
      <c r="A226" s="290" t="s">
        <v>343</v>
      </c>
      <c r="B226" s="101" t="s">
        <v>344</v>
      </c>
      <c r="C226" s="363">
        <f>[6]B!$C$2756</f>
        <v>267</v>
      </c>
      <c r="D226" s="363">
        <f>[6]B!$E$2756</f>
        <v>258</v>
      </c>
      <c r="E226" s="31">
        <f>[6]B!$AL$2756</f>
        <v>779160</v>
      </c>
      <c r="F226" s="7"/>
      <c r="G226" s="7"/>
      <c r="H226" s="7"/>
      <c r="I226" s="7"/>
      <c r="J226" s="7"/>
      <c r="K226" s="7"/>
      <c r="L226" s="7"/>
    </row>
    <row r="227" spans="1:22" s="3" customFormat="1" ht="15" customHeight="1" x14ac:dyDescent="0.15">
      <c r="A227" s="290" t="s">
        <v>345</v>
      </c>
      <c r="B227" s="101" t="s">
        <v>346</v>
      </c>
      <c r="C227" s="363">
        <f>[6]B!$C$2757</f>
        <v>0</v>
      </c>
      <c r="D227" s="363">
        <f>[6]B!$E$2757</f>
        <v>0</v>
      </c>
      <c r="E227" s="31">
        <f>[6]B!$AL$2757</f>
        <v>0</v>
      </c>
      <c r="F227" s="7"/>
      <c r="G227" s="7"/>
      <c r="H227" s="7"/>
      <c r="I227" s="7"/>
      <c r="J227" s="7"/>
      <c r="K227" s="7"/>
      <c r="L227" s="7"/>
    </row>
    <row r="228" spans="1:22" s="3" customFormat="1" ht="15" customHeight="1" x14ac:dyDescent="0.15">
      <c r="A228" s="290" t="s">
        <v>347</v>
      </c>
      <c r="B228" s="101" t="s">
        <v>348</v>
      </c>
      <c r="C228" s="363">
        <f>[6]B!$C$2758</f>
        <v>0</v>
      </c>
      <c r="D228" s="363">
        <f>[6]B!$E$2758</f>
        <v>0</v>
      </c>
      <c r="E228" s="31">
        <f>[6]B!$AL$2758</f>
        <v>0</v>
      </c>
      <c r="F228" s="7"/>
      <c r="G228" s="7"/>
      <c r="H228" s="7"/>
      <c r="I228" s="7"/>
      <c r="J228" s="7"/>
      <c r="K228" s="7"/>
      <c r="L228" s="7"/>
      <c r="V228" s="112"/>
    </row>
    <row r="229" spans="1:22" s="3" customFormat="1" ht="15" customHeight="1" x14ac:dyDescent="0.15">
      <c r="A229" s="303" t="s">
        <v>349</v>
      </c>
      <c r="B229" s="102" t="s">
        <v>350</v>
      </c>
      <c r="C229" s="365">
        <f>[6]B!$C$2759</f>
        <v>0</v>
      </c>
      <c r="D229" s="365">
        <f>[6]B!$E$2759</f>
        <v>0</v>
      </c>
      <c r="E229" s="108">
        <f>[6]B!$AL$2759</f>
        <v>0</v>
      </c>
      <c r="F229" s="7"/>
      <c r="G229" s="7"/>
      <c r="H229" s="7"/>
      <c r="I229" s="7"/>
      <c r="J229" s="7"/>
      <c r="K229" s="7"/>
      <c r="L229" s="7"/>
      <c r="V229" s="112"/>
    </row>
    <row r="230" spans="1:22" s="3" customFormat="1" ht="15" customHeight="1" x14ac:dyDescent="0.15">
      <c r="A230" s="329"/>
      <c r="B230" s="109" t="s">
        <v>351</v>
      </c>
      <c r="C230" s="368">
        <f>SUM(C223:C229)</f>
        <v>640</v>
      </c>
      <c r="D230" s="368">
        <f>SUM(D223:D229)</f>
        <v>631</v>
      </c>
      <c r="E230" s="95">
        <f>SUM(E223:E229)</f>
        <v>16068160</v>
      </c>
      <c r="F230" s="7"/>
      <c r="G230" s="7"/>
      <c r="H230" s="7"/>
      <c r="I230" s="7"/>
      <c r="J230" s="7"/>
      <c r="K230" s="7"/>
      <c r="L230" s="7"/>
      <c r="V230" s="112"/>
    </row>
    <row r="231" spans="1:22" s="114" customFormat="1" ht="24.95" customHeight="1" x14ac:dyDescent="0.15">
      <c r="A231" s="752" t="s">
        <v>352</v>
      </c>
      <c r="B231" s="752"/>
      <c r="C231" s="369"/>
      <c r="D231" s="369"/>
      <c r="E231" s="93"/>
      <c r="F231" s="370"/>
      <c r="G231" s="370"/>
      <c r="H231" s="370"/>
      <c r="I231" s="370"/>
      <c r="J231" s="370"/>
      <c r="K231" s="370"/>
      <c r="L231" s="370"/>
      <c r="M231" s="370"/>
      <c r="N231" s="370"/>
      <c r="O231" s="113"/>
      <c r="V231" s="115"/>
    </row>
    <row r="232" spans="1:22" ht="35.1" customHeight="1" x14ac:dyDescent="0.15">
      <c r="A232" s="13" t="s">
        <v>4</v>
      </c>
      <c r="B232" s="13" t="s">
        <v>5</v>
      </c>
      <c r="C232" s="39" t="s">
        <v>6</v>
      </c>
      <c r="D232" s="94" t="s">
        <v>7</v>
      </c>
      <c r="E232" s="39" t="s">
        <v>8</v>
      </c>
      <c r="F232" s="371"/>
      <c r="G232" s="371"/>
      <c r="H232" s="371"/>
      <c r="I232" s="371"/>
      <c r="J232" s="371"/>
      <c r="K232" s="371"/>
      <c r="L232" s="371"/>
      <c r="M232" s="371"/>
      <c r="N232" s="371"/>
      <c r="O232" s="116"/>
      <c r="V232" s="117"/>
    </row>
    <row r="233" spans="1:22" ht="15" customHeight="1" x14ac:dyDescent="0.15">
      <c r="A233" s="286">
        <v>2004103</v>
      </c>
      <c r="B233" s="107" t="s">
        <v>353</v>
      </c>
      <c r="C233" s="361">
        <f>[6]B!$C$2427</f>
        <v>47</v>
      </c>
      <c r="D233" s="361">
        <f>[6]B!$E$2427</f>
        <v>40</v>
      </c>
      <c r="E233" s="30">
        <f>[6]B!$AL$2427</f>
        <v>6158400</v>
      </c>
      <c r="F233" s="371"/>
      <c r="G233" s="371"/>
      <c r="H233" s="371"/>
      <c r="I233" s="371"/>
      <c r="J233" s="371"/>
      <c r="K233" s="371"/>
      <c r="L233" s="371"/>
      <c r="M233" s="371"/>
      <c r="N233" s="371"/>
      <c r="O233" s="116"/>
      <c r="V233" s="117"/>
    </row>
    <row r="234" spans="1:22" ht="15" customHeight="1" x14ac:dyDescent="0.15">
      <c r="A234" s="303" t="s">
        <v>354</v>
      </c>
      <c r="B234" s="102" t="s">
        <v>355</v>
      </c>
      <c r="C234" s="363">
        <f>[6]B!$C$2428</f>
        <v>1</v>
      </c>
      <c r="D234" s="363">
        <f>[6]B!$E$2428</f>
        <v>1</v>
      </c>
      <c r="E234" s="31">
        <f>[6]B!$AL$2428</f>
        <v>161980</v>
      </c>
      <c r="F234" s="371"/>
      <c r="G234" s="371"/>
      <c r="H234" s="371"/>
      <c r="I234" s="371"/>
      <c r="J234" s="371"/>
      <c r="K234" s="371"/>
      <c r="L234" s="371"/>
      <c r="M234" s="371"/>
      <c r="N234" s="371"/>
      <c r="O234" s="116"/>
      <c r="V234" s="117"/>
    </row>
    <row r="235" spans="1:22" ht="23.25" customHeight="1" x14ac:dyDescent="0.15">
      <c r="A235" s="342">
        <v>2004003</v>
      </c>
      <c r="B235" s="102" t="s">
        <v>356</v>
      </c>
      <c r="C235" s="365">
        <f>[6]B!C2431</f>
        <v>0</v>
      </c>
      <c r="D235" s="365">
        <f>[6]B!E2431</f>
        <v>0</v>
      </c>
      <c r="E235" s="108">
        <f>[6]B!$AL$2431</f>
        <v>0</v>
      </c>
      <c r="F235" s="371"/>
      <c r="G235" s="371"/>
      <c r="H235" s="371"/>
      <c r="I235" s="371"/>
      <c r="J235" s="371"/>
      <c r="K235" s="371"/>
      <c r="L235" s="371"/>
      <c r="M235" s="371"/>
      <c r="N235" s="371"/>
      <c r="O235" s="116"/>
      <c r="V235" s="117"/>
    </row>
    <row r="236" spans="1:22" ht="15" customHeight="1" x14ac:dyDescent="0.15">
      <c r="A236" s="329"/>
      <c r="B236" s="109" t="s">
        <v>357</v>
      </c>
      <c r="C236" s="366">
        <f>SUM(C233:C235)</f>
        <v>48</v>
      </c>
      <c r="D236" s="366">
        <f>SUM(D233:D235)</f>
        <v>41</v>
      </c>
      <c r="E236" s="95">
        <f>SUM(E233:E235)</f>
        <v>6320380</v>
      </c>
      <c r="F236" s="371"/>
      <c r="G236" s="371"/>
      <c r="H236" s="371"/>
      <c r="I236" s="371"/>
      <c r="J236" s="371"/>
      <c r="K236" s="371"/>
      <c r="L236" s="371"/>
      <c r="M236" s="371"/>
      <c r="N236" s="371"/>
      <c r="O236" s="116"/>
      <c r="V236" s="117"/>
    </row>
    <row r="237" spans="1:22" s="114" customFormat="1" ht="24.95" customHeight="1" x14ac:dyDescent="0.15">
      <c r="A237" s="752" t="s">
        <v>358</v>
      </c>
      <c r="B237" s="752"/>
      <c r="C237" s="372"/>
      <c r="D237" s="372"/>
      <c r="E237" s="93"/>
      <c r="F237" s="370"/>
      <c r="G237" s="370"/>
      <c r="H237" s="370"/>
      <c r="I237" s="370"/>
      <c r="J237" s="370"/>
      <c r="K237" s="370"/>
      <c r="L237" s="370"/>
      <c r="M237" s="370"/>
      <c r="N237" s="370"/>
      <c r="O237" s="370"/>
      <c r="P237" s="370"/>
      <c r="Q237" s="113"/>
      <c r="V237" s="118"/>
    </row>
    <row r="238" spans="1:22" ht="35.1" customHeight="1" x14ac:dyDescent="0.15">
      <c r="A238" s="13"/>
      <c r="B238" s="13" t="s">
        <v>359</v>
      </c>
      <c r="C238" s="39" t="s">
        <v>6</v>
      </c>
      <c r="D238" s="94" t="s">
        <v>7</v>
      </c>
      <c r="E238" s="14" t="s">
        <v>8</v>
      </c>
      <c r="F238" s="371"/>
      <c r="G238" s="371"/>
      <c r="H238" s="371"/>
      <c r="I238" s="371"/>
      <c r="J238" s="371"/>
      <c r="K238" s="371"/>
      <c r="L238" s="371"/>
      <c r="M238" s="371"/>
      <c r="N238" s="371"/>
      <c r="O238" s="371"/>
      <c r="P238" s="371"/>
      <c r="Q238" s="116"/>
    </row>
    <row r="239" spans="1:22" ht="15" customHeight="1" x14ac:dyDescent="0.15">
      <c r="A239" s="286" t="s">
        <v>360</v>
      </c>
      <c r="B239" s="107" t="s">
        <v>361</v>
      </c>
      <c r="C239" s="336">
        <f>[6]B!$C$2780</f>
        <v>555</v>
      </c>
      <c r="D239" s="336">
        <f>[6]B!$E$2780</f>
        <v>555</v>
      </c>
      <c r="E239" s="30">
        <f>[6]B!$AL$2780</f>
        <v>2798160</v>
      </c>
      <c r="F239" s="371"/>
      <c r="G239" s="371"/>
      <c r="H239" s="371"/>
      <c r="I239" s="371"/>
      <c r="J239" s="371"/>
      <c r="K239" s="371"/>
      <c r="L239" s="371"/>
      <c r="M239" s="371"/>
      <c r="N239" s="371"/>
      <c r="O239" s="371"/>
      <c r="P239" s="371"/>
      <c r="Q239" s="116"/>
    </row>
    <row r="240" spans="1:22" ht="15" customHeight="1" x14ac:dyDescent="0.15">
      <c r="A240" s="290" t="s">
        <v>362</v>
      </c>
      <c r="B240" s="101" t="s">
        <v>363</v>
      </c>
      <c r="C240" s="337">
        <f>[6]B!C2806+[6]B!C2839+[6]B!C2840</f>
        <v>210</v>
      </c>
      <c r="D240" s="337">
        <f>[6]B!E2806+[6]B!E2839+[6]B!E2840</f>
        <v>210</v>
      </c>
      <c r="E240" s="31">
        <f>[6]B!$AL$2806+[6]B!AL2839+[6]B!AL2840</f>
        <v>6250530</v>
      </c>
      <c r="F240" s="371"/>
      <c r="G240" s="371"/>
      <c r="H240" s="371"/>
      <c r="I240" s="371"/>
      <c r="J240" s="371"/>
      <c r="K240" s="371"/>
      <c r="L240" s="371"/>
      <c r="M240" s="371"/>
      <c r="N240" s="371"/>
      <c r="O240" s="371"/>
      <c r="P240" s="371"/>
      <c r="Q240" s="116"/>
    </row>
    <row r="241" spans="1:17" ht="15" customHeight="1" x14ac:dyDescent="0.15">
      <c r="A241" s="290" t="s">
        <v>364</v>
      </c>
      <c r="B241" s="101" t="s">
        <v>365</v>
      </c>
      <c r="C241" s="337">
        <f>[6]B!$C$2843</f>
        <v>59</v>
      </c>
      <c r="D241" s="337">
        <f>[6]B!$C$2843</f>
        <v>59</v>
      </c>
      <c r="E241" s="31">
        <f>[6]B!$AL$2843</f>
        <v>1258960</v>
      </c>
      <c r="F241" s="371"/>
      <c r="G241" s="371"/>
      <c r="H241" s="371"/>
      <c r="I241" s="371"/>
      <c r="J241" s="371"/>
      <c r="K241" s="371"/>
      <c r="L241" s="371"/>
      <c r="M241" s="371"/>
      <c r="N241" s="371"/>
      <c r="O241" s="371"/>
      <c r="P241" s="371"/>
      <c r="Q241" s="116"/>
    </row>
    <row r="242" spans="1:17" ht="15" customHeight="1" x14ac:dyDescent="0.15">
      <c r="A242" s="303"/>
      <c r="B242" s="102" t="s">
        <v>366</v>
      </c>
      <c r="C242" s="338">
        <f>[6]B!$C$2893</f>
        <v>11</v>
      </c>
      <c r="D242" s="358"/>
      <c r="E242" s="36"/>
      <c r="F242" s="371"/>
      <c r="G242" s="371"/>
      <c r="H242" s="371"/>
      <c r="I242" s="371"/>
      <c r="J242" s="371"/>
      <c r="K242" s="371"/>
      <c r="L242" s="371"/>
      <c r="M242" s="371"/>
      <c r="N242" s="371"/>
      <c r="O242" s="371"/>
      <c r="P242" s="371"/>
      <c r="Q242" s="116"/>
    </row>
    <row r="243" spans="1:17" ht="15" customHeight="1" x14ac:dyDescent="0.15">
      <c r="A243" s="329"/>
      <c r="B243" s="109" t="s">
        <v>367</v>
      </c>
      <c r="C243" s="373">
        <f>SUM(C239:C242)</f>
        <v>835</v>
      </c>
      <c r="D243" s="373">
        <f>SUM(D239:D241)</f>
        <v>824</v>
      </c>
      <c r="E243" s="119">
        <f>SUM(E239:E241)</f>
        <v>10307650</v>
      </c>
      <c r="F243" s="371"/>
      <c r="G243" s="371"/>
      <c r="H243" s="371"/>
      <c r="I243" s="371"/>
      <c r="J243" s="371"/>
      <c r="K243" s="371"/>
      <c r="L243" s="371"/>
      <c r="M243" s="371"/>
      <c r="N243" s="371"/>
      <c r="O243" s="371"/>
      <c r="P243" s="371"/>
      <c r="Q243" s="116"/>
    </row>
    <row r="244" spans="1:17" ht="15" customHeight="1" x14ac:dyDescent="0.15">
      <c r="A244" s="761" t="s">
        <v>368</v>
      </c>
      <c r="B244" s="761"/>
      <c r="C244" s="374"/>
      <c r="D244" s="374"/>
      <c r="E244" s="120"/>
      <c r="F244" s="371"/>
      <c r="G244" s="371"/>
      <c r="H244" s="371"/>
      <c r="I244" s="371"/>
      <c r="J244" s="371"/>
      <c r="K244" s="371"/>
      <c r="L244" s="371"/>
      <c r="M244" s="371"/>
      <c r="N244" s="371"/>
      <c r="O244" s="371"/>
      <c r="P244" s="371"/>
      <c r="Q244" s="116"/>
    </row>
    <row r="245" spans="1:17" ht="32.25" customHeight="1" x14ac:dyDescent="0.15">
      <c r="A245" s="13" t="s">
        <v>4</v>
      </c>
      <c r="B245" s="13" t="s">
        <v>5</v>
      </c>
      <c r="C245" s="39" t="s">
        <v>6</v>
      </c>
      <c r="D245" s="94" t="s">
        <v>7</v>
      </c>
      <c r="E245" s="39" t="s">
        <v>8</v>
      </c>
      <c r="F245" s="371"/>
      <c r="G245" s="371"/>
      <c r="H245" s="371"/>
      <c r="I245" s="371"/>
      <c r="J245" s="371"/>
      <c r="K245" s="371"/>
      <c r="L245" s="371"/>
      <c r="M245" s="371"/>
      <c r="N245" s="371"/>
      <c r="O245" s="371"/>
      <c r="P245" s="371"/>
      <c r="Q245" s="116"/>
    </row>
    <row r="246" spans="1:17" ht="15" customHeight="1" x14ac:dyDescent="0.15">
      <c r="A246" s="286">
        <v>1901023</v>
      </c>
      <c r="B246" s="107" t="s">
        <v>369</v>
      </c>
      <c r="C246" s="336">
        <f>[6]B!$C$2249</f>
        <v>58</v>
      </c>
      <c r="D246" s="336">
        <f>[6]B!$E$2249</f>
        <v>58</v>
      </c>
      <c r="E246" s="121">
        <f>[6]B!$AL$2249</f>
        <v>2879700</v>
      </c>
      <c r="F246" s="371"/>
      <c r="G246" s="371"/>
      <c r="H246" s="371"/>
      <c r="I246" s="371"/>
      <c r="J246" s="371"/>
      <c r="K246" s="371"/>
      <c r="L246" s="371"/>
      <c r="M246" s="371"/>
      <c r="N246" s="371"/>
      <c r="O246" s="371"/>
      <c r="P246" s="371"/>
      <c r="Q246" s="116"/>
    </row>
    <row r="247" spans="1:17" ht="15" customHeight="1" x14ac:dyDescent="0.15">
      <c r="A247" s="290">
        <v>1901024</v>
      </c>
      <c r="B247" s="101" t="s">
        <v>370</v>
      </c>
      <c r="C247" s="337">
        <f>[6]B!$C$2250</f>
        <v>0</v>
      </c>
      <c r="D247" s="337">
        <f>[6]B!$E$2250</f>
        <v>0</v>
      </c>
      <c r="E247" s="18">
        <f>[6]B!$AL$2250</f>
        <v>0</v>
      </c>
      <c r="F247" s="371"/>
      <c r="G247" s="371"/>
      <c r="H247" s="371"/>
      <c r="I247" s="371"/>
      <c r="J247" s="371"/>
      <c r="K247" s="371"/>
      <c r="L247" s="371"/>
      <c r="M247" s="371"/>
      <c r="N247" s="371"/>
      <c r="O247" s="371"/>
      <c r="P247" s="371"/>
      <c r="Q247" s="116"/>
    </row>
    <row r="248" spans="1:17" ht="15" customHeight="1" x14ac:dyDescent="0.15">
      <c r="A248" s="290" t="s">
        <v>371</v>
      </c>
      <c r="B248" s="101" t="s">
        <v>372</v>
      </c>
      <c r="C248" s="337">
        <f>[6]B!$C$2251</f>
        <v>0</v>
      </c>
      <c r="D248" s="337">
        <f>[6]B!$E$2251</f>
        <v>0</v>
      </c>
      <c r="E248" s="18">
        <f>[6]B!$AL$2251</f>
        <v>0</v>
      </c>
      <c r="F248" s="371"/>
      <c r="G248" s="371"/>
      <c r="H248" s="371"/>
      <c r="I248" s="371"/>
      <c r="J248" s="371"/>
      <c r="K248" s="371"/>
      <c r="L248" s="371"/>
      <c r="M248" s="371"/>
      <c r="N248" s="371"/>
      <c r="O248" s="371"/>
      <c r="P248" s="371"/>
      <c r="Q248" s="116"/>
    </row>
    <row r="249" spans="1:17" ht="15" customHeight="1" x14ac:dyDescent="0.15">
      <c r="A249" s="290" t="s">
        <v>373</v>
      </c>
      <c r="B249" s="101" t="s">
        <v>374</v>
      </c>
      <c r="C249" s="337">
        <f>[6]B!$C$2252</f>
        <v>0</v>
      </c>
      <c r="D249" s="337">
        <f>[6]B!$E$2252</f>
        <v>0</v>
      </c>
      <c r="E249" s="18">
        <f>[6]B!$AL$2252</f>
        <v>0</v>
      </c>
      <c r="F249" s="371"/>
      <c r="G249" s="371"/>
      <c r="H249" s="371"/>
      <c r="I249" s="371"/>
      <c r="J249" s="371"/>
      <c r="K249" s="371"/>
      <c r="L249" s="371"/>
      <c r="M249" s="371"/>
      <c r="N249" s="371"/>
      <c r="O249" s="371"/>
      <c r="P249" s="371"/>
      <c r="Q249" s="116"/>
    </row>
    <row r="250" spans="1:17" ht="15" customHeight="1" x14ac:dyDescent="0.15">
      <c r="A250" s="290">
        <v>1901126</v>
      </c>
      <c r="B250" s="101" t="s">
        <v>375</v>
      </c>
      <c r="C250" s="337">
        <f>[6]B!$C$2253</f>
        <v>0</v>
      </c>
      <c r="D250" s="337">
        <f>[6]B!$E$2253</f>
        <v>0</v>
      </c>
      <c r="E250" s="18">
        <f>[6]B!$AL$2253</f>
        <v>0</v>
      </c>
      <c r="F250" s="371"/>
      <c r="G250" s="371"/>
      <c r="H250" s="371"/>
      <c r="I250" s="371"/>
      <c r="J250" s="371"/>
      <c r="K250" s="371"/>
      <c r="L250" s="371"/>
      <c r="M250" s="371"/>
      <c r="N250" s="371"/>
      <c r="O250" s="371"/>
      <c r="P250" s="371"/>
      <c r="Q250" s="116"/>
    </row>
    <row r="251" spans="1:17" ht="15" customHeight="1" x14ac:dyDescent="0.15">
      <c r="A251" s="290" t="s">
        <v>376</v>
      </c>
      <c r="B251" s="101" t="s">
        <v>377</v>
      </c>
      <c r="C251" s="337">
        <f>[6]B!$C$2254</f>
        <v>0</v>
      </c>
      <c r="D251" s="337">
        <f>[6]B!$E$2254</f>
        <v>0</v>
      </c>
      <c r="E251" s="18">
        <f>[6]B!$AL$2254</f>
        <v>0</v>
      </c>
      <c r="F251" s="371"/>
      <c r="G251" s="371"/>
      <c r="H251" s="371"/>
      <c r="I251" s="371"/>
      <c r="J251" s="371"/>
      <c r="K251" s="371"/>
      <c r="L251" s="371"/>
      <c r="M251" s="371"/>
      <c r="N251" s="371"/>
      <c r="O251" s="371"/>
      <c r="P251" s="371"/>
      <c r="Q251" s="116"/>
    </row>
    <row r="252" spans="1:17" ht="15" customHeight="1" x14ac:dyDescent="0.15">
      <c r="A252" s="290" t="s">
        <v>378</v>
      </c>
      <c r="B252" s="101" t="s">
        <v>379</v>
      </c>
      <c r="C252" s="337">
        <f>[6]B!$C$2255</f>
        <v>0</v>
      </c>
      <c r="D252" s="337">
        <f>[6]B!$E$2255</f>
        <v>0</v>
      </c>
      <c r="E252" s="18">
        <f>[6]B!$AL$2255</f>
        <v>0</v>
      </c>
      <c r="F252" s="371"/>
      <c r="G252" s="371"/>
      <c r="H252" s="371"/>
      <c r="I252" s="371"/>
      <c r="J252" s="371"/>
      <c r="K252" s="371"/>
      <c r="L252" s="371"/>
      <c r="M252" s="371"/>
      <c r="N252" s="371"/>
      <c r="O252" s="371"/>
      <c r="P252" s="371"/>
      <c r="Q252" s="116"/>
    </row>
    <row r="253" spans="1:17" ht="15" customHeight="1" x14ac:dyDescent="0.15">
      <c r="A253" s="303">
        <v>1901029</v>
      </c>
      <c r="B253" s="102" t="s">
        <v>380</v>
      </c>
      <c r="C253" s="338">
        <f>[6]B!$C$2256</f>
        <v>0</v>
      </c>
      <c r="D253" s="338">
        <f>[6]B!$E$2256</f>
        <v>0</v>
      </c>
      <c r="E253" s="122">
        <f>[6]B!$AL$2256</f>
        <v>0</v>
      </c>
      <c r="F253" s="371"/>
      <c r="G253" s="371"/>
      <c r="H253" s="371"/>
      <c r="I253" s="371"/>
      <c r="J253" s="371"/>
      <c r="K253" s="371"/>
      <c r="L253" s="371"/>
      <c r="M253" s="371"/>
      <c r="N253" s="371"/>
      <c r="O253" s="371"/>
      <c r="P253" s="371"/>
      <c r="Q253" s="116"/>
    </row>
    <row r="254" spans="1:17" ht="15" customHeight="1" x14ac:dyDescent="0.15">
      <c r="A254" s="342"/>
      <c r="B254" s="123" t="s">
        <v>381</v>
      </c>
      <c r="C254" s="124">
        <f>SUM(C246:C253)</f>
        <v>58</v>
      </c>
      <c r="D254" s="124">
        <f>SUM(D246:D253)</f>
        <v>58</v>
      </c>
      <c r="E254" s="119">
        <f>SUM(E246:E253)</f>
        <v>2879700</v>
      </c>
      <c r="F254" s="371"/>
      <c r="G254" s="371"/>
      <c r="H254" s="371"/>
      <c r="I254" s="371"/>
      <c r="J254" s="371"/>
      <c r="K254" s="371"/>
      <c r="L254" s="371"/>
      <c r="M254" s="371"/>
      <c r="N254" s="371"/>
      <c r="O254" s="371"/>
      <c r="P254" s="371"/>
      <c r="Q254" s="116"/>
    </row>
    <row r="255" spans="1:17" ht="15" customHeight="1" x14ac:dyDescent="0.15">
      <c r="A255" s="125"/>
      <c r="B255" s="126"/>
      <c r="C255" s="374"/>
      <c r="D255" s="374"/>
      <c r="E255" s="120"/>
      <c r="F255" s="371"/>
      <c r="G255" s="371"/>
      <c r="H255" s="371"/>
      <c r="I255" s="371"/>
      <c r="J255" s="371"/>
      <c r="K255" s="371"/>
      <c r="L255" s="371"/>
      <c r="M255" s="371"/>
      <c r="N255" s="371"/>
      <c r="O255" s="371"/>
      <c r="P255" s="371"/>
      <c r="Q255" s="116"/>
    </row>
    <row r="256" spans="1:17" s="111" customFormat="1" ht="24.95" customHeight="1" x14ac:dyDescent="0.15">
      <c r="A256" s="752" t="s">
        <v>382</v>
      </c>
      <c r="B256" s="752"/>
      <c r="C256" s="369"/>
      <c r="D256" s="369"/>
      <c r="E256" s="93"/>
    </row>
    <row r="257" spans="1:14" s="3" customFormat="1" ht="35.1" customHeight="1" x14ac:dyDescent="0.15">
      <c r="A257" s="13" t="s">
        <v>4</v>
      </c>
      <c r="B257" s="13" t="s">
        <v>5</v>
      </c>
      <c r="C257" s="39" t="s">
        <v>6</v>
      </c>
      <c r="D257" s="94" t="s">
        <v>7</v>
      </c>
      <c r="E257" s="39" t="s">
        <v>8</v>
      </c>
      <c r="F257" s="7"/>
      <c r="G257" s="7"/>
      <c r="H257" s="7"/>
      <c r="I257" s="7"/>
      <c r="J257" s="7"/>
      <c r="K257" s="7"/>
      <c r="L257" s="7"/>
      <c r="M257" s="7"/>
      <c r="N257" s="7"/>
    </row>
    <row r="258" spans="1:14" s="3" customFormat="1" ht="15" customHeight="1" x14ac:dyDescent="0.15">
      <c r="A258" s="286"/>
      <c r="B258" s="107" t="s">
        <v>383</v>
      </c>
      <c r="C258" s="345">
        <f>[6]B!$C$103</f>
        <v>0</v>
      </c>
      <c r="D258" s="375"/>
      <c r="E258" s="128"/>
      <c r="F258" s="7"/>
      <c r="G258" s="7"/>
      <c r="H258" s="7"/>
      <c r="I258" s="7"/>
      <c r="J258" s="7"/>
      <c r="K258" s="7"/>
      <c r="L258" s="7"/>
      <c r="M258" s="7"/>
      <c r="N258" s="7"/>
    </row>
    <row r="259" spans="1:14" s="3" customFormat="1" ht="15" customHeight="1" x14ac:dyDescent="0.15">
      <c r="A259" s="290"/>
      <c r="B259" s="101" t="s">
        <v>384</v>
      </c>
      <c r="C259" s="288">
        <f>[6]B!$C$104</f>
        <v>0</v>
      </c>
      <c r="D259" s="300"/>
      <c r="E259" s="35"/>
      <c r="F259" s="7"/>
      <c r="G259" s="7"/>
      <c r="H259" s="7"/>
      <c r="I259" s="7"/>
      <c r="J259" s="7"/>
      <c r="K259" s="7"/>
      <c r="L259" s="7"/>
      <c r="M259" s="7"/>
      <c r="N259" s="7"/>
    </row>
    <row r="260" spans="1:14" s="3" customFormat="1" ht="15" customHeight="1" x14ac:dyDescent="0.15">
      <c r="A260" s="290"/>
      <c r="B260" s="101" t="s">
        <v>385</v>
      </c>
      <c r="C260" s="288">
        <f>[6]B!$C$105</f>
        <v>0</v>
      </c>
      <c r="D260" s="300"/>
      <c r="E260" s="35"/>
      <c r="F260" s="7"/>
      <c r="G260" s="7"/>
      <c r="H260" s="7"/>
      <c r="I260" s="7"/>
      <c r="J260" s="7"/>
      <c r="K260" s="7"/>
      <c r="L260" s="7"/>
      <c r="M260" s="7"/>
      <c r="N260" s="7"/>
    </row>
    <row r="261" spans="1:14" s="3" customFormat="1" ht="15" customHeight="1" x14ac:dyDescent="0.15">
      <c r="A261" s="290"/>
      <c r="B261" s="101" t="s">
        <v>386</v>
      </c>
      <c r="C261" s="288">
        <f>[6]B!$C$106</f>
        <v>0</v>
      </c>
      <c r="D261" s="300"/>
      <c r="E261" s="35"/>
      <c r="F261" s="7"/>
      <c r="G261" s="7"/>
      <c r="H261" s="7"/>
      <c r="I261" s="7"/>
      <c r="J261" s="7"/>
      <c r="K261" s="7"/>
      <c r="L261" s="7"/>
      <c r="M261" s="7"/>
      <c r="N261" s="7"/>
    </row>
    <row r="262" spans="1:14" s="3" customFormat="1" ht="15" customHeight="1" x14ac:dyDescent="0.15">
      <c r="A262" s="290"/>
      <c r="B262" s="101" t="s">
        <v>387</v>
      </c>
      <c r="C262" s="288">
        <f>[6]B!$C$107</f>
        <v>0</v>
      </c>
      <c r="D262" s="300"/>
      <c r="E262" s="35"/>
      <c r="F262" s="7"/>
      <c r="G262" s="7"/>
      <c r="H262" s="7"/>
      <c r="I262" s="7"/>
      <c r="J262" s="7"/>
      <c r="K262" s="7"/>
      <c r="L262" s="7"/>
      <c r="M262" s="7"/>
      <c r="N262" s="7"/>
    </row>
    <row r="263" spans="1:14" s="3" customFormat="1" ht="15" customHeight="1" x14ac:dyDescent="0.15">
      <c r="A263" s="290"/>
      <c r="B263" s="101" t="s">
        <v>388</v>
      </c>
      <c r="C263" s="288">
        <f>[6]B!$C$108</f>
        <v>0</v>
      </c>
      <c r="D263" s="300"/>
      <c r="E263" s="35"/>
      <c r="F263" s="7"/>
      <c r="G263" s="7"/>
      <c r="H263" s="7"/>
      <c r="I263" s="7"/>
      <c r="J263" s="7"/>
      <c r="K263" s="7"/>
      <c r="L263" s="7"/>
      <c r="M263" s="7"/>
      <c r="N263" s="7"/>
    </row>
    <row r="264" spans="1:14" s="3" customFormat="1" ht="15" customHeight="1" x14ac:dyDescent="0.15">
      <c r="A264" s="290"/>
      <c r="B264" s="101" t="s">
        <v>389</v>
      </c>
      <c r="C264" s="288">
        <f>[6]B!$C$109</f>
        <v>0</v>
      </c>
      <c r="D264" s="300"/>
      <c r="E264" s="35"/>
      <c r="F264" s="7"/>
      <c r="G264" s="7"/>
      <c r="H264" s="7"/>
      <c r="I264" s="7"/>
      <c r="J264" s="7"/>
      <c r="K264" s="7"/>
      <c r="L264" s="7"/>
      <c r="M264" s="7"/>
      <c r="N264" s="7"/>
    </row>
    <row r="265" spans="1:14" s="3" customFormat="1" ht="15" customHeight="1" x14ac:dyDescent="0.15">
      <c r="A265" s="290"/>
      <c r="B265" s="101" t="s">
        <v>390</v>
      </c>
      <c r="C265" s="288">
        <f>[6]B!$C$110</f>
        <v>0</v>
      </c>
      <c r="D265" s="300"/>
      <c r="E265" s="35"/>
      <c r="F265" s="7"/>
      <c r="G265" s="7"/>
      <c r="H265" s="7"/>
      <c r="I265" s="7"/>
      <c r="J265" s="7"/>
      <c r="K265" s="7"/>
      <c r="L265" s="7"/>
      <c r="M265" s="7"/>
      <c r="N265" s="7"/>
    </row>
    <row r="266" spans="1:14" s="3" customFormat="1" ht="15" customHeight="1" x14ac:dyDescent="0.15">
      <c r="A266" s="290"/>
      <c r="B266" s="101" t="s">
        <v>391</v>
      </c>
      <c r="C266" s="288">
        <f>[6]B!$C$111</f>
        <v>0</v>
      </c>
      <c r="D266" s="300"/>
      <c r="E266" s="35"/>
      <c r="F266" s="7"/>
      <c r="G266" s="7"/>
      <c r="H266" s="7"/>
      <c r="I266" s="7"/>
      <c r="J266" s="7"/>
      <c r="K266" s="7"/>
      <c r="L266" s="7"/>
      <c r="M266" s="7"/>
      <c r="N266" s="7"/>
    </row>
    <row r="267" spans="1:14" s="3" customFormat="1" ht="15" customHeight="1" x14ac:dyDescent="0.15">
      <c r="A267" s="290"/>
      <c r="B267" s="101" t="s">
        <v>392</v>
      </c>
      <c r="C267" s="288">
        <f>[6]B!$C$112</f>
        <v>0</v>
      </c>
      <c r="D267" s="300"/>
      <c r="E267" s="35"/>
      <c r="F267" s="7"/>
      <c r="G267" s="7"/>
      <c r="H267" s="7"/>
      <c r="I267" s="7"/>
      <c r="J267" s="7"/>
      <c r="K267" s="7"/>
      <c r="L267" s="7"/>
      <c r="M267" s="7"/>
      <c r="N267" s="7"/>
    </row>
    <row r="268" spans="1:14" s="3" customFormat="1" ht="15" customHeight="1" x14ac:dyDescent="0.15">
      <c r="A268" s="290">
        <v>1802100</v>
      </c>
      <c r="B268" s="101" t="s">
        <v>393</v>
      </c>
      <c r="C268" s="288">
        <f>[6]B!$C$2110</f>
        <v>0</v>
      </c>
      <c r="D268" s="288">
        <f>[6]B!$C$2110</f>
        <v>0</v>
      </c>
      <c r="E268" s="53">
        <f>[6]B!$AL$2110</f>
        <v>0</v>
      </c>
      <c r="F268" s="7"/>
      <c r="G268" s="7"/>
      <c r="H268" s="7"/>
      <c r="I268" s="7"/>
      <c r="J268" s="7"/>
      <c r="K268" s="7"/>
      <c r="L268" s="7"/>
      <c r="M268" s="7"/>
      <c r="N268" s="7"/>
    </row>
    <row r="269" spans="1:14" s="3" customFormat="1" ht="15" customHeight="1" x14ac:dyDescent="0.15">
      <c r="A269" s="290"/>
      <c r="B269" s="101" t="s">
        <v>394</v>
      </c>
      <c r="C269" s="288">
        <f>[6]B!$C$1904</f>
        <v>0</v>
      </c>
      <c r="D269" s="300"/>
      <c r="E269" s="35"/>
      <c r="F269" s="7"/>
      <c r="G269" s="7"/>
      <c r="H269" s="7"/>
      <c r="I269" s="7"/>
      <c r="J269" s="7"/>
      <c r="K269" s="7"/>
      <c r="L269" s="7"/>
      <c r="M269" s="7"/>
      <c r="N269" s="7"/>
    </row>
    <row r="270" spans="1:14" s="3" customFormat="1" ht="15" customHeight="1" x14ac:dyDescent="0.15">
      <c r="A270" s="290">
        <v>1902003</v>
      </c>
      <c r="B270" s="101" t="s">
        <v>395</v>
      </c>
      <c r="C270" s="288">
        <f>[6]B!$C$2263</f>
        <v>0</v>
      </c>
      <c r="D270" s="288">
        <f>[6]B!$C$2263</f>
        <v>0</v>
      </c>
      <c r="E270" s="53">
        <f>[6]B!$AL$2263</f>
        <v>0</v>
      </c>
      <c r="F270" s="7"/>
      <c r="G270" s="7"/>
      <c r="H270" s="7"/>
      <c r="I270" s="7"/>
      <c r="J270" s="7"/>
      <c r="K270" s="7"/>
      <c r="L270" s="7"/>
      <c r="M270" s="7"/>
      <c r="N270" s="7"/>
    </row>
    <row r="271" spans="1:14" s="3" customFormat="1" ht="15" customHeight="1" x14ac:dyDescent="0.15">
      <c r="A271" s="303"/>
      <c r="B271" s="102" t="s">
        <v>396</v>
      </c>
      <c r="C271" s="346">
        <f>[6]B!$C$113</f>
        <v>0</v>
      </c>
      <c r="D271" s="376"/>
      <c r="E271" s="36"/>
      <c r="F271" s="7"/>
      <c r="G271" s="7"/>
      <c r="H271" s="7"/>
      <c r="I271" s="7"/>
      <c r="J271" s="7"/>
      <c r="K271" s="7"/>
      <c r="L271" s="7"/>
      <c r="M271" s="7"/>
      <c r="N271" s="7"/>
    </row>
    <row r="272" spans="1:14" s="3" customFormat="1" ht="15" customHeight="1" x14ac:dyDescent="0.15">
      <c r="A272" s="329"/>
      <c r="B272" s="109" t="s">
        <v>397</v>
      </c>
      <c r="C272" s="377">
        <f>SUM(C258:C271)</f>
        <v>0</v>
      </c>
      <c r="D272" s="377">
        <f t="shared" ref="D272:E272" si="3">SUM(D258:D271)</f>
        <v>0</v>
      </c>
      <c r="E272" s="377">
        <f t="shared" si="3"/>
        <v>0</v>
      </c>
      <c r="F272" s="7"/>
      <c r="G272" s="7"/>
      <c r="H272" s="7"/>
      <c r="I272" s="7"/>
      <c r="J272" s="7"/>
      <c r="K272" s="7"/>
      <c r="L272" s="7"/>
      <c r="M272" s="7"/>
      <c r="N272" s="7"/>
    </row>
    <row r="273" spans="1:20" s="63" customFormat="1" ht="24.95" customHeight="1" x14ac:dyDescent="0.15">
      <c r="A273" s="129" t="s">
        <v>398</v>
      </c>
      <c r="B273" s="130"/>
      <c r="C273" s="378"/>
      <c r="D273" s="378"/>
      <c r="E273" s="131"/>
    </row>
    <row r="274" spans="1:20" s="63" customFormat="1" ht="35.1" customHeight="1" x14ac:dyDescent="0.15">
      <c r="A274" s="13" t="s">
        <v>4</v>
      </c>
      <c r="B274" s="13" t="s">
        <v>5</v>
      </c>
      <c r="C274" s="94" t="s">
        <v>399</v>
      </c>
      <c r="D274" s="94" t="s">
        <v>7</v>
      </c>
      <c r="E274" s="39" t="s">
        <v>8</v>
      </c>
    </row>
    <row r="275" spans="1:20" s="63" customFormat="1" ht="15" customHeight="1" x14ac:dyDescent="0.15">
      <c r="A275" s="286">
        <v>3001001</v>
      </c>
      <c r="B275" s="107" t="s">
        <v>400</v>
      </c>
      <c r="C275" s="379">
        <f>[6]B!$C$2896</f>
        <v>72</v>
      </c>
      <c r="D275" s="379">
        <f>[6]B!$E$2896</f>
        <v>72</v>
      </c>
      <c r="E275" s="30">
        <f>[6]B!$AL$2896</f>
        <v>1659600</v>
      </c>
    </row>
    <row r="276" spans="1:20" s="63" customFormat="1" ht="15" customHeight="1" x14ac:dyDescent="0.15">
      <c r="A276" s="303" t="s">
        <v>401</v>
      </c>
      <c r="B276" s="102" t="s">
        <v>402</v>
      </c>
      <c r="C276" s="380">
        <f>[6]B!$C$2897</f>
        <v>0</v>
      </c>
      <c r="D276" s="380">
        <f>[6]B!$E$2897</f>
        <v>0</v>
      </c>
      <c r="E276" s="108">
        <f>[6]B!$AL$2897</f>
        <v>0</v>
      </c>
    </row>
    <row r="277" spans="1:20" s="63" customFormat="1" ht="15" customHeight="1" x14ac:dyDescent="0.15">
      <c r="A277" s="329"/>
      <c r="B277" s="102" t="s">
        <v>403</v>
      </c>
      <c r="C277" s="323">
        <f>SUM(C275:C276)</f>
        <v>72</v>
      </c>
      <c r="D277" s="323">
        <f>SUM(D275:D276)</f>
        <v>72</v>
      </c>
      <c r="E277" s="119">
        <f>SUM(E275:E276)</f>
        <v>1659600</v>
      </c>
    </row>
    <row r="278" spans="1:20" s="63" customFormat="1" ht="24.95" customHeight="1" x14ac:dyDescent="0.15">
      <c r="A278" s="96" t="s">
        <v>404</v>
      </c>
      <c r="B278" s="92"/>
      <c r="C278" s="372"/>
      <c r="D278" s="372"/>
      <c r="E278" s="93"/>
    </row>
    <row r="279" spans="1:20" s="63" customFormat="1" ht="35.1" customHeight="1" x14ac:dyDescent="0.15">
      <c r="A279" s="13" t="s">
        <v>4</v>
      </c>
      <c r="B279" s="106" t="s">
        <v>5</v>
      </c>
      <c r="C279" s="94" t="s">
        <v>399</v>
      </c>
      <c r="D279" s="94" t="s">
        <v>7</v>
      </c>
      <c r="E279" s="39" t="s">
        <v>8</v>
      </c>
    </row>
    <row r="280" spans="1:20" s="63" customFormat="1" ht="15" customHeight="1" x14ac:dyDescent="0.15">
      <c r="A280" s="329" t="s">
        <v>405</v>
      </c>
      <c r="B280" s="102" t="s">
        <v>406</v>
      </c>
      <c r="C280" s="381">
        <f>[6]B!$C$1029</f>
        <v>891</v>
      </c>
      <c r="D280" s="381">
        <f>[6]B!$E$1029</f>
        <v>869</v>
      </c>
      <c r="E280" s="132">
        <f>[6]B!$AL$1029</f>
        <v>6998820</v>
      </c>
    </row>
    <row r="281" spans="1:20" s="63" customFormat="1" ht="15" customHeight="1" x14ac:dyDescent="0.15">
      <c r="A281" s="329" t="s">
        <v>405</v>
      </c>
      <c r="B281" s="102" t="s">
        <v>407</v>
      </c>
      <c r="C281" s="381">
        <f>[6]B!C1036</f>
        <v>0</v>
      </c>
      <c r="D281" s="376"/>
      <c r="E281" s="36"/>
    </row>
    <row r="282" spans="1:20" s="3" customFormat="1" ht="25.5" customHeight="1" x14ac:dyDescent="0.15">
      <c r="A282" s="9" t="s">
        <v>408</v>
      </c>
      <c r="B282" s="133"/>
      <c r="C282" s="63"/>
      <c r="D282" s="63"/>
      <c r="E282" s="63"/>
      <c r="F282" s="7"/>
      <c r="G282" s="7"/>
      <c r="H282" s="7"/>
      <c r="I282" s="7"/>
      <c r="J282" s="7"/>
      <c r="K282" s="7"/>
      <c r="L282" s="7"/>
      <c r="M282" s="7"/>
      <c r="N282" s="7"/>
    </row>
    <row r="283" spans="1:20" ht="24.95" customHeight="1" x14ac:dyDescent="0.15">
      <c r="A283" s="12" t="s">
        <v>409</v>
      </c>
    </row>
    <row r="284" spans="1:20" ht="24" customHeight="1" x14ac:dyDescent="0.15">
      <c r="A284" s="690" t="s">
        <v>107</v>
      </c>
      <c r="B284" s="753"/>
      <c r="C284" s="595" t="s">
        <v>410</v>
      </c>
      <c r="D284" s="681" t="s">
        <v>411</v>
      </c>
      <c r="E284" s="682"/>
      <c r="F284" s="682"/>
      <c r="G284" s="682"/>
      <c r="H284" s="651" t="s">
        <v>412</v>
      </c>
      <c r="I284" s="652"/>
      <c r="J284" s="653"/>
      <c r="K284" s="756" t="s">
        <v>413</v>
      </c>
      <c r="L284" s="757"/>
      <c r="M284" s="758"/>
      <c r="N284" s="656" t="s">
        <v>414</v>
      </c>
      <c r="O284" s="659" t="s">
        <v>415</v>
      </c>
      <c r="P284" s="660"/>
      <c r="Q284" s="661" t="s">
        <v>416</v>
      </c>
      <c r="R284" s="661" t="s">
        <v>417</v>
      </c>
    </row>
    <row r="285" spans="1:20" ht="18" customHeight="1" x14ac:dyDescent="0.15">
      <c r="A285" s="703"/>
      <c r="B285" s="754"/>
      <c r="C285" s="596"/>
      <c r="D285" s="664" t="s">
        <v>418</v>
      </c>
      <c r="E285" s="721" t="s">
        <v>419</v>
      </c>
      <c r="F285" s="722"/>
      <c r="G285" s="667" t="s">
        <v>420</v>
      </c>
      <c r="H285" s="669" t="s">
        <v>421</v>
      </c>
      <c r="I285" s="671" t="s">
        <v>422</v>
      </c>
      <c r="J285" s="644" t="s">
        <v>423</v>
      </c>
      <c r="K285" s="646" t="s">
        <v>424</v>
      </c>
      <c r="L285" s="647" t="s">
        <v>425</v>
      </c>
      <c r="M285" s="648" t="s">
        <v>426</v>
      </c>
      <c r="N285" s="657"/>
      <c r="O285" s="649" t="s">
        <v>427</v>
      </c>
      <c r="P285" s="650" t="s">
        <v>428</v>
      </c>
      <c r="Q285" s="662"/>
      <c r="R285" s="662"/>
    </row>
    <row r="286" spans="1:20" ht="18" customHeight="1" x14ac:dyDescent="0.15">
      <c r="A286" s="692"/>
      <c r="B286" s="755"/>
      <c r="C286" s="680"/>
      <c r="D286" s="665"/>
      <c r="E286" s="134" t="s">
        <v>429</v>
      </c>
      <c r="F286" s="134" t="s">
        <v>430</v>
      </c>
      <c r="G286" s="668"/>
      <c r="H286" s="670"/>
      <c r="I286" s="672"/>
      <c r="J286" s="645"/>
      <c r="K286" s="646"/>
      <c r="L286" s="647"/>
      <c r="M286" s="648"/>
      <c r="N286" s="658"/>
      <c r="O286" s="649"/>
      <c r="P286" s="650"/>
      <c r="Q286" s="663"/>
      <c r="R286" s="663"/>
    </row>
    <row r="287" spans="1:20" s="41" customFormat="1" ht="15" customHeight="1" x14ac:dyDescent="0.25">
      <c r="A287" s="748" t="s">
        <v>108</v>
      </c>
      <c r="B287" s="749"/>
      <c r="C287" s="382">
        <f>+C288+C289+C290+C291+C292+C293+C297+C298+C299</f>
        <v>133360</v>
      </c>
      <c r="D287" s="382">
        <f t="shared" ref="D287:P287" si="4">+D288+D289+D290+D291+D292+D293+D297+D298+D299</f>
        <v>131016</v>
      </c>
      <c r="E287" s="382">
        <f t="shared" si="4"/>
        <v>131016</v>
      </c>
      <c r="F287" s="382">
        <f t="shared" si="4"/>
        <v>0</v>
      </c>
      <c r="G287" s="382">
        <f t="shared" si="4"/>
        <v>2344</v>
      </c>
      <c r="H287" s="382">
        <f t="shared" si="4"/>
        <v>49754</v>
      </c>
      <c r="I287" s="382">
        <f t="shared" si="4"/>
        <v>53831</v>
      </c>
      <c r="J287" s="382">
        <f t="shared" si="4"/>
        <v>29775</v>
      </c>
      <c r="K287" s="382">
        <f t="shared" si="4"/>
        <v>0</v>
      </c>
      <c r="L287" s="382">
        <f t="shared" si="4"/>
        <v>0</v>
      </c>
      <c r="M287" s="382">
        <f t="shared" si="4"/>
        <v>0</v>
      </c>
      <c r="N287" s="382">
        <f t="shared" si="4"/>
        <v>0</v>
      </c>
      <c r="O287" s="382">
        <f t="shared" si="4"/>
        <v>0</v>
      </c>
      <c r="P287" s="382">
        <f t="shared" si="4"/>
        <v>176</v>
      </c>
      <c r="Q287" s="382">
        <f>+Q288+Q289+Q290+Q291+Q292+Q293+Q297+Q298+Q299</f>
        <v>0</v>
      </c>
      <c r="R287" s="382">
        <v>0</v>
      </c>
      <c r="S287" s="135"/>
      <c r="T287" s="135"/>
    </row>
    <row r="288" spans="1:20" ht="15" customHeight="1" x14ac:dyDescent="0.15">
      <c r="A288" s="42" t="s">
        <v>109</v>
      </c>
      <c r="B288" s="136" t="s">
        <v>110</v>
      </c>
      <c r="C288" s="383">
        <f>[6]B!C218</f>
        <v>42312</v>
      </c>
      <c r="D288" s="383">
        <f>[6]B!D218</f>
        <v>41165</v>
      </c>
      <c r="E288" s="383">
        <f>[6]B!E218</f>
        <v>41165</v>
      </c>
      <c r="F288" s="383">
        <f>[6]B!F218</f>
        <v>0</v>
      </c>
      <c r="G288" s="383">
        <f>[6]B!G218</f>
        <v>1147</v>
      </c>
      <c r="H288" s="383">
        <f>[6]B!AA218</f>
        <v>22984</v>
      </c>
      <c r="I288" s="383">
        <f>[6]B!AB218</f>
        <v>5985</v>
      </c>
      <c r="J288" s="383">
        <f>[6]B!AC218</f>
        <v>13343</v>
      </c>
      <c r="K288" s="383">
        <f>[6]B!AD218</f>
        <v>0</v>
      </c>
      <c r="L288" s="383">
        <f>[6]B!AE218</f>
        <v>0</v>
      </c>
      <c r="M288" s="383">
        <f>[6]B!AF218</f>
        <v>0</v>
      </c>
      <c r="N288" s="383">
        <f>[6]B!AG218</f>
        <v>0</v>
      </c>
      <c r="O288" s="383">
        <f>[6]B!AH218</f>
        <v>0</v>
      </c>
      <c r="P288" s="383">
        <f>[6]B!AI218</f>
        <v>6</v>
      </c>
      <c r="Q288" s="383">
        <f>[6]B!AJ218</f>
        <v>0</v>
      </c>
      <c r="R288" s="384"/>
      <c r="S288" s="137"/>
      <c r="T288" s="137"/>
    </row>
    <row r="289" spans="1:20" ht="15" customHeight="1" x14ac:dyDescent="0.15">
      <c r="A289" s="555" t="s">
        <v>111</v>
      </c>
      <c r="B289" s="138" t="s">
        <v>112</v>
      </c>
      <c r="C289" s="385">
        <f>[6]B!C283</f>
        <v>47119</v>
      </c>
      <c r="D289" s="385">
        <f>[6]B!D283</f>
        <v>46229</v>
      </c>
      <c r="E289" s="385">
        <f>[6]B!E283</f>
        <v>46229</v>
      </c>
      <c r="F289" s="385">
        <f>[6]B!F283</f>
        <v>0</v>
      </c>
      <c r="G289" s="385">
        <f>[6]B!G283</f>
        <v>890</v>
      </c>
      <c r="H289" s="385">
        <f>[6]B!AA283</f>
        <v>22406</v>
      </c>
      <c r="I289" s="385">
        <f>[6]B!AB283</f>
        <v>10871</v>
      </c>
      <c r="J289" s="385">
        <f>[6]B!AC283</f>
        <v>13842</v>
      </c>
      <c r="K289" s="385">
        <f>[6]B!AD283</f>
        <v>0</v>
      </c>
      <c r="L289" s="385">
        <f>[6]B!AE283</f>
        <v>0</v>
      </c>
      <c r="M289" s="385">
        <f>[6]B!AF283</f>
        <v>0</v>
      </c>
      <c r="N289" s="385">
        <f>[6]B!AG283</f>
        <v>0</v>
      </c>
      <c r="O289" s="385">
        <f>[6]B!AH283</f>
        <v>0</v>
      </c>
      <c r="P289" s="385">
        <f>[6]B!AI283</f>
        <v>24</v>
      </c>
      <c r="Q289" s="385">
        <f>[6]B!AJ283</f>
        <v>0</v>
      </c>
      <c r="R289" s="386"/>
      <c r="S289" s="137"/>
      <c r="T289" s="137"/>
    </row>
    <row r="290" spans="1:20" ht="15" customHeight="1" x14ac:dyDescent="0.15">
      <c r="A290" s="555" t="s">
        <v>113</v>
      </c>
      <c r="B290" s="138" t="s">
        <v>114</v>
      </c>
      <c r="C290" s="385">
        <f>[6]B!C327</f>
        <v>2395</v>
      </c>
      <c r="D290" s="385">
        <f>[6]B!D327</f>
        <v>2354</v>
      </c>
      <c r="E290" s="385">
        <f>[6]B!E327</f>
        <v>2354</v>
      </c>
      <c r="F290" s="385">
        <f>[6]B!F327</f>
        <v>0</v>
      </c>
      <c r="G290" s="385">
        <f>[6]B!G327</f>
        <v>41</v>
      </c>
      <c r="H290" s="385">
        <f>[6]B!AA327</f>
        <v>210</v>
      </c>
      <c r="I290" s="385">
        <f>[6]B!AB327</f>
        <v>2163</v>
      </c>
      <c r="J290" s="385">
        <f>[6]B!AC327</f>
        <v>22</v>
      </c>
      <c r="K290" s="385">
        <f>[6]B!AD327</f>
        <v>0</v>
      </c>
      <c r="L290" s="385">
        <f>[6]B!AE327</f>
        <v>0</v>
      </c>
      <c r="M290" s="385">
        <f>[6]B!AF327</f>
        <v>0</v>
      </c>
      <c r="N290" s="385">
        <f>[6]B!AG327</f>
        <v>0</v>
      </c>
      <c r="O290" s="385">
        <f>[6]B!AH327</f>
        <v>0</v>
      </c>
      <c r="P290" s="385">
        <f>[6]B!AI327</f>
        <v>13</v>
      </c>
      <c r="Q290" s="385">
        <f>[6]B!AJ327</f>
        <v>0</v>
      </c>
      <c r="R290" s="386"/>
      <c r="S290" s="137"/>
      <c r="T290" s="137"/>
    </row>
    <row r="291" spans="1:20" ht="15" customHeight="1" x14ac:dyDescent="0.15">
      <c r="A291" s="555" t="s">
        <v>115</v>
      </c>
      <c r="B291" s="138" t="s">
        <v>116</v>
      </c>
      <c r="C291" s="385">
        <f>[6]B!C338</f>
        <v>0</v>
      </c>
      <c r="D291" s="385">
        <f>[6]B!D338</f>
        <v>0</v>
      </c>
      <c r="E291" s="385">
        <f>[6]B!E338</f>
        <v>0</v>
      </c>
      <c r="F291" s="385">
        <f>[6]B!F338</f>
        <v>0</v>
      </c>
      <c r="G291" s="385">
        <f>[6]B!G338</f>
        <v>0</v>
      </c>
      <c r="H291" s="385">
        <f>[6]B!AA338</f>
        <v>0</v>
      </c>
      <c r="I291" s="385">
        <f>[6]B!AB338</f>
        <v>0</v>
      </c>
      <c r="J291" s="385">
        <f>[6]B!AC338</f>
        <v>0</v>
      </c>
      <c r="K291" s="385">
        <f>[6]B!AD338</f>
        <v>0</v>
      </c>
      <c r="L291" s="385">
        <f>[6]B!AE338</f>
        <v>0</v>
      </c>
      <c r="M291" s="385">
        <f>[6]B!AF338</f>
        <v>0</v>
      </c>
      <c r="N291" s="385">
        <f>[6]B!AG338</f>
        <v>0</v>
      </c>
      <c r="O291" s="385">
        <f>[6]B!AH338</f>
        <v>0</v>
      </c>
      <c r="P291" s="385">
        <f>[6]B!AI338</f>
        <v>2</v>
      </c>
      <c r="Q291" s="385">
        <f>[6]B!AJ338</f>
        <v>0</v>
      </c>
      <c r="R291" s="386"/>
      <c r="S291" s="137"/>
      <c r="T291" s="137"/>
    </row>
    <row r="292" spans="1:20" ht="15" customHeight="1" x14ac:dyDescent="0.15">
      <c r="A292" s="139" t="s">
        <v>117</v>
      </c>
      <c r="B292" s="140" t="s">
        <v>118</v>
      </c>
      <c r="C292" s="387">
        <f>[6]B!C413</f>
        <v>3564</v>
      </c>
      <c r="D292" s="387">
        <f>[6]B!D413</f>
        <v>3500</v>
      </c>
      <c r="E292" s="387">
        <f>[6]B!E413</f>
        <v>3500</v>
      </c>
      <c r="F292" s="387">
        <f>[6]B!F413</f>
        <v>0</v>
      </c>
      <c r="G292" s="387">
        <f>[6]B!G413</f>
        <v>64</v>
      </c>
      <c r="H292" s="387">
        <f>[6]B!AA413</f>
        <v>1712</v>
      </c>
      <c r="I292" s="387">
        <f>[6]B!AB413</f>
        <v>854</v>
      </c>
      <c r="J292" s="387">
        <f>[6]B!AC413</f>
        <v>998</v>
      </c>
      <c r="K292" s="387">
        <f>[6]B!AD413</f>
        <v>0</v>
      </c>
      <c r="L292" s="387">
        <f>[6]B!AE413</f>
        <v>0</v>
      </c>
      <c r="M292" s="387">
        <f>[6]B!AF413</f>
        <v>0</v>
      </c>
      <c r="N292" s="387">
        <f>[6]B!AG413</f>
        <v>0</v>
      </c>
      <c r="O292" s="387">
        <f>[6]B!AH413</f>
        <v>0</v>
      </c>
      <c r="P292" s="387">
        <f>[6]B!AI413</f>
        <v>104</v>
      </c>
      <c r="Q292" s="387">
        <f>[6]B!AJ413</f>
        <v>0</v>
      </c>
      <c r="R292" s="388"/>
      <c r="S292" s="137"/>
      <c r="T292" s="137"/>
    </row>
    <row r="293" spans="1:20" ht="15" customHeight="1" x14ac:dyDescent="0.15">
      <c r="A293" s="750" t="s">
        <v>119</v>
      </c>
      <c r="B293" s="4" t="s">
        <v>120</v>
      </c>
      <c r="C293" s="389">
        <f>SUM(C294:C296)</f>
        <v>36517</v>
      </c>
      <c r="D293" s="390">
        <f>SUM(D294:D296)</f>
        <v>36335</v>
      </c>
      <c r="E293" s="391">
        <f t="shared" ref="E293:P293" si="5">SUM(E294:E296)</f>
        <v>36335</v>
      </c>
      <c r="F293" s="392">
        <f t="shared" si="5"/>
        <v>0</v>
      </c>
      <c r="G293" s="393">
        <f t="shared" si="5"/>
        <v>182</v>
      </c>
      <c r="H293" s="393">
        <f t="shared" si="5"/>
        <v>2122</v>
      </c>
      <c r="I293" s="393">
        <f t="shared" si="5"/>
        <v>33398</v>
      </c>
      <c r="J293" s="393">
        <f t="shared" si="5"/>
        <v>997</v>
      </c>
      <c r="K293" s="393">
        <f t="shared" si="5"/>
        <v>0</v>
      </c>
      <c r="L293" s="393">
        <f t="shared" si="5"/>
        <v>0</v>
      </c>
      <c r="M293" s="393">
        <f t="shared" si="5"/>
        <v>0</v>
      </c>
      <c r="N293" s="393">
        <f t="shared" si="5"/>
        <v>0</v>
      </c>
      <c r="O293" s="393">
        <f t="shared" si="5"/>
        <v>0</v>
      </c>
      <c r="P293" s="393">
        <f t="shared" si="5"/>
        <v>27</v>
      </c>
      <c r="Q293" s="394">
        <f>SUM(Q294:Q296)</f>
        <v>0</v>
      </c>
      <c r="R293" s="395">
        <v>0</v>
      </c>
      <c r="S293" s="137"/>
      <c r="T293" s="137"/>
    </row>
    <row r="294" spans="1:20" ht="15" customHeight="1" x14ac:dyDescent="0.15">
      <c r="A294" s="750"/>
      <c r="B294" s="141" t="s">
        <v>121</v>
      </c>
      <c r="C294" s="383">
        <f>[6]B!C464</f>
        <v>3520</v>
      </c>
      <c r="D294" s="383">
        <f>[6]B!D464</f>
        <v>3488</v>
      </c>
      <c r="E294" s="383">
        <f>[6]B!E464</f>
        <v>3488</v>
      </c>
      <c r="F294" s="383">
        <f>[6]B!F464</f>
        <v>0</v>
      </c>
      <c r="G294" s="383">
        <f>[6]B!G464</f>
        <v>32</v>
      </c>
      <c r="H294" s="383">
        <f>[6]B!AA464</f>
        <v>1486</v>
      </c>
      <c r="I294" s="383">
        <f>[6]B!AB464</f>
        <v>1673</v>
      </c>
      <c r="J294" s="383">
        <f>[6]B!AC464</f>
        <v>361</v>
      </c>
      <c r="K294" s="383">
        <f>[6]B!AD464</f>
        <v>0</v>
      </c>
      <c r="L294" s="383">
        <f>[6]B!AE464</f>
        <v>0</v>
      </c>
      <c r="M294" s="383">
        <f>[6]B!AF464</f>
        <v>0</v>
      </c>
      <c r="N294" s="383">
        <f>[6]B!AG464</f>
        <v>0</v>
      </c>
      <c r="O294" s="383">
        <f>[6]B!AH464</f>
        <v>0</v>
      </c>
      <c r="P294" s="383">
        <f>[6]B!AI464</f>
        <v>2</v>
      </c>
      <c r="Q294" s="383">
        <f>[6]B!AJ464</f>
        <v>0</v>
      </c>
      <c r="R294" s="384"/>
      <c r="S294" s="137"/>
      <c r="T294" s="137"/>
    </row>
    <row r="295" spans="1:20" ht="15" customHeight="1" x14ac:dyDescent="0.15">
      <c r="A295" s="750"/>
      <c r="B295" s="54" t="s">
        <v>122</v>
      </c>
      <c r="C295" s="385">
        <f>[6]B!C483</f>
        <v>6</v>
      </c>
      <c r="D295" s="385">
        <f>[6]B!D483</f>
        <v>6</v>
      </c>
      <c r="E295" s="385">
        <f>[6]B!E483</f>
        <v>6</v>
      </c>
      <c r="F295" s="385">
        <f>[6]B!F483</f>
        <v>0</v>
      </c>
      <c r="G295" s="385">
        <f>[6]B!G483</f>
        <v>0</v>
      </c>
      <c r="H295" s="385">
        <f>[6]B!AA483</f>
        <v>0</v>
      </c>
      <c r="I295" s="385">
        <f>[6]B!AB483</f>
        <v>6</v>
      </c>
      <c r="J295" s="385">
        <f>[6]B!AC483</f>
        <v>0</v>
      </c>
      <c r="K295" s="385">
        <f>[6]B!AD483</f>
        <v>0</v>
      </c>
      <c r="L295" s="385">
        <f>[6]B!AE483</f>
        <v>0</v>
      </c>
      <c r="M295" s="385">
        <f>[6]B!AF483</f>
        <v>0</v>
      </c>
      <c r="N295" s="385">
        <f>[6]B!AG483</f>
        <v>0</v>
      </c>
      <c r="O295" s="385">
        <f>[6]B!AH483</f>
        <v>0</v>
      </c>
      <c r="P295" s="385">
        <f>[6]B!AI483</f>
        <v>0</v>
      </c>
      <c r="Q295" s="385">
        <f>[6]B!AJ483</f>
        <v>0</v>
      </c>
      <c r="R295" s="386"/>
      <c r="S295" s="137"/>
      <c r="T295" s="137"/>
    </row>
    <row r="296" spans="1:20" ht="15" customHeight="1" x14ac:dyDescent="0.15">
      <c r="A296" s="751"/>
      <c r="B296" s="142" t="s">
        <v>123</v>
      </c>
      <c r="C296" s="396">
        <f>[6]B!C511</f>
        <v>32991</v>
      </c>
      <c r="D296" s="396">
        <f>[6]B!D511</f>
        <v>32841</v>
      </c>
      <c r="E296" s="396">
        <f>[6]B!E511</f>
        <v>32841</v>
      </c>
      <c r="F296" s="396">
        <f>[6]B!F511</f>
        <v>0</v>
      </c>
      <c r="G296" s="396">
        <f>[6]B!G511</f>
        <v>150</v>
      </c>
      <c r="H296" s="396">
        <f>[6]B!AA511</f>
        <v>636</v>
      </c>
      <c r="I296" s="396">
        <f>[6]B!AB511</f>
        <v>31719</v>
      </c>
      <c r="J296" s="396">
        <f>[6]B!AC511</f>
        <v>636</v>
      </c>
      <c r="K296" s="396">
        <f>[6]B!AD511</f>
        <v>0</v>
      </c>
      <c r="L296" s="396">
        <f>[6]B!AE511</f>
        <v>0</v>
      </c>
      <c r="M296" s="396">
        <f>[6]B!AF511</f>
        <v>0</v>
      </c>
      <c r="N296" s="396">
        <f>[6]B!AG511</f>
        <v>0</v>
      </c>
      <c r="O296" s="396">
        <f>[6]B!AH511</f>
        <v>0</v>
      </c>
      <c r="P296" s="396">
        <f>[6]B!AI511</f>
        <v>25</v>
      </c>
      <c r="Q296" s="396">
        <f>[6]B!AJ511</f>
        <v>0</v>
      </c>
      <c r="R296" s="397"/>
      <c r="S296" s="137"/>
      <c r="T296" s="137"/>
    </row>
    <row r="297" spans="1:20" ht="15" customHeight="1" x14ac:dyDescent="0.15">
      <c r="A297" s="42" t="s">
        <v>124</v>
      </c>
      <c r="B297" s="136" t="s">
        <v>125</v>
      </c>
      <c r="C297" s="383">
        <f>[6]B!C521</f>
        <v>0</v>
      </c>
      <c r="D297" s="383">
        <f>[6]B!D521</f>
        <v>0</v>
      </c>
      <c r="E297" s="383">
        <f>[6]B!E521</f>
        <v>0</v>
      </c>
      <c r="F297" s="383">
        <f>[6]B!F521</f>
        <v>0</v>
      </c>
      <c r="G297" s="383">
        <f>[6]B!G521</f>
        <v>0</v>
      </c>
      <c r="H297" s="383">
        <f>[6]B!AA521</f>
        <v>0</v>
      </c>
      <c r="I297" s="383">
        <f>[6]B!AB521</f>
        <v>0</v>
      </c>
      <c r="J297" s="383">
        <f>[6]B!AC521</f>
        <v>0</v>
      </c>
      <c r="K297" s="383">
        <f>[6]B!AD521</f>
        <v>0</v>
      </c>
      <c r="L297" s="383">
        <f>[6]B!AE521</f>
        <v>0</v>
      </c>
      <c r="M297" s="383">
        <f>[6]B!AF521</f>
        <v>0</v>
      </c>
      <c r="N297" s="383">
        <f>[6]B!AG521</f>
        <v>0</v>
      </c>
      <c r="O297" s="383">
        <f>[6]B!AH521</f>
        <v>0</v>
      </c>
      <c r="P297" s="383">
        <f>[6]B!AI521</f>
        <v>0</v>
      </c>
      <c r="Q297" s="383">
        <f>[6]B!AJ521</f>
        <v>0</v>
      </c>
      <c r="R297" s="384"/>
      <c r="S297" s="137"/>
      <c r="T297" s="137"/>
    </row>
    <row r="298" spans="1:20" s="56" customFormat="1" ht="15" customHeight="1" x14ac:dyDescent="0.15">
      <c r="A298" s="555" t="s">
        <v>126</v>
      </c>
      <c r="B298" s="45" t="s">
        <v>127</v>
      </c>
      <c r="C298" s="385">
        <f>[6]B!C575</f>
        <v>65</v>
      </c>
      <c r="D298" s="385">
        <f>[6]B!D575</f>
        <v>62</v>
      </c>
      <c r="E298" s="385">
        <f>[6]B!E575</f>
        <v>62</v>
      </c>
      <c r="F298" s="385">
        <f>[6]B!F575</f>
        <v>0</v>
      </c>
      <c r="G298" s="385">
        <f>[6]B!G575</f>
        <v>3</v>
      </c>
      <c r="H298" s="385">
        <f>[6]B!AA575</f>
        <v>25</v>
      </c>
      <c r="I298" s="385">
        <f>[6]B!AB575</f>
        <v>19</v>
      </c>
      <c r="J298" s="385">
        <f>[6]B!AC575</f>
        <v>21</v>
      </c>
      <c r="K298" s="385">
        <f>[6]B!AD575</f>
        <v>0</v>
      </c>
      <c r="L298" s="385">
        <f>[6]B!AE575</f>
        <v>0</v>
      </c>
      <c r="M298" s="385">
        <f>[6]B!AF575</f>
        <v>0</v>
      </c>
      <c r="N298" s="385">
        <f>[6]B!AG575</f>
        <v>0</v>
      </c>
      <c r="O298" s="385">
        <f>[6]B!AH575</f>
        <v>0</v>
      </c>
      <c r="P298" s="385">
        <f>[6]B!AI575</f>
        <v>0</v>
      </c>
      <c r="Q298" s="385">
        <f>[6]B!AJ575</f>
        <v>0</v>
      </c>
      <c r="R298" s="386"/>
      <c r="S298" s="137"/>
      <c r="T298" s="137"/>
    </row>
    <row r="299" spans="1:20" ht="15" customHeight="1" x14ac:dyDescent="0.15">
      <c r="A299" s="555" t="s">
        <v>128</v>
      </c>
      <c r="B299" s="45" t="s">
        <v>129</v>
      </c>
      <c r="C299" s="387">
        <f>[6]B!C607</f>
        <v>1388</v>
      </c>
      <c r="D299" s="387">
        <f>[6]B!D607</f>
        <v>1371</v>
      </c>
      <c r="E299" s="387">
        <f>[6]B!E607</f>
        <v>1371</v>
      </c>
      <c r="F299" s="387">
        <f>[6]B!F607</f>
        <v>0</v>
      </c>
      <c r="G299" s="387">
        <f>[6]B!G607</f>
        <v>17</v>
      </c>
      <c r="H299" s="387">
        <f>[6]B!AA607</f>
        <v>295</v>
      </c>
      <c r="I299" s="387">
        <f>[6]B!AB607</f>
        <v>541</v>
      </c>
      <c r="J299" s="387">
        <f>[6]B!AC607</f>
        <v>552</v>
      </c>
      <c r="K299" s="387">
        <f>[6]B!AD607</f>
        <v>0</v>
      </c>
      <c r="L299" s="387">
        <f>[6]B!AE607</f>
        <v>0</v>
      </c>
      <c r="M299" s="387">
        <f>[6]B!AF607</f>
        <v>0</v>
      </c>
      <c r="N299" s="387">
        <f>[6]B!AG607</f>
        <v>0</v>
      </c>
      <c r="O299" s="387">
        <f>[6]B!AH607</f>
        <v>0</v>
      </c>
      <c r="P299" s="387">
        <f>[6]B!AI607</f>
        <v>0</v>
      </c>
      <c r="Q299" s="387">
        <f>[6]B!AJ607</f>
        <v>0</v>
      </c>
      <c r="R299" s="388"/>
      <c r="S299" s="137"/>
      <c r="T299" s="137"/>
    </row>
    <row r="300" spans="1:20" s="3" customFormat="1" ht="15" customHeight="1" x14ac:dyDescent="0.15">
      <c r="A300" s="748" t="s">
        <v>130</v>
      </c>
      <c r="B300" s="749"/>
      <c r="C300" s="398">
        <f t="shared" ref="C300:P300" si="6">+C301+C302+C303+C304+C308+C309</f>
        <v>3730</v>
      </c>
      <c r="D300" s="399">
        <f t="shared" si="6"/>
        <v>3724</v>
      </c>
      <c r="E300" s="391">
        <f t="shared" si="6"/>
        <v>3723</v>
      </c>
      <c r="F300" s="392">
        <f t="shared" si="6"/>
        <v>1</v>
      </c>
      <c r="G300" s="393">
        <f t="shared" si="6"/>
        <v>6</v>
      </c>
      <c r="H300" s="391">
        <f t="shared" si="6"/>
        <v>644</v>
      </c>
      <c r="I300" s="400">
        <f t="shared" si="6"/>
        <v>1136</v>
      </c>
      <c r="J300" s="392">
        <f t="shared" si="6"/>
        <v>1950</v>
      </c>
      <c r="K300" s="391">
        <f t="shared" si="6"/>
        <v>32</v>
      </c>
      <c r="L300" s="400">
        <f t="shared" si="6"/>
        <v>0</v>
      </c>
      <c r="M300" s="392">
        <f t="shared" si="6"/>
        <v>0</v>
      </c>
      <c r="N300" s="392">
        <f t="shared" si="6"/>
        <v>0</v>
      </c>
      <c r="O300" s="401">
        <f t="shared" si="6"/>
        <v>0</v>
      </c>
      <c r="P300" s="402">
        <f t="shared" si="6"/>
        <v>50</v>
      </c>
      <c r="Q300" s="403">
        <f>+Q301+Q302+Q303+Q304+Q308+Q309</f>
        <v>0</v>
      </c>
      <c r="R300" s="404">
        <f>+R301+R302+R303</f>
        <v>0</v>
      </c>
      <c r="S300" s="143"/>
      <c r="T300" s="143"/>
    </row>
    <row r="301" spans="1:20" ht="15" customHeight="1" x14ac:dyDescent="0.15">
      <c r="A301" s="42" t="s">
        <v>131</v>
      </c>
      <c r="B301" s="43" t="s">
        <v>132</v>
      </c>
      <c r="C301" s="383">
        <f>[6]B!C669</f>
        <v>1697</v>
      </c>
      <c r="D301" s="383">
        <f>[6]B!D669</f>
        <v>1692</v>
      </c>
      <c r="E301" s="383">
        <f>[6]B!E669</f>
        <v>1691</v>
      </c>
      <c r="F301" s="383">
        <f>[6]B!F669</f>
        <v>1</v>
      </c>
      <c r="G301" s="383">
        <f>[6]B!G669</f>
        <v>5</v>
      </c>
      <c r="H301" s="405">
        <f>[6]B!AA669</f>
        <v>307</v>
      </c>
      <c r="I301" s="405">
        <f>[6]B!AB669</f>
        <v>770</v>
      </c>
      <c r="J301" s="405">
        <f>[6]B!AC669</f>
        <v>620</v>
      </c>
      <c r="K301" s="405">
        <f>[6]B!AD669</f>
        <v>2</v>
      </c>
      <c r="L301" s="405">
        <f>[6]B!AE669</f>
        <v>0</v>
      </c>
      <c r="M301" s="405">
        <f>[6]B!AF669</f>
        <v>0</v>
      </c>
      <c r="N301" s="405">
        <f>[6]B!AG669</f>
        <v>0</v>
      </c>
      <c r="O301" s="405">
        <f>[6]B!AH669</f>
        <v>0</v>
      </c>
      <c r="P301" s="405">
        <f>[6]B!AI669</f>
        <v>0</v>
      </c>
      <c r="Q301" s="405">
        <f>[6]B!AJ669</f>
        <v>0</v>
      </c>
      <c r="R301" s="406"/>
      <c r="S301" s="137"/>
      <c r="T301" s="137"/>
    </row>
    <row r="302" spans="1:20" ht="15" customHeight="1" x14ac:dyDescent="0.15">
      <c r="A302" s="139" t="s">
        <v>133</v>
      </c>
      <c r="B302" s="144" t="s">
        <v>134</v>
      </c>
      <c r="C302" s="385">
        <f>[6]B!C692</f>
        <v>0</v>
      </c>
      <c r="D302" s="385">
        <f>[6]B!D692</f>
        <v>0</v>
      </c>
      <c r="E302" s="385">
        <f>[6]B!E692</f>
        <v>0</v>
      </c>
      <c r="F302" s="385">
        <f>[6]B!F692</f>
        <v>0</v>
      </c>
      <c r="G302" s="385">
        <f>[6]B!G692</f>
        <v>0</v>
      </c>
      <c r="H302" s="407">
        <f>[6]B!AA692</f>
        <v>0</v>
      </c>
      <c r="I302" s="407">
        <f>[6]B!AB692</f>
        <v>0</v>
      </c>
      <c r="J302" s="407">
        <f>[6]B!AC692</f>
        <v>0</v>
      </c>
      <c r="K302" s="407">
        <f>[6]B!AD692</f>
        <v>0</v>
      </c>
      <c r="L302" s="407">
        <f>[6]B!AE692</f>
        <v>0</v>
      </c>
      <c r="M302" s="407">
        <f>[6]B!AF692</f>
        <v>0</v>
      </c>
      <c r="N302" s="407">
        <f>[6]B!AG692</f>
        <v>0</v>
      </c>
      <c r="O302" s="407">
        <f>[6]B!AH692</f>
        <v>0</v>
      </c>
      <c r="P302" s="407">
        <f>[6]B!AI692</f>
        <v>0</v>
      </c>
      <c r="Q302" s="407">
        <f>[6]B!AJ692</f>
        <v>0</v>
      </c>
      <c r="R302" s="408"/>
      <c r="S302" s="137"/>
      <c r="T302" s="137"/>
    </row>
    <row r="303" spans="1:20" ht="15" customHeight="1" x14ac:dyDescent="0.15">
      <c r="A303" s="562" t="s">
        <v>135</v>
      </c>
      <c r="B303" s="145" t="s">
        <v>136</v>
      </c>
      <c r="C303" s="387">
        <f>[6]B!C722</f>
        <v>1354</v>
      </c>
      <c r="D303" s="387">
        <f>[6]B!D722</f>
        <v>1353</v>
      </c>
      <c r="E303" s="387">
        <f>[6]B!E722</f>
        <v>1353</v>
      </c>
      <c r="F303" s="387">
        <f>[6]B!F722</f>
        <v>0</v>
      </c>
      <c r="G303" s="387">
        <f>[6]B!G722</f>
        <v>1</v>
      </c>
      <c r="H303" s="409">
        <f>[6]B!AA722</f>
        <v>70</v>
      </c>
      <c r="I303" s="409">
        <f>[6]B!AB722</f>
        <v>10</v>
      </c>
      <c r="J303" s="409">
        <f>[6]B!AC722</f>
        <v>1274</v>
      </c>
      <c r="K303" s="409">
        <f>[6]B!AD722</f>
        <v>24</v>
      </c>
      <c r="L303" s="409">
        <f>[6]B!AE722</f>
        <v>0</v>
      </c>
      <c r="M303" s="409">
        <f>[6]B!AF722</f>
        <v>0</v>
      </c>
      <c r="N303" s="409">
        <f>[6]B!AG722</f>
        <v>0</v>
      </c>
      <c r="O303" s="409">
        <f>[6]B!AH722</f>
        <v>0</v>
      </c>
      <c r="P303" s="409">
        <f>[6]B!AI722</f>
        <v>0</v>
      </c>
      <c r="Q303" s="409">
        <f>[6]B!AJ722</f>
        <v>0</v>
      </c>
      <c r="R303" s="410"/>
      <c r="S303" s="137"/>
      <c r="T303" s="137"/>
    </row>
    <row r="304" spans="1:20" ht="15" customHeight="1" x14ac:dyDescent="0.15">
      <c r="A304" s="638" t="s">
        <v>113</v>
      </c>
      <c r="B304" s="43" t="s">
        <v>137</v>
      </c>
      <c r="C304" s="411">
        <f t="shared" ref="C304:Q304" si="7">SUM(C305:C307)</f>
        <v>667</v>
      </c>
      <c r="D304" s="311">
        <f t="shared" si="7"/>
        <v>667</v>
      </c>
      <c r="E304" s="345">
        <f t="shared" si="7"/>
        <v>667</v>
      </c>
      <c r="F304" s="412">
        <f t="shared" si="7"/>
        <v>0</v>
      </c>
      <c r="G304" s="413">
        <f t="shared" si="7"/>
        <v>0</v>
      </c>
      <c r="H304" s="414">
        <f t="shared" si="7"/>
        <v>265</v>
      </c>
      <c r="I304" s="415">
        <f t="shared" si="7"/>
        <v>346</v>
      </c>
      <c r="J304" s="416">
        <f t="shared" si="7"/>
        <v>56</v>
      </c>
      <c r="K304" s="414">
        <f t="shared" si="7"/>
        <v>6</v>
      </c>
      <c r="L304" s="415">
        <f t="shared" si="7"/>
        <v>0</v>
      </c>
      <c r="M304" s="416">
        <f t="shared" si="7"/>
        <v>0</v>
      </c>
      <c r="N304" s="416">
        <f t="shared" si="7"/>
        <v>0</v>
      </c>
      <c r="O304" s="417">
        <f t="shared" si="7"/>
        <v>0</v>
      </c>
      <c r="P304" s="418">
        <f t="shared" si="7"/>
        <v>0</v>
      </c>
      <c r="Q304" s="419">
        <f t="shared" si="7"/>
        <v>0</v>
      </c>
      <c r="R304" s="420">
        <f>SUM(R305:R308)</f>
        <v>0</v>
      </c>
      <c r="S304" s="137"/>
      <c r="T304" s="137"/>
    </row>
    <row r="305" spans="1:22" ht="15" customHeight="1" x14ac:dyDescent="0.15">
      <c r="A305" s="638"/>
      <c r="B305" s="54" t="s">
        <v>138</v>
      </c>
      <c r="C305" s="383">
        <f>[6]B!C746-[6]B!C724-[6]B!C725</f>
        <v>565</v>
      </c>
      <c r="D305" s="383">
        <f>[6]B!D746-[6]B!D724-[6]B!D725</f>
        <v>565</v>
      </c>
      <c r="E305" s="383">
        <f>[6]B!E746-[6]B!E724-[6]B!E725</f>
        <v>565</v>
      </c>
      <c r="F305" s="383">
        <f>[6]B!F746-[6]B!F724-[6]B!F725</f>
        <v>0</v>
      </c>
      <c r="G305" s="383">
        <f>[6]B!G746-[6]B!G724-[6]B!G725</f>
        <v>0</v>
      </c>
      <c r="H305" s="405">
        <f>[6]B!AA746-[6]B!AA724-[6]B!AA725</f>
        <v>218</v>
      </c>
      <c r="I305" s="405">
        <f>[6]B!AB746-[6]B!AB724-[6]B!AB725</f>
        <v>328</v>
      </c>
      <c r="J305" s="405">
        <f>[6]B!AC746-[6]B!AC724-[6]B!AC725</f>
        <v>19</v>
      </c>
      <c r="K305" s="405">
        <f>[6]B!AD746-[6]B!AD724-[6]B!AD725</f>
        <v>4</v>
      </c>
      <c r="L305" s="405">
        <f>[6]B!AE746-[6]B!AE724-[6]B!AE725</f>
        <v>0</v>
      </c>
      <c r="M305" s="405">
        <f>[6]B!AF746-[6]B!AF724-[6]B!AF725</f>
        <v>0</v>
      </c>
      <c r="N305" s="405">
        <f>[6]B!AG746-[6]B!AG724-[6]B!AG725</f>
        <v>0</v>
      </c>
      <c r="O305" s="405">
        <f>[6]B!AH746-[6]B!AH724-[6]B!AH725</f>
        <v>0</v>
      </c>
      <c r="P305" s="405">
        <f>[6]B!AI746-[6]B!AI724-[6]B!AI725</f>
        <v>0</v>
      </c>
      <c r="Q305" s="405">
        <f>[6]B!AJ746-[6]B!AJ724-[6]B!AJ725</f>
        <v>0</v>
      </c>
      <c r="R305" s="406"/>
      <c r="S305" s="137"/>
      <c r="T305" s="137"/>
    </row>
    <row r="306" spans="1:22" ht="15" customHeight="1" x14ac:dyDescent="0.15">
      <c r="A306" s="638"/>
      <c r="B306" s="54" t="s">
        <v>139</v>
      </c>
      <c r="C306" s="385">
        <f>[6]B!C724</f>
        <v>0</v>
      </c>
      <c r="D306" s="385">
        <f>[6]B!D724</f>
        <v>0</v>
      </c>
      <c r="E306" s="385">
        <f>[6]B!E724</f>
        <v>0</v>
      </c>
      <c r="F306" s="385">
        <f>[6]B!F724</f>
        <v>0</v>
      </c>
      <c r="G306" s="385">
        <f>[6]B!G724</f>
        <v>0</v>
      </c>
      <c r="H306" s="407">
        <f>[6]B!AA724</f>
        <v>0</v>
      </c>
      <c r="I306" s="407">
        <f>[6]B!AB724</f>
        <v>0</v>
      </c>
      <c r="J306" s="407">
        <f>[6]B!AC724</f>
        <v>0</v>
      </c>
      <c r="K306" s="407">
        <f>[6]B!AD724</f>
        <v>0</v>
      </c>
      <c r="L306" s="407">
        <f>[6]B!AE724</f>
        <v>0</v>
      </c>
      <c r="M306" s="407">
        <f>[6]B!AF724</f>
        <v>0</v>
      </c>
      <c r="N306" s="407">
        <f>[6]B!AG724</f>
        <v>0</v>
      </c>
      <c r="O306" s="407">
        <f>[6]B!AH724</f>
        <v>0</v>
      </c>
      <c r="P306" s="407">
        <f>[6]B!AI724</f>
        <v>0</v>
      </c>
      <c r="Q306" s="407">
        <f>[6]B!AJ724</f>
        <v>0</v>
      </c>
      <c r="R306" s="408"/>
      <c r="S306" s="137"/>
      <c r="T306" s="137"/>
    </row>
    <row r="307" spans="1:22" ht="15" customHeight="1" x14ac:dyDescent="0.15">
      <c r="A307" s="638"/>
      <c r="B307" s="142" t="s">
        <v>140</v>
      </c>
      <c r="C307" s="387">
        <f>[6]B!C725</f>
        <v>102</v>
      </c>
      <c r="D307" s="387">
        <f>[6]B!D725</f>
        <v>102</v>
      </c>
      <c r="E307" s="387">
        <f>[6]B!E725</f>
        <v>102</v>
      </c>
      <c r="F307" s="387">
        <f>[6]B!F725</f>
        <v>0</v>
      </c>
      <c r="G307" s="387">
        <f>[6]B!G725</f>
        <v>0</v>
      </c>
      <c r="H307" s="409">
        <f>[6]B!AA725</f>
        <v>47</v>
      </c>
      <c r="I307" s="409">
        <f>[6]B!AB725</f>
        <v>18</v>
      </c>
      <c r="J307" s="409">
        <f>[6]B!AC725</f>
        <v>37</v>
      </c>
      <c r="K307" s="409">
        <f>[6]B!AD725</f>
        <v>2</v>
      </c>
      <c r="L307" s="409">
        <f>[6]B!AE725</f>
        <v>0</v>
      </c>
      <c r="M307" s="409">
        <f>[6]B!AF725</f>
        <v>0</v>
      </c>
      <c r="N307" s="409">
        <f>[6]B!AG725</f>
        <v>0</v>
      </c>
      <c r="O307" s="409">
        <f>[6]B!AH725</f>
        <v>0</v>
      </c>
      <c r="P307" s="409">
        <f>[6]B!AI725</f>
        <v>0</v>
      </c>
      <c r="Q307" s="409">
        <f>[6]B!AJ725</f>
        <v>0</v>
      </c>
      <c r="R307" s="410"/>
      <c r="S307" s="137"/>
      <c r="T307" s="137"/>
    </row>
    <row r="308" spans="1:22" ht="15" customHeight="1" x14ac:dyDescent="0.15">
      <c r="A308" s="42" t="s">
        <v>115</v>
      </c>
      <c r="B308" s="146" t="s">
        <v>141</v>
      </c>
      <c r="C308" s="421">
        <f>[6]B!C779</f>
        <v>0</v>
      </c>
      <c r="D308" s="421">
        <f>[6]B!D779</f>
        <v>0</v>
      </c>
      <c r="E308" s="421">
        <f>[6]B!E779</f>
        <v>0</v>
      </c>
      <c r="F308" s="421">
        <f>[6]B!F779</f>
        <v>0</v>
      </c>
      <c r="G308" s="421">
        <f>[6]B!G779</f>
        <v>0</v>
      </c>
      <c r="H308" s="422">
        <f>[6]B!AA779</f>
        <v>0</v>
      </c>
      <c r="I308" s="422">
        <f>[6]B!AB779</f>
        <v>0</v>
      </c>
      <c r="J308" s="422">
        <f>[6]B!AC779</f>
        <v>0</v>
      </c>
      <c r="K308" s="422">
        <f>[6]B!AD779</f>
        <v>0</v>
      </c>
      <c r="L308" s="422">
        <f>[6]B!AE779</f>
        <v>0</v>
      </c>
      <c r="M308" s="422">
        <f>[6]B!AF779</f>
        <v>0</v>
      </c>
      <c r="N308" s="422">
        <f>[6]B!AG779</f>
        <v>0</v>
      </c>
      <c r="O308" s="422">
        <f>[6]B!AH779</f>
        <v>0</v>
      </c>
      <c r="P308" s="422">
        <f>[6]B!AI779</f>
        <v>50</v>
      </c>
      <c r="Q308" s="422">
        <f>[6]B!AJ779</f>
        <v>0</v>
      </c>
      <c r="R308" s="423"/>
      <c r="S308" s="137"/>
      <c r="T308" s="137"/>
    </row>
    <row r="309" spans="1:22" s="60" customFormat="1" ht="15" customHeight="1" x14ac:dyDescent="0.15">
      <c r="A309" s="139"/>
      <c r="B309" s="147" t="s">
        <v>142</v>
      </c>
      <c r="C309" s="387">
        <f>[6]B!C837</f>
        <v>12</v>
      </c>
      <c r="D309" s="387">
        <f>[6]B!D837</f>
        <v>12</v>
      </c>
      <c r="E309" s="387">
        <f>[6]B!E837</f>
        <v>12</v>
      </c>
      <c r="F309" s="387">
        <f>[6]B!F837</f>
        <v>0</v>
      </c>
      <c r="G309" s="387">
        <f>[6]B!G837</f>
        <v>0</v>
      </c>
      <c r="H309" s="409">
        <f>[6]B!AA837</f>
        <v>2</v>
      </c>
      <c r="I309" s="409">
        <f>[6]B!AB837</f>
        <v>10</v>
      </c>
      <c r="J309" s="409">
        <f>[6]B!AC837</f>
        <v>0</v>
      </c>
      <c r="K309" s="409">
        <f>[6]B!AD837</f>
        <v>0</v>
      </c>
      <c r="L309" s="409">
        <f>[6]B!AE837</f>
        <v>0</v>
      </c>
      <c r="M309" s="409">
        <f>[6]B!AF837</f>
        <v>0</v>
      </c>
      <c r="N309" s="409">
        <f>[6]B!AG837</f>
        <v>0</v>
      </c>
      <c r="O309" s="409">
        <f>[6]B!AH837</f>
        <v>0</v>
      </c>
      <c r="P309" s="409">
        <f>[6]B!AI837</f>
        <v>0</v>
      </c>
      <c r="Q309" s="409">
        <f>[6]B!AJ837</f>
        <v>0</v>
      </c>
      <c r="R309" s="388"/>
      <c r="S309" s="117"/>
      <c r="T309" s="117"/>
    </row>
    <row r="310" spans="1:22" s="60" customFormat="1" ht="15" customHeight="1" x14ac:dyDescent="0.15">
      <c r="A310" s="741" t="s">
        <v>431</v>
      </c>
      <c r="B310" s="742"/>
      <c r="C310" s="383">
        <f>[6]B!C533</f>
        <v>6804</v>
      </c>
      <c r="D310" s="383">
        <f>[6]B!D533</f>
        <v>6663</v>
      </c>
      <c r="E310" s="383">
        <f>[6]B!E533</f>
        <v>6663</v>
      </c>
      <c r="F310" s="383">
        <f>[6]B!F533</f>
        <v>0</v>
      </c>
      <c r="G310" s="383">
        <f>[6]B!G533</f>
        <v>141</v>
      </c>
      <c r="H310" s="405">
        <f>[6]B!AA533</f>
        <v>4563</v>
      </c>
      <c r="I310" s="405">
        <f>[6]B!AB533</f>
        <v>1042</v>
      </c>
      <c r="J310" s="405">
        <f>[6]B!AC533</f>
        <v>1199</v>
      </c>
      <c r="K310" s="405">
        <f>[6]B!AD533</f>
        <v>0</v>
      </c>
      <c r="L310" s="405">
        <f>[6]B!AE533</f>
        <v>0</v>
      </c>
      <c r="M310" s="405">
        <f>[6]B!AF533</f>
        <v>0</v>
      </c>
      <c r="N310" s="405">
        <f>[6]B!AG533</f>
        <v>0</v>
      </c>
      <c r="O310" s="405">
        <f>[6]B!AH533</f>
        <v>0</v>
      </c>
      <c r="P310" s="405">
        <f>[6]B!AI533</f>
        <v>1</v>
      </c>
      <c r="Q310" s="405">
        <f>[6]B!AJ533</f>
        <v>0</v>
      </c>
      <c r="R310" s="384"/>
      <c r="S310" s="117"/>
      <c r="T310" s="117"/>
    </row>
    <row r="311" spans="1:22" s="3" customFormat="1" ht="15" customHeight="1" x14ac:dyDescent="0.15">
      <c r="A311" s="743" t="s">
        <v>143</v>
      </c>
      <c r="B311" s="744"/>
      <c r="C311" s="424">
        <f>[6]B!C1051</f>
        <v>0</v>
      </c>
      <c r="D311" s="424">
        <f>[6]B!D1051</f>
        <v>0</v>
      </c>
      <c r="E311" s="424">
        <f>[6]B!E1051</f>
        <v>0</v>
      </c>
      <c r="F311" s="424">
        <f>[6]B!F1051</f>
        <v>0</v>
      </c>
      <c r="G311" s="424">
        <f>[6]B!G1051</f>
        <v>0</v>
      </c>
      <c r="H311" s="425">
        <f>[6]B!AA1051</f>
        <v>0</v>
      </c>
      <c r="I311" s="425">
        <f>[6]B!AB1051</f>
        <v>0</v>
      </c>
      <c r="J311" s="425">
        <f>[6]B!AC1051</f>
        <v>0</v>
      </c>
      <c r="K311" s="425">
        <f>[6]B!AD1051</f>
        <v>0</v>
      </c>
      <c r="L311" s="425">
        <f>[6]B!AE1051</f>
        <v>0</v>
      </c>
      <c r="M311" s="425">
        <f>[6]B!AF1051</f>
        <v>0</v>
      </c>
      <c r="N311" s="425">
        <f>[6]B!AG1051</f>
        <v>0</v>
      </c>
      <c r="O311" s="425">
        <f>[6]B!AH1051</f>
        <v>0</v>
      </c>
      <c r="P311" s="425">
        <f>[6]B!AI1051</f>
        <v>843</v>
      </c>
      <c r="Q311" s="425">
        <f>[6]B!AJ1051</f>
        <v>0</v>
      </c>
      <c r="R311" s="426"/>
      <c r="S311" s="143"/>
      <c r="T311" s="143"/>
    </row>
    <row r="312" spans="1:22" s="149" customFormat="1" ht="22.5" customHeight="1" x14ac:dyDescent="0.15">
      <c r="A312" s="12" t="s">
        <v>432</v>
      </c>
      <c r="B312" s="148"/>
      <c r="C312" s="148"/>
      <c r="R312" s="150"/>
      <c r="S312" s="150"/>
      <c r="T312" s="150"/>
    </row>
    <row r="313" spans="1:22" ht="24" customHeight="1" x14ac:dyDescent="0.15">
      <c r="A313" s="639" t="s">
        <v>433</v>
      </c>
      <c r="B313" s="720"/>
      <c r="C313" s="595" t="s">
        <v>410</v>
      </c>
      <c r="D313" s="681" t="s">
        <v>434</v>
      </c>
      <c r="E313" s="682"/>
      <c r="F313" s="682"/>
      <c r="G313" s="747"/>
      <c r="H313" s="726" t="s">
        <v>412</v>
      </c>
      <c r="I313" s="726"/>
      <c r="J313" s="727"/>
      <c r="K313" s="655" t="s">
        <v>413</v>
      </c>
      <c r="L313" s="655"/>
      <c r="M313" s="655"/>
      <c r="N313" s="656" t="s">
        <v>414</v>
      </c>
      <c r="O313" s="659" t="s">
        <v>415</v>
      </c>
      <c r="P313" s="660"/>
      <c r="Q313" s="661" t="s">
        <v>416</v>
      </c>
    </row>
    <row r="314" spans="1:22" ht="18" customHeight="1" x14ac:dyDescent="0.15">
      <c r="A314" s="639"/>
      <c r="B314" s="720"/>
      <c r="C314" s="596"/>
      <c r="D314" s="733" t="s">
        <v>418</v>
      </c>
      <c r="E314" s="735" t="s">
        <v>419</v>
      </c>
      <c r="F314" s="736"/>
      <c r="G314" s="733" t="s">
        <v>420</v>
      </c>
      <c r="H314" s="669" t="s">
        <v>421</v>
      </c>
      <c r="I314" s="671" t="s">
        <v>422</v>
      </c>
      <c r="J314" s="644" t="s">
        <v>423</v>
      </c>
      <c r="K314" s="646" t="s">
        <v>424</v>
      </c>
      <c r="L314" s="647" t="s">
        <v>425</v>
      </c>
      <c r="M314" s="648" t="s">
        <v>426</v>
      </c>
      <c r="N314" s="657"/>
      <c r="O314" s="649" t="s">
        <v>427</v>
      </c>
      <c r="P314" s="650" t="s">
        <v>428</v>
      </c>
      <c r="Q314" s="662"/>
      <c r="R314" s="151"/>
    </row>
    <row r="315" spans="1:22" ht="18" customHeight="1" x14ac:dyDescent="0.15">
      <c r="A315" s="639"/>
      <c r="B315" s="720"/>
      <c r="C315" s="680"/>
      <c r="D315" s="734"/>
      <c r="E315" s="152" t="s">
        <v>429</v>
      </c>
      <c r="F315" s="134" t="s">
        <v>430</v>
      </c>
      <c r="G315" s="734"/>
      <c r="H315" s="670"/>
      <c r="I315" s="672"/>
      <c r="J315" s="645"/>
      <c r="K315" s="646"/>
      <c r="L315" s="647"/>
      <c r="M315" s="648"/>
      <c r="N315" s="658"/>
      <c r="O315" s="649"/>
      <c r="P315" s="650"/>
      <c r="Q315" s="663"/>
      <c r="R315" s="151"/>
      <c r="U315" s="137"/>
      <c r="V315" s="137"/>
    </row>
    <row r="316" spans="1:22" ht="14.25" customHeight="1" x14ac:dyDescent="0.15">
      <c r="A316" s="153" t="s">
        <v>435</v>
      </c>
      <c r="B316" s="154"/>
      <c r="C316" s="155"/>
      <c r="D316" s="156"/>
      <c r="E316" s="157"/>
      <c r="F316" s="158"/>
      <c r="G316" s="159"/>
      <c r="H316" s="157"/>
      <c r="I316" s="160"/>
      <c r="J316" s="161"/>
      <c r="K316" s="162"/>
      <c r="L316" s="160"/>
      <c r="M316" s="161"/>
      <c r="N316" s="163"/>
      <c r="O316" s="162"/>
      <c r="P316" s="158"/>
      <c r="Q316" s="164"/>
      <c r="R316" s="165"/>
      <c r="U316" s="137"/>
    </row>
    <row r="317" spans="1:22" ht="15" customHeight="1" x14ac:dyDescent="0.15">
      <c r="A317" s="166" t="s">
        <v>436</v>
      </c>
      <c r="B317" s="167"/>
      <c r="C317" s="155"/>
      <c r="D317" s="156"/>
      <c r="E317" s="157"/>
      <c r="F317" s="158"/>
      <c r="G317" s="159"/>
      <c r="H317" s="157"/>
      <c r="I317" s="160"/>
      <c r="J317" s="161"/>
      <c r="K317" s="162"/>
      <c r="L317" s="160"/>
      <c r="M317" s="161"/>
      <c r="N317" s="163"/>
      <c r="O317" s="162"/>
      <c r="P317" s="158"/>
      <c r="Q317" s="164"/>
      <c r="R317" s="168"/>
      <c r="U317" s="137"/>
    </row>
    <row r="318" spans="1:22" ht="15" customHeight="1" x14ac:dyDescent="0.15">
      <c r="A318" s="683" t="s">
        <v>437</v>
      </c>
      <c r="B318" s="728"/>
      <c r="C318" s="427">
        <f>SUM([6]B!C844,[6]B!C851,[6]B!C855,[6]B!C862,[6]B!C871)</f>
        <v>0</v>
      </c>
      <c r="D318" s="427">
        <f>SUM([6]B!D844,[6]B!D851,[6]B!D855,[6]B!D862,[6]B!D871)</f>
        <v>0</v>
      </c>
      <c r="E318" s="428">
        <f>SUM([6]B!E844,[6]B!E851,[6]B!E855,[6]B!E862,[6]B!E871)</f>
        <v>0</v>
      </c>
      <c r="F318" s="428">
        <f>SUM([6]B!F844,[6]B!F851,[6]B!F855,[6]B!F862,[6]B!F871)</f>
        <v>0</v>
      </c>
      <c r="G318" s="428">
        <f>SUM([6]B!G844,[6]B!G851,[6]B!G855,[6]B!G862,[6]B!G871)</f>
        <v>0</v>
      </c>
      <c r="H318" s="428">
        <f>SUM([6]B!AA844,[6]B!AA851,[6]B!AA855,[6]B!AA862,[6]B!AA871)</f>
        <v>0</v>
      </c>
      <c r="I318" s="428">
        <f>SUM([6]B!AB844,[6]B!AB851,[6]B!AB855,[6]B!AB862,[6]B!AB871)</f>
        <v>0</v>
      </c>
      <c r="J318" s="428">
        <f>SUM([6]B!AC844,[6]B!AC851,[6]B!AC855,[6]B!AC862,[6]B!AC871)</f>
        <v>0</v>
      </c>
      <c r="K318" s="428">
        <f>SUM([6]B!AD844,[6]B!AD851,[6]B!AD855,[6]B!AD862,[6]B!AD871)</f>
        <v>0</v>
      </c>
      <c r="L318" s="428">
        <f>SUM([6]B!AE844,[6]B!AE851,[6]B!AE855,[6]B!AE862,[6]B!AE871)</f>
        <v>0</v>
      </c>
      <c r="M318" s="428">
        <f>SUM([6]B!AF844,[6]B!AF851,[6]B!AF855,[6]B!AF862,[6]B!AF871)</f>
        <v>0</v>
      </c>
      <c r="N318" s="428">
        <f>SUM([6]B!AG844,[6]B!AG851,[6]B!AG855,[6]B!AG862,[6]B!AG871)</f>
        <v>0</v>
      </c>
      <c r="O318" s="428">
        <f>SUM([6]B!AH844,[6]B!AH851,[6]B!AH855,[6]B!AH862,[6]B!AH871)</f>
        <v>0</v>
      </c>
      <c r="P318" s="428">
        <f>SUM([6]B!AI844,[6]B!AI851,[6]B!AI855,[6]B!AI862,[6]B!AI871)</f>
        <v>31</v>
      </c>
      <c r="Q318" s="428">
        <f>SUM([6]B!AJ844,[6]B!AJ851,[6]B!AJ855,[6]B!AJ862,[6]B!AJ871)</f>
        <v>0</v>
      </c>
      <c r="R318" s="169"/>
      <c r="U318" s="137"/>
    </row>
    <row r="319" spans="1:22" ht="15" customHeight="1" x14ac:dyDescent="0.15">
      <c r="A319" s="737" t="s">
        <v>438</v>
      </c>
      <c r="B319" s="738"/>
      <c r="C319" s="429">
        <f>SUM([6]B!C875,[6]B!C879,[6]B!C883,[6]B!C891,[6]B!C894,[6]B!C897)</f>
        <v>0</v>
      </c>
      <c r="D319" s="429">
        <f>SUM([6]B!D875,[6]B!D879,[6]B!D883,[6]B!D891,[6]B!D894,[6]B!D897)</f>
        <v>0</v>
      </c>
      <c r="E319" s="365">
        <f>SUM([6]B!E875,[6]B!E879,[6]B!E883,[6]B!E891,[6]B!E894,[6]B!E897)</f>
        <v>0</v>
      </c>
      <c r="F319" s="365">
        <f>SUM([6]B!F875,[6]B!F879,[6]B!F883,[6]B!F891,[6]B!F894,[6]B!F897)</f>
        <v>0</v>
      </c>
      <c r="G319" s="365">
        <f>SUM([6]B!G875,[6]B!G879,[6]B!G883,[6]B!G891,[6]B!G894,[6]B!G897)</f>
        <v>0</v>
      </c>
      <c r="H319" s="365">
        <f>SUM([6]B!AA875,[6]B!AA879,[6]B!AA883,[6]B!AA891,[6]B!AA894,[6]B!AA897)</f>
        <v>0</v>
      </c>
      <c r="I319" s="365">
        <f>SUM([6]B!AB875,[6]B!AB879,[6]B!AB883,[6]B!AB891,[6]B!AB894,[6]B!AB897)</f>
        <v>0</v>
      </c>
      <c r="J319" s="365">
        <f>SUM([6]B!AC875,[6]B!AC879,[6]B!AC883,[6]B!AC891,[6]B!AC894,[6]B!AC897)</f>
        <v>0</v>
      </c>
      <c r="K319" s="365">
        <f>SUM([6]B!AD875,[6]B!AD879,[6]B!AD883,[6]B!AD891,[6]B!AD894,[6]B!AD897)</f>
        <v>0</v>
      </c>
      <c r="L319" s="365">
        <f>SUM([6]B!AE875,[6]B!AE879,[6]B!AE883,[6]B!AE891,[6]B!AE894,[6]B!AE897)</f>
        <v>0</v>
      </c>
      <c r="M319" s="365">
        <f>SUM([6]B!AF875,[6]B!AF879,[6]B!AF883,[6]B!AF891,[6]B!AF894,[6]B!AF897)</f>
        <v>0</v>
      </c>
      <c r="N319" s="365">
        <f>SUM([6]B!AG875,[6]B!AG879,[6]B!AG883,[6]B!AG891,[6]B!AG894,[6]B!AG897)</f>
        <v>0</v>
      </c>
      <c r="O319" s="365">
        <f>SUM([6]B!AH875,[6]B!AH879,[6]B!AH883,[6]B!AH891,[6]B!AH894,[6]B!AH897)</f>
        <v>0</v>
      </c>
      <c r="P319" s="365">
        <f>SUM([6]B!AI875,[6]B!AI879,[6]B!AI883,[6]B!AI891,[6]B!AI894,[6]B!AI897)</f>
        <v>0</v>
      </c>
      <c r="Q319" s="365">
        <f>SUM([6]B!AJ875,[6]B!AJ879,[6]B!AJ883,[6]B!AJ891,[6]B!AJ894,[6]B!AJ897)</f>
        <v>0</v>
      </c>
      <c r="R319" s="41"/>
      <c r="U319" s="137"/>
    </row>
    <row r="320" spans="1:22" ht="15" customHeight="1" x14ac:dyDescent="0.15">
      <c r="A320" s="170" t="s">
        <v>439</v>
      </c>
      <c r="B320" s="171"/>
      <c r="C320" s="430"/>
      <c r="D320" s="431"/>
      <c r="E320" s="432"/>
      <c r="F320" s="433"/>
      <c r="G320" s="434"/>
      <c r="H320" s="432"/>
      <c r="I320" s="435"/>
      <c r="J320" s="433"/>
      <c r="K320" s="432"/>
      <c r="L320" s="435"/>
      <c r="M320" s="433"/>
      <c r="N320" s="436"/>
      <c r="O320" s="432"/>
      <c r="P320" s="433"/>
      <c r="Q320" s="437"/>
      <c r="R320" s="169"/>
      <c r="U320" s="137"/>
    </row>
    <row r="321" spans="1:24" ht="15" customHeight="1" x14ac:dyDescent="0.15">
      <c r="A321" s="739" t="s">
        <v>440</v>
      </c>
      <c r="B321" s="740"/>
      <c r="C321" s="344">
        <f>[6]B!C905</f>
        <v>0</v>
      </c>
      <c r="D321" s="344">
        <f>[6]B!D905</f>
        <v>0</v>
      </c>
      <c r="E321" s="381">
        <f>[6]B!E905</f>
        <v>0</v>
      </c>
      <c r="F321" s="381">
        <f>[6]B!F905</f>
        <v>0</v>
      </c>
      <c r="G321" s="381">
        <f>[6]B!G905</f>
        <v>0</v>
      </c>
      <c r="H321" s="381">
        <f>[6]B!AA905</f>
        <v>0</v>
      </c>
      <c r="I321" s="381">
        <f>[6]B!AB905</f>
        <v>0</v>
      </c>
      <c r="J321" s="381">
        <f>[6]B!AC905</f>
        <v>0</v>
      </c>
      <c r="K321" s="381">
        <f>[6]B!AD905</f>
        <v>0</v>
      </c>
      <c r="L321" s="381">
        <f>[6]B!AE905</f>
        <v>0</v>
      </c>
      <c r="M321" s="381">
        <f>[6]B!AF905</f>
        <v>0</v>
      </c>
      <c r="N321" s="381">
        <f>[6]B!AG905</f>
        <v>0</v>
      </c>
      <c r="O321" s="381">
        <f>[6]B!AH905</f>
        <v>0</v>
      </c>
      <c r="P321" s="381">
        <f>[6]B!AI905</f>
        <v>0</v>
      </c>
      <c r="Q321" s="381">
        <f>[6]B!AJ905</f>
        <v>0</v>
      </c>
      <c r="R321" s="169"/>
      <c r="U321" s="137"/>
    </row>
    <row r="322" spans="1:24" ht="15" customHeight="1" x14ac:dyDescent="0.15">
      <c r="A322" s="172" t="s">
        <v>441</v>
      </c>
      <c r="B322" s="173"/>
      <c r="C322" s="430"/>
      <c r="D322" s="431"/>
      <c r="E322" s="432"/>
      <c r="F322" s="433"/>
      <c r="G322" s="434"/>
      <c r="H322" s="432"/>
      <c r="I322" s="435"/>
      <c r="J322" s="433"/>
      <c r="K322" s="432"/>
      <c r="L322" s="435"/>
      <c r="M322" s="433"/>
      <c r="N322" s="436"/>
      <c r="O322" s="432"/>
      <c r="P322" s="433"/>
      <c r="Q322" s="437"/>
      <c r="R322" s="169"/>
      <c r="U322" s="137"/>
    </row>
    <row r="323" spans="1:24" ht="15" customHeight="1" x14ac:dyDescent="0.15">
      <c r="A323" s="683" t="s">
        <v>442</v>
      </c>
      <c r="B323" s="728"/>
      <c r="C323" s="438">
        <f>[6]B!C911</f>
        <v>0</v>
      </c>
      <c r="D323" s="438">
        <f>[6]B!D911</f>
        <v>0</v>
      </c>
      <c r="E323" s="439">
        <f>[6]B!E911</f>
        <v>0</v>
      </c>
      <c r="F323" s="439">
        <f>[6]B!F911</f>
        <v>0</v>
      </c>
      <c r="G323" s="439">
        <f>[6]B!G911</f>
        <v>0</v>
      </c>
      <c r="H323" s="439">
        <f>[6]B!AA911</f>
        <v>0</v>
      </c>
      <c r="I323" s="439">
        <f>[6]B!AB911</f>
        <v>0</v>
      </c>
      <c r="J323" s="439">
        <f>[6]B!AC911</f>
        <v>0</v>
      </c>
      <c r="K323" s="439">
        <f>[6]B!AD911</f>
        <v>0</v>
      </c>
      <c r="L323" s="439">
        <f>[6]B!AE911</f>
        <v>0</v>
      </c>
      <c r="M323" s="439">
        <f>[6]B!AF911</f>
        <v>0</v>
      </c>
      <c r="N323" s="439">
        <f>[6]B!AG911</f>
        <v>0</v>
      </c>
      <c r="O323" s="439">
        <f>[6]B!AH911</f>
        <v>0</v>
      </c>
      <c r="P323" s="439">
        <f>[6]B!AI911</f>
        <v>0</v>
      </c>
      <c r="Q323" s="439">
        <f>[6]B!AJ911</f>
        <v>0</v>
      </c>
      <c r="R323" s="169"/>
      <c r="U323" s="137"/>
    </row>
    <row r="324" spans="1:24" ht="15" customHeight="1" x14ac:dyDescent="0.15">
      <c r="A324" s="729" t="s">
        <v>443</v>
      </c>
      <c r="B324" s="730"/>
      <c r="C324" s="440">
        <f>[6]B!C927</f>
        <v>0</v>
      </c>
      <c r="D324" s="440">
        <f>[6]B!D927</f>
        <v>0</v>
      </c>
      <c r="E324" s="441">
        <f>[6]B!E927</f>
        <v>0</v>
      </c>
      <c r="F324" s="441">
        <f>[6]B!F927</f>
        <v>0</v>
      </c>
      <c r="G324" s="441">
        <f>[6]B!G927</f>
        <v>0</v>
      </c>
      <c r="H324" s="441">
        <f>[6]B!AA927</f>
        <v>0</v>
      </c>
      <c r="I324" s="441">
        <f>[6]B!AB927</f>
        <v>0</v>
      </c>
      <c r="J324" s="441">
        <f>[6]B!AC927</f>
        <v>0</v>
      </c>
      <c r="K324" s="441">
        <f>[6]B!AD927</f>
        <v>0</v>
      </c>
      <c r="L324" s="441">
        <f>[6]B!AE927</f>
        <v>0</v>
      </c>
      <c r="M324" s="441">
        <f>[6]B!AF927</f>
        <v>0</v>
      </c>
      <c r="N324" s="441">
        <f>[6]B!AG927</f>
        <v>0</v>
      </c>
      <c r="O324" s="441">
        <f>[6]B!AH927</f>
        <v>0</v>
      </c>
      <c r="P324" s="441">
        <f>[6]B!AI927</f>
        <v>0</v>
      </c>
      <c r="Q324" s="441">
        <f>[6]B!AJ927</f>
        <v>0</v>
      </c>
      <c r="R324" s="169"/>
      <c r="U324" s="137"/>
    </row>
    <row r="325" spans="1:24" ht="15" customHeight="1" x14ac:dyDescent="0.15">
      <c r="A325" s="729" t="s">
        <v>444</v>
      </c>
      <c r="B325" s="730"/>
      <c r="C325" s="442">
        <f>[6]B!C950</f>
        <v>0</v>
      </c>
      <c r="D325" s="442">
        <f>[6]B!D950</f>
        <v>0</v>
      </c>
      <c r="E325" s="443">
        <f>[6]B!E950</f>
        <v>0</v>
      </c>
      <c r="F325" s="443">
        <f>[6]B!F950</f>
        <v>0</v>
      </c>
      <c r="G325" s="443">
        <f>[6]B!G950</f>
        <v>0</v>
      </c>
      <c r="H325" s="443">
        <f>[6]B!AA950</f>
        <v>0</v>
      </c>
      <c r="I325" s="443">
        <f>[6]B!AB950</f>
        <v>0</v>
      </c>
      <c r="J325" s="443">
        <f>[6]B!AC950</f>
        <v>0</v>
      </c>
      <c r="K325" s="443">
        <f>[6]B!AD950</f>
        <v>0</v>
      </c>
      <c r="L325" s="443">
        <f>[6]B!AE950</f>
        <v>0</v>
      </c>
      <c r="M325" s="443">
        <f>[6]B!AF950</f>
        <v>0</v>
      </c>
      <c r="N325" s="443">
        <f>[6]B!AG950</f>
        <v>0</v>
      </c>
      <c r="O325" s="443">
        <f>[6]B!AH950</f>
        <v>0</v>
      </c>
      <c r="P325" s="443">
        <f>[6]B!AI950</f>
        <v>0</v>
      </c>
      <c r="Q325" s="443">
        <f>[6]B!AJ950</f>
        <v>0</v>
      </c>
      <c r="R325" s="169"/>
      <c r="U325" s="137"/>
    </row>
    <row r="326" spans="1:24" ht="15" customHeight="1" x14ac:dyDescent="0.15">
      <c r="A326" s="731" t="s">
        <v>445</v>
      </c>
      <c r="B326" s="732"/>
      <c r="C326" s="444">
        <f>SUM(C318+C319+C321+C323+C324+C325)</f>
        <v>0</v>
      </c>
      <c r="D326" s="444">
        <f t="shared" ref="D326:Q326" si="8">SUM(D318+D319+D321+D323+D324+D325)</f>
        <v>0</v>
      </c>
      <c r="E326" s="444">
        <f t="shared" si="8"/>
        <v>0</v>
      </c>
      <c r="F326" s="444">
        <f t="shared" si="8"/>
        <v>0</v>
      </c>
      <c r="G326" s="444">
        <f t="shared" si="8"/>
        <v>0</v>
      </c>
      <c r="H326" s="444">
        <f t="shared" si="8"/>
        <v>0</v>
      </c>
      <c r="I326" s="444">
        <f t="shared" si="8"/>
        <v>0</v>
      </c>
      <c r="J326" s="444">
        <f t="shared" si="8"/>
        <v>0</v>
      </c>
      <c r="K326" s="444">
        <f t="shared" si="8"/>
        <v>0</v>
      </c>
      <c r="L326" s="444">
        <f t="shared" si="8"/>
        <v>0</v>
      </c>
      <c r="M326" s="444">
        <f t="shared" si="8"/>
        <v>0</v>
      </c>
      <c r="N326" s="444">
        <f t="shared" si="8"/>
        <v>0</v>
      </c>
      <c r="O326" s="444">
        <f t="shared" si="8"/>
        <v>0</v>
      </c>
      <c r="P326" s="444">
        <f t="shared" si="8"/>
        <v>31</v>
      </c>
      <c r="Q326" s="444">
        <f t="shared" si="8"/>
        <v>0</v>
      </c>
      <c r="R326" s="169"/>
      <c r="U326" s="137"/>
    </row>
    <row r="327" spans="1:24" s="177" customFormat="1" ht="24.95" customHeight="1" x14ac:dyDescent="0.15">
      <c r="A327" s="174" t="s">
        <v>446</v>
      </c>
      <c r="B327" s="175"/>
      <c r="C327" s="175"/>
      <c r="D327" s="445"/>
      <c r="E327" s="445"/>
      <c r="F327" s="445"/>
      <c r="G327" s="445"/>
      <c r="H327" s="445"/>
      <c r="I327" s="445"/>
      <c r="J327" s="445"/>
      <c r="K327" s="445"/>
      <c r="L327" s="445"/>
      <c r="M327" s="445"/>
      <c r="N327" s="445"/>
      <c r="O327" s="446"/>
      <c r="P327" s="446"/>
      <c r="Q327" s="446"/>
      <c r="R327" s="446"/>
      <c r="S327" s="176"/>
      <c r="X327" s="5"/>
    </row>
    <row r="328" spans="1:24" ht="24" customHeight="1" x14ac:dyDescent="0.15">
      <c r="A328" s="639" t="s">
        <v>447</v>
      </c>
      <c r="B328" s="720"/>
      <c r="C328" s="595" t="s">
        <v>410</v>
      </c>
      <c r="D328" s="725" t="s">
        <v>434</v>
      </c>
      <c r="E328" s="725"/>
      <c r="F328" s="725"/>
      <c r="G328" s="725"/>
      <c r="H328" s="726" t="s">
        <v>412</v>
      </c>
      <c r="I328" s="726"/>
      <c r="J328" s="727"/>
      <c r="K328" s="655" t="s">
        <v>413</v>
      </c>
      <c r="L328" s="655"/>
      <c r="M328" s="655"/>
      <c r="N328" s="656" t="s">
        <v>414</v>
      </c>
      <c r="O328" s="659" t="s">
        <v>415</v>
      </c>
      <c r="P328" s="660"/>
      <c r="Q328" s="661" t="s">
        <v>416</v>
      </c>
      <c r="S328" s="151"/>
    </row>
    <row r="329" spans="1:24" ht="18" customHeight="1" x14ac:dyDescent="0.15">
      <c r="A329" s="639"/>
      <c r="B329" s="720"/>
      <c r="C329" s="596"/>
      <c r="D329" s="664" t="s">
        <v>448</v>
      </c>
      <c r="E329" s="721" t="s">
        <v>419</v>
      </c>
      <c r="F329" s="722"/>
      <c r="G329" s="723" t="s">
        <v>449</v>
      </c>
      <c r="H329" s="669" t="s">
        <v>421</v>
      </c>
      <c r="I329" s="671" t="s">
        <v>422</v>
      </c>
      <c r="J329" s="644" t="s">
        <v>423</v>
      </c>
      <c r="K329" s="646" t="s">
        <v>424</v>
      </c>
      <c r="L329" s="647" t="s">
        <v>425</v>
      </c>
      <c r="M329" s="648" t="s">
        <v>426</v>
      </c>
      <c r="N329" s="657"/>
      <c r="O329" s="649" t="s">
        <v>427</v>
      </c>
      <c r="P329" s="650" t="s">
        <v>428</v>
      </c>
      <c r="Q329" s="662"/>
    </row>
    <row r="330" spans="1:24" ht="18" customHeight="1" x14ac:dyDescent="0.15">
      <c r="A330" s="639"/>
      <c r="B330" s="720"/>
      <c r="C330" s="680"/>
      <c r="D330" s="665"/>
      <c r="E330" s="152" t="s">
        <v>429</v>
      </c>
      <c r="F330" s="134" t="s">
        <v>430</v>
      </c>
      <c r="G330" s="724"/>
      <c r="H330" s="670"/>
      <c r="I330" s="672"/>
      <c r="J330" s="645"/>
      <c r="K330" s="646"/>
      <c r="L330" s="647"/>
      <c r="M330" s="648"/>
      <c r="N330" s="658"/>
      <c r="O330" s="649"/>
      <c r="P330" s="650"/>
      <c r="Q330" s="663"/>
    </row>
    <row r="331" spans="1:24" ht="15" customHeight="1" x14ac:dyDescent="0.15">
      <c r="A331" s="447">
        <v>1901023</v>
      </c>
      <c r="B331" s="448" t="s">
        <v>369</v>
      </c>
      <c r="C331" s="449">
        <f>[6]B!C2249</f>
        <v>58</v>
      </c>
      <c r="D331" s="449">
        <f>[6]B!D2249</f>
        <v>58</v>
      </c>
      <c r="E331" s="450">
        <f>[6]B!E2249</f>
        <v>58</v>
      </c>
      <c r="F331" s="450">
        <f>[6]B!F2249</f>
        <v>0</v>
      </c>
      <c r="G331" s="450">
        <f>[6]B!G2249</f>
        <v>0</v>
      </c>
      <c r="H331" s="451">
        <f>[6]B!AA2249</f>
        <v>58</v>
      </c>
      <c r="I331" s="451">
        <f>[6]B!AB2249</f>
        <v>0</v>
      </c>
      <c r="J331" s="451">
        <f>[6]B!AC2249</f>
        <v>0</v>
      </c>
      <c r="K331" s="451">
        <f>[6]B!AD2249</f>
        <v>0</v>
      </c>
      <c r="L331" s="451">
        <f>[6]B!AE2249</f>
        <v>0</v>
      </c>
      <c r="M331" s="451">
        <f>[6]B!AF2249</f>
        <v>0</v>
      </c>
      <c r="N331" s="451">
        <f>[6]B!AG2249</f>
        <v>0</v>
      </c>
      <c r="O331" s="451">
        <f>[6]B!AH2249</f>
        <v>0</v>
      </c>
      <c r="P331" s="451">
        <f>[6]B!AI2249</f>
        <v>0</v>
      </c>
      <c r="Q331" s="451">
        <f>[6]B!AJ2249</f>
        <v>0</v>
      </c>
      <c r="R331" s="169"/>
    </row>
    <row r="332" spans="1:24" ht="15" customHeight="1" x14ac:dyDescent="0.15">
      <c r="A332" s="452">
        <v>1901024</v>
      </c>
      <c r="B332" s="453" t="s">
        <v>370</v>
      </c>
      <c r="C332" s="449">
        <f>[6]B!C2250</f>
        <v>0</v>
      </c>
      <c r="D332" s="449">
        <f>[6]B!D2250</f>
        <v>0</v>
      </c>
      <c r="E332" s="450">
        <f>[6]B!E2250</f>
        <v>0</v>
      </c>
      <c r="F332" s="450">
        <f>[6]B!F2250</f>
        <v>0</v>
      </c>
      <c r="G332" s="450">
        <f>[6]B!G2250</f>
        <v>0</v>
      </c>
      <c r="H332" s="451">
        <f>[6]B!AA2250</f>
        <v>0</v>
      </c>
      <c r="I332" s="451">
        <f>[6]B!AB2250</f>
        <v>0</v>
      </c>
      <c r="J332" s="451">
        <f>[6]B!AC2250</f>
        <v>0</v>
      </c>
      <c r="K332" s="451">
        <f>[6]B!AD2250</f>
        <v>0</v>
      </c>
      <c r="L332" s="451">
        <f>[6]B!AE2250</f>
        <v>0</v>
      </c>
      <c r="M332" s="451">
        <f>[6]B!AF2250</f>
        <v>0</v>
      </c>
      <c r="N332" s="451">
        <f>[6]B!AG2250</f>
        <v>0</v>
      </c>
      <c r="O332" s="451">
        <f>[6]B!AH2250</f>
        <v>0</v>
      </c>
      <c r="P332" s="451">
        <f>[6]B!AI2250</f>
        <v>0</v>
      </c>
      <c r="Q332" s="451">
        <f>[6]B!AJ2250</f>
        <v>0</v>
      </c>
      <c r="R332" s="169"/>
    </row>
    <row r="333" spans="1:24" ht="15" customHeight="1" x14ac:dyDescent="0.15">
      <c r="A333" s="452">
        <v>1901025</v>
      </c>
      <c r="B333" s="453" t="s">
        <v>450</v>
      </c>
      <c r="C333" s="449">
        <f>[6]B!C2251</f>
        <v>0</v>
      </c>
      <c r="D333" s="449">
        <f>[6]B!D2251</f>
        <v>0</v>
      </c>
      <c r="E333" s="450">
        <f>[6]B!E2251</f>
        <v>0</v>
      </c>
      <c r="F333" s="450">
        <f>[6]B!F2251</f>
        <v>0</v>
      </c>
      <c r="G333" s="450">
        <f>[6]B!G2251</f>
        <v>0</v>
      </c>
      <c r="H333" s="451">
        <f>[6]B!AA2251</f>
        <v>0</v>
      </c>
      <c r="I333" s="451">
        <f>[6]B!AB2251</f>
        <v>0</v>
      </c>
      <c r="J333" s="451">
        <f>[6]B!AC2251</f>
        <v>0</v>
      </c>
      <c r="K333" s="451">
        <f>[6]B!AD2251</f>
        <v>0</v>
      </c>
      <c r="L333" s="451">
        <f>[6]B!AE2251</f>
        <v>0</v>
      </c>
      <c r="M333" s="451">
        <f>[6]B!AF2251</f>
        <v>0</v>
      </c>
      <c r="N333" s="451">
        <f>[6]B!AG2251</f>
        <v>0</v>
      </c>
      <c r="O333" s="451">
        <f>[6]B!AH2251</f>
        <v>0</v>
      </c>
      <c r="P333" s="451">
        <f>[6]B!AI2251</f>
        <v>0</v>
      </c>
      <c r="Q333" s="451">
        <f>[6]B!AJ2251</f>
        <v>0</v>
      </c>
      <c r="R333" s="169"/>
    </row>
    <row r="334" spans="1:24" ht="15" customHeight="1" x14ac:dyDescent="0.15">
      <c r="A334" s="452">
        <v>1901026</v>
      </c>
      <c r="B334" s="453" t="s">
        <v>374</v>
      </c>
      <c r="C334" s="449">
        <f>[6]B!C2252</f>
        <v>0</v>
      </c>
      <c r="D334" s="449">
        <f>[6]B!D2252</f>
        <v>0</v>
      </c>
      <c r="E334" s="450">
        <f>[6]B!E2252</f>
        <v>0</v>
      </c>
      <c r="F334" s="450">
        <f>[6]B!F2252</f>
        <v>0</v>
      </c>
      <c r="G334" s="450">
        <f>[6]B!G2252</f>
        <v>0</v>
      </c>
      <c r="H334" s="451">
        <f>[6]B!AA2252</f>
        <v>0</v>
      </c>
      <c r="I334" s="451">
        <f>[6]B!AB2252</f>
        <v>0</v>
      </c>
      <c r="J334" s="451">
        <f>[6]B!AC2252</f>
        <v>0</v>
      </c>
      <c r="K334" s="451">
        <f>[6]B!AD2252</f>
        <v>0</v>
      </c>
      <c r="L334" s="451">
        <f>[6]B!AE2252</f>
        <v>0</v>
      </c>
      <c r="M334" s="451">
        <f>[6]B!AF2252</f>
        <v>0</v>
      </c>
      <c r="N334" s="451">
        <f>[6]B!AG2252</f>
        <v>0</v>
      </c>
      <c r="O334" s="451">
        <f>[6]B!AH2252</f>
        <v>0</v>
      </c>
      <c r="P334" s="451">
        <f>[6]B!AI2252</f>
        <v>0</v>
      </c>
      <c r="Q334" s="451">
        <f>[6]B!AJ2252</f>
        <v>0</v>
      </c>
      <c r="R334" s="169"/>
    </row>
    <row r="335" spans="1:24" ht="15" customHeight="1" x14ac:dyDescent="0.15">
      <c r="A335" s="452">
        <v>1901126</v>
      </c>
      <c r="B335" s="453" t="s">
        <v>375</v>
      </c>
      <c r="C335" s="449">
        <f>[6]B!C2253</f>
        <v>0</v>
      </c>
      <c r="D335" s="449">
        <f>[6]B!D2253</f>
        <v>0</v>
      </c>
      <c r="E335" s="450">
        <f>[6]B!E2253</f>
        <v>0</v>
      </c>
      <c r="F335" s="450">
        <f>[6]B!F2253</f>
        <v>0</v>
      </c>
      <c r="G335" s="450">
        <f>[6]B!G2253</f>
        <v>0</v>
      </c>
      <c r="H335" s="451">
        <f>[6]B!AA2253</f>
        <v>0</v>
      </c>
      <c r="I335" s="451">
        <f>[6]B!AB2253</f>
        <v>0</v>
      </c>
      <c r="J335" s="451">
        <f>[6]B!AC2253</f>
        <v>0</v>
      </c>
      <c r="K335" s="451">
        <f>[6]B!AD2253</f>
        <v>0</v>
      </c>
      <c r="L335" s="451">
        <f>[6]B!AE2253</f>
        <v>0</v>
      </c>
      <c r="M335" s="451">
        <f>[6]B!AF2253</f>
        <v>0</v>
      </c>
      <c r="N335" s="451">
        <f>[6]B!AG2253</f>
        <v>0</v>
      </c>
      <c r="O335" s="451">
        <f>[6]B!AH2253</f>
        <v>0</v>
      </c>
      <c r="P335" s="451">
        <f>[6]B!AI2253</f>
        <v>0</v>
      </c>
      <c r="Q335" s="451">
        <f>[6]B!AJ2253</f>
        <v>0</v>
      </c>
      <c r="R335" s="169"/>
    </row>
    <row r="336" spans="1:24" ht="15" customHeight="1" x14ac:dyDescent="0.15">
      <c r="A336" s="452">
        <v>1901027</v>
      </c>
      <c r="B336" s="453" t="s">
        <v>451</v>
      </c>
      <c r="C336" s="449">
        <f>[6]B!C2254</f>
        <v>0</v>
      </c>
      <c r="D336" s="449">
        <f>[6]B!D2254</f>
        <v>0</v>
      </c>
      <c r="E336" s="450">
        <f>[6]B!E2254</f>
        <v>0</v>
      </c>
      <c r="F336" s="450">
        <f>[6]B!F2254</f>
        <v>0</v>
      </c>
      <c r="G336" s="450">
        <f>[6]B!G2254</f>
        <v>0</v>
      </c>
      <c r="H336" s="451">
        <f>[6]B!AA2254</f>
        <v>0</v>
      </c>
      <c r="I336" s="451">
        <f>[6]B!AB2254</f>
        <v>0</v>
      </c>
      <c r="J336" s="451">
        <f>[6]B!AC2254</f>
        <v>0</v>
      </c>
      <c r="K336" s="451">
        <f>[6]B!AD2254</f>
        <v>0</v>
      </c>
      <c r="L336" s="451">
        <f>[6]B!AE2254</f>
        <v>0</v>
      </c>
      <c r="M336" s="451">
        <f>[6]B!AF2254</f>
        <v>0</v>
      </c>
      <c r="N336" s="451">
        <f>[6]B!AG2254</f>
        <v>0</v>
      </c>
      <c r="O336" s="451">
        <f>[6]B!AH2254</f>
        <v>0</v>
      </c>
      <c r="P336" s="451">
        <f>[6]B!AI2254</f>
        <v>0</v>
      </c>
      <c r="Q336" s="451">
        <f>[6]B!AJ2254</f>
        <v>0</v>
      </c>
      <c r="R336" s="169"/>
    </row>
    <row r="337" spans="1:18" ht="15" customHeight="1" x14ac:dyDescent="0.15">
      <c r="A337" s="452">
        <v>1901028</v>
      </c>
      <c r="B337" s="453" t="s">
        <v>379</v>
      </c>
      <c r="C337" s="449">
        <f>[6]B!C2255</f>
        <v>0</v>
      </c>
      <c r="D337" s="449">
        <f>[6]B!D2255</f>
        <v>0</v>
      </c>
      <c r="E337" s="450">
        <f>[6]B!E2255</f>
        <v>0</v>
      </c>
      <c r="F337" s="450">
        <f>[6]B!F2255</f>
        <v>0</v>
      </c>
      <c r="G337" s="450">
        <f>[6]B!G2255</f>
        <v>0</v>
      </c>
      <c r="H337" s="451">
        <f>[6]B!AA2255</f>
        <v>0</v>
      </c>
      <c r="I337" s="451">
        <f>[6]B!AB2255</f>
        <v>0</v>
      </c>
      <c r="J337" s="451">
        <f>[6]B!AC2255</f>
        <v>0</v>
      </c>
      <c r="K337" s="451">
        <f>[6]B!AD2255</f>
        <v>0</v>
      </c>
      <c r="L337" s="451">
        <f>[6]B!AE2255</f>
        <v>0</v>
      </c>
      <c r="M337" s="451">
        <f>[6]B!AF2255</f>
        <v>0</v>
      </c>
      <c r="N337" s="451">
        <f>[6]B!AG2255</f>
        <v>0</v>
      </c>
      <c r="O337" s="451">
        <f>[6]B!AH2255</f>
        <v>0</v>
      </c>
      <c r="P337" s="451">
        <f>[6]B!AI2255</f>
        <v>0</v>
      </c>
      <c r="Q337" s="451">
        <f>[6]B!AJ2255</f>
        <v>0</v>
      </c>
      <c r="R337" s="169"/>
    </row>
    <row r="338" spans="1:18" ht="15" customHeight="1" x14ac:dyDescent="0.15">
      <c r="A338" s="454">
        <v>1901029</v>
      </c>
      <c r="B338" s="455" t="s">
        <v>380</v>
      </c>
      <c r="C338" s="449">
        <f>[6]B!C2256</f>
        <v>0</v>
      </c>
      <c r="D338" s="449">
        <f>[6]B!D2256</f>
        <v>0</v>
      </c>
      <c r="E338" s="450">
        <f>[6]B!E2256</f>
        <v>0</v>
      </c>
      <c r="F338" s="450">
        <f>[6]B!F2256</f>
        <v>0</v>
      </c>
      <c r="G338" s="450">
        <f>[6]B!G2256</f>
        <v>0</v>
      </c>
      <c r="H338" s="451">
        <f>[6]B!AA2256</f>
        <v>0</v>
      </c>
      <c r="I338" s="451">
        <f>[6]B!AB2256</f>
        <v>0</v>
      </c>
      <c r="J338" s="451">
        <f>[6]B!AC2256</f>
        <v>0</v>
      </c>
      <c r="K338" s="451">
        <f>[6]B!AD2256</f>
        <v>0</v>
      </c>
      <c r="L338" s="451">
        <f>[6]B!AE2256</f>
        <v>0</v>
      </c>
      <c r="M338" s="451">
        <f>[6]B!AF2256</f>
        <v>0</v>
      </c>
      <c r="N338" s="451">
        <f>[6]B!AG2256</f>
        <v>0</v>
      </c>
      <c r="O338" s="451">
        <f>[6]B!AH2256</f>
        <v>0</v>
      </c>
      <c r="P338" s="451">
        <f>[6]B!AI2256</f>
        <v>0</v>
      </c>
      <c r="Q338" s="451">
        <f>[6]B!AJ2256</f>
        <v>0</v>
      </c>
      <c r="R338" s="169"/>
    </row>
    <row r="339" spans="1:18" s="393" customFormat="1" ht="15" customHeight="1" x14ac:dyDescent="0.15">
      <c r="A339" s="700" t="s">
        <v>410</v>
      </c>
      <c r="B339" s="701"/>
      <c r="C339" s="456">
        <f>SUM(C331:C338)</f>
        <v>58</v>
      </c>
      <c r="D339" s="457">
        <f>SUM(D331:D338)</f>
        <v>58</v>
      </c>
      <c r="E339" s="458">
        <f t="shared" ref="E339:Q339" si="9">SUM(E331:E338)</f>
        <v>58</v>
      </c>
      <c r="F339" s="458">
        <f t="shared" si="9"/>
        <v>0</v>
      </c>
      <c r="G339" s="458">
        <f t="shared" si="9"/>
        <v>0</v>
      </c>
      <c r="H339" s="458">
        <f t="shared" si="9"/>
        <v>58</v>
      </c>
      <c r="I339" s="458">
        <f t="shared" si="9"/>
        <v>0</v>
      </c>
      <c r="J339" s="458">
        <f t="shared" si="9"/>
        <v>0</v>
      </c>
      <c r="K339" s="458">
        <f t="shared" si="9"/>
        <v>0</v>
      </c>
      <c r="L339" s="458">
        <f t="shared" si="9"/>
        <v>0</v>
      </c>
      <c r="M339" s="458">
        <f t="shared" si="9"/>
        <v>0</v>
      </c>
      <c r="N339" s="458">
        <f t="shared" si="9"/>
        <v>0</v>
      </c>
      <c r="O339" s="458">
        <f t="shared" si="9"/>
        <v>0</v>
      </c>
      <c r="P339" s="444">
        <f t="shared" si="9"/>
        <v>0</v>
      </c>
      <c r="Q339" s="444">
        <f t="shared" si="9"/>
        <v>0</v>
      </c>
      <c r="R339" s="169"/>
    </row>
    <row r="340" spans="1:18" ht="24.95" customHeight="1" x14ac:dyDescent="0.15">
      <c r="A340" s="702" t="s">
        <v>452</v>
      </c>
      <c r="B340" s="702"/>
      <c r="C340" s="178"/>
      <c r="D340" s="459"/>
      <c r="E340" s="459"/>
      <c r="F340" s="459"/>
      <c r="G340" s="459"/>
      <c r="H340" s="459"/>
      <c r="I340" s="459"/>
      <c r="J340" s="459"/>
      <c r="K340" s="459"/>
      <c r="L340" s="459"/>
      <c r="M340" s="459"/>
      <c r="N340" s="179"/>
      <c r="O340" s="371"/>
      <c r="P340" s="371"/>
    </row>
    <row r="341" spans="1:18" ht="15" customHeight="1" x14ac:dyDescent="0.15">
      <c r="A341" s="690" t="s">
        <v>453</v>
      </c>
      <c r="B341" s="691"/>
      <c r="C341" s="705" t="s">
        <v>6</v>
      </c>
      <c r="D341" s="673" t="s">
        <v>418</v>
      </c>
      <c r="E341" s="709" t="s">
        <v>454</v>
      </c>
      <c r="F341" s="709"/>
      <c r="G341" s="709"/>
      <c r="H341" s="709"/>
      <c r="I341" s="709"/>
      <c r="J341" s="710"/>
      <c r="K341" s="711" t="s">
        <v>455</v>
      </c>
      <c r="L341" s="714" t="s">
        <v>413</v>
      </c>
      <c r="M341" s="715"/>
      <c r="N341" s="716"/>
      <c r="O341" s="656" t="s">
        <v>414</v>
      </c>
      <c r="P341" s="694" t="s">
        <v>415</v>
      </c>
      <c r="Q341" s="695"/>
      <c r="R341" s="661" t="s">
        <v>416</v>
      </c>
    </row>
    <row r="342" spans="1:18" ht="15" customHeight="1" x14ac:dyDescent="0.15">
      <c r="A342" s="703"/>
      <c r="B342" s="704"/>
      <c r="C342" s="706"/>
      <c r="D342" s="708"/>
      <c r="E342" s="698" t="s">
        <v>456</v>
      </c>
      <c r="F342" s="699"/>
      <c r="G342" s="699"/>
      <c r="H342" s="699" t="s">
        <v>457</v>
      </c>
      <c r="I342" s="699"/>
      <c r="J342" s="699"/>
      <c r="K342" s="712"/>
      <c r="L342" s="717"/>
      <c r="M342" s="718"/>
      <c r="N342" s="719"/>
      <c r="O342" s="657"/>
      <c r="P342" s="696"/>
      <c r="Q342" s="697"/>
      <c r="R342" s="662"/>
    </row>
    <row r="343" spans="1:18" ht="45" customHeight="1" x14ac:dyDescent="0.15">
      <c r="A343" s="692"/>
      <c r="B343" s="693"/>
      <c r="C343" s="707"/>
      <c r="D343" s="674"/>
      <c r="E343" s="180" t="s">
        <v>429</v>
      </c>
      <c r="F343" s="181" t="s">
        <v>430</v>
      </c>
      <c r="G343" s="560" t="s">
        <v>449</v>
      </c>
      <c r="H343" s="180" t="s">
        <v>429</v>
      </c>
      <c r="I343" s="181" t="s">
        <v>430</v>
      </c>
      <c r="J343" s="560" t="s">
        <v>449</v>
      </c>
      <c r="K343" s="713"/>
      <c r="L343" s="183" t="s">
        <v>424</v>
      </c>
      <c r="M343" s="184" t="s">
        <v>425</v>
      </c>
      <c r="N343" s="185" t="s">
        <v>426</v>
      </c>
      <c r="O343" s="658"/>
      <c r="P343" s="460" t="s">
        <v>427</v>
      </c>
      <c r="Q343" s="461" t="s">
        <v>428</v>
      </c>
      <c r="R343" s="663"/>
    </row>
    <row r="344" spans="1:18" ht="15" customHeight="1" x14ac:dyDescent="0.15">
      <c r="A344" s="186" t="s">
        <v>458</v>
      </c>
      <c r="B344" s="187" t="s">
        <v>459</v>
      </c>
      <c r="C344" s="311">
        <f>[6]B!$C$1216</f>
        <v>1</v>
      </c>
      <c r="D344" s="449">
        <f>[6]B!H1216</f>
        <v>1</v>
      </c>
      <c r="E344" s="450">
        <f>[6]B!I1216</f>
        <v>1</v>
      </c>
      <c r="F344" s="450">
        <f>[6]B!J1216</f>
        <v>0</v>
      </c>
      <c r="G344" s="450">
        <f>[6]B!K1216</f>
        <v>0</v>
      </c>
      <c r="H344" s="450">
        <f>[6]B!L1216</f>
        <v>0</v>
      </c>
      <c r="I344" s="450">
        <f>[6]B!M1216</f>
        <v>0</v>
      </c>
      <c r="J344" s="450">
        <f>[6]B!N1216</f>
        <v>0</v>
      </c>
      <c r="K344" s="462"/>
      <c r="L344" s="450">
        <f>[6]B!AD1216</f>
        <v>0</v>
      </c>
      <c r="M344" s="450">
        <f>[6]B!AE1216</f>
        <v>0</v>
      </c>
      <c r="N344" s="450">
        <f>[6]B!AF1216</f>
        <v>0</v>
      </c>
      <c r="O344" s="450">
        <f>[6]B!AG1216</f>
        <v>0</v>
      </c>
      <c r="P344" s="450">
        <f>[6]B!AH1216</f>
        <v>0</v>
      </c>
      <c r="Q344" s="450">
        <f>[6]B!AI1216</f>
        <v>0</v>
      </c>
      <c r="R344" s="450">
        <f>[6]B!AJ1216</f>
        <v>0</v>
      </c>
    </row>
    <row r="345" spans="1:18" ht="15" customHeight="1" x14ac:dyDescent="0.15">
      <c r="A345" s="188" t="s">
        <v>460</v>
      </c>
      <c r="B345" s="189" t="s">
        <v>461</v>
      </c>
      <c r="C345" s="449">
        <f>[6]B!C1352</f>
        <v>6</v>
      </c>
      <c r="D345" s="449">
        <f>[6]B!H1352</f>
        <v>5</v>
      </c>
      <c r="E345" s="451">
        <f>[6]B!I1352</f>
        <v>4</v>
      </c>
      <c r="F345" s="451">
        <f>[6]B!J1352</f>
        <v>1</v>
      </c>
      <c r="G345" s="451">
        <f>[6]B!K1352</f>
        <v>0</v>
      </c>
      <c r="H345" s="451">
        <f>[6]B!L1352</f>
        <v>1</v>
      </c>
      <c r="I345" s="451">
        <f>[6]B!M1352</f>
        <v>0</v>
      </c>
      <c r="J345" s="451">
        <f>[6]B!N1352</f>
        <v>0</v>
      </c>
      <c r="K345" s="451">
        <v>2</v>
      </c>
      <c r="L345" s="451">
        <f>[6]B!AD1352</f>
        <v>0</v>
      </c>
      <c r="M345" s="451">
        <f>[6]B!AE1352</f>
        <v>0</v>
      </c>
      <c r="N345" s="451">
        <f>[6]B!AF1352</f>
        <v>0</v>
      </c>
      <c r="O345" s="451">
        <f>[6]B!AG1352</f>
        <v>0</v>
      </c>
      <c r="P345" s="451">
        <f>[6]B!AH1352</f>
        <v>0</v>
      </c>
      <c r="Q345" s="451">
        <f>[6]B!AI1352</f>
        <v>0</v>
      </c>
      <c r="R345" s="451">
        <f>[6]B!AJ1352</f>
        <v>0</v>
      </c>
    </row>
    <row r="346" spans="1:18" ht="15" customHeight="1" x14ac:dyDescent="0.15">
      <c r="A346" s="188" t="s">
        <v>113</v>
      </c>
      <c r="B346" s="189" t="s">
        <v>462</v>
      </c>
      <c r="C346" s="449">
        <f>[6]B!C1502</f>
        <v>25</v>
      </c>
      <c r="D346" s="449">
        <f>[6]B!H1502</f>
        <v>20</v>
      </c>
      <c r="E346" s="451">
        <f>[6]B!I1502</f>
        <v>20</v>
      </c>
      <c r="F346" s="451">
        <f>[6]B!J1502</f>
        <v>0</v>
      </c>
      <c r="G346" s="451">
        <f>[6]B!K1502</f>
        <v>1</v>
      </c>
      <c r="H346" s="451">
        <f>[6]B!L1502</f>
        <v>4</v>
      </c>
      <c r="I346" s="451">
        <f>[6]B!M1502</f>
        <v>0</v>
      </c>
      <c r="J346" s="451">
        <f>[6]B!N1502</f>
        <v>0</v>
      </c>
      <c r="K346" s="451">
        <v>9</v>
      </c>
      <c r="L346" s="451">
        <f>[6]B!AD1502</f>
        <v>0</v>
      </c>
      <c r="M346" s="451">
        <f>[6]B!AE1502</f>
        <v>0</v>
      </c>
      <c r="N346" s="451">
        <f>[6]B!AF1502</f>
        <v>0</v>
      </c>
      <c r="O346" s="451">
        <f>[6]B!AG1502</f>
        <v>0</v>
      </c>
      <c r="P346" s="451">
        <f>[6]B!AH1502</f>
        <v>0</v>
      </c>
      <c r="Q346" s="451">
        <f>[6]B!AI1502</f>
        <v>0</v>
      </c>
      <c r="R346" s="451">
        <f>[6]B!AJ1502</f>
        <v>0</v>
      </c>
    </row>
    <row r="347" spans="1:18" ht="15" customHeight="1" x14ac:dyDescent="0.15">
      <c r="A347" s="188" t="s">
        <v>115</v>
      </c>
      <c r="B347" s="189" t="s">
        <v>463</v>
      </c>
      <c r="C347" s="449">
        <f>[6]B!C1566</f>
        <v>5</v>
      </c>
      <c r="D347" s="449">
        <f>[6]B!H1566</f>
        <v>5</v>
      </c>
      <c r="E347" s="451">
        <f>[6]B!I1566</f>
        <v>5</v>
      </c>
      <c r="F347" s="451">
        <f>[6]B!J1566</f>
        <v>0</v>
      </c>
      <c r="G347" s="451">
        <f>[6]B!K1566</f>
        <v>0</v>
      </c>
      <c r="H347" s="451">
        <f>[6]B!L1566</f>
        <v>0</v>
      </c>
      <c r="I347" s="451">
        <f>[6]B!M1566</f>
        <v>0</v>
      </c>
      <c r="J347" s="451">
        <f>[6]B!N1566</f>
        <v>0</v>
      </c>
      <c r="K347" s="451">
        <v>5</v>
      </c>
      <c r="L347" s="451">
        <f>[6]B!AD1566</f>
        <v>0</v>
      </c>
      <c r="M347" s="451">
        <f>[6]B!AE1566</f>
        <v>0</v>
      </c>
      <c r="N347" s="451">
        <f>[6]B!AF1566</f>
        <v>0</v>
      </c>
      <c r="O347" s="451">
        <f>[6]B!AG1566</f>
        <v>0</v>
      </c>
      <c r="P347" s="451">
        <f>[6]B!AH1566</f>
        <v>0</v>
      </c>
      <c r="Q347" s="451">
        <f>[6]B!AI1566</f>
        <v>0</v>
      </c>
      <c r="R347" s="451">
        <f>[6]B!AJ1566</f>
        <v>0</v>
      </c>
    </row>
    <row r="348" spans="1:18" ht="15" customHeight="1" x14ac:dyDescent="0.15">
      <c r="A348" s="188" t="s">
        <v>117</v>
      </c>
      <c r="B348" s="189" t="s">
        <v>464</v>
      </c>
      <c r="C348" s="449">
        <f>[6]B!C1635</f>
        <v>14</v>
      </c>
      <c r="D348" s="449">
        <f>[6]B!H1635</f>
        <v>11</v>
      </c>
      <c r="E348" s="451">
        <f>[6]B!I1635</f>
        <v>11</v>
      </c>
      <c r="F348" s="451">
        <f>[6]B!J1635</f>
        <v>0</v>
      </c>
      <c r="G348" s="451">
        <f>[6]B!K1635</f>
        <v>0</v>
      </c>
      <c r="H348" s="451">
        <f>[6]B!L1635</f>
        <v>3</v>
      </c>
      <c r="I348" s="451">
        <f>[6]B!M1635</f>
        <v>0</v>
      </c>
      <c r="J348" s="451">
        <f>[6]B!N1635</f>
        <v>0</v>
      </c>
      <c r="K348" s="451">
        <v>9</v>
      </c>
      <c r="L348" s="451">
        <f>[6]B!AD1635</f>
        <v>0</v>
      </c>
      <c r="M348" s="451">
        <f>[6]B!AE1635</f>
        <v>0</v>
      </c>
      <c r="N348" s="451">
        <f>[6]B!AF1635</f>
        <v>0</v>
      </c>
      <c r="O348" s="451">
        <f>[6]B!AG1635</f>
        <v>0</v>
      </c>
      <c r="P348" s="451">
        <f>[6]B!AH1635</f>
        <v>0</v>
      </c>
      <c r="Q348" s="451">
        <f>[6]B!AI1635</f>
        <v>0</v>
      </c>
      <c r="R348" s="451">
        <f>[6]B!AJ1635</f>
        <v>0</v>
      </c>
    </row>
    <row r="349" spans="1:18" ht="15" customHeight="1" x14ac:dyDescent="0.15">
      <c r="A349" s="188" t="s">
        <v>465</v>
      </c>
      <c r="B349" s="189" t="s">
        <v>466</v>
      </c>
      <c r="C349" s="449">
        <f>[6]B!C1680</f>
        <v>40</v>
      </c>
      <c r="D349" s="449">
        <f>[6]B!H1680</f>
        <v>38</v>
      </c>
      <c r="E349" s="451">
        <f>[6]B!I1680</f>
        <v>38</v>
      </c>
      <c r="F349" s="451">
        <f>[6]B!J1680</f>
        <v>0</v>
      </c>
      <c r="G349" s="451">
        <f>[6]B!K1680</f>
        <v>1</v>
      </c>
      <c r="H349" s="451">
        <f>[6]B!L1680</f>
        <v>1</v>
      </c>
      <c r="I349" s="451">
        <f>[6]B!M1680</f>
        <v>0</v>
      </c>
      <c r="J349" s="451">
        <f>[6]B!N1680</f>
        <v>0</v>
      </c>
      <c r="K349" s="451">
        <v>40</v>
      </c>
      <c r="L349" s="451">
        <f>[6]B!AD1680</f>
        <v>0</v>
      </c>
      <c r="M349" s="451">
        <f>[6]B!AE1680</f>
        <v>0</v>
      </c>
      <c r="N349" s="451">
        <f>[6]B!AF1680</f>
        <v>0</v>
      </c>
      <c r="O349" s="451">
        <f>[6]B!AG1680</f>
        <v>0</v>
      </c>
      <c r="P349" s="451">
        <f>[6]B!AH1680</f>
        <v>0</v>
      </c>
      <c r="Q349" s="451">
        <f>[6]B!AI1680</f>
        <v>0</v>
      </c>
      <c r="R349" s="451">
        <f>[6]B!AJ1680</f>
        <v>0</v>
      </c>
    </row>
    <row r="350" spans="1:18" ht="15" customHeight="1" x14ac:dyDescent="0.15">
      <c r="A350" s="188" t="s">
        <v>124</v>
      </c>
      <c r="B350" s="189" t="s">
        <v>467</v>
      </c>
      <c r="C350" s="463">
        <f>[6]B!C1914</f>
        <v>10</v>
      </c>
      <c r="D350" s="463">
        <f>[6]B!H1914</f>
        <v>10</v>
      </c>
      <c r="E350" s="451">
        <f>[6]B!I1914</f>
        <v>10</v>
      </c>
      <c r="F350" s="451">
        <f>[6]B!J1914</f>
        <v>0</v>
      </c>
      <c r="G350" s="451">
        <f>[6]B!K1914</f>
        <v>0</v>
      </c>
      <c r="H350" s="451">
        <f>[6]B!L1914</f>
        <v>0</v>
      </c>
      <c r="I350" s="451">
        <f>[6]B!M1914</f>
        <v>0</v>
      </c>
      <c r="J350" s="451">
        <f>[6]B!N1914</f>
        <v>0</v>
      </c>
      <c r="K350" s="451">
        <v>0</v>
      </c>
      <c r="L350" s="451">
        <f>[6]B!AD1914</f>
        <v>0</v>
      </c>
      <c r="M350" s="451">
        <f>[6]B!AE1914</f>
        <v>0</v>
      </c>
      <c r="N350" s="451">
        <f>[6]B!AF1914</f>
        <v>0</v>
      </c>
      <c r="O350" s="451">
        <f>[6]B!AG1914</f>
        <v>0</v>
      </c>
      <c r="P350" s="451">
        <f>[6]B!AH1914</f>
        <v>0</v>
      </c>
      <c r="Q350" s="451">
        <f>[6]B!AI1914</f>
        <v>0</v>
      </c>
      <c r="R350" s="451">
        <f>[6]B!AJ1914</f>
        <v>0</v>
      </c>
    </row>
    <row r="351" spans="1:18" ht="15" customHeight="1" x14ac:dyDescent="0.15">
      <c r="A351" s="188" t="s">
        <v>468</v>
      </c>
      <c r="B351" s="189" t="s">
        <v>469</v>
      </c>
      <c r="C351" s="463">
        <f>[6]B!C1983</f>
        <v>4</v>
      </c>
      <c r="D351" s="463">
        <f>[6]B!H1983</f>
        <v>3</v>
      </c>
      <c r="E351" s="451">
        <f>[6]B!I1983</f>
        <v>3</v>
      </c>
      <c r="F351" s="451">
        <f>[6]B!J1983</f>
        <v>0</v>
      </c>
      <c r="G351" s="451">
        <f>[6]B!K1983</f>
        <v>0</v>
      </c>
      <c r="H351" s="451">
        <f>[6]B!L1983</f>
        <v>1</v>
      </c>
      <c r="I351" s="451">
        <f>[6]B!M1983</f>
        <v>0</v>
      </c>
      <c r="J351" s="451">
        <f>[6]B!N1983</f>
        <v>0</v>
      </c>
      <c r="K351" s="451">
        <v>1</v>
      </c>
      <c r="L351" s="451">
        <f>[6]B!AD1983</f>
        <v>0</v>
      </c>
      <c r="M351" s="451">
        <f>[6]B!AE1983</f>
        <v>0</v>
      </c>
      <c r="N351" s="451">
        <f>[6]B!AF1983</f>
        <v>0</v>
      </c>
      <c r="O351" s="451">
        <f>[6]B!AG1983</f>
        <v>0</v>
      </c>
      <c r="P351" s="451">
        <f>[6]B!AH1983</f>
        <v>0</v>
      </c>
      <c r="Q351" s="451">
        <f>[6]B!AI1983</f>
        <v>0</v>
      </c>
      <c r="R351" s="451">
        <f>[6]B!AJ1983</f>
        <v>0</v>
      </c>
    </row>
    <row r="352" spans="1:18" ht="15" customHeight="1" x14ac:dyDescent="0.15">
      <c r="A352" s="188" t="s">
        <v>470</v>
      </c>
      <c r="B352" s="189" t="s">
        <v>471</v>
      </c>
      <c r="C352" s="463">
        <f>[6]B!C2176</f>
        <v>133</v>
      </c>
      <c r="D352" s="463">
        <f>[6]B!H2176</f>
        <v>112</v>
      </c>
      <c r="E352" s="451">
        <f>[6]B!I2176</f>
        <v>104</v>
      </c>
      <c r="F352" s="451">
        <f>[6]B!J2176</f>
        <v>8</v>
      </c>
      <c r="G352" s="451">
        <f>[6]B!K2176</f>
        <v>8</v>
      </c>
      <c r="H352" s="451">
        <f>[6]B!L2176</f>
        <v>12</v>
      </c>
      <c r="I352" s="451">
        <f>[6]B!M2176</f>
        <v>1</v>
      </c>
      <c r="J352" s="451">
        <f>[6]B!N2176</f>
        <v>0</v>
      </c>
      <c r="K352" s="464"/>
      <c r="L352" s="451">
        <f>[6]B!AD2176</f>
        <v>0</v>
      </c>
      <c r="M352" s="451">
        <f>[6]B!AE2176</f>
        <v>0</v>
      </c>
      <c r="N352" s="451">
        <f>[6]B!AF2176</f>
        <v>0</v>
      </c>
      <c r="O352" s="451">
        <f>[6]B!AG2176</f>
        <v>0</v>
      </c>
      <c r="P352" s="451">
        <f>[6]B!AH2176</f>
        <v>0</v>
      </c>
      <c r="Q352" s="451">
        <f>[6]B!AI2176</f>
        <v>0</v>
      </c>
      <c r="R352" s="451">
        <f>[6]B!AJ2176</f>
        <v>0</v>
      </c>
    </row>
    <row r="353" spans="1:28" ht="15" customHeight="1" x14ac:dyDescent="0.15">
      <c r="A353" s="188" t="s">
        <v>472</v>
      </c>
      <c r="B353" s="189" t="s">
        <v>473</v>
      </c>
      <c r="C353" s="449">
        <f>[6]B!C2218</f>
        <v>6</v>
      </c>
      <c r="D353" s="449">
        <f>[6]B!H2218</f>
        <v>5</v>
      </c>
      <c r="E353" s="451">
        <f>[6]B!I2218</f>
        <v>5</v>
      </c>
      <c r="F353" s="451">
        <f>[6]B!J2218</f>
        <v>0</v>
      </c>
      <c r="G353" s="451">
        <f>[6]B!K2218</f>
        <v>0</v>
      </c>
      <c r="H353" s="451">
        <f>[6]B!L2218</f>
        <v>1</v>
      </c>
      <c r="I353" s="451">
        <f>[6]B!M2218</f>
        <v>0</v>
      </c>
      <c r="J353" s="451">
        <f>[6]B!N2218</f>
        <v>0</v>
      </c>
      <c r="K353" s="451">
        <v>4</v>
      </c>
      <c r="L353" s="451">
        <f>[6]B!AD2218</f>
        <v>0</v>
      </c>
      <c r="M353" s="451">
        <f>[6]B!AE2218</f>
        <v>0</v>
      </c>
      <c r="N353" s="451">
        <f>[6]B!AF2218</f>
        <v>0</v>
      </c>
      <c r="O353" s="451">
        <f>[6]B!AG2218</f>
        <v>0</v>
      </c>
      <c r="P353" s="451">
        <f>[6]B!AH2218</f>
        <v>0</v>
      </c>
      <c r="Q353" s="451">
        <f>[6]B!AI2218</f>
        <v>0</v>
      </c>
      <c r="R353" s="451">
        <f>[6]B!AJ2218</f>
        <v>0</v>
      </c>
    </row>
    <row r="354" spans="1:28" ht="15" customHeight="1" x14ac:dyDescent="0.15">
      <c r="A354" s="188" t="s">
        <v>474</v>
      </c>
      <c r="B354" s="189" t="s">
        <v>475</v>
      </c>
      <c r="C354" s="449">
        <f>[6]B!C2342</f>
        <v>23</v>
      </c>
      <c r="D354" s="449">
        <f>[6]B!H2342</f>
        <v>22</v>
      </c>
      <c r="E354" s="451">
        <f>[6]B!I2342</f>
        <v>19</v>
      </c>
      <c r="F354" s="451">
        <f>[6]B!J2342</f>
        <v>3</v>
      </c>
      <c r="G354" s="451">
        <f>[6]B!K2342</f>
        <v>1</v>
      </c>
      <c r="H354" s="451">
        <f>[6]B!L2342</f>
        <v>0</v>
      </c>
      <c r="I354" s="451">
        <f>[6]B!M2342</f>
        <v>0</v>
      </c>
      <c r="J354" s="451">
        <f>[6]B!N2342</f>
        <v>0</v>
      </c>
      <c r="K354" s="450">
        <v>0</v>
      </c>
      <c r="L354" s="451">
        <f>[6]B!AD2342</f>
        <v>0</v>
      </c>
      <c r="M354" s="451">
        <f>[6]B!AE2342</f>
        <v>0</v>
      </c>
      <c r="N354" s="451">
        <f>[6]B!AF2342</f>
        <v>0</v>
      </c>
      <c r="O354" s="451">
        <f>[6]B!AG2342</f>
        <v>0</v>
      </c>
      <c r="P354" s="451">
        <f>[6]B!AH2342</f>
        <v>0</v>
      </c>
      <c r="Q354" s="451">
        <f>[6]B!AI2342</f>
        <v>0</v>
      </c>
      <c r="R354" s="451">
        <f>[6]B!AJ2342</f>
        <v>0</v>
      </c>
    </row>
    <row r="355" spans="1:28" ht="15" customHeight="1" x14ac:dyDescent="0.15">
      <c r="A355" s="188" t="s">
        <v>476</v>
      </c>
      <c r="B355" s="189" t="s">
        <v>477</v>
      </c>
      <c r="C355" s="449">
        <f>[6]B!C2377</f>
        <v>11</v>
      </c>
      <c r="D355" s="449">
        <f>[6]B!H2377</f>
        <v>11</v>
      </c>
      <c r="E355" s="451">
        <f>[6]B!I2377</f>
        <v>11</v>
      </c>
      <c r="F355" s="451">
        <f>[6]B!J2377</f>
        <v>0</v>
      </c>
      <c r="G355" s="451">
        <f>[6]B!K2377</f>
        <v>0</v>
      </c>
      <c r="H355" s="451">
        <f>[6]B!L2377</f>
        <v>0</v>
      </c>
      <c r="I355" s="451">
        <f>[6]B!M2377</f>
        <v>0</v>
      </c>
      <c r="J355" s="451">
        <f>[6]B!N2377</f>
        <v>0</v>
      </c>
      <c r="K355" s="450">
        <v>1</v>
      </c>
      <c r="L355" s="451">
        <f>[6]B!AD2377</f>
        <v>0</v>
      </c>
      <c r="M355" s="451">
        <f>[6]B!AE2377</f>
        <v>0</v>
      </c>
      <c r="N355" s="451">
        <f>[6]B!AF2377</f>
        <v>0</v>
      </c>
      <c r="O355" s="451">
        <f>[6]B!AG2377</f>
        <v>0</v>
      </c>
      <c r="P355" s="451">
        <f>[6]B!AH2377</f>
        <v>0</v>
      </c>
      <c r="Q355" s="451">
        <f>[6]B!AI2377</f>
        <v>0</v>
      </c>
      <c r="R355" s="451">
        <f>[6]B!AJ2377</f>
        <v>0</v>
      </c>
    </row>
    <row r="356" spans="1:28" ht="15" customHeight="1" x14ac:dyDescent="0.15">
      <c r="A356" s="188" t="s">
        <v>478</v>
      </c>
      <c r="B356" s="189" t="s">
        <v>479</v>
      </c>
      <c r="C356" s="449">
        <f>[6]B!C2414</f>
        <v>29</v>
      </c>
      <c r="D356" s="449">
        <f>[6]B!H2414</f>
        <v>27</v>
      </c>
      <c r="E356" s="451">
        <f>[6]B!I2414</f>
        <v>23</v>
      </c>
      <c r="F356" s="451">
        <f>[6]B!J2414</f>
        <v>4</v>
      </c>
      <c r="G356" s="451">
        <f>[6]B!K2414</f>
        <v>1</v>
      </c>
      <c r="H356" s="451">
        <f>[6]B!L2414</f>
        <v>1</v>
      </c>
      <c r="I356" s="451">
        <f>[6]B!M2414</f>
        <v>0</v>
      </c>
      <c r="J356" s="451">
        <f>[6]B!N2414</f>
        <v>0</v>
      </c>
      <c r="K356" s="450">
        <v>0</v>
      </c>
      <c r="L356" s="451">
        <f>[6]B!AD2414</f>
        <v>0</v>
      </c>
      <c r="M356" s="451">
        <f>[6]B!AE2414</f>
        <v>0</v>
      </c>
      <c r="N356" s="451">
        <f>[6]B!AF2414</f>
        <v>0</v>
      </c>
      <c r="O356" s="451">
        <f>[6]B!AG2414</f>
        <v>0</v>
      </c>
      <c r="P356" s="451">
        <f>[6]B!AH2414</f>
        <v>0</v>
      </c>
      <c r="Q356" s="451">
        <f>[6]B!AI2414</f>
        <v>0</v>
      </c>
      <c r="R356" s="451">
        <f>[6]B!AJ2414</f>
        <v>0</v>
      </c>
    </row>
    <row r="357" spans="1:28" ht="15" customHeight="1" x14ac:dyDescent="0.15">
      <c r="A357" s="190" t="s">
        <v>480</v>
      </c>
      <c r="B357" s="189" t="s">
        <v>481</v>
      </c>
      <c r="C357" s="465">
        <f>SUM(C358:C360)</f>
        <v>67</v>
      </c>
      <c r="D357" s="465">
        <f t="shared" ref="D357:J357" si="10">SUM(D358:D360)</f>
        <v>67</v>
      </c>
      <c r="E357" s="466">
        <f t="shared" si="10"/>
        <v>27</v>
      </c>
      <c r="F357" s="466">
        <f t="shared" si="10"/>
        <v>40</v>
      </c>
      <c r="G357" s="466">
        <f t="shared" si="10"/>
        <v>0</v>
      </c>
      <c r="H357" s="466">
        <f t="shared" si="10"/>
        <v>0</v>
      </c>
      <c r="I357" s="466">
        <f t="shared" si="10"/>
        <v>0</v>
      </c>
      <c r="J357" s="466">
        <f t="shared" si="10"/>
        <v>0</v>
      </c>
      <c r="K357" s="464"/>
      <c r="L357" s="466">
        <f>SUM(L358:L360)</f>
        <v>0</v>
      </c>
      <c r="M357" s="466">
        <f t="shared" ref="M357:R357" si="11">SUM(M358:M360)</f>
        <v>0</v>
      </c>
      <c r="N357" s="466">
        <f t="shared" si="11"/>
        <v>0</v>
      </c>
      <c r="O357" s="466">
        <f t="shared" si="11"/>
        <v>0</v>
      </c>
      <c r="P357" s="466">
        <f t="shared" si="11"/>
        <v>0</v>
      </c>
      <c r="Q357" s="466">
        <f t="shared" si="11"/>
        <v>0</v>
      </c>
      <c r="R357" s="466">
        <f t="shared" si="11"/>
        <v>0</v>
      </c>
    </row>
    <row r="358" spans="1:28" ht="15" customHeight="1" x14ac:dyDescent="0.15">
      <c r="A358" s="191"/>
      <c r="B358" s="76" t="s">
        <v>184</v>
      </c>
      <c r="C358" s="465">
        <f>[6]B!C2420</f>
        <v>67</v>
      </c>
      <c r="D358" s="465">
        <f>[6]B!H2420</f>
        <v>67</v>
      </c>
      <c r="E358" s="451">
        <f>[6]B!I2420</f>
        <v>27</v>
      </c>
      <c r="F358" s="451">
        <f>[6]B!J2420</f>
        <v>40</v>
      </c>
      <c r="G358" s="451">
        <f>[6]B!K2420</f>
        <v>0</v>
      </c>
      <c r="H358" s="451">
        <f>[6]B!L2420</f>
        <v>0</v>
      </c>
      <c r="I358" s="451">
        <f>[6]B!M2420</f>
        <v>0</v>
      </c>
      <c r="J358" s="451">
        <f>[6]B!N2420</f>
        <v>0</v>
      </c>
      <c r="K358" s="464"/>
      <c r="L358" s="451">
        <f>[6]B!AD2420</f>
        <v>0</v>
      </c>
      <c r="M358" s="451">
        <f>[6]B!AE2420</f>
        <v>0</v>
      </c>
      <c r="N358" s="451">
        <f>[6]B!AF2420</f>
        <v>0</v>
      </c>
      <c r="O358" s="451">
        <f>[6]B!AG2420</f>
        <v>0</v>
      </c>
      <c r="P358" s="451">
        <f>[6]B!AH2420</f>
        <v>0</v>
      </c>
      <c r="Q358" s="451">
        <f>[6]B!AI2420</f>
        <v>0</v>
      </c>
      <c r="R358" s="451">
        <f>[6]B!AJ2420</f>
        <v>0</v>
      </c>
    </row>
    <row r="359" spans="1:28" ht="15" customHeight="1" x14ac:dyDescent="0.15">
      <c r="A359" s="191"/>
      <c r="B359" s="76" t="s">
        <v>185</v>
      </c>
      <c r="C359" s="465">
        <f>[6]B!C2421</f>
        <v>0</v>
      </c>
      <c r="D359" s="465">
        <f>[6]B!H2421</f>
        <v>0</v>
      </c>
      <c r="E359" s="451">
        <f>[6]B!I2421</f>
        <v>0</v>
      </c>
      <c r="F359" s="451">
        <f>[6]B!J2421</f>
        <v>0</v>
      </c>
      <c r="G359" s="451">
        <f>[6]B!K2421</f>
        <v>0</v>
      </c>
      <c r="H359" s="451">
        <f>[6]B!L2421</f>
        <v>0</v>
      </c>
      <c r="I359" s="451">
        <f>[6]B!M2421</f>
        <v>0</v>
      </c>
      <c r="J359" s="451">
        <f>[6]B!N2421</f>
        <v>0</v>
      </c>
      <c r="K359" s="464"/>
      <c r="L359" s="451">
        <f>[6]B!AD2421</f>
        <v>0</v>
      </c>
      <c r="M359" s="451">
        <f>[6]B!AE2421</f>
        <v>0</v>
      </c>
      <c r="N359" s="451">
        <f>[6]B!AF2421</f>
        <v>0</v>
      </c>
      <c r="O359" s="451">
        <f>[6]B!AG2421</f>
        <v>0</v>
      </c>
      <c r="P359" s="451">
        <f>[6]B!AH2421</f>
        <v>0</v>
      </c>
      <c r="Q359" s="451">
        <f>[6]B!AI2421</f>
        <v>0</v>
      </c>
      <c r="R359" s="451">
        <f>[6]B!AJ2421</f>
        <v>0</v>
      </c>
    </row>
    <row r="360" spans="1:28" ht="15" customHeight="1" x14ac:dyDescent="0.15">
      <c r="A360" s="191"/>
      <c r="B360" s="76" t="s">
        <v>186</v>
      </c>
      <c r="C360" s="318">
        <f>SUM([6]B!C2422:C2426)</f>
        <v>0</v>
      </c>
      <c r="D360" s="318">
        <f>SUM([6]B!H2422:H2426)</f>
        <v>0</v>
      </c>
      <c r="E360" s="467">
        <f>SUM([6]B!I2422:I2426)</f>
        <v>0</v>
      </c>
      <c r="F360" s="467">
        <f>SUM([6]B!J2422:J2426)</f>
        <v>0</v>
      </c>
      <c r="G360" s="467">
        <f>SUM([6]B!K2422:K2426)</f>
        <v>0</v>
      </c>
      <c r="H360" s="467">
        <f>SUM([6]B!L2422:L2426)</f>
        <v>0</v>
      </c>
      <c r="I360" s="467">
        <f>SUM([6]B!M2422:M2426)</f>
        <v>0</v>
      </c>
      <c r="J360" s="467">
        <f>SUM([6]B!N2422:N2426)</f>
        <v>0</v>
      </c>
      <c r="K360" s="464"/>
      <c r="L360" s="467">
        <f>SUM([6]B!AD2422:AD2426)</f>
        <v>0</v>
      </c>
      <c r="M360" s="467">
        <f>SUM([6]B!AE2422:AE2426)</f>
        <v>0</v>
      </c>
      <c r="N360" s="467">
        <f>SUM([6]B!AF2422:AF2426)</f>
        <v>0</v>
      </c>
      <c r="O360" s="467">
        <f>SUM([6]B!AG2422:AG2426)</f>
        <v>0</v>
      </c>
      <c r="P360" s="467">
        <f>SUM([6]B!AH2422:AH2426)</f>
        <v>0</v>
      </c>
      <c r="Q360" s="467">
        <f>SUM([6]B!AI2422:AI2426)</f>
        <v>0</v>
      </c>
      <c r="R360" s="467">
        <f>SUM([6]B!AJ2422:AJ2426)</f>
        <v>0</v>
      </c>
    </row>
    <row r="361" spans="1:28" ht="15" customHeight="1" x14ac:dyDescent="0.15">
      <c r="A361" s="188" t="s">
        <v>482</v>
      </c>
      <c r="B361" s="189" t="s">
        <v>483</v>
      </c>
      <c r="C361" s="449">
        <f>[6]B!C2660</f>
        <v>48</v>
      </c>
      <c r="D361" s="449">
        <f>[6]B!H2660</f>
        <v>39</v>
      </c>
      <c r="E361" s="451">
        <f>[6]B!I2660</f>
        <v>38</v>
      </c>
      <c r="F361" s="451">
        <f>[6]B!J2660</f>
        <v>1</v>
      </c>
      <c r="G361" s="451">
        <f>[6]B!K2660</f>
        <v>0</v>
      </c>
      <c r="H361" s="451">
        <f>[6]B!L2660</f>
        <v>8</v>
      </c>
      <c r="I361" s="451">
        <f>[6]B!M2660</f>
        <v>1</v>
      </c>
      <c r="J361" s="451">
        <f>[6]B!N2660</f>
        <v>0</v>
      </c>
      <c r="K361" s="450">
        <v>1</v>
      </c>
      <c r="L361" s="451">
        <f>[6]B!AD2660</f>
        <v>0</v>
      </c>
      <c r="M361" s="451">
        <f>[6]B!AE2660</f>
        <v>0</v>
      </c>
      <c r="N361" s="451">
        <f>[6]B!AF2660</f>
        <v>0</v>
      </c>
      <c r="O361" s="451">
        <f>[6]B!AG2660</f>
        <v>0</v>
      </c>
      <c r="P361" s="451">
        <f>[6]B!AH2660</f>
        <v>0</v>
      </c>
      <c r="Q361" s="451">
        <f>[6]B!AI2660</f>
        <v>0</v>
      </c>
      <c r="R361" s="451">
        <f>[6]B!AJ2660</f>
        <v>0</v>
      </c>
    </row>
    <row r="362" spans="1:28" ht="15" customHeight="1" x14ac:dyDescent="0.15">
      <c r="A362" s="188" t="s">
        <v>484</v>
      </c>
      <c r="B362" s="189" t="s">
        <v>485</v>
      </c>
      <c r="C362" s="468">
        <f>SUM([6]B!C2843+[6]B!C2816)</f>
        <v>62</v>
      </c>
      <c r="D362" s="468">
        <f>SUM([6]B!H2843+[6]B!H2816)</f>
        <v>41</v>
      </c>
      <c r="E362" s="467">
        <f>SUM([6]B!I2843+[6]B!I2816)</f>
        <v>41</v>
      </c>
      <c r="F362" s="467">
        <f>SUM([6]B!J2843+[6]B!J2816)</f>
        <v>0</v>
      </c>
      <c r="G362" s="467">
        <f>SUM([6]B!K2843+[6]B!K2816)</f>
        <v>0</v>
      </c>
      <c r="H362" s="467">
        <f>SUM([6]B!L2843+[6]B!L2816)</f>
        <v>21</v>
      </c>
      <c r="I362" s="467">
        <f>SUM([6]B!M2843+[6]B!M2816)</f>
        <v>0</v>
      </c>
      <c r="J362" s="467">
        <f>SUM([6]B!N2843+[6]B!N2816)</f>
        <v>0</v>
      </c>
      <c r="K362" s="450">
        <v>62</v>
      </c>
      <c r="L362" s="467">
        <f>SUM([6]B!AD2843+[6]B!AD2816)</f>
        <v>0</v>
      </c>
      <c r="M362" s="467">
        <f>SUM([6]B!AE2843+[6]B!AE2816)</f>
        <v>0</v>
      </c>
      <c r="N362" s="467">
        <f>SUM([6]B!AF2843+[6]B!AF2816)</f>
        <v>0</v>
      </c>
      <c r="O362" s="467">
        <f>SUM([6]B!AG2843+[6]B!AG2816)</f>
        <v>0</v>
      </c>
      <c r="P362" s="467">
        <f>SUM([6]B!AH2843+[6]B!AH2816)</f>
        <v>0</v>
      </c>
      <c r="Q362" s="467">
        <f>SUM([6]B!AI2843+[6]B!AI2816)</f>
        <v>0</v>
      </c>
      <c r="R362" s="467">
        <f>SUM([6]B!AJ2843+[6]B!AJ2816)</f>
        <v>0</v>
      </c>
    </row>
    <row r="363" spans="1:28" ht="15" customHeight="1" x14ac:dyDescent="0.15">
      <c r="A363" s="192" t="s">
        <v>484</v>
      </c>
      <c r="B363" s="193" t="s">
        <v>486</v>
      </c>
      <c r="C363" s="469">
        <f>[6]B!C2672</f>
        <v>4</v>
      </c>
      <c r="D363" s="449">
        <f>[6]B!H2672</f>
        <v>2</v>
      </c>
      <c r="E363" s="470">
        <f>[6]B!I2672</f>
        <v>2</v>
      </c>
      <c r="F363" s="470">
        <f>[6]B!J2672</f>
        <v>0</v>
      </c>
      <c r="G363" s="470">
        <f>[6]B!K2672</f>
        <v>0</v>
      </c>
      <c r="H363" s="470">
        <f>[6]B!L2672</f>
        <v>2</v>
      </c>
      <c r="I363" s="470">
        <f>[6]B!M2672</f>
        <v>0</v>
      </c>
      <c r="J363" s="470">
        <f>[6]B!N2672</f>
        <v>0</v>
      </c>
      <c r="K363" s="471"/>
      <c r="L363" s="470">
        <f>[6]B!AD2672</f>
        <v>0</v>
      </c>
      <c r="M363" s="470">
        <f>[6]B!AE2672</f>
        <v>0</v>
      </c>
      <c r="N363" s="470">
        <f>[6]B!AF2672</f>
        <v>0</v>
      </c>
      <c r="O363" s="470">
        <f>[6]B!AG2672</f>
        <v>0</v>
      </c>
      <c r="P363" s="470">
        <f>[6]B!AH2672</f>
        <v>0</v>
      </c>
      <c r="Q363" s="470">
        <f>[6]B!AI2672</f>
        <v>0</v>
      </c>
      <c r="R363" s="470">
        <f>[6]B!AJ2672</f>
        <v>0</v>
      </c>
    </row>
    <row r="364" spans="1:28" s="3" customFormat="1" ht="15" customHeight="1" x14ac:dyDescent="0.15">
      <c r="A364" s="639" t="s">
        <v>487</v>
      </c>
      <c r="B364" s="639"/>
      <c r="C364" s="456">
        <f>SUM(C344:C357)+C361+C362+C363</f>
        <v>488</v>
      </c>
      <c r="D364" s="456">
        <f t="shared" ref="D364:J364" si="12">SUM(D344:D357)+D361+D362+D363</f>
        <v>419</v>
      </c>
      <c r="E364" s="456">
        <f t="shared" si="12"/>
        <v>362</v>
      </c>
      <c r="F364" s="456">
        <f t="shared" si="12"/>
        <v>57</v>
      </c>
      <c r="G364" s="456">
        <f t="shared" si="12"/>
        <v>12</v>
      </c>
      <c r="H364" s="456">
        <f t="shared" si="12"/>
        <v>55</v>
      </c>
      <c r="I364" s="456">
        <f t="shared" si="12"/>
        <v>2</v>
      </c>
      <c r="J364" s="456">
        <f t="shared" si="12"/>
        <v>0</v>
      </c>
      <c r="K364" s="456">
        <f>SUM(K345:K351)+K361+K362+K353+K354+K355+K356</f>
        <v>134</v>
      </c>
      <c r="L364" s="456">
        <f t="shared" ref="L364:R364" si="13">SUM(L344:L357)+L361+L362+L363</f>
        <v>0</v>
      </c>
      <c r="M364" s="456">
        <f t="shared" si="13"/>
        <v>0</v>
      </c>
      <c r="N364" s="456">
        <f t="shared" si="13"/>
        <v>0</v>
      </c>
      <c r="O364" s="456">
        <f t="shared" si="13"/>
        <v>0</v>
      </c>
      <c r="P364" s="456">
        <f t="shared" si="13"/>
        <v>0</v>
      </c>
      <c r="Q364" s="456">
        <f t="shared" si="13"/>
        <v>0</v>
      </c>
      <c r="R364" s="456">
        <f t="shared" si="13"/>
        <v>0</v>
      </c>
    </row>
    <row r="365" spans="1:28" ht="24.95" customHeight="1" x14ac:dyDescent="0.15">
      <c r="A365" s="689" t="s">
        <v>488</v>
      </c>
      <c r="B365" s="689"/>
      <c r="C365" s="689"/>
      <c r="D365" s="689"/>
      <c r="E365" s="689"/>
      <c r="F365" s="689"/>
    </row>
    <row r="366" spans="1:28" ht="42" customHeight="1" x14ac:dyDescent="0.15">
      <c r="A366" s="690" t="s">
        <v>489</v>
      </c>
      <c r="B366" s="691"/>
      <c r="C366" s="595" t="s">
        <v>410</v>
      </c>
      <c r="D366" s="595" t="s">
        <v>490</v>
      </c>
      <c r="E366" s="656" t="s">
        <v>491</v>
      </c>
      <c r="F366" s="656" t="s">
        <v>492</v>
      </c>
      <c r="G366" s="460" t="s">
        <v>493</v>
      </c>
      <c r="H366" s="460" t="s">
        <v>494</v>
      </c>
      <c r="I366" s="460" t="s">
        <v>495</v>
      </c>
      <c r="J366" s="472" t="s">
        <v>495</v>
      </c>
    </row>
    <row r="367" spans="1:28" ht="32.25" customHeight="1" x14ac:dyDescent="0.15">
      <c r="A367" s="692"/>
      <c r="B367" s="693"/>
      <c r="C367" s="680"/>
      <c r="D367" s="680"/>
      <c r="E367" s="658"/>
      <c r="F367" s="658"/>
      <c r="G367" s="473" t="s">
        <v>491</v>
      </c>
      <c r="H367" s="473" t="s">
        <v>492</v>
      </c>
      <c r="I367" s="473" t="s">
        <v>491</v>
      </c>
      <c r="J367" s="474" t="s">
        <v>492</v>
      </c>
    </row>
    <row r="368" spans="1:28" ht="15" customHeight="1" x14ac:dyDescent="0.15">
      <c r="A368" s="683" t="s">
        <v>496</v>
      </c>
      <c r="B368" s="684"/>
      <c r="C368" s="475">
        <f>SUM(E368,F368)</f>
        <v>129</v>
      </c>
      <c r="D368" s="476">
        <v>87</v>
      </c>
      <c r="E368" s="477">
        <f>SUM([6]B!P1216,[6]B!P1352,[6]B!P1502,[6]B!P1566,[6]B!P1635,[6]B!P1680,[6]B!P1901,[6]B!P1913,[6]B!P1983,[6]B!P2176,[6]B!P2218,[6]B!P2342,[6]B!P2377,[6]B!P2414,[6]B!P2429,[6]B!P2660,[6]B!P2672,[6]B!P2843)</f>
        <v>11</v>
      </c>
      <c r="F368" s="477">
        <f>SUM([6]B!Q1216,[6]B!Q1352,[6]B!Q1502,[6]B!Q1566,[6]B!Q1635,[6]B!Q1680,[6]B!Q1901,[6]B!Q1913,[6]B!Q1983,[6]B!Q2176,[6]B!Q2218,[6]B!Q2342,[6]B!Q2377,[6]B!Q2414,[6]B!Q2429,[6]B!Q2660,[6]B!Q2672,[6]B!Q2843,[6]B!Q2676,[6]B!Q2702)</f>
        <v>118</v>
      </c>
      <c r="G368" s="476"/>
      <c r="H368" s="478"/>
      <c r="I368" s="478"/>
      <c r="J368" s="479"/>
      <c r="K368" s="165" t="str">
        <f>AA368</f>
        <v/>
      </c>
      <c r="AA368" s="194" t="str">
        <f>IF(C368&lt;D368,"Beneficiarios MAI no puede ser mayor al TOTAL","")</f>
        <v/>
      </c>
      <c r="AB368" s="194">
        <f>IF(C368&lt;D368,1,0)</f>
        <v>0</v>
      </c>
    </row>
    <row r="369" spans="1:28" ht="15" customHeight="1" x14ac:dyDescent="0.15">
      <c r="A369" s="685" t="s">
        <v>497</v>
      </c>
      <c r="B369" s="686"/>
      <c r="C369" s="480">
        <f>SUM(E369,F369)</f>
        <v>42</v>
      </c>
      <c r="D369" s="481">
        <v>34</v>
      </c>
      <c r="E369" s="482">
        <f>SUM([6]B!S1216,[6]B!S1352,[6]B!S1502,[6]B!S1566,[6]B!S1635,[6]B!S1680,[6]B!S1901,[6]B!S1913,[6]B!S1983,[6]B!S2176,[6]B!S2218,[6]B!S2342,[6]B!S2377,[6]B!S2414,[6]B!S2429,[6]B!S2660,[6]B!S2672,[6]B!S2843)</f>
        <v>0</v>
      </c>
      <c r="F369" s="482">
        <f>SUM([6]B!T1216,[6]B!T1352,[6]B!T1502,[6]B!T1566,[6]B!T1635,[6]B!T1680,[6]B!T1901,[6]B!T1913,[6]B!T1983,[6]B!T2176,[6]B!T2218,[6]B!T2342,[6]B!T2377,[6]B!T2414,[6]B!T2429,[6]B!T2660,[6]B!T2672,[6]B!T2843)</f>
        <v>42</v>
      </c>
      <c r="G369" s="481"/>
      <c r="H369" s="483"/>
      <c r="I369" s="483"/>
      <c r="J369" s="483"/>
      <c r="K369" s="165" t="str">
        <f>AA369</f>
        <v/>
      </c>
      <c r="AA369" s="194" t="str">
        <f>IF(C369&lt;D369,"Beneficiarios MAI no puede ser mayor al TOTAL","")</f>
        <v/>
      </c>
      <c r="AB369" s="194">
        <f>IF(C369&lt;D369,1,0)</f>
        <v>0</v>
      </c>
    </row>
    <row r="370" spans="1:28" ht="15" customHeight="1" x14ac:dyDescent="0.15">
      <c r="A370" s="687" t="s">
        <v>498</v>
      </c>
      <c r="B370" s="195" t="s">
        <v>499</v>
      </c>
      <c r="C370" s="475">
        <f>SUM(E370,F370)</f>
        <v>179</v>
      </c>
      <c r="D370" s="476">
        <v>161</v>
      </c>
      <c r="E370" s="477">
        <f>SUM([6]B!Y1216,[6]B!Y1352,[6]B!Y1502,[6]B!Y1566,[6]B!Y1635,[6]B!Y1680,[6]B!Y1901,[6]B!Y1913,[6]B!Y1983,[6]B!Y2176,[6]B!Y2218,[6]B!Y2342,[6]B!Y2377,[6]B!Y2414,[6]B!Y2429,[6]B!Y2660,[6]B!Y2672,[6]B!Y2843)</f>
        <v>12</v>
      </c>
      <c r="F370" s="477">
        <f>SUM([6]B!Z1216,[6]B!Z1352,[6]B!Z1502,[6]B!Z1566,[6]B!Z1635,[6]B!Z1680,[6]B!Z1901,[6]B!Z1913,[6]B!Z1983,[6]B!Z2176,[6]B!Z2218,[6]B!Z2342,[6]B!Z2377,[6]B!Z2414,[6]B!Z2429,[6]B!Z2660,[6]B!Z2672,[6]B!Z2843)</f>
        <v>167</v>
      </c>
      <c r="G370" s="476"/>
      <c r="H370" s="478"/>
      <c r="I370" s="478"/>
      <c r="J370" s="478"/>
      <c r="K370" s="165" t="str">
        <f>AA370</f>
        <v/>
      </c>
      <c r="AA370" s="194" t="str">
        <f>IF(C370&lt;D370,"Beneficiarios MAI no puede ser mayor al TOTAL","")</f>
        <v/>
      </c>
      <c r="AB370" s="194">
        <f>IF(C370&lt;D370,1,0)</f>
        <v>0</v>
      </c>
    </row>
    <row r="371" spans="1:28" ht="15" customHeight="1" x14ac:dyDescent="0.15">
      <c r="A371" s="688"/>
      <c r="B371" s="196" t="s">
        <v>500</v>
      </c>
      <c r="C371" s="484">
        <f>SUM(E371,F371)</f>
        <v>4</v>
      </c>
      <c r="D371" s="485">
        <v>3</v>
      </c>
      <c r="E371" s="486">
        <f>SUM([6]B!V1216,[6]B!V1352,[6]B!V1502,[6]B!V1566,[6]B!V1635,[6]B!V1680,[6]B!V1901,[6]B!V1913,[6]B!V1983,[6]B!V2176,[6]B!V2218,[6]B!V2342,[6]B!V2377,[6]B!V2414,[6]B!V2429,[6]B!V2660,[6]B!V2672,[6]B!V2843)</f>
        <v>1</v>
      </c>
      <c r="F371" s="486">
        <f>SUM([6]B!W1216,[6]B!W1352,[6]B!W1502,[6]B!W1566,[6]B!W1635,[6]B!W1680,[6]B!W1901,[6]B!W1913,[6]B!W1983,[6]B!W2176,[6]B!W2218,[6]B!W2342,[6]B!W2377,[6]B!W2414,[6]B!W2429,[6]B!W2660,[6]B!W2672,[6]B!W2843)</f>
        <v>3</v>
      </c>
      <c r="G371" s="485"/>
      <c r="H371" s="487"/>
      <c r="I371" s="487"/>
      <c r="J371" s="487"/>
      <c r="K371" s="165" t="str">
        <f>AA371</f>
        <v/>
      </c>
      <c r="AA371" s="194" t="str">
        <f>IF(C371&lt;D371,"Beneficiarios MAI no puede ser mayor al TOTAL","")</f>
        <v/>
      </c>
      <c r="AB371" s="194">
        <f>IF(C371&lt;D371,1,0)</f>
        <v>0</v>
      </c>
    </row>
    <row r="372" spans="1:28" ht="24.95" customHeight="1" x14ac:dyDescent="0.15">
      <c r="A372" s="689" t="s">
        <v>501</v>
      </c>
      <c r="B372" s="689"/>
      <c r="C372" s="197"/>
      <c r="D372" s="197"/>
      <c r="E372" s="2"/>
      <c r="F372" s="2"/>
      <c r="G372" s="371"/>
      <c r="H372" s="371"/>
      <c r="I372" s="371"/>
      <c r="J372" s="371"/>
      <c r="K372" s="371"/>
      <c r="L372" s="371"/>
      <c r="M372" s="371"/>
      <c r="N372" s="371"/>
      <c r="O372" s="371"/>
      <c r="P372" s="371"/>
      <c r="Q372" s="371"/>
      <c r="R372" s="371"/>
      <c r="S372" s="371"/>
      <c r="T372" s="371"/>
      <c r="U372" s="116"/>
    </row>
    <row r="373" spans="1:28" ht="29.25" customHeight="1" x14ac:dyDescent="0.15">
      <c r="A373" s="615" t="s">
        <v>502</v>
      </c>
      <c r="B373" s="616"/>
      <c r="C373" s="595" t="s">
        <v>6</v>
      </c>
      <c r="D373" s="673" t="s">
        <v>7</v>
      </c>
      <c r="E373" s="371"/>
      <c r="F373" s="371"/>
      <c r="G373" s="371"/>
      <c r="H373" s="371"/>
      <c r="I373" s="371"/>
      <c r="J373" s="371"/>
      <c r="K373" s="371"/>
      <c r="L373" s="371"/>
      <c r="M373" s="371"/>
      <c r="N373" s="371"/>
      <c r="O373" s="371"/>
      <c r="P373" s="116"/>
    </row>
    <row r="374" spans="1:28" ht="20.25" customHeight="1" x14ac:dyDescent="0.15">
      <c r="A374" s="617"/>
      <c r="B374" s="618"/>
      <c r="C374" s="680"/>
      <c r="D374" s="674"/>
      <c r="E374" s="371"/>
      <c r="F374" s="371"/>
      <c r="G374" s="371"/>
      <c r="H374" s="371"/>
      <c r="I374" s="371"/>
      <c r="J374" s="371"/>
      <c r="K374" s="371"/>
      <c r="L374" s="371"/>
      <c r="M374" s="371"/>
      <c r="N374" s="371"/>
      <c r="O374" s="371"/>
      <c r="P374" s="116"/>
    </row>
    <row r="375" spans="1:28" ht="15" customHeight="1" x14ac:dyDescent="0.15">
      <c r="A375" s="675" t="s">
        <v>503</v>
      </c>
      <c r="B375" s="676"/>
      <c r="C375" s="488">
        <f>[6]B!C2664</f>
        <v>3</v>
      </c>
      <c r="D375" s="489">
        <f>[6]B!H2664</f>
        <v>3</v>
      </c>
      <c r="E375" s="371"/>
      <c r="F375" s="371"/>
      <c r="G375" s="371"/>
      <c r="H375" s="371"/>
      <c r="I375" s="371"/>
      <c r="J375" s="371"/>
      <c r="K375" s="371"/>
      <c r="L375" s="371"/>
      <c r="M375" s="371"/>
      <c r="N375" s="371"/>
      <c r="O375" s="371"/>
      <c r="P375" s="116"/>
    </row>
    <row r="376" spans="1:28" ht="15" customHeight="1" x14ac:dyDescent="0.15">
      <c r="A376" s="677" t="s">
        <v>504</v>
      </c>
      <c r="B376" s="677"/>
      <c r="C376" s="490">
        <f>SUM([6]B!C2663+[6]B!C2665)</f>
        <v>3</v>
      </c>
      <c r="D376" s="491">
        <f>[6]B!H2663+[6]B!H2665</f>
        <v>3</v>
      </c>
      <c r="E376" s="371"/>
      <c r="F376" s="371"/>
      <c r="G376" s="371"/>
      <c r="H376" s="371"/>
      <c r="I376" s="371"/>
      <c r="J376" s="371"/>
      <c r="K376" s="371"/>
      <c r="L376" s="371"/>
      <c r="M376" s="371"/>
      <c r="N376" s="371"/>
      <c r="O376" s="371"/>
      <c r="P376" s="116"/>
    </row>
    <row r="377" spans="1:28" ht="24.95" customHeight="1" x14ac:dyDescent="0.15">
      <c r="A377" s="765" t="s">
        <v>505</v>
      </c>
      <c r="B377" s="765"/>
      <c r="C377" s="198"/>
      <c r="D377" s="492"/>
      <c r="E377" s="492"/>
      <c r="F377" s="371"/>
      <c r="G377" s="371"/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116"/>
    </row>
    <row r="378" spans="1:28" ht="15" customHeight="1" x14ac:dyDescent="0.15">
      <c r="A378" s="679" t="s">
        <v>433</v>
      </c>
      <c r="B378" s="679"/>
      <c r="C378" s="595" t="s">
        <v>410</v>
      </c>
      <c r="D378" s="681" t="s">
        <v>434</v>
      </c>
      <c r="E378" s="682"/>
      <c r="F378" s="682"/>
      <c r="G378" s="682"/>
      <c r="H378" s="651" t="s">
        <v>412</v>
      </c>
      <c r="I378" s="652"/>
      <c r="J378" s="653"/>
      <c r="K378" s="654" t="s">
        <v>413</v>
      </c>
      <c r="L378" s="655"/>
      <c r="M378" s="655"/>
      <c r="N378" s="656" t="s">
        <v>414</v>
      </c>
      <c r="O378" s="659" t="s">
        <v>415</v>
      </c>
      <c r="P378" s="660"/>
      <c r="Q378" s="661" t="s">
        <v>416</v>
      </c>
    </row>
    <row r="379" spans="1:28" s="63" customFormat="1" ht="32.25" customHeight="1" x14ac:dyDescent="0.15">
      <c r="A379" s="679"/>
      <c r="B379" s="679"/>
      <c r="C379" s="596"/>
      <c r="D379" s="664" t="s">
        <v>418</v>
      </c>
      <c r="E379" s="666" t="s">
        <v>419</v>
      </c>
      <c r="F379" s="666"/>
      <c r="G379" s="667" t="s">
        <v>449</v>
      </c>
      <c r="H379" s="669" t="s">
        <v>421</v>
      </c>
      <c r="I379" s="671" t="s">
        <v>422</v>
      </c>
      <c r="J379" s="644" t="s">
        <v>423</v>
      </c>
      <c r="K379" s="646" t="s">
        <v>506</v>
      </c>
      <c r="L379" s="647" t="s">
        <v>425</v>
      </c>
      <c r="M379" s="648" t="s">
        <v>426</v>
      </c>
      <c r="N379" s="657"/>
      <c r="O379" s="649" t="s">
        <v>427</v>
      </c>
      <c r="P379" s="650" t="s">
        <v>428</v>
      </c>
      <c r="Q379" s="662"/>
    </row>
    <row r="380" spans="1:28" s="63" customFormat="1" ht="20.25" customHeight="1" x14ac:dyDescent="0.15">
      <c r="A380" s="679"/>
      <c r="B380" s="679"/>
      <c r="C380" s="680"/>
      <c r="D380" s="665"/>
      <c r="E380" s="152" t="s">
        <v>429</v>
      </c>
      <c r="F380" s="134" t="s">
        <v>430</v>
      </c>
      <c r="G380" s="668"/>
      <c r="H380" s="670"/>
      <c r="I380" s="672"/>
      <c r="J380" s="645"/>
      <c r="K380" s="646"/>
      <c r="L380" s="647"/>
      <c r="M380" s="648"/>
      <c r="N380" s="658"/>
      <c r="O380" s="649"/>
      <c r="P380" s="650"/>
      <c r="Q380" s="663"/>
    </row>
    <row r="381" spans="1:28" ht="15" customHeight="1" x14ac:dyDescent="0.15">
      <c r="A381" s="624" t="s">
        <v>507</v>
      </c>
      <c r="B381" s="199" t="s">
        <v>508</v>
      </c>
      <c r="C381" s="536">
        <f>[6]B!C1091+SUM([6]B!C1093:C1127)</f>
        <v>1</v>
      </c>
      <c r="D381" s="536">
        <f>[6]B!D1091+SUM([6]B!D1093:D1127)</f>
        <v>1</v>
      </c>
      <c r="E381" s="203">
        <f>[6]B!E1091+SUM([6]B!E1093:E1127)</f>
        <v>1</v>
      </c>
      <c r="F381" s="203">
        <f>[6]B!F1091+SUM([6]B!F1093:F1127)</f>
        <v>0</v>
      </c>
      <c r="G381" s="203">
        <f>[6]B!G1091+SUM([6]B!G1093:G1127)</f>
        <v>0</v>
      </c>
      <c r="H381" s="203">
        <f>[6]B!AA1091+SUM([6]B!AA1093:AA1127)</f>
        <v>1</v>
      </c>
      <c r="I381" s="203">
        <f>[6]B!AB1091+SUM([6]B!AB1093:AB1127)</f>
        <v>0</v>
      </c>
      <c r="J381" s="203">
        <f>[6]B!AC1091+SUM([6]B!AC1093:AC1127)</f>
        <v>0</v>
      </c>
      <c r="K381" s="203">
        <f>[6]B!AD1091+SUM([6]B!AD1093:AD1127)</f>
        <v>0</v>
      </c>
      <c r="L381" s="203">
        <f>[6]B!AE1091+SUM([6]B!AE1093:AE1127)</f>
        <v>0</v>
      </c>
      <c r="M381" s="203">
        <f>[6]B!AF1091+SUM([6]B!AF1093:AF1127)</f>
        <v>0</v>
      </c>
      <c r="N381" s="203">
        <f>[6]B!AG1091+SUM([6]B!AG1093:AG1127)</f>
        <v>0</v>
      </c>
      <c r="O381" s="203">
        <f>[6]B!AH1091+SUM([6]B!AH1093:AH1127)</f>
        <v>0</v>
      </c>
      <c r="P381" s="203">
        <f>[6]B!AI1091+SUM([6]B!AI1093:AI1127)</f>
        <v>0</v>
      </c>
      <c r="Q381" s="537">
        <f>[6]B!AJ1091+SUM([6]B!AJ1093:AJ1127)</f>
        <v>0</v>
      </c>
    </row>
    <row r="382" spans="1:28" ht="15" customHeight="1" x14ac:dyDescent="0.15">
      <c r="A382" s="638"/>
      <c r="B382" s="200" t="s">
        <v>509</v>
      </c>
      <c r="C382" s="493">
        <f>SUM([6]B!C1128:C1144)</f>
        <v>0</v>
      </c>
      <c r="D382" s="493">
        <f>SUM([6]B!D1128:D1144)</f>
        <v>0</v>
      </c>
      <c r="E382" s="494">
        <f>SUM([6]B!E1128:E1144)</f>
        <v>0</v>
      </c>
      <c r="F382" s="494">
        <f>SUM([6]B!F1128:F1144)</f>
        <v>0</v>
      </c>
      <c r="G382" s="494">
        <f>SUM([6]B!G1128:G1144)</f>
        <v>0</v>
      </c>
      <c r="H382" s="494">
        <f>SUM([6]B!AA1128:AA1144)</f>
        <v>0</v>
      </c>
      <c r="I382" s="494">
        <f>SUM([6]B!AB1128:AB1144)</f>
        <v>0</v>
      </c>
      <c r="J382" s="494">
        <f>SUM([6]B!AC1128:AC1144)</f>
        <v>0</v>
      </c>
      <c r="K382" s="494">
        <f>SUM([6]B!AD1128:AD1144)</f>
        <v>0</v>
      </c>
      <c r="L382" s="494">
        <f>SUM([6]B!AE1128:AE1144)</f>
        <v>0</v>
      </c>
      <c r="M382" s="494">
        <f>SUM([6]B!AF1128:AF1144)</f>
        <v>0</v>
      </c>
      <c r="N382" s="494">
        <f>SUM([6]B!AG1128:AG1144)</f>
        <v>0</v>
      </c>
      <c r="O382" s="494">
        <f>SUM([6]B!AH1128:AH1144)</f>
        <v>0</v>
      </c>
      <c r="P382" s="494">
        <f>SUM([6]B!AI1128:AI1144)</f>
        <v>0</v>
      </c>
      <c r="Q382" s="494">
        <f>SUM([6]B!AJ1128:AJ1144)</f>
        <v>0</v>
      </c>
    </row>
    <row r="383" spans="1:28" ht="15" customHeight="1" x14ac:dyDescent="0.15">
      <c r="A383" s="625"/>
      <c r="B383" s="559" t="s">
        <v>410</v>
      </c>
      <c r="C383" s="538">
        <f>SUM(C381:C382)</f>
        <v>1</v>
      </c>
      <c r="D383" s="495">
        <f>SUM(D381:D382)</f>
        <v>1</v>
      </c>
      <c r="E383" s="496">
        <f t="shared" ref="E383:Q383" si="14">SUM(E381:E382)</f>
        <v>1</v>
      </c>
      <c r="F383" s="497">
        <f t="shared" si="14"/>
        <v>0</v>
      </c>
      <c r="G383" s="498">
        <f t="shared" si="14"/>
        <v>0</v>
      </c>
      <c r="H383" s="496">
        <f t="shared" si="14"/>
        <v>1</v>
      </c>
      <c r="I383" s="499">
        <f t="shared" si="14"/>
        <v>0</v>
      </c>
      <c r="J383" s="497">
        <f t="shared" si="14"/>
        <v>0</v>
      </c>
      <c r="K383" s="496">
        <f t="shared" si="14"/>
        <v>0</v>
      </c>
      <c r="L383" s="499">
        <f t="shared" si="14"/>
        <v>0</v>
      </c>
      <c r="M383" s="497">
        <f t="shared" si="14"/>
        <v>0</v>
      </c>
      <c r="N383" s="497">
        <f t="shared" si="14"/>
        <v>0</v>
      </c>
      <c r="O383" s="496">
        <f t="shared" si="14"/>
        <v>0</v>
      </c>
      <c r="P383" s="497">
        <f t="shared" si="14"/>
        <v>0</v>
      </c>
      <c r="Q383" s="495">
        <f t="shared" si="14"/>
        <v>0</v>
      </c>
    </row>
    <row r="384" spans="1:28" ht="15" customHeight="1" x14ac:dyDescent="0.15">
      <c r="A384" s="624" t="s">
        <v>510</v>
      </c>
      <c r="B384" s="203" t="s">
        <v>508</v>
      </c>
      <c r="C384" s="539">
        <f>[6]B!C1218+SUM([6]B!C1221:C1258)</f>
        <v>52</v>
      </c>
      <c r="D384" s="539">
        <f>[6]B!D1218+SUM([6]B!D1221:D1258)</f>
        <v>50</v>
      </c>
      <c r="E384" s="561">
        <f>[6]B!E1218+SUM([6]B!E1221:E1258)</f>
        <v>50</v>
      </c>
      <c r="F384" s="561">
        <f>[6]B!F1218+SUM([6]B!F1221:F1258)</f>
        <v>0</v>
      </c>
      <c r="G384" s="561">
        <f>[6]B!G1218+SUM([6]B!G1221:G1258)</f>
        <v>2</v>
      </c>
      <c r="H384" s="561">
        <f>[6]B!AA1218+SUM([6]B!AA1221:AA1258)</f>
        <v>17</v>
      </c>
      <c r="I384" s="561">
        <f>[6]B!AB1218+SUM([6]B!AB1221:AB1258)</f>
        <v>35</v>
      </c>
      <c r="J384" s="561">
        <f>[6]B!AC1218+SUM([6]B!AC1221:AC1258)</f>
        <v>0</v>
      </c>
      <c r="K384" s="561">
        <f>[6]B!AD1218+SUM([6]B!AD1221:AD1258)</f>
        <v>0</v>
      </c>
      <c r="L384" s="561">
        <f>[6]B!AE1218+SUM([6]B!AE1221:AE1258)</f>
        <v>0</v>
      </c>
      <c r="M384" s="561">
        <f>[6]B!AF1218+SUM([6]B!AF1221:AF1258)</f>
        <v>0</v>
      </c>
      <c r="N384" s="561">
        <f>[6]B!AG1218+SUM([6]B!AG1221:AG1258)</f>
        <v>0</v>
      </c>
      <c r="O384" s="561">
        <f>[6]B!AH1218+SUM([6]B!AH1221:AH1258)</f>
        <v>0</v>
      </c>
      <c r="P384" s="561">
        <f>[6]B!AI1218+SUM([6]B!AI1221:AI1258)</f>
        <v>23</v>
      </c>
      <c r="Q384" s="205">
        <f>[6]B!AJ1218+SUM([6]B!AJ1221:AJ1258)</f>
        <v>0</v>
      </c>
    </row>
    <row r="385" spans="1:17" ht="15" customHeight="1" x14ac:dyDescent="0.15">
      <c r="A385" s="638"/>
      <c r="B385" s="204" t="s">
        <v>509</v>
      </c>
      <c r="C385" s="498">
        <f>SUM([6]B!C1259:C1270)</f>
        <v>4</v>
      </c>
      <c r="D385" s="498">
        <f>SUM([6]B!D1259:D1270)</f>
        <v>4</v>
      </c>
      <c r="E385" s="500">
        <f>SUM([6]B!E1259:E1270)</f>
        <v>4</v>
      </c>
      <c r="F385" s="500">
        <f>SUM([6]B!F1259:F1270)</f>
        <v>0</v>
      </c>
      <c r="G385" s="500">
        <f>SUM([6]B!G1259:G1270)</f>
        <v>0</v>
      </c>
      <c r="H385" s="500">
        <f>SUM([6]B!AA1259:AA1270)</f>
        <v>0</v>
      </c>
      <c r="I385" s="500">
        <f>SUM([6]B!AB1259:AB1270)</f>
        <v>4</v>
      </c>
      <c r="J385" s="500">
        <f>SUM([6]B!AC1259:AC1270)</f>
        <v>0</v>
      </c>
      <c r="K385" s="500">
        <f>SUM([6]B!AD1259:AD1270)</f>
        <v>0</v>
      </c>
      <c r="L385" s="500">
        <f>SUM([6]B!AE1259:AE1270)</f>
        <v>0</v>
      </c>
      <c r="M385" s="500">
        <f>SUM([6]B!AF1259:AF1270)</f>
        <v>0</v>
      </c>
      <c r="N385" s="500">
        <f>SUM([6]B!AG1259:AG1270)</f>
        <v>0</v>
      </c>
      <c r="O385" s="500">
        <f>SUM([6]B!AH1259:AH1270)</f>
        <v>0</v>
      </c>
      <c r="P385" s="500">
        <f>SUM([6]B!AI1259:AI1270)</f>
        <v>0</v>
      </c>
      <c r="Q385" s="501">
        <f>SUM([6]B!AJ1259:AJ1270)</f>
        <v>0</v>
      </c>
    </row>
    <row r="386" spans="1:17" ht="15" customHeight="1" x14ac:dyDescent="0.15">
      <c r="A386" s="625"/>
      <c r="B386" s="559" t="s">
        <v>410</v>
      </c>
      <c r="C386" s="498">
        <f>SUM(C384:C385)</f>
        <v>56</v>
      </c>
      <c r="D386" s="498">
        <f t="shared" ref="D386:Q386" si="15">SUM(D384:D385)</f>
        <v>54</v>
      </c>
      <c r="E386" s="498">
        <f t="shared" si="15"/>
        <v>54</v>
      </c>
      <c r="F386" s="498">
        <f t="shared" si="15"/>
        <v>0</v>
      </c>
      <c r="G386" s="498">
        <f t="shared" si="15"/>
        <v>2</v>
      </c>
      <c r="H386" s="498">
        <f t="shared" si="15"/>
        <v>17</v>
      </c>
      <c r="I386" s="498">
        <f t="shared" si="15"/>
        <v>39</v>
      </c>
      <c r="J386" s="498">
        <f t="shared" si="15"/>
        <v>0</v>
      </c>
      <c r="K386" s="498">
        <f t="shared" si="15"/>
        <v>0</v>
      </c>
      <c r="L386" s="498">
        <f t="shared" si="15"/>
        <v>0</v>
      </c>
      <c r="M386" s="498">
        <f t="shared" si="15"/>
        <v>0</v>
      </c>
      <c r="N386" s="498">
        <f t="shared" si="15"/>
        <v>0</v>
      </c>
      <c r="O386" s="498">
        <f t="shared" si="15"/>
        <v>0</v>
      </c>
      <c r="P386" s="498">
        <f t="shared" si="15"/>
        <v>23</v>
      </c>
      <c r="Q386" s="495">
        <f t="shared" si="15"/>
        <v>0</v>
      </c>
    </row>
    <row r="387" spans="1:17" ht="15" customHeight="1" x14ac:dyDescent="0.15">
      <c r="A387" s="624" t="s">
        <v>511</v>
      </c>
      <c r="B387" s="203" t="s">
        <v>508</v>
      </c>
      <c r="C387" s="498">
        <f>SUM([6]B!C1354:C1401)</f>
        <v>384</v>
      </c>
      <c r="D387" s="498">
        <f>SUM([6]B!D1354:D1401)</f>
        <v>380</v>
      </c>
      <c r="E387" s="500">
        <f>SUM([6]B!E1354:E1401)</f>
        <v>379</v>
      </c>
      <c r="F387" s="500">
        <f>SUM([6]B!F1354:F1401)</f>
        <v>1</v>
      </c>
      <c r="G387" s="500">
        <f>SUM([6]B!G1354:G1401)</f>
        <v>4</v>
      </c>
      <c r="H387" s="500">
        <f>SUM([6]B!AA1354:AA1401)</f>
        <v>6</v>
      </c>
      <c r="I387" s="500">
        <f>SUM([6]B!AB1354:AB1401)</f>
        <v>376</v>
      </c>
      <c r="J387" s="500">
        <f>SUM([6]B!AC1354:AC1401)</f>
        <v>2</v>
      </c>
      <c r="K387" s="500">
        <f>SUM([6]B!AD1354:AD1401)</f>
        <v>0</v>
      </c>
      <c r="L387" s="500">
        <f>SUM([6]B!AE1354:AE1401)</f>
        <v>0</v>
      </c>
      <c r="M387" s="500">
        <f>SUM([6]B!AF1354:AF1401)</f>
        <v>0</v>
      </c>
      <c r="N387" s="500">
        <f>SUM([6]B!AG1354:AG1401)</f>
        <v>0</v>
      </c>
      <c r="O387" s="500">
        <f>SUM([6]B!AH1354:AH1401)</f>
        <v>0</v>
      </c>
      <c r="P387" s="500">
        <f>SUM([6]B!AI1354:AI1401)</f>
        <v>0</v>
      </c>
      <c r="Q387" s="501">
        <f>SUM([6]B!AJ1354:AJ1401)</f>
        <v>0</v>
      </c>
    </row>
    <row r="388" spans="1:17" ht="15" customHeight="1" x14ac:dyDescent="0.15">
      <c r="A388" s="638"/>
      <c r="B388" s="200" t="s">
        <v>509</v>
      </c>
      <c r="C388" s="498">
        <f>SUM([6]B!C1402:C1423)</f>
        <v>12</v>
      </c>
      <c r="D388" s="498">
        <f>SUM([6]B!D1402:D1423)</f>
        <v>12</v>
      </c>
      <c r="E388" s="500">
        <f>SUM([6]B!E1402:E1423)</f>
        <v>12</v>
      </c>
      <c r="F388" s="500">
        <f>SUM([6]B!F1402:F1423)</f>
        <v>0</v>
      </c>
      <c r="G388" s="500">
        <f>SUM([6]B!G1402:G1423)</f>
        <v>0</v>
      </c>
      <c r="H388" s="500">
        <f>SUM([6]B!AA1402:AA1423)</f>
        <v>8</v>
      </c>
      <c r="I388" s="500">
        <f>SUM([6]B!AB1402:AB1423)</f>
        <v>4</v>
      </c>
      <c r="J388" s="500">
        <f>SUM([6]B!AC1402:AC1423)</f>
        <v>0</v>
      </c>
      <c r="K388" s="500">
        <f>SUM([6]B!AD1402:AD1423)</f>
        <v>0</v>
      </c>
      <c r="L388" s="500">
        <f>SUM([6]B!AE1402:AE1423)</f>
        <v>0</v>
      </c>
      <c r="M388" s="500">
        <f>SUM([6]B!AF1402:AF1423)</f>
        <v>0</v>
      </c>
      <c r="N388" s="500">
        <f>SUM([6]B!AG1402:AG1423)</f>
        <v>0</v>
      </c>
      <c r="O388" s="500">
        <f>SUM([6]B!AH1402:AH1423)</f>
        <v>0</v>
      </c>
      <c r="P388" s="500">
        <f>SUM([6]B!AI1402:AI1423)</f>
        <v>0</v>
      </c>
      <c r="Q388" s="501">
        <f>SUM([6]B!AJ1402:AJ1423)</f>
        <v>0</v>
      </c>
    </row>
    <row r="389" spans="1:17" ht="15" customHeight="1" x14ac:dyDescent="0.15">
      <c r="A389" s="625"/>
      <c r="B389" s="559" t="s">
        <v>410</v>
      </c>
      <c r="C389" s="498">
        <f>SUM(C387:C388)</f>
        <v>396</v>
      </c>
      <c r="D389" s="498">
        <f t="shared" ref="D389:Q389" si="16">SUM(D387:D388)</f>
        <v>392</v>
      </c>
      <c r="E389" s="498">
        <f t="shared" si="16"/>
        <v>391</v>
      </c>
      <c r="F389" s="498">
        <f t="shared" si="16"/>
        <v>1</v>
      </c>
      <c r="G389" s="498">
        <f t="shared" si="16"/>
        <v>4</v>
      </c>
      <c r="H389" s="498">
        <f t="shared" si="16"/>
        <v>14</v>
      </c>
      <c r="I389" s="498">
        <f t="shared" si="16"/>
        <v>380</v>
      </c>
      <c r="J389" s="498">
        <f t="shared" si="16"/>
        <v>2</v>
      </c>
      <c r="K389" s="498">
        <f t="shared" si="16"/>
        <v>0</v>
      </c>
      <c r="L389" s="498">
        <f t="shared" si="16"/>
        <v>0</v>
      </c>
      <c r="M389" s="498">
        <f t="shared" si="16"/>
        <v>0</v>
      </c>
      <c r="N389" s="498">
        <f t="shared" si="16"/>
        <v>0</v>
      </c>
      <c r="O389" s="498">
        <f t="shared" si="16"/>
        <v>0</v>
      </c>
      <c r="P389" s="498">
        <f t="shared" si="16"/>
        <v>0</v>
      </c>
      <c r="Q389" s="495">
        <f t="shared" si="16"/>
        <v>0</v>
      </c>
    </row>
    <row r="390" spans="1:17" ht="24.75" customHeight="1" x14ac:dyDescent="0.15">
      <c r="A390" s="562" t="s">
        <v>512</v>
      </c>
      <c r="B390" s="205" t="s">
        <v>508</v>
      </c>
      <c r="C390" s="498">
        <f>[6]B!C1504</f>
        <v>0</v>
      </c>
      <c r="D390" s="498">
        <f>[6]B!D1504</f>
        <v>0</v>
      </c>
      <c r="E390" s="500">
        <f>[6]B!E1504</f>
        <v>0</v>
      </c>
      <c r="F390" s="500">
        <f>[6]B!F1504</f>
        <v>0</v>
      </c>
      <c r="G390" s="500">
        <f>[6]B!G1504</f>
        <v>0</v>
      </c>
      <c r="H390" s="500">
        <f>[6]B!AA1504</f>
        <v>0</v>
      </c>
      <c r="I390" s="500">
        <f>[6]B!AB1504</f>
        <v>0</v>
      </c>
      <c r="J390" s="500">
        <f>[6]B!AC1504</f>
        <v>0</v>
      </c>
      <c r="K390" s="500">
        <f>[6]B!AD1504</f>
        <v>0</v>
      </c>
      <c r="L390" s="500">
        <f>[6]B!AE1504</f>
        <v>0</v>
      </c>
      <c r="M390" s="500">
        <f>[6]B!AF1504</f>
        <v>0</v>
      </c>
      <c r="N390" s="500">
        <f>[6]B!AG1504</f>
        <v>0</v>
      </c>
      <c r="O390" s="500">
        <f>[6]B!AH1504</f>
        <v>0</v>
      </c>
      <c r="P390" s="500">
        <f>[6]B!AI1504</f>
        <v>0</v>
      </c>
      <c r="Q390" s="501">
        <f>[6]B!AJ1504</f>
        <v>0</v>
      </c>
    </row>
    <row r="391" spans="1:17" ht="24.75" customHeight="1" x14ac:dyDescent="0.15">
      <c r="A391" s="206" t="s">
        <v>513</v>
      </c>
      <c r="B391" s="204" t="s">
        <v>508</v>
      </c>
      <c r="C391" s="498">
        <f>[6]B!C1653</f>
        <v>0</v>
      </c>
      <c r="D391" s="498">
        <f>[6]B!D1653</f>
        <v>0</v>
      </c>
      <c r="E391" s="500">
        <f>[6]B!E1653</f>
        <v>0</v>
      </c>
      <c r="F391" s="500">
        <f>[6]B!F1653</f>
        <v>0</v>
      </c>
      <c r="G391" s="500">
        <f>[6]B!G1653</f>
        <v>0</v>
      </c>
      <c r="H391" s="500">
        <f>[6]B!AA1653</f>
        <v>0</v>
      </c>
      <c r="I391" s="500">
        <f>[6]B!AB1653</f>
        <v>0</v>
      </c>
      <c r="J391" s="500">
        <f>[6]B!AC1653</f>
        <v>0</v>
      </c>
      <c r="K391" s="500">
        <f>[6]B!AD1653</f>
        <v>0</v>
      </c>
      <c r="L391" s="500">
        <f>[6]B!AE1653</f>
        <v>0</v>
      </c>
      <c r="M391" s="500">
        <f>[6]B!AF1653</f>
        <v>0</v>
      </c>
      <c r="N391" s="500">
        <f>[6]B!AG1653</f>
        <v>0</v>
      </c>
      <c r="O391" s="500">
        <f>[6]B!AH1653</f>
        <v>0</v>
      </c>
      <c r="P391" s="500">
        <f>[6]B!AI1653</f>
        <v>0</v>
      </c>
      <c r="Q391" s="501">
        <f>[6]B!AJ1653</f>
        <v>0</v>
      </c>
    </row>
    <row r="392" spans="1:17" ht="15" customHeight="1" x14ac:dyDescent="0.15">
      <c r="A392" s="624" t="s">
        <v>514</v>
      </c>
      <c r="B392" s="207" t="s">
        <v>508</v>
      </c>
      <c r="C392" s="502">
        <f>SUM([6]B!C1682:C1690,[6]B!C1694:C1697,[6]B!C1701,[6]B!C1704:C1742,[6]B!C1753:C1758)+[6]B!C1812</f>
        <v>21923</v>
      </c>
      <c r="D392" s="502">
        <f>SUM([6]B!D1682:D1690,[6]B!D1694:D1697,[6]B!D1701,[6]B!D1704:D1742,[6]B!D1753:D1758)+[6]B!D1812</f>
        <v>21887</v>
      </c>
      <c r="E392" s="503">
        <f>SUM([6]B!E1682:E1690,[6]B!E1694:E1697,[6]B!E1701,[6]B!E1704:E1742,[6]B!E1753:E1758)+[6]B!E1812</f>
        <v>21887</v>
      </c>
      <c r="F392" s="503">
        <f>SUM([6]B!F1682:F1690,[6]B!F1694:F1697,[6]B!F1701,[6]B!F1704:F1742,[6]B!F1753:F1758)+[6]B!F1812</f>
        <v>0</v>
      </c>
      <c r="G392" s="503">
        <f>SUM([6]B!G1682:G1690,[6]B!G1694:G1697,[6]B!G1701,[6]B!G1704:G1742,[6]B!G1753:G1758)+[6]B!G1812</f>
        <v>36</v>
      </c>
      <c r="H392" s="503">
        <f>SUM([6]B!AA1682:AA1690,[6]B!AA1694:AA1697,[6]B!AA1701,[6]B!AA1704:AA1742,[6]B!AA1753:AA1758)+[6]B!AA1812</f>
        <v>20065</v>
      </c>
      <c r="I392" s="503">
        <f>SUM([6]B!AB1682:AB1690,[6]B!AB1694:AB1697,[6]B!AB1701,[6]B!AB1704:AB1742,[6]B!AB1753:AB1758)+[6]B!AB1812</f>
        <v>1010</v>
      </c>
      <c r="J392" s="503">
        <f>SUM([6]B!AC1682:AC1690,[6]B!AC1694:AC1697,[6]B!AC1701,[6]B!AC1704:AC1742,[6]B!AC1753:AC1758)+[6]B!AC1812</f>
        <v>848</v>
      </c>
      <c r="K392" s="503">
        <f>SUM([6]B!AD1682:AD1690,[6]B!AD1694:AD1697,[6]B!AD1701,[6]B!AD1704:AD1742,[6]B!AD1753:AD1758)+[6]B!AD1812</f>
        <v>0</v>
      </c>
      <c r="L392" s="503">
        <f>SUM([6]B!AE1682:AE1690,[6]B!AE1694:AE1697,[6]B!AE1701,[6]B!AE1704:AE1742,[6]B!AE1753:AE1758)+[6]B!AE1812</f>
        <v>0</v>
      </c>
      <c r="M392" s="503">
        <f>SUM([6]B!AF1682:AF1690,[6]B!AF1694:AF1697,[6]B!AF1701,[6]B!AF1704:AF1742,[6]B!AF1753:AF1758)+[6]B!AF1812</f>
        <v>0</v>
      </c>
      <c r="N392" s="503">
        <f>SUM([6]B!AG1682:AG1690,[6]B!AG1694:AG1697,[6]B!AG1701,[6]B!AG1704:AG1742,[6]B!AG1753:AG1758)+[6]B!AG1812</f>
        <v>0</v>
      </c>
      <c r="O392" s="503">
        <f>SUM([6]B!AH1682:AH1690,[6]B!AH1694:AH1697,[6]B!AH1701,[6]B!AH1704:AH1742,[6]B!AH1753:AH1758)+[6]B!AH1812</f>
        <v>0</v>
      </c>
      <c r="P392" s="503">
        <f>SUM([6]B!AI1682:AI1690,[6]B!AI1694:AI1697,[6]B!AI1701,[6]B!AI1704:AI1742,[6]B!AI1753:AI1758)+[6]B!AI1812</f>
        <v>0</v>
      </c>
      <c r="Q392" s="504">
        <f>SUM([6]B!AJ1682:AJ1690,[6]B!AJ1694:AJ1697,[6]B!AJ1701,[6]B!AJ1704:AJ1742,[6]B!AJ1753:AJ1758)+[6]B!AJ1812</f>
        <v>0</v>
      </c>
    </row>
    <row r="393" spans="1:17" ht="15" customHeight="1" x14ac:dyDescent="0.15">
      <c r="A393" s="638"/>
      <c r="B393" s="200" t="s">
        <v>509</v>
      </c>
      <c r="C393" s="505">
        <f>SUM([6]B!C1691:C1693,[6]B!C1695:C1696,[6]B!C1701:C1703,[6]B!C1743:C1752,[6]B!C1759:C1785,[6]B!C1815)</f>
        <v>3375</v>
      </c>
      <c r="D393" s="505">
        <f>SUM([6]B!D1691:D1693,[6]B!D1695:D1696,[6]B!D1701:D1703,[6]B!D1743:D1752,[6]B!D1759:D1785,[6]B!D1815)</f>
        <v>3375</v>
      </c>
      <c r="E393" s="506">
        <f>SUM([6]B!E1691:E1693,[6]B!E1695:E1696,[6]B!E1701:E1703,[6]B!E1743:E1752,[6]B!E1759:E1785,[6]B!E1815)</f>
        <v>3375</v>
      </c>
      <c r="F393" s="506">
        <f>SUM([6]B!F1691:F1693,[6]B!F1695:F1696,[6]B!F1701:F1703,[6]B!F1743:F1752,[6]B!F1759:F1785,[6]B!F1815)</f>
        <v>0</v>
      </c>
      <c r="G393" s="506">
        <f>SUM([6]B!G1691:G1693,[6]B!G1695:G1696,[6]B!G1701:G1703,[6]B!G1743:G1752,[6]B!G1759:G1785,[6]B!G1815)</f>
        <v>0</v>
      </c>
      <c r="H393" s="506">
        <f>SUM([6]B!AA1691:AA1693,[6]B!AA1695:AA1696,[6]B!AA1701:AA1703,[6]B!AA1743:AA1752,[6]B!AA1759:AA1785,[6]B!AA1815)</f>
        <v>2687</v>
      </c>
      <c r="I393" s="506">
        <f>SUM([6]B!AB1691:AB1693,[6]B!AB1695:AB1696,[6]B!AB1701:AB1703,[6]B!AB1743:AB1752,[6]B!AB1759:AB1785,[6]B!AB1815)</f>
        <v>3</v>
      </c>
      <c r="J393" s="506">
        <f>SUM([6]B!AC1691:AC1693,[6]B!AC1695:AC1696,[6]B!AC1701:AC1703,[6]B!AC1743:AC1752,[6]B!AC1759:AC1785,[6]B!AC1815)</f>
        <v>685</v>
      </c>
      <c r="K393" s="506">
        <f>SUM([6]B!AD1691:AD1693,[6]B!AD1695:AD1696,[6]B!AD1701:AD1703,[6]B!AD1743:AD1752,[6]B!AD1759:AD1785,[6]B!AD1815)</f>
        <v>0</v>
      </c>
      <c r="L393" s="506">
        <f>SUM([6]B!AE1691:AE1693,[6]B!AE1695:AE1696,[6]B!AE1701:AE1703,[6]B!AE1743:AE1752,[6]B!AE1759:AE1785,[6]B!AE1815)</f>
        <v>0</v>
      </c>
      <c r="M393" s="506">
        <f>SUM([6]B!AF1691:AF1693,[6]B!AF1695:AF1696,[6]B!AF1701:AF1703,[6]B!AF1743:AF1752,[6]B!AF1759:AF1785,[6]B!AF1815)</f>
        <v>0</v>
      </c>
      <c r="N393" s="506">
        <f>SUM([6]B!AG1691:AG1693,[6]B!AG1695:AG1696,[6]B!AG1701:AG1703,[6]B!AG1743:AG1752,[6]B!AG1759:AG1785,[6]B!AG1815)</f>
        <v>0</v>
      </c>
      <c r="O393" s="506">
        <f>SUM([6]B!AH1691:AH1693,[6]B!AH1695:AH1696,[6]B!AH1701:AH1703,[6]B!AH1743:AH1752,[6]B!AH1759:AH1785,[6]B!AH1815)</f>
        <v>0</v>
      </c>
      <c r="P393" s="506">
        <f>SUM([6]B!AI1691:AI1693,[6]B!AI1695:AI1696,[6]B!AI1701:AI1703,[6]B!AI1743:AI1752,[6]B!AI1759:AI1785,[6]B!AI1815)</f>
        <v>0</v>
      </c>
      <c r="Q393" s="494">
        <f>SUM([6]B!AJ1691:AJ1693,[6]B!AJ1695:AJ1696,[6]B!AJ1701:AJ1703,[6]B!AJ1743:AJ1752,[6]B!AJ1759:AJ1785,[6]B!AJ1815)</f>
        <v>0</v>
      </c>
    </row>
    <row r="394" spans="1:17" ht="15" customHeight="1" x14ac:dyDescent="0.15">
      <c r="A394" s="625"/>
      <c r="B394" s="559" t="s">
        <v>410</v>
      </c>
      <c r="C394" s="538">
        <f t="shared" ref="C394:Q394" si="17">SUM(C392:C393)</f>
        <v>25298</v>
      </c>
      <c r="D394" s="495">
        <f t="shared" si="17"/>
        <v>25262</v>
      </c>
      <c r="E394" s="496">
        <f t="shared" si="17"/>
        <v>25262</v>
      </c>
      <c r="F394" s="497">
        <f t="shared" si="17"/>
        <v>0</v>
      </c>
      <c r="G394" s="498">
        <f t="shared" si="17"/>
        <v>36</v>
      </c>
      <c r="H394" s="496">
        <f t="shared" si="17"/>
        <v>22752</v>
      </c>
      <c r="I394" s="499">
        <f t="shared" si="17"/>
        <v>1013</v>
      </c>
      <c r="J394" s="497">
        <f t="shared" si="17"/>
        <v>1533</v>
      </c>
      <c r="K394" s="496">
        <f t="shared" si="17"/>
        <v>0</v>
      </c>
      <c r="L394" s="499">
        <f t="shared" si="17"/>
        <v>0</v>
      </c>
      <c r="M394" s="497">
        <f t="shared" si="17"/>
        <v>0</v>
      </c>
      <c r="N394" s="497">
        <f>SUM(N392:N393)</f>
        <v>0</v>
      </c>
      <c r="O394" s="496">
        <f t="shared" si="17"/>
        <v>0</v>
      </c>
      <c r="P394" s="497">
        <f t="shared" si="17"/>
        <v>0</v>
      </c>
      <c r="Q394" s="495">
        <f t="shared" si="17"/>
        <v>0</v>
      </c>
    </row>
    <row r="395" spans="1:17" ht="15" customHeight="1" x14ac:dyDescent="0.15">
      <c r="A395" s="638" t="s">
        <v>515</v>
      </c>
      <c r="B395" s="207" t="s">
        <v>508</v>
      </c>
      <c r="C395" s="507">
        <f>SUM([6]B!C1985:C1998,[6]B!C2000:C2033,[6]B!C2059:C2061)</f>
        <v>236</v>
      </c>
      <c r="D395" s="507">
        <f>SUM([6]B!D1985:D1998,[6]B!D2000:D2033,[6]B!D2059:D2061)</f>
        <v>236</v>
      </c>
      <c r="E395" s="508">
        <f>SUM([6]B!E1985:E1998,[6]B!E2000:E2033,[6]B!E2059:E2061)</f>
        <v>236</v>
      </c>
      <c r="F395" s="508">
        <f>SUM([6]B!F1985:F1998,[6]B!F2000:F2033,[6]B!F2059:F2061)</f>
        <v>0</v>
      </c>
      <c r="G395" s="508">
        <f>SUM([6]B!G1985:G1998,[6]B!G2000:G2033,[6]B!G2059:G2061)</f>
        <v>0</v>
      </c>
      <c r="H395" s="508">
        <f>SUM([6]B!AA1985:AA1998,[6]B!AA2000:AA2033,[6]B!AA2059:AA2061)</f>
        <v>129</v>
      </c>
      <c r="I395" s="508">
        <f>SUM([6]B!AB1985:AB1998,[6]B!AB2000:AB2033,[6]B!AB2059:AB2061)</f>
        <v>106</v>
      </c>
      <c r="J395" s="508">
        <f>SUM([6]B!AC1985:AC1998,[6]B!AC2000:AC2033,[6]B!AC2059:AC2061)</f>
        <v>1</v>
      </c>
      <c r="K395" s="508">
        <f>SUM([6]B!AD1985:AD1998,[6]B!AD2000:AD2033,[6]B!AD2059:AD2061)</f>
        <v>0</v>
      </c>
      <c r="L395" s="508">
        <f>SUM([6]B!AE1985:AE1998,[6]B!AE2000:AE2033,[6]B!AE2059:AE2061)</f>
        <v>0</v>
      </c>
      <c r="M395" s="508">
        <f>SUM([6]B!AF1985:AF1998,[6]B!AF2000:AF2033,[6]B!AF2059:AF2061)</f>
        <v>0</v>
      </c>
      <c r="N395" s="508">
        <f>SUM([6]B!AG1985:AG1998,[6]B!AG2000:AG2033,[6]B!AG2059:AG2061)</f>
        <v>0</v>
      </c>
      <c r="O395" s="508">
        <f>SUM([6]B!AH1985:AH1998,[6]B!AH2000:AH2033,[6]B!AH2059:AH2061)</f>
        <v>0</v>
      </c>
      <c r="P395" s="508">
        <f>SUM([6]B!AI1985:AI1998,[6]B!AI2000:AI2033,[6]B!AI2059:AI2061)</f>
        <v>0</v>
      </c>
      <c r="Q395" s="509">
        <f>SUM([6]B!AJ1985:AJ1998,[6]B!AJ2000:AJ2033,[6]B!AJ2059:AJ2061)</f>
        <v>0</v>
      </c>
    </row>
    <row r="396" spans="1:17" ht="15" customHeight="1" x14ac:dyDescent="0.15">
      <c r="A396" s="638"/>
      <c r="B396" s="200" t="s">
        <v>509</v>
      </c>
      <c r="C396" s="505">
        <f>SUM([6]B!C1999,[6]B!C2034:C2055)</f>
        <v>36</v>
      </c>
      <c r="D396" s="505">
        <f>SUM([6]B!D1999,[6]B!D2034:D2055)</f>
        <v>36</v>
      </c>
      <c r="E396" s="506">
        <f>SUM([6]B!E1999,[6]B!E2034:E2055)</f>
        <v>36</v>
      </c>
      <c r="F396" s="506">
        <f>SUM([6]B!F1999,[6]B!F2034:F2055)</f>
        <v>0</v>
      </c>
      <c r="G396" s="506">
        <f>SUM([6]B!G1999,[6]B!G2034:G2055)</f>
        <v>0</v>
      </c>
      <c r="H396" s="506">
        <f>SUM([6]B!AA1999,[6]B!AA2034:AA2055)</f>
        <v>2</v>
      </c>
      <c r="I396" s="506">
        <f>SUM([6]B!AB1999,[6]B!AB2034:AB2055)</f>
        <v>7</v>
      </c>
      <c r="J396" s="506">
        <f>SUM([6]B!AC1999,[6]B!AC2034:AC2055)</f>
        <v>27</v>
      </c>
      <c r="K396" s="506">
        <f>SUM([6]B!AD1999,[6]B!AD2034:AD2055)</f>
        <v>0</v>
      </c>
      <c r="L396" s="506">
        <f>SUM([6]B!AE1999,[6]B!AE2034:AE2055)</f>
        <v>0</v>
      </c>
      <c r="M396" s="506">
        <f>SUM([6]B!AF1999,[6]B!AF2034:AF2055)</f>
        <v>0</v>
      </c>
      <c r="N396" s="506">
        <f>SUM([6]B!AG1999,[6]B!AG2034:AG2055)</f>
        <v>0</v>
      </c>
      <c r="O396" s="506">
        <f>SUM([6]B!AH1999,[6]B!AH2034:AH2055)</f>
        <v>0</v>
      </c>
      <c r="P396" s="506">
        <f>SUM([6]B!AI1999,[6]B!AI2034:AI2055)</f>
        <v>0</v>
      </c>
      <c r="Q396" s="494">
        <f>SUM([6]B!AJ1999,[6]B!AJ2034:AJ2055)</f>
        <v>0</v>
      </c>
    </row>
    <row r="397" spans="1:17" ht="15" customHeight="1" x14ac:dyDescent="0.15">
      <c r="A397" s="638"/>
      <c r="B397" s="559" t="s">
        <v>410</v>
      </c>
      <c r="C397" s="538">
        <f>SUM(C395:C396)</f>
        <v>272</v>
      </c>
      <c r="D397" s="495">
        <f t="shared" ref="D397:Q397" si="18">SUM(D395:D396)</f>
        <v>272</v>
      </c>
      <c r="E397" s="496">
        <f t="shared" si="18"/>
        <v>272</v>
      </c>
      <c r="F397" s="497">
        <f t="shared" si="18"/>
        <v>0</v>
      </c>
      <c r="G397" s="498">
        <f t="shared" si="18"/>
        <v>0</v>
      </c>
      <c r="H397" s="496">
        <f t="shared" si="18"/>
        <v>131</v>
      </c>
      <c r="I397" s="499">
        <f t="shared" si="18"/>
        <v>113</v>
      </c>
      <c r="J397" s="497">
        <f t="shared" si="18"/>
        <v>28</v>
      </c>
      <c r="K397" s="496">
        <f t="shared" si="18"/>
        <v>0</v>
      </c>
      <c r="L397" s="499">
        <f t="shared" si="18"/>
        <v>0</v>
      </c>
      <c r="M397" s="497">
        <f t="shared" si="18"/>
        <v>0</v>
      </c>
      <c r="N397" s="497">
        <f t="shared" si="18"/>
        <v>0</v>
      </c>
      <c r="O397" s="496">
        <f t="shared" si="18"/>
        <v>0</v>
      </c>
      <c r="P397" s="497">
        <f t="shared" si="18"/>
        <v>0</v>
      </c>
      <c r="Q397" s="495">
        <f t="shared" si="18"/>
        <v>0</v>
      </c>
    </row>
    <row r="398" spans="1:17" ht="15" customHeight="1" x14ac:dyDescent="0.15">
      <c r="A398" s="624" t="s">
        <v>516</v>
      </c>
      <c r="B398" s="203" t="s">
        <v>508</v>
      </c>
      <c r="C398" s="540">
        <f>SUM([6]B!C2220:C2241,[6]B!C2257:C2259)</f>
        <v>123</v>
      </c>
      <c r="D398" s="540">
        <f>SUM([6]B!D2220:D2241,[6]B!D2257:D2259)</f>
        <v>123</v>
      </c>
      <c r="E398" s="540">
        <f>SUM([6]B!E2220:E2241,[6]B!E2257:E2259)</f>
        <v>123</v>
      </c>
      <c r="F398" s="540">
        <f>SUM([6]B!F2220:F2241,[6]B!F2257:F2259)</f>
        <v>0</v>
      </c>
      <c r="G398" s="540">
        <f>SUM([6]B!G2220:G2241,[6]B!G2257:G2259)</f>
        <v>0</v>
      </c>
      <c r="H398" s="541">
        <f>SUM([6]B!AA2220:AA2241,[6]B!AA2257:AA2259)</f>
        <v>67</v>
      </c>
      <c r="I398" s="541">
        <f>SUM([6]B!AB2220:AB2241,[6]B!AB2257:AB2259)</f>
        <v>25</v>
      </c>
      <c r="J398" s="541">
        <f>SUM([6]B!AC2220:AC2241,[6]B!AC2257:AC2259)</f>
        <v>31</v>
      </c>
      <c r="K398" s="541">
        <f>SUM([6]B!AD2220:AD2241,[6]B!AD2257:AD2259)</f>
        <v>0</v>
      </c>
      <c r="L398" s="541">
        <f>SUM([6]B!AE2220:AE2241,[6]B!AE2257:AE2259)</f>
        <v>0</v>
      </c>
      <c r="M398" s="541">
        <f>SUM([6]B!AF2220:AF2241,[6]B!AF2257:AF2259)</f>
        <v>0</v>
      </c>
      <c r="N398" s="541">
        <f>SUM([6]B!AG2220:AG2241,[6]B!AG2257:AG2259)</f>
        <v>0</v>
      </c>
      <c r="O398" s="541">
        <f>SUM([6]B!AH2220:AH2241,[6]B!AH2257:AH2259)</f>
        <v>0</v>
      </c>
      <c r="P398" s="541">
        <f>SUM([6]B!AI2220:AI2241,[6]B!AI2257:AI2259)</f>
        <v>0</v>
      </c>
      <c r="Q398" s="207">
        <f>SUM([6]B!AJ2220:AJ2241,[6]B!AJ2257:AJ2259)</f>
        <v>0</v>
      </c>
    </row>
    <row r="399" spans="1:17" ht="15" customHeight="1" x14ac:dyDescent="0.15">
      <c r="A399" s="638"/>
      <c r="B399" s="200" t="s">
        <v>509</v>
      </c>
      <c r="C399" s="505">
        <f>SUM([6]B!C2242:C2245)</f>
        <v>205</v>
      </c>
      <c r="D399" s="505">
        <f>SUM([6]B!D2242:D2245)</f>
        <v>160</v>
      </c>
      <c r="E399" s="506">
        <f>SUM([6]B!E2242:E2245)</f>
        <v>160</v>
      </c>
      <c r="F399" s="506">
        <f>SUM([6]B!F2242:F2245)</f>
        <v>0</v>
      </c>
      <c r="G399" s="506">
        <f>SUM([6]B!G2242:G2245)</f>
        <v>45</v>
      </c>
      <c r="H399" s="506">
        <f>SUM([6]B!AA2242:AA2245)</f>
        <v>125</v>
      </c>
      <c r="I399" s="506">
        <f>SUM([6]B!AB2242:AB2245)</f>
        <v>2</v>
      </c>
      <c r="J399" s="506">
        <f>SUM([6]B!AC2242:AC2245)</f>
        <v>78</v>
      </c>
      <c r="K399" s="506">
        <f>SUM([6]B!AD2242:AD2245)</f>
        <v>0</v>
      </c>
      <c r="L399" s="506">
        <f>SUM([6]B!AE2242:AE2245)</f>
        <v>0</v>
      </c>
      <c r="M399" s="506">
        <f>SUM([6]B!AF2242:AF2245)</f>
        <v>0</v>
      </c>
      <c r="N399" s="506">
        <f>SUM([6]B!AG2242:AG2245)</f>
        <v>0</v>
      </c>
      <c r="O399" s="506">
        <f>SUM([6]B!AH2242:AH2245)</f>
        <v>0</v>
      </c>
      <c r="P399" s="506">
        <f>SUM([6]B!AI2242:AI2245)</f>
        <v>0</v>
      </c>
      <c r="Q399" s="494">
        <f>SUM([6]B!AJ2242:AJ2245)</f>
        <v>0</v>
      </c>
    </row>
    <row r="400" spans="1:17" ht="15" customHeight="1" x14ac:dyDescent="0.15">
      <c r="A400" s="625"/>
      <c r="B400" s="559" t="s">
        <v>410</v>
      </c>
      <c r="C400" s="498">
        <f>SUM(C398:C399)</f>
        <v>328</v>
      </c>
      <c r="D400" s="498">
        <f t="shared" ref="D400:Q400" si="19">SUM(D398:D399)</f>
        <v>283</v>
      </c>
      <c r="E400" s="498">
        <f t="shared" si="19"/>
        <v>283</v>
      </c>
      <c r="F400" s="498">
        <f t="shared" si="19"/>
        <v>0</v>
      </c>
      <c r="G400" s="498">
        <f t="shared" si="19"/>
        <v>45</v>
      </c>
      <c r="H400" s="498">
        <f>SUM(H398:H399)</f>
        <v>192</v>
      </c>
      <c r="I400" s="498">
        <f t="shared" si="19"/>
        <v>27</v>
      </c>
      <c r="J400" s="498">
        <f t="shared" si="19"/>
        <v>109</v>
      </c>
      <c r="K400" s="498">
        <f t="shared" si="19"/>
        <v>0</v>
      </c>
      <c r="L400" s="498">
        <f t="shared" si="19"/>
        <v>0</v>
      </c>
      <c r="M400" s="498">
        <f t="shared" si="19"/>
        <v>0</v>
      </c>
      <c r="N400" s="498">
        <f t="shared" si="19"/>
        <v>0</v>
      </c>
      <c r="O400" s="498">
        <f t="shared" si="19"/>
        <v>0</v>
      </c>
      <c r="P400" s="498">
        <f t="shared" si="19"/>
        <v>0</v>
      </c>
      <c r="Q400" s="495">
        <f t="shared" si="19"/>
        <v>0</v>
      </c>
    </row>
    <row r="401" spans="1:19" ht="15" customHeight="1" x14ac:dyDescent="0.15">
      <c r="A401" s="615" t="s">
        <v>517</v>
      </c>
      <c r="B401" s="205" t="s">
        <v>518</v>
      </c>
      <c r="C401" s="502">
        <f>SUM([6]B!C2416:C2418)+[6]B!C2363</f>
        <v>855</v>
      </c>
      <c r="D401" s="502">
        <f>SUM([6]B!D2416:D2418)+[6]B!D2363</f>
        <v>680</v>
      </c>
      <c r="E401" s="503">
        <f>SUM([6]B!E2416:E2418)+[6]B!E2363</f>
        <v>678</v>
      </c>
      <c r="F401" s="503">
        <f>SUM([6]B!F2416:F2418)+[6]B!F2363</f>
        <v>2</v>
      </c>
      <c r="G401" s="503">
        <f>SUM([6]B!G2416:G2418)+[6]B!G2363</f>
        <v>175</v>
      </c>
      <c r="H401" s="503">
        <f>SUM([6]B!AA2416:AA2418)+[6]B!AA2363</f>
        <v>748</v>
      </c>
      <c r="I401" s="504">
        <f>SUM([6]B!AB2416:AB2418)+[6]B!AB2363</f>
        <v>87</v>
      </c>
      <c r="J401" s="504">
        <f>SUM([6]B!AC2416:AC2418)+[6]B!AC2363</f>
        <v>20</v>
      </c>
      <c r="K401" s="504">
        <f>SUM([6]B!AD2416:AD2418)+[6]B!AD2363</f>
        <v>0</v>
      </c>
      <c r="L401" s="504">
        <f>SUM([6]B!AE2416:AE2418)+[6]B!AE2363</f>
        <v>0</v>
      </c>
      <c r="M401" s="504">
        <f>SUM([6]B!AF2416:AF2418)+[6]B!AF2363</f>
        <v>0</v>
      </c>
      <c r="N401" s="504">
        <f>SUM([6]B!AG2416:AG2418)+[6]B!AG2363</f>
        <v>0</v>
      </c>
      <c r="O401" s="504">
        <f>SUM([6]B!AH2416:AH2418)+[6]B!AH2363</f>
        <v>0</v>
      </c>
      <c r="P401" s="504">
        <f>SUM([6]B!AI2416:AI2418)+[6]B!AI2363</f>
        <v>0</v>
      </c>
      <c r="Q401" s="504">
        <f>SUM([6]B!AJ2416:AJ2418)+[6]B!AJ2363</f>
        <v>0</v>
      </c>
    </row>
    <row r="402" spans="1:19" ht="15" customHeight="1" x14ac:dyDescent="0.15">
      <c r="A402" s="637"/>
      <c r="B402" s="208" t="s">
        <v>509</v>
      </c>
      <c r="C402" s="510">
        <f>[6]B!C2369</f>
        <v>0</v>
      </c>
      <c r="D402" s="510">
        <f>[6]B!D2369</f>
        <v>0</v>
      </c>
      <c r="E402" s="511">
        <f>[6]B!E2369</f>
        <v>0</v>
      </c>
      <c r="F402" s="511">
        <f>[6]B!F2369</f>
        <v>0</v>
      </c>
      <c r="G402" s="511">
        <f>[6]B!G2369</f>
        <v>0</v>
      </c>
      <c r="H402" s="511">
        <f>[6]B!AA2369</f>
        <v>0</v>
      </c>
      <c r="I402" s="494">
        <f>[6]B!AB2369</f>
        <v>0</v>
      </c>
      <c r="J402" s="494">
        <f>[6]B!AC2369</f>
        <v>0</v>
      </c>
      <c r="K402" s="494">
        <f>[6]B!AD2369</f>
        <v>0</v>
      </c>
      <c r="L402" s="494">
        <f>[6]B!AE2369</f>
        <v>0</v>
      </c>
      <c r="M402" s="494">
        <f>[6]B!AF2369</f>
        <v>0</v>
      </c>
      <c r="N402" s="494">
        <f>[6]B!AG2369</f>
        <v>0</v>
      </c>
      <c r="O402" s="494">
        <f>[6]B!AH2369</f>
        <v>0</v>
      </c>
      <c r="P402" s="494">
        <f>[6]B!AI2369</f>
        <v>0</v>
      </c>
      <c r="Q402" s="494">
        <f>[6]B!AJ2369</f>
        <v>0</v>
      </c>
    </row>
    <row r="403" spans="1:19" ht="15" customHeight="1" x14ac:dyDescent="0.15">
      <c r="A403" s="617"/>
      <c r="B403" s="559" t="s">
        <v>410</v>
      </c>
      <c r="C403" s="498">
        <f>SUM(C401:C402)</f>
        <v>855</v>
      </c>
      <c r="D403" s="498">
        <f t="shared" ref="D403:Q403" si="20">SUM(D401:D402)</f>
        <v>680</v>
      </c>
      <c r="E403" s="498">
        <f t="shared" si="20"/>
        <v>678</v>
      </c>
      <c r="F403" s="498">
        <f t="shared" si="20"/>
        <v>2</v>
      </c>
      <c r="G403" s="498">
        <f t="shared" si="20"/>
        <v>175</v>
      </c>
      <c r="H403" s="498">
        <f t="shared" si="20"/>
        <v>748</v>
      </c>
      <c r="I403" s="498">
        <f t="shared" si="20"/>
        <v>87</v>
      </c>
      <c r="J403" s="498">
        <f t="shared" si="20"/>
        <v>20</v>
      </c>
      <c r="K403" s="498">
        <f t="shared" si="20"/>
        <v>0</v>
      </c>
      <c r="L403" s="498">
        <f t="shared" si="20"/>
        <v>0</v>
      </c>
      <c r="M403" s="498">
        <f t="shared" si="20"/>
        <v>0</v>
      </c>
      <c r="N403" s="498">
        <f t="shared" si="20"/>
        <v>0</v>
      </c>
      <c r="O403" s="498">
        <f t="shared" si="20"/>
        <v>0</v>
      </c>
      <c r="P403" s="498">
        <f t="shared" si="20"/>
        <v>0</v>
      </c>
      <c r="Q403" s="495">
        <f t="shared" si="20"/>
        <v>0</v>
      </c>
    </row>
    <row r="404" spans="1:19" ht="15" customHeight="1" x14ac:dyDescent="0.15">
      <c r="A404" s="624" t="s">
        <v>519</v>
      </c>
      <c r="B404" s="207" t="s">
        <v>508</v>
      </c>
      <c r="C404" s="502">
        <f>SUM([6]B!C2438:C2450,[6]B!C2684)</f>
        <v>116</v>
      </c>
      <c r="D404" s="502">
        <f>SUM([6]B!D2438:D2450,[6]B!D2684)</f>
        <v>116</v>
      </c>
      <c r="E404" s="503">
        <f>SUM([6]B!E2438:E2450,[6]B!E2684)</f>
        <v>116</v>
      </c>
      <c r="F404" s="503">
        <f>SUM([6]B!F2438:F2450,[6]B!F2684)</f>
        <v>0</v>
      </c>
      <c r="G404" s="503">
        <f>SUM([6]B!G2438:G2450,[6]B!G2684)</f>
        <v>0</v>
      </c>
      <c r="H404" s="503">
        <f>SUM([6]B!AA2438:AA2450,[6]B!AA2684)</f>
        <v>0</v>
      </c>
      <c r="I404" s="503">
        <f>SUM([6]B!AB2438:AB2450,[6]B!AB2684)</f>
        <v>106</v>
      </c>
      <c r="J404" s="503">
        <f>SUM([6]B!AC2438:AC2450,[6]B!AC2684)</f>
        <v>10</v>
      </c>
      <c r="K404" s="503">
        <f>SUM([6]B!AD2438:AD2450,[6]B!AD2684)</f>
        <v>0</v>
      </c>
      <c r="L404" s="503">
        <f>SUM([6]B!AE2438:AE2450,[6]B!AE2684)</f>
        <v>0</v>
      </c>
      <c r="M404" s="503">
        <f>SUM([6]B!AF2438:AF2450,[6]B!AF2684)</f>
        <v>0</v>
      </c>
      <c r="N404" s="503">
        <f>SUM([6]B!AG2438:AG2450,[6]B!AG2684)</f>
        <v>0</v>
      </c>
      <c r="O404" s="503">
        <f>SUM([6]B!AH2438:AH2450,[6]B!AH2684)</f>
        <v>0</v>
      </c>
      <c r="P404" s="503">
        <f>SUM([6]B!AI2438:AI2450,[6]B!AI2684)</f>
        <v>0</v>
      </c>
      <c r="Q404" s="504">
        <f>SUM([6]B!AJ2438:AJ2450,[6]B!AJ2684)</f>
        <v>0</v>
      </c>
    </row>
    <row r="405" spans="1:19" ht="15" customHeight="1" x14ac:dyDescent="0.15">
      <c r="A405" s="638"/>
      <c r="B405" s="200" t="s">
        <v>509</v>
      </c>
      <c r="C405" s="505">
        <f>SUM([6]B!C2435:C2437,[6]B!C2451:C2452)</f>
        <v>93</v>
      </c>
      <c r="D405" s="505">
        <f>SUM([6]B!D2435:D2437,[6]B!D2451:D2452)</f>
        <v>93</v>
      </c>
      <c r="E405" s="506">
        <f>SUM([6]B!E2435:E2437,[6]B!E2451:E2452)</f>
        <v>93</v>
      </c>
      <c r="F405" s="506">
        <f>SUM([6]B!F2435:F2437,[6]B!F2451:F2452)</f>
        <v>0</v>
      </c>
      <c r="G405" s="506">
        <f>SUM([6]B!G2435:G2437,[6]B!G2451:G2452)</f>
        <v>0</v>
      </c>
      <c r="H405" s="506">
        <f>SUM([6]B!AA2435:AA2437,[6]B!AA2451:AA2452)</f>
        <v>0</v>
      </c>
      <c r="I405" s="506">
        <f>SUM([6]B!AB2435:AB2437,[6]B!AB2451:AB2452)</f>
        <v>93</v>
      </c>
      <c r="J405" s="506">
        <f>SUM([6]B!AC2435:AC2437,[6]B!AC2451:AC2452)</f>
        <v>0</v>
      </c>
      <c r="K405" s="506">
        <f>SUM([6]B!AD2435:AD2437,[6]B!AD2451:AD2452)</f>
        <v>0</v>
      </c>
      <c r="L405" s="506">
        <f>SUM([6]B!AE2435:AE2437,[6]B!AE2451:AE2452)</f>
        <v>0</v>
      </c>
      <c r="M405" s="506">
        <f>SUM([6]B!AF2435:AF2437,[6]B!AF2451:AF2452)</f>
        <v>0</v>
      </c>
      <c r="N405" s="506">
        <f>SUM([6]B!AG2435:AG2437,[6]B!AG2451:AG2452)</f>
        <v>0</v>
      </c>
      <c r="O405" s="506">
        <f>SUM([6]B!AH2435:AH2437,[6]B!AH2451:AH2452)</f>
        <v>0</v>
      </c>
      <c r="P405" s="506">
        <f>SUM([6]B!AI2435:AI2437,[6]B!AI2451:AI2452)</f>
        <v>0</v>
      </c>
      <c r="Q405" s="494">
        <f>SUM([6]B!AJ2435:AJ2437,[6]B!AJ2451:AJ2452)</f>
        <v>0</v>
      </c>
    </row>
    <row r="406" spans="1:19" ht="15" customHeight="1" x14ac:dyDescent="0.15">
      <c r="A406" s="625"/>
      <c r="B406" s="559" t="s">
        <v>410</v>
      </c>
      <c r="C406" s="538">
        <f t="shared" ref="C406:Q406" si="21">SUM(C404:C405)</f>
        <v>209</v>
      </c>
      <c r="D406" s="495">
        <f t="shared" si="21"/>
        <v>209</v>
      </c>
      <c r="E406" s="496">
        <f t="shared" si="21"/>
        <v>209</v>
      </c>
      <c r="F406" s="497">
        <f t="shared" si="21"/>
        <v>0</v>
      </c>
      <c r="G406" s="498">
        <f t="shared" si="21"/>
        <v>0</v>
      </c>
      <c r="H406" s="496">
        <f t="shared" si="21"/>
        <v>0</v>
      </c>
      <c r="I406" s="499">
        <f t="shared" si="21"/>
        <v>199</v>
      </c>
      <c r="J406" s="497">
        <f t="shared" si="21"/>
        <v>10</v>
      </c>
      <c r="K406" s="496">
        <f t="shared" si="21"/>
        <v>0</v>
      </c>
      <c r="L406" s="499">
        <f t="shared" si="21"/>
        <v>0</v>
      </c>
      <c r="M406" s="497">
        <f t="shared" si="21"/>
        <v>0</v>
      </c>
      <c r="N406" s="497">
        <f t="shared" si="21"/>
        <v>0</v>
      </c>
      <c r="O406" s="496">
        <f t="shared" si="21"/>
        <v>0</v>
      </c>
      <c r="P406" s="497">
        <f t="shared" si="21"/>
        <v>0</v>
      </c>
      <c r="Q406" s="495">
        <f t="shared" si="21"/>
        <v>0</v>
      </c>
    </row>
    <row r="407" spans="1:19" ht="32.25" customHeight="1" x14ac:dyDescent="0.15">
      <c r="A407" s="209" t="s">
        <v>520</v>
      </c>
      <c r="B407" s="200" t="s">
        <v>509</v>
      </c>
      <c r="C407" s="498">
        <f>[6]B!C1011</f>
        <v>10826</v>
      </c>
      <c r="D407" s="498">
        <f>[6]B!D1011</f>
        <v>10826</v>
      </c>
      <c r="E407" s="500">
        <f>[6]B!E1011</f>
        <v>10826</v>
      </c>
      <c r="F407" s="500">
        <f>[6]B!F1011</f>
        <v>0</v>
      </c>
      <c r="G407" s="500">
        <f>[6]B!G1011</f>
        <v>0</v>
      </c>
      <c r="H407" s="500">
        <f>[6]B!AA1011</f>
        <v>9392</v>
      </c>
      <c r="I407" s="500">
        <f>[6]B!AB1011</f>
        <v>1434</v>
      </c>
      <c r="J407" s="500">
        <f>[6]B!AC1011</f>
        <v>0</v>
      </c>
      <c r="K407" s="500">
        <f>[6]B!AD1011</f>
        <v>0</v>
      </c>
      <c r="L407" s="500">
        <f>[6]B!AE1011</f>
        <v>0</v>
      </c>
      <c r="M407" s="500">
        <f>[6]B!AF1011</f>
        <v>0</v>
      </c>
      <c r="N407" s="500">
        <f>[6]B!AG1011</f>
        <v>0</v>
      </c>
      <c r="O407" s="500">
        <f>[6]B!AH1011</f>
        <v>0</v>
      </c>
      <c r="P407" s="500">
        <f>[6]B!AI1011</f>
        <v>0</v>
      </c>
      <c r="Q407" s="501">
        <f>[6]B!AJ1011</f>
        <v>0</v>
      </c>
    </row>
    <row r="408" spans="1:19" ht="15" customHeight="1" x14ac:dyDescent="0.15">
      <c r="A408" s="639" t="s">
        <v>521</v>
      </c>
      <c r="B408" s="210" t="s">
        <v>508</v>
      </c>
      <c r="C408" s="542">
        <f>D408+G408</f>
        <v>23690</v>
      </c>
      <c r="D408" s="507">
        <f>+D381+D384+D387+D390+D391+D392+D395+D398+D401+D404</f>
        <v>23473</v>
      </c>
      <c r="E408" s="507">
        <f t="shared" ref="E408:Q408" si="22">+E381+E384+E387+E390+E391+E392+E395+E398+E401+E404</f>
        <v>23470</v>
      </c>
      <c r="F408" s="507">
        <f t="shared" si="22"/>
        <v>3</v>
      </c>
      <c r="G408" s="507">
        <f t="shared" si="22"/>
        <v>217</v>
      </c>
      <c r="H408" s="507">
        <f t="shared" si="22"/>
        <v>21033</v>
      </c>
      <c r="I408" s="507">
        <f t="shared" si="22"/>
        <v>1745</v>
      </c>
      <c r="J408" s="507">
        <f t="shared" si="22"/>
        <v>912</v>
      </c>
      <c r="K408" s="507">
        <f t="shared" si="22"/>
        <v>0</v>
      </c>
      <c r="L408" s="507">
        <f t="shared" si="22"/>
        <v>0</v>
      </c>
      <c r="M408" s="507">
        <f t="shared" si="22"/>
        <v>0</v>
      </c>
      <c r="N408" s="507">
        <f t="shared" si="22"/>
        <v>0</v>
      </c>
      <c r="O408" s="507">
        <f t="shared" si="22"/>
        <v>0</v>
      </c>
      <c r="P408" s="507">
        <f t="shared" si="22"/>
        <v>23</v>
      </c>
      <c r="Q408" s="512">
        <f t="shared" si="22"/>
        <v>0</v>
      </c>
    </row>
    <row r="409" spans="1:19" ht="15" customHeight="1" x14ac:dyDescent="0.15">
      <c r="A409" s="639"/>
      <c r="B409" s="212" t="s">
        <v>509</v>
      </c>
      <c r="C409" s="543">
        <f>D409+G409</f>
        <v>14551</v>
      </c>
      <c r="D409" s="505">
        <f>+D382+D385+D388+D393+D396+D399+D402+D405+D407</f>
        <v>14506</v>
      </c>
      <c r="E409" s="505">
        <f t="shared" ref="E409:Q409" si="23">+E382+E385+E388+E393+E396+E399+E402+E405+E407</f>
        <v>14506</v>
      </c>
      <c r="F409" s="505">
        <f t="shared" si="23"/>
        <v>0</v>
      </c>
      <c r="G409" s="505">
        <f t="shared" si="23"/>
        <v>45</v>
      </c>
      <c r="H409" s="505">
        <f t="shared" si="23"/>
        <v>12214</v>
      </c>
      <c r="I409" s="505">
        <f t="shared" si="23"/>
        <v>1547</v>
      </c>
      <c r="J409" s="505">
        <f t="shared" si="23"/>
        <v>790</v>
      </c>
      <c r="K409" s="505">
        <f t="shared" si="23"/>
        <v>0</v>
      </c>
      <c r="L409" s="505">
        <f t="shared" si="23"/>
        <v>0</v>
      </c>
      <c r="M409" s="505">
        <f t="shared" si="23"/>
        <v>0</v>
      </c>
      <c r="N409" s="505">
        <f t="shared" si="23"/>
        <v>0</v>
      </c>
      <c r="O409" s="505">
        <f t="shared" si="23"/>
        <v>0</v>
      </c>
      <c r="P409" s="505">
        <f t="shared" si="23"/>
        <v>0</v>
      </c>
      <c r="Q409" s="493">
        <f t="shared" si="23"/>
        <v>0</v>
      </c>
    </row>
    <row r="410" spans="1:19" ht="15" customHeight="1" x14ac:dyDescent="0.15">
      <c r="A410" s="639"/>
      <c r="B410" s="214" t="s">
        <v>522</v>
      </c>
      <c r="C410" s="538">
        <f>SUM(C408:C409)</f>
        <v>38241</v>
      </c>
      <c r="D410" s="495">
        <f>SUM(D408:D409)</f>
        <v>37979</v>
      </c>
      <c r="E410" s="496">
        <f>SUM(E408:E409)</f>
        <v>37976</v>
      </c>
      <c r="F410" s="497">
        <f>SUM(F408:F409)</f>
        <v>3</v>
      </c>
      <c r="G410" s="498">
        <f>SUM(G408:G409)</f>
        <v>262</v>
      </c>
      <c r="H410" s="498">
        <f t="shared" ref="H410:Q410" si="24">SUM(H408:H409)</f>
        <v>33247</v>
      </c>
      <c r="I410" s="498">
        <f t="shared" si="24"/>
        <v>3292</v>
      </c>
      <c r="J410" s="498">
        <f t="shared" si="24"/>
        <v>1702</v>
      </c>
      <c r="K410" s="498">
        <f t="shared" si="24"/>
        <v>0</v>
      </c>
      <c r="L410" s="498">
        <f t="shared" si="24"/>
        <v>0</v>
      </c>
      <c r="M410" s="498">
        <f t="shared" si="24"/>
        <v>0</v>
      </c>
      <c r="N410" s="498">
        <f>SUM(N408:N409)</f>
        <v>0</v>
      </c>
      <c r="O410" s="498">
        <f t="shared" si="24"/>
        <v>0</v>
      </c>
      <c r="P410" s="498">
        <f t="shared" si="24"/>
        <v>23</v>
      </c>
      <c r="Q410" s="495">
        <f t="shared" si="24"/>
        <v>0</v>
      </c>
    </row>
    <row r="411" spans="1:19" ht="27.75" customHeight="1" x14ac:dyDescent="0.15">
      <c r="A411" s="215" t="s">
        <v>523</v>
      </c>
      <c r="B411" s="556"/>
      <c r="E411" s="179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P411" s="513"/>
      <c r="Q411" s="513"/>
      <c r="R411" s="513"/>
      <c r="S411" s="217"/>
    </row>
    <row r="412" spans="1:19" ht="39.75" customHeight="1" x14ac:dyDescent="0.15">
      <c r="A412" s="640" t="s">
        <v>524</v>
      </c>
      <c r="B412" s="641"/>
      <c r="C412" s="557" t="s">
        <v>410</v>
      </c>
      <c r="D412" s="558" t="s">
        <v>7</v>
      </c>
      <c r="E412" s="39" t="s">
        <v>8</v>
      </c>
      <c r="F412" s="217"/>
      <c r="G412" s="217"/>
      <c r="H412" s="217"/>
      <c r="I412" s="217"/>
      <c r="J412" s="217"/>
      <c r="K412" s="217"/>
      <c r="L412" s="217"/>
      <c r="M412" s="513"/>
      <c r="N412" s="513"/>
      <c r="O412" s="513"/>
    </row>
    <row r="413" spans="1:19" ht="15" customHeight="1" x14ac:dyDescent="0.2">
      <c r="A413" s="642" t="s">
        <v>525</v>
      </c>
      <c r="B413" s="643"/>
      <c r="C413" s="514">
        <f>[6]B!C1073</f>
        <v>215</v>
      </c>
      <c r="D413" s="245">
        <f>[6]B!E1073</f>
        <v>215</v>
      </c>
      <c r="E413" s="220"/>
      <c r="F413" s="217"/>
      <c r="G413" s="217"/>
      <c r="H413" s="217"/>
      <c r="I413" s="217"/>
      <c r="J413" s="217"/>
      <c r="K413" s="217"/>
      <c r="L413" s="217"/>
      <c r="M413" s="513"/>
      <c r="N413" s="513"/>
      <c r="O413" s="513"/>
    </row>
    <row r="414" spans="1:19" ht="15" customHeight="1" x14ac:dyDescent="0.15">
      <c r="A414" s="628" t="s">
        <v>526</v>
      </c>
      <c r="B414" s="629"/>
      <c r="C414" s="514">
        <f>[6]B!C2741</f>
        <v>27</v>
      </c>
      <c r="D414" s="245">
        <f>[6]B!E2741</f>
        <v>22</v>
      </c>
      <c r="E414" s="18">
        <f>[6]B!AL2741</f>
        <v>734800</v>
      </c>
      <c r="F414" s="217"/>
      <c r="G414" s="217"/>
      <c r="H414" s="217"/>
      <c r="I414" s="217"/>
      <c r="J414" s="217"/>
      <c r="K414" s="217"/>
      <c r="L414" s="217"/>
      <c r="M414" s="513"/>
      <c r="N414" s="513"/>
      <c r="O414" s="513"/>
    </row>
    <row r="415" spans="1:19" ht="15" customHeight="1" x14ac:dyDescent="0.15">
      <c r="A415" s="628" t="s">
        <v>527</v>
      </c>
      <c r="B415" s="629"/>
      <c r="C415" s="514">
        <f>[6]B!C2751</f>
        <v>77</v>
      </c>
      <c r="D415" s="515">
        <f>[6]B!E2751</f>
        <v>57</v>
      </c>
      <c r="E415" s="20"/>
      <c r="F415" s="217"/>
      <c r="G415" s="217"/>
      <c r="H415" s="217"/>
      <c r="I415" s="217"/>
      <c r="J415" s="217"/>
      <c r="K415" s="217"/>
      <c r="L415" s="217"/>
      <c r="M415" s="513"/>
      <c r="N415" s="513"/>
      <c r="O415" s="513"/>
    </row>
    <row r="416" spans="1:19" ht="15" customHeight="1" x14ac:dyDescent="0.15">
      <c r="A416" s="628" t="s">
        <v>528</v>
      </c>
      <c r="B416" s="629"/>
      <c r="C416" s="514">
        <f>[6]B!C67</f>
        <v>1469</v>
      </c>
      <c r="D416" s="245">
        <f>[6]B!E67</f>
        <v>1439</v>
      </c>
      <c r="E416" s="18">
        <f>[6]B!AL67</f>
        <v>1136810</v>
      </c>
      <c r="F416" s="217"/>
      <c r="G416" s="217"/>
      <c r="H416" s="217"/>
      <c r="I416" s="217"/>
      <c r="J416" s="217"/>
      <c r="K416" s="217"/>
      <c r="L416" s="217"/>
      <c r="M416" s="513"/>
      <c r="N416" s="513"/>
      <c r="O416" s="513"/>
    </row>
    <row r="417" spans="1:23" ht="15" customHeight="1" x14ac:dyDescent="0.15">
      <c r="A417" s="628" t="s">
        <v>529</v>
      </c>
      <c r="B417" s="629"/>
      <c r="C417" s="514">
        <f>[6]B!C73</f>
        <v>0</v>
      </c>
      <c r="D417" s="245">
        <f>[6]B!E73</f>
        <v>0</v>
      </c>
      <c r="E417" s="20"/>
      <c r="F417" s="217"/>
      <c r="G417" s="217"/>
      <c r="H417" s="217"/>
      <c r="I417" s="217"/>
      <c r="J417" s="217"/>
      <c r="K417" s="217"/>
      <c r="L417" s="217"/>
      <c r="M417" s="513"/>
      <c r="N417" s="513"/>
      <c r="O417" s="513"/>
    </row>
    <row r="418" spans="1:23" ht="15" customHeight="1" x14ac:dyDescent="0.15">
      <c r="A418" s="628" t="s">
        <v>530</v>
      </c>
      <c r="B418" s="629"/>
      <c r="C418" s="516">
        <f>[6]B!C68</f>
        <v>524</v>
      </c>
      <c r="D418" s="245">
        <f>[6]B!E68</f>
        <v>524</v>
      </c>
      <c r="E418" s="18">
        <f>[6]B!AL68</f>
        <v>9400560</v>
      </c>
      <c r="F418" s="217"/>
      <c r="G418" s="217"/>
      <c r="H418" s="217"/>
      <c r="I418" s="217"/>
      <c r="J418" s="217"/>
      <c r="K418" s="217"/>
      <c r="L418" s="217"/>
      <c r="M418" s="513"/>
      <c r="N418" s="513"/>
      <c r="O418" s="513"/>
    </row>
    <row r="419" spans="1:23" ht="15" customHeight="1" x14ac:dyDescent="0.15">
      <c r="A419" s="628" t="s">
        <v>531</v>
      </c>
      <c r="B419" s="629"/>
      <c r="C419" s="514">
        <f>[6]B!C69</f>
        <v>59</v>
      </c>
      <c r="D419" s="245">
        <f>[6]B!E69</f>
        <v>55</v>
      </c>
      <c r="E419" s="18">
        <f>[6]B!AL69</f>
        <v>2266550</v>
      </c>
      <c r="F419" s="217"/>
      <c r="G419" s="217"/>
      <c r="H419" s="217"/>
      <c r="I419" s="217"/>
      <c r="J419" s="217"/>
      <c r="K419" s="217"/>
      <c r="L419" s="217"/>
      <c r="M419" s="513"/>
      <c r="N419" s="513"/>
      <c r="O419" s="513"/>
    </row>
    <row r="420" spans="1:23" ht="15" customHeight="1" x14ac:dyDescent="0.15">
      <c r="A420" s="628" t="s">
        <v>532</v>
      </c>
      <c r="B420" s="629"/>
      <c r="C420" s="514">
        <f>[6]B!C71</f>
        <v>0</v>
      </c>
      <c r="D420" s="245">
        <f>[6]B!E71</f>
        <v>0</v>
      </c>
      <c r="E420" s="18">
        <f>[6]B!AL71</f>
        <v>0</v>
      </c>
      <c r="F420" s="221"/>
      <c r="G420" s="221"/>
      <c r="H420" s="221"/>
      <c r="I420" s="221"/>
      <c r="J420" s="221"/>
      <c r="K420" s="221"/>
      <c r="L420" s="221"/>
      <c r="M420" s="221"/>
      <c r="N420" s="221"/>
      <c r="O420" s="221"/>
    </row>
    <row r="421" spans="1:23" ht="15" customHeight="1" x14ac:dyDescent="0.15">
      <c r="A421" s="628" t="s">
        <v>533</v>
      </c>
      <c r="B421" s="629"/>
      <c r="C421" s="516">
        <f>[6]B!C70</f>
        <v>10206</v>
      </c>
      <c r="D421" s="245">
        <f>[6]B!E70</f>
        <v>10206</v>
      </c>
      <c r="E421" s="18">
        <f>[6]B!AL70</f>
        <v>24392340</v>
      </c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</row>
    <row r="422" spans="1:23" ht="15" customHeight="1" x14ac:dyDescent="0.2">
      <c r="A422" s="628" t="s">
        <v>534</v>
      </c>
      <c r="B422" s="629"/>
      <c r="C422" s="514">
        <f>[6]B!C2739</f>
        <v>16</v>
      </c>
      <c r="D422" s="245">
        <f>[6]B!E2739</f>
        <v>16</v>
      </c>
      <c r="E422" s="223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</row>
    <row r="423" spans="1:23" ht="15" customHeight="1" x14ac:dyDescent="0.15">
      <c r="A423" s="630" t="s">
        <v>535</v>
      </c>
      <c r="B423" s="631"/>
      <c r="C423" s="517">
        <f>SUM(C413:C422)</f>
        <v>12593</v>
      </c>
      <c r="D423" s="518">
        <f>SUM(D413:D422)</f>
        <v>12534</v>
      </c>
      <c r="E423" s="519">
        <f>SUM(E413:E422)</f>
        <v>37931060</v>
      </c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</row>
    <row r="424" spans="1:23" s="225" customFormat="1" ht="24.95" customHeight="1" x14ac:dyDescent="0.15">
      <c r="A424" s="215" t="s">
        <v>536</v>
      </c>
      <c r="B424" s="224"/>
      <c r="F424" s="5"/>
      <c r="N424" s="226"/>
      <c r="O424" s="226"/>
      <c r="P424" s="226"/>
      <c r="Q424" s="226"/>
      <c r="R424" s="226"/>
      <c r="S424" s="226"/>
      <c r="T424" s="227"/>
      <c r="U424" s="226"/>
      <c r="V424" s="226"/>
      <c r="W424" s="226"/>
    </row>
    <row r="425" spans="1:23" ht="24.75" customHeight="1" x14ac:dyDescent="0.15">
      <c r="A425" s="632" t="s">
        <v>537</v>
      </c>
      <c r="B425" s="633"/>
      <c r="C425" s="557" t="s">
        <v>410</v>
      </c>
      <c r="N425" s="227"/>
      <c r="O425" s="227"/>
      <c r="P425" s="227"/>
      <c r="Q425" s="227"/>
      <c r="R425" s="227"/>
      <c r="S425" s="227"/>
      <c r="T425" s="227"/>
      <c r="U425" s="227"/>
      <c r="V425" s="227"/>
      <c r="W425" s="227"/>
    </row>
    <row r="426" spans="1:23" ht="14.1" customHeight="1" x14ac:dyDescent="0.15">
      <c r="A426" s="634" t="s">
        <v>538</v>
      </c>
      <c r="B426" s="635"/>
      <c r="C426" s="228">
        <v>6366</v>
      </c>
      <c r="D426" s="179"/>
      <c r="E426" s="151"/>
      <c r="H426" s="224"/>
      <c r="I426" s="224"/>
      <c r="J426" s="224"/>
      <c r="K426" s="224"/>
      <c r="L426" s="224"/>
      <c r="M426" s="224"/>
      <c r="N426" s="229"/>
      <c r="O426" s="229"/>
      <c r="P426" s="226"/>
      <c r="Q426" s="227"/>
      <c r="R426" s="227"/>
      <c r="S426" s="227"/>
      <c r="T426" s="227"/>
      <c r="U426" s="227"/>
      <c r="V426" s="227"/>
      <c r="W426" s="227"/>
    </row>
    <row r="427" spans="1:23" ht="24.95" customHeight="1" x14ac:dyDescent="0.15">
      <c r="A427" s="230" t="s">
        <v>539</v>
      </c>
      <c r="B427" s="231"/>
      <c r="C427" s="232"/>
      <c r="D427" s="492"/>
      <c r="E427" s="492"/>
      <c r="F427" s="492"/>
      <c r="G427" s="217"/>
      <c r="H427" s="217"/>
      <c r="I427" s="217"/>
      <c r="J427" s="217"/>
      <c r="K427" s="217"/>
      <c r="L427" s="217"/>
      <c r="M427" s="217"/>
      <c r="N427" s="222"/>
      <c r="O427" s="222"/>
      <c r="P427" s="227"/>
      <c r="Q427" s="227"/>
      <c r="R427" s="227"/>
      <c r="S427" s="227"/>
      <c r="T427" s="227"/>
      <c r="U427" s="227"/>
      <c r="V427" s="227"/>
      <c r="W427" s="227"/>
    </row>
    <row r="428" spans="1:23" ht="21.75" customHeight="1" x14ac:dyDescent="0.15">
      <c r="A428" s="233"/>
      <c r="B428" s="234"/>
      <c r="C428" s="520" t="s">
        <v>410</v>
      </c>
      <c r="D428" s="492"/>
      <c r="E428" s="492"/>
      <c r="F428" s="492"/>
      <c r="G428" s="217"/>
      <c r="H428" s="217"/>
      <c r="I428" s="217"/>
      <c r="J428" s="217"/>
      <c r="K428" s="217"/>
      <c r="L428" s="217"/>
      <c r="M428" s="217"/>
      <c r="N428" s="217"/>
      <c r="O428" s="217"/>
    </row>
    <row r="429" spans="1:23" ht="15" customHeight="1" x14ac:dyDescent="0.15">
      <c r="A429" s="636" t="s">
        <v>540</v>
      </c>
      <c r="B429" s="207" t="s">
        <v>541</v>
      </c>
      <c r="C429" s="521"/>
      <c r="D429" s="522"/>
      <c r="E429" s="492"/>
      <c r="F429" s="492"/>
      <c r="G429" s="217"/>
      <c r="H429" s="217"/>
      <c r="I429" s="217"/>
      <c r="J429" s="217"/>
      <c r="K429" s="217"/>
      <c r="L429" s="217"/>
      <c r="M429" s="217"/>
      <c r="N429" s="217"/>
      <c r="O429" s="217"/>
    </row>
    <row r="430" spans="1:23" ht="15" customHeight="1" x14ac:dyDescent="0.15">
      <c r="A430" s="636"/>
      <c r="B430" s="208" t="s">
        <v>542</v>
      </c>
      <c r="C430" s="523">
        <v>2346</v>
      </c>
      <c r="D430" s="522"/>
      <c r="E430" s="492"/>
      <c r="F430" s="492"/>
      <c r="G430" s="217"/>
      <c r="H430" s="217"/>
      <c r="I430" s="217"/>
      <c r="J430" s="217"/>
      <c r="K430" s="217"/>
      <c r="L430" s="217"/>
      <c r="M430" s="217"/>
      <c r="N430" s="217"/>
      <c r="O430" s="217"/>
    </row>
    <row r="431" spans="1:23" ht="15" customHeight="1" x14ac:dyDescent="0.15">
      <c r="A431" s="613" t="s">
        <v>543</v>
      </c>
      <c r="B431" s="614"/>
      <c r="C431" s="524">
        <v>18138</v>
      </c>
      <c r="D431" s="522"/>
      <c r="E431" s="492"/>
      <c r="F431" s="492"/>
      <c r="G431" s="217"/>
      <c r="H431" s="217"/>
      <c r="I431" s="217"/>
      <c r="J431" s="217"/>
      <c r="K431" s="217"/>
      <c r="L431" s="217"/>
      <c r="M431" s="217"/>
      <c r="N431" s="217"/>
      <c r="O431" s="217"/>
    </row>
    <row r="432" spans="1:23" s="149" customFormat="1" ht="24.95" customHeight="1" x14ac:dyDescent="0.15">
      <c r="A432" s="174" t="s">
        <v>544</v>
      </c>
      <c r="B432" s="148"/>
    </row>
    <row r="433" spans="1:28" ht="12.75" customHeight="1" x14ac:dyDescent="0.15">
      <c r="A433" s="615" t="s">
        <v>545</v>
      </c>
      <c r="B433" s="616"/>
      <c r="C433" s="619" t="s">
        <v>105</v>
      </c>
      <c r="D433" s="621" t="s">
        <v>546</v>
      </c>
      <c r="E433" s="622"/>
      <c r="F433" s="622"/>
      <c r="G433" s="622"/>
      <c r="H433" s="622"/>
      <c r="I433" s="623"/>
      <c r="J433" s="624" t="s">
        <v>419</v>
      </c>
    </row>
    <row r="434" spans="1:28" ht="22.5" customHeight="1" x14ac:dyDescent="0.15">
      <c r="A434" s="617"/>
      <c r="B434" s="618"/>
      <c r="C434" s="620"/>
      <c r="D434" s="236" t="s">
        <v>547</v>
      </c>
      <c r="E434" s="237" t="s">
        <v>548</v>
      </c>
      <c r="F434" s="238" t="s">
        <v>549</v>
      </c>
      <c r="G434" s="238" t="s">
        <v>550</v>
      </c>
      <c r="H434" s="238" t="s">
        <v>551</v>
      </c>
      <c r="I434" s="239" t="s">
        <v>552</v>
      </c>
      <c r="J434" s="625"/>
    </row>
    <row r="435" spans="1:28" ht="15" customHeight="1" x14ac:dyDescent="0.15">
      <c r="A435" s="626" t="s">
        <v>553</v>
      </c>
      <c r="B435" s="627"/>
      <c r="C435" s="240">
        <f>SUM(D435:I435)</f>
        <v>0</v>
      </c>
      <c r="D435" s="241"/>
      <c r="E435" s="242"/>
      <c r="F435" s="242"/>
      <c r="G435" s="242"/>
      <c r="H435" s="242"/>
      <c r="I435" s="243"/>
      <c r="J435" s="244"/>
      <c r="K435" s="168" t="str">
        <f>AA435</f>
        <v/>
      </c>
      <c r="L435" s="217"/>
      <c r="M435" s="217"/>
      <c r="N435" s="217"/>
      <c r="O435" s="217"/>
      <c r="P435" s="513"/>
      <c r="Q435" s="513"/>
      <c r="R435" s="513"/>
      <c r="AA435" s="194" t="str">
        <f>IF(J435&gt;C435,"Error: Las actividades totales son menores que las realizadas en beneficiarios","")</f>
        <v/>
      </c>
      <c r="AB435" s="194">
        <f>IF(J435&gt;C435,1,0)</f>
        <v>0</v>
      </c>
    </row>
    <row r="436" spans="1:28" ht="15" customHeight="1" x14ac:dyDescent="0.15">
      <c r="A436" s="600" t="s">
        <v>554</v>
      </c>
      <c r="B436" s="601"/>
      <c r="C436" s="245">
        <f>SUM(D436:I436)</f>
        <v>0</v>
      </c>
      <c r="D436" s="246"/>
      <c r="E436" s="247"/>
      <c r="F436" s="247"/>
      <c r="G436" s="247"/>
      <c r="H436" s="247"/>
      <c r="I436" s="248"/>
      <c r="J436" s="249"/>
      <c r="K436" s="168" t="str">
        <f>AA436</f>
        <v/>
      </c>
      <c r="AA436" s="194" t="str">
        <f>IF(J436&gt;C436,"Error: Las actividades totales son menores que las realizadas en beneficiarios","")</f>
        <v/>
      </c>
      <c r="AB436" s="194">
        <f>IF(J436&gt;C436,1,0)</f>
        <v>0</v>
      </c>
    </row>
    <row r="437" spans="1:28" ht="15" customHeight="1" x14ac:dyDescent="0.15">
      <c r="A437" s="602" t="s">
        <v>555</v>
      </c>
      <c r="B437" s="603"/>
      <c r="C437" s="250">
        <f>SUM(D437:E437)</f>
        <v>0</v>
      </c>
      <c r="D437" s="251"/>
      <c r="E437" s="252"/>
      <c r="F437" s="253"/>
      <c r="G437" s="253"/>
      <c r="H437" s="253"/>
      <c r="I437" s="254"/>
      <c r="J437" s="255"/>
      <c r="K437" s="168" t="str">
        <f>AA437</f>
        <v/>
      </c>
      <c r="AA437" s="194" t="str">
        <f>IF(J437&gt;C437,"Error: Las actividades totales son menores que las realizadas en beneficiarios","")</f>
        <v/>
      </c>
      <c r="AB437" s="194">
        <f>IF(J437&gt;C437,1,0)</f>
        <v>0</v>
      </c>
    </row>
    <row r="438" spans="1:28" ht="24.95" customHeight="1" x14ac:dyDescent="0.15">
      <c r="A438" s="174" t="s">
        <v>556</v>
      </c>
      <c r="B438" s="256"/>
      <c r="C438" s="525"/>
      <c r="D438" s="525"/>
      <c r="E438" s="525"/>
      <c r="F438" s="525"/>
      <c r="G438" s="525"/>
      <c r="H438" s="525"/>
      <c r="I438" s="525"/>
      <c r="J438" s="525"/>
      <c r="K438" s="525"/>
    </row>
    <row r="439" spans="1:28" ht="39.950000000000003" customHeight="1" x14ac:dyDescent="0.15">
      <c r="A439" s="604" t="s">
        <v>557</v>
      </c>
      <c r="B439" s="605"/>
      <c r="C439" s="257" t="s">
        <v>410</v>
      </c>
      <c r="D439" s="562" t="s">
        <v>558</v>
      </c>
      <c r="E439" s="258" t="s">
        <v>559</v>
      </c>
      <c r="L439" s="5" t="s">
        <v>560</v>
      </c>
    </row>
    <row r="440" spans="1:28" ht="15" customHeight="1" x14ac:dyDescent="0.15">
      <c r="A440" s="606" t="s">
        <v>561</v>
      </c>
      <c r="B440" s="259" t="s">
        <v>562</v>
      </c>
      <c r="C440" s="260">
        <v>267</v>
      </c>
      <c r="D440" s="261">
        <v>258</v>
      </c>
      <c r="E440" s="261"/>
      <c r="F440" s="151" t="str">
        <f>AA440</f>
        <v/>
      </c>
      <c r="AA440" s="194" t="str">
        <f>IF(D440&gt;C440,"Error: Las actividades totales son menores que las realizadas en beneficiarios","")</f>
        <v/>
      </c>
      <c r="AB440" s="194">
        <f>IF(D440&gt;C440,1,0)</f>
        <v>0</v>
      </c>
    </row>
    <row r="441" spans="1:28" ht="15" customHeight="1" x14ac:dyDescent="0.15">
      <c r="A441" s="607"/>
      <c r="B441" s="262" t="s">
        <v>563</v>
      </c>
      <c r="C441" s="263"/>
      <c r="D441" s="264"/>
      <c r="E441" s="264"/>
      <c r="F441" s="151" t="str">
        <f>AA441</f>
        <v/>
      </c>
      <c r="AA441" s="194" t="str">
        <f>IF(D441&gt;C441,"Error: Las actividades totales son menores que las realizadas en beneficiarios","")</f>
        <v/>
      </c>
      <c r="AB441" s="194">
        <f>IF(D441&gt;C441,1,0)</f>
        <v>0</v>
      </c>
    </row>
    <row r="442" spans="1:28" ht="15" customHeight="1" x14ac:dyDescent="0.15">
      <c r="A442" s="608"/>
      <c r="B442" s="265" t="s">
        <v>564</v>
      </c>
      <c r="C442" s="266"/>
      <c r="D442" s="267"/>
      <c r="E442" s="267"/>
      <c r="F442" s="151" t="str">
        <f>AA442</f>
        <v/>
      </c>
      <c r="AA442" s="194" t="str">
        <f>IF(D442&gt;C442,"Error: Las actividades totales son menores que las realizadas en beneficiarios","")</f>
        <v/>
      </c>
      <c r="AB442" s="194">
        <f>IF(D442&gt;C442,1,0)</f>
        <v>0</v>
      </c>
    </row>
    <row r="443" spans="1:28" ht="24.95" customHeight="1" x14ac:dyDescent="0.15">
      <c r="A443" s="268" t="s">
        <v>565</v>
      </c>
      <c r="B443" s="269"/>
      <c r="C443" s="270"/>
      <c r="D443" s="271"/>
      <c r="E443" s="271"/>
    </row>
    <row r="444" spans="1:28" ht="18.75" customHeight="1" x14ac:dyDescent="0.15">
      <c r="A444" s="609" t="s">
        <v>566</v>
      </c>
      <c r="B444" s="610"/>
      <c r="C444" s="272" t="s">
        <v>105</v>
      </c>
    </row>
    <row r="445" spans="1:28" ht="15" customHeight="1" x14ac:dyDescent="0.15">
      <c r="A445" s="611" t="s">
        <v>567</v>
      </c>
      <c r="B445" s="612"/>
      <c r="C445" s="526">
        <f>[6]B!C2916</f>
        <v>0</v>
      </c>
    </row>
    <row r="446" spans="1:28" ht="15" customHeight="1" x14ac:dyDescent="0.15">
      <c r="A446" s="589" t="s">
        <v>568</v>
      </c>
      <c r="B446" s="590"/>
      <c r="C446" s="527">
        <f>[6]B!C2917</f>
        <v>0</v>
      </c>
    </row>
    <row r="449" spans="1:13" ht="12.75" x14ac:dyDescent="0.2">
      <c r="A449" s="273" t="s">
        <v>569</v>
      </c>
      <c r="B449" s="274"/>
    </row>
    <row r="450" spans="1:13" ht="50.25" customHeight="1" x14ac:dyDescent="0.15">
      <c r="A450" s="591" t="s">
        <v>489</v>
      </c>
      <c r="B450" s="592"/>
      <c r="C450" s="595" t="s">
        <v>410</v>
      </c>
      <c r="D450" s="595" t="s">
        <v>490</v>
      </c>
      <c r="E450" s="597" t="s">
        <v>570</v>
      </c>
      <c r="F450" s="598"/>
      <c r="G450" s="597" t="s">
        <v>571</v>
      </c>
      <c r="H450" s="599"/>
      <c r="I450" s="598"/>
      <c r="J450" s="460" t="s">
        <v>493</v>
      </c>
      <c r="K450" s="460" t="s">
        <v>494</v>
      </c>
      <c r="L450" s="460" t="s">
        <v>495</v>
      </c>
      <c r="M450" s="472" t="s">
        <v>495</v>
      </c>
    </row>
    <row r="451" spans="1:13" ht="54.75" customHeight="1" x14ac:dyDescent="0.15">
      <c r="A451" s="593"/>
      <c r="B451" s="594"/>
      <c r="C451" s="596"/>
      <c r="D451" s="596"/>
      <c r="E451" s="275" t="s">
        <v>572</v>
      </c>
      <c r="F451" s="275" t="s">
        <v>573</v>
      </c>
      <c r="G451" s="528" t="s">
        <v>574</v>
      </c>
      <c r="H451" s="528" t="s">
        <v>575</v>
      </c>
      <c r="I451" s="529" t="s">
        <v>576</v>
      </c>
      <c r="J451" s="275" t="s">
        <v>572</v>
      </c>
      <c r="K451" s="275" t="s">
        <v>573</v>
      </c>
      <c r="L451" s="275" t="s">
        <v>572</v>
      </c>
      <c r="M451" s="275" t="s">
        <v>573</v>
      </c>
    </row>
    <row r="452" spans="1:13" ht="15" customHeight="1" x14ac:dyDescent="0.15">
      <c r="A452" s="587" t="s">
        <v>194</v>
      </c>
      <c r="B452" s="588" t="s">
        <v>194</v>
      </c>
      <c r="C452" s="530">
        <f>SUM(E452:F452)</f>
        <v>0</v>
      </c>
      <c r="D452" s="531"/>
      <c r="E452" s="531"/>
      <c r="F452" s="531"/>
      <c r="G452" s="531"/>
      <c r="H452" s="531"/>
      <c r="I452" s="531"/>
      <c r="J452" s="531"/>
      <c r="K452" s="531"/>
      <c r="L452" s="531"/>
      <c r="M452" s="531"/>
    </row>
    <row r="453" spans="1:13" ht="15" customHeight="1" x14ac:dyDescent="0.15">
      <c r="A453" s="587" t="s">
        <v>196</v>
      </c>
      <c r="B453" s="588" t="s">
        <v>196</v>
      </c>
      <c r="C453" s="530">
        <f>SUM(E453:F453)</f>
        <v>0</v>
      </c>
      <c r="D453" s="531"/>
      <c r="E453" s="531"/>
      <c r="F453" s="531"/>
      <c r="G453" s="531"/>
      <c r="H453" s="531"/>
      <c r="I453" s="531"/>
      <c r="J453" s="531"/>
      <c r="K453" s="531"/>
      <c r="L453" s="531"/>
      <c r="M453" s="531"/>
    </row>
    <row r="454" spans="1:13" ht="15" customHeight="1" x14ac:dyDescent="0.15">
      <c r="A454" s="587" t="s">
        <v>200</v>
      </c>
      <c r="B454" s="588"/>
      <c r="C454" s="530">
        <f>SUM(E454:F454)</f>
        <v>0</v>
      </c>
      <c r="D454" s="531"/>
      <c r="E454" s="531"/>
      <c r="F454" s="531"/>
      <c r="G454" s="531"/>
      <c r="H454" s="531"/>
      <c r="I454" s="531"/>
      <c r="J454" s="531"/>
      <c r="K454" s="531"/>
      <c r="L454" s="531"/>
      <c r="M454" s="531"/>
    </row>
    <row r="455" spans="1:13" ht="15" customHeight="1" x14ac:dyDescent="0.15">
      <c r="A455" s="587" t="s">
        <v>206</v>
      </c>
      <c r="B455" s="588"/>
      <c r="C455" s="530">
        <f>SUM(E455:F455)</f>
        <v>0</v>
      </c>
      <c r="D455" s="531"/>
      <c r="E455" s="531"/>
      <c r="F455" s="531"/>
      <c r="G455" s="531"/>
      <c r="H455" s="531"/>
      <c r="I455" s="531"/>
      <c r="J455" s="531"/>
      <c r="K455" s="531"/>
      <c r="L455" s="531"/>
      <c r="M455" s="531"/>
    </row>
    <row r="456" spans="1:13" ht="15" customHeight="1" x14ac:dyDescent="0.15">
      <c r="A456" s="587" t="s">
        <v>226</v>
      </c>
      <c r="B456" s="588"/>
      <c r="C456" s="530">
        <f>SUM(E456:F456)</f>
        <v>0</v>
      </c>
      <c r="D456" s="531"/>
      <c r="E456" s="531"/>
      <c r="F456" s="531"/>
      <c r="G456" s="531"/>
      <c r="H456" s="531"/>
      <c r="I456" s="531"/>
      <c r="J456" s="531"/>
      <c r="K456" s="531"/>
      <c r="L456" s="531"/>
      <c r="M456" s="531"/>
    </row>
    <row r="457" spans="1:13" ht="15" customHeight="1" x14ac:dyDescent="0.15">
      <c r="A457" s="564"/>
      <c r="B457" s="563" t="s">
        <v>577</v>
      </c>
      <c r="C457" s="530">
        <f t="shared" ref="C457:I457" si="25">SUM(C452:C456)</f>
        <v>0</v>
      </c>
      <c r="D457" s="530">
        <f t="shared" si="25"/>
        <v>0</v>
      </c>
      <c r="E457" s="530">
        <f t="shared" si="25"/>
        <v>0</v>
      </c>
      <c r="F457" s="530">
        <f t="shared" si="25"/>
        <v>0</v>
      </c>
      <c r="G457" s="530">
        <f t="shared" si="25"/>
        <v>0</v>
      </c>
      <c r="H457" s="530">
        <f t="shared" si="25"/>
        <v>0</v>
      </c>
      <c r="I457" s="530">
        <f t="shared" si="25"/>
        <v>0</v>
      </c>
      <c r="J457" s="530">
        <f>SUM(J452:J456)</f>
        <v>0</v>
      </c>
      <c r="K457" s="530">
        <f t="shared" ref="K457" si="26">SUM(K452:K456)</f>
        <v>0</v>
      </c>
      <c r="L457" s="530">
        <f>SUM(L452:L456)</f>
        <v>0</v>
      </c>
      <c r="M457" s="530">
        <f t="shared" ref="M457" si="27">SUM(M452:M456)</f>
        <v>0</v>
      </c>
    </row>
    <row r="458" spans="1:13" ht="24" customHeight="1" x14ac:dyDescent="0.15">
      <c r="A458" s="577" t="s">
        <v>578</v>
      </c>
      <c r="B458" s="578"/>
      <c r="C458" s="530">
        <f>SUM(E458:F458)</f>
        <v>0</v>
      </c>
      <c r="D458" s="531"/>
      <c r="E458" s="531"/>
      <c r="F458" s="531"/>
      <c r="G458" s="531"/>
      <c r="H458" s="531"/>
      <c r="I458" s="531"/>
      <c r="J458" s="531"/>
      <c r="K458" s="531"/>
      <c r="L458" s="531"/>
      <c r="M458" s="531"/>
    </row>
    <row r="459" spans="1:13" ht="15" customHeight="1" x14ac:dyDescent="0.15">
      <c r="A459" s="577" t="s">
        <v>579</v>
      </c>
      <c r="B459" s="578"/>
      <c r="C459" s="530">
        <f>SUM(E459:F459)</f>
        <v>0</v>
      </c>
      <c r="D459" s="531"/>
      <c r="E459" s="531"/>
      <c r="F459" s="531"/>
      <c r="G459" s="531"/>
      <c r="H459" s="531"/>
      <c r="I459" s="531"/>
      <c r="J459" s="531"/>
      <c r="K459" s="531"/>
      <c r="L459" s="531"/>
      <c r="M459" s="531"/>
    </row>
    <row r="460" spans="1:13" ht="15" customHeight="1" x14ac:dyDescent="0.15">
      <c r="A460" s="577" t="s">
        <v>580</v>
      </c>
      <c r="B460" s="578"/>
      <c r="C460" s="530">
        <f>SUM(E460:F460)</f>
        <v>0</v>
      </c>
      <c r="D460" s="531"/>
      <c r="E460" s="531"/>
      <c r="F460" s="531"/>
      <c r="G460" s="531"/>
      <c r="H460" s="531"/>
      <c r="I460" s="531"/>
      <c r="J460" s="531"/>
      <c r="K460" s="531"/>
      <c r="L460" s="531"/>
      <c r="M460" s="531"/>
    </row>
    <row r="461" spans="1:13" ht="15" customHeight="1" x14ac:dyDescent="0.15">
      <c r="A461" s="585" t="s">
        <v>581</v>
      </c>
      <c r="B461" s="586"/>
      <c r="C461" s="530">
        <f t="shared" ref="C461:M461" si="28">SUM(C458:C460)</f>
        <v>0</v>
      </c>
      <c r="D461" s="530">
        <f t="shared" si="28"/>
        <v>0</v>
      </c>
      <c r="E461" s="530">
        <f t="shared" si="28"/>
        <v>0</v>
      </c>
      <c r="F461" s="530">
        <f t="shared" si="28"/>
        <v>0</v>
      </c>
      <c r="G461" s="530">
        <f t="shared" si="28"/>
        <v>0</v>
      </c>
      <c r="H461" s="530">
        <f t="shared" si="28"/>
        <v>0</v>
      </c>
      <c r="I461" s="530">
        <f t="shared" si="28"/>
        <v>0</v>
      </c>
      <c r="J461" s="530">
        <f t="shared" si="28"/>
        <v>0</v>
      </c>
      <c r="K461" s="530">
        <f t="shared" si="28"/>
        <v>0</v>
      </c>
      <c r="L461" s="530">
        <f t="shared" si="28"/>
        <v>0</v>
      </c>
      <c r="M461" s="530">
        <f t="shared" si="28"/>
        <v>0</v>
      </c>
    </row>
    <row r="462" spans="1:13" ht="15" customHeight="1" x14ac:dyDescent="0.15">
      <c r="A462" s="577" t="s">
        <v>582</v>
      </c>
      <c r="B462" s="578"/>
      <c r="C462" s="530">
        <f t="shared" ref="C462" si="29">SUM(E462:F462)</f>
        <v>0</v>
      </c>
      <c r="D462" s="531"/>
      <c r="E462" s="531"/>
      <c r="F462" s="531"/>
      <c r="G462" s="531"/>
      <c r="H462" s="531"/>
      <c r="I462" s="531"/>
      <c r="J462" s="531"/>
      <c r="K462" s="531"/>
      <c r="L462" s="531"/>
      <c r="M462" s="531"/>
    </row>
    <row r="463" spans="1:13" ht="15" customHeight="1" x14ac:dyDescent="0.15">
      <c r="A463" s="577" t="s">
        <v>583</v>
      </c>
      <c r="B463" s="578"/>
      <c r="C463" s="530">
        <f>SUM(E463:F463)</f>
        <v>0</v>
      </c>
      <c r="D463" s="531"/>
      <c r="E463" s="531"/>
      <c r="F463" s="531"/>
      <c r="G463" s="531"/>
      <c r="H463" s="531"/>
      <c r="I463" s="531"/>
      <c r="J463" s="531"/>
      <c r="K463" s="531"/>
      <c r="L463" s="531"/>
      <c r="M463" s="531"/>
    </row>
    <row r="464" spans="1:13" ht="15" customHeight="1" x14ac:dyDescent="0.15">
      <c r="A464" s="577" t="s">
        <v>584</v>
      </c>
      <c r="B464" s="578"/>
      <c r="C464" s="530">
        <f>SUM(E464:F464)</f>
        <v>0</v>
      </c>
      <c r="D464" s="531"/>
      <c r="E464" s="531"/>
      <c r="F464" s="531"/>
      <c r="G464" s="531"/>
      <c r="H464" s="531"/>
      <c r="I464" s="531"/>
      <c r="J464" s="531"/>
      <c r="K464" s="531"/>
      <c r="L464" s="531"/>
      <c r="M464" s="531"/>
    </row>
    <row r="465" spans="1:13" ht="15" customHeight="1" x14ac:dyDescent="0.15">
      <c r="A465" s="564"/>
      <c r="B465" s="278" t="s">
        <v>585</v>
      </c>
      <c r="C465" s="530">
        <f t="shared" ref="C465:M465" si="30">SUM(C462:C464)</f>
        <v>0</v>
      </c>
      <c r="D465" s="530">
        <f t="shared" si="30"/>
        <v>0</v>
      </c>
      <c r="E465" s="530">
        <f t="shared" si="30"/>
        <v>0</v>
      </c>
      <c r="F465" s="530">
        <f t="shared" si="30"/>
        <v>0</v>
      </c>
      <c r="G465" s="530">
        <f t="shared" si="30"/>
        <v>0</v>
      </c>
      <c r="H465" s="530">
        <f t="shared" si="30"/>
        <v>0</v>
      </c>
      <c r="I465" s="530">
        <f t="shared" si="30"/>
        <v>0</v>
      </c>
      <c r="J465" s="530">
        <f t="shared" si="30"/>
        <v>0</v>
      </c>
      <c r="K465" s="530">
        <f t="shared" si="30"/>
        <v>0</v>
      </c>
      <c r="L465" s="530">
        <f t="shared" si="30"/>
        <v>0</v>
      </c>
      <c r="M465" s="530">
        <f t="shared" si="30"/>
        <v>0</v>
      </c>
    </row>
    <row r="466" spans="1:13" ht="15" customHeight="1" x14ac:dyDescent="0.15">
      <c r="A466" s="577" t="s">
        <v>586</v>
      </c>
      <c r="B466" s="578"/>
      <c r="C466" s="530">
        <f>SUM(E466:F466)</f>
        <v>0</v>
      </c>
      <c r="D466" s="531"/>
      <c r="E466" s="531"/>
      <c r="F466" s="531"/>
      <c r="G466" s="531"/>
      <c r="H466" s="531"/>
      <c r="I466" s="531"/>
      <c r="J466" s="531"/>
      <c r="K466" s="531"/>
      <c r="L466" s="531"/>
      <c r="M466" s="531"/>
    </row>
    <row r="467" spans="1:13" ht="15" customHeight="1" x14ac:dyDescent="0.15">
      <c r="A467" s="579" t="s">
        <v>587</v>
      </c>
      <c r="B467" s="580"/>
      <c r="C467" s="530">
        <f>SUM(E467:F467)</f>
        <v>0</v>
      </c>
      <c r="D467" s="531"/>
      <c r="E467" s="531"/>
      <c r="F467" s="531"/>
      <c r="G467" s="531"/>
      <c r="H467" s="531"/>
      <c r="I467" s="531"/>
      <c r="J467" s="531"/>
      <c r="K467" s="531"/>
      <c r="L467" s="531"/>
      <c r="M467" s="531"/>
    </row>
    <row r="468" spans="1:13" ht="15" customHeight="1" x14ac:dyDescent="0.15">
      <c r="A468" s="577" t="s">
        <v>588</v>
      </c>
      <c r="B468" s="578"/>
      <c r="C468" s="530">
        <f>SUM(E468:F468)</f>
        <v>0</v>
      </c>
      <c r="D468" s="531"/>
      <c r="E468" s="531"/>
      <c r="F468" s="531"/>
      <c r="G468" s="531"/>
      <c r="H468" s="531"/>
      <c r="I468" s="531"/>
      <c r="J468" s="531"/>
      <c r="K468" s="531"/>
      <c r="L468" s="531"/>
      <c r="M468" s="531"/>
    </row>
    <row r="469" spans="1:13" ht="15" customHeight="1" x14ac:dyDescent="0.15">
      <c r="A469" s="564"/>
      <c r="B469" s="278" t="s">
        <v>589</v>
      </c>
      <c r="C469" s="530">
        <f>SUM(C466:C468)</f>
        <v>0</v>
      </c>
      <c r="D469" s="530">
        <f t="shared" ref="D469:F469" si="31">SUM(D466:D468)</f>
        <v>0</v>
      </c>
      <c r="E469" s="530">
        <f t="shared" si="31"/>
        <v>0</v>
      </c>
      <c r="F469" s="530">
        <f t="shared" si="31"/>
        <v>0</v>
      </c>
      <c r="G469" s="530">
        <f>SUM(G466:G468)</f>
        <v>0</v>
      </c>
      <c r="H469" s="530">
        <f>SUM(H466:H468)</f>
        <v>0</v>
      </c>
      <c r="I469" s="530">
        <f>SUM(I466:I468)</f>
        <v>0</v>
      </c>
      <c r="J469" s="530">
        <f t="shared" ref="J469:M469" si="32">SUM(J466:J468)</f>
        <v>0</v>
      </c>
      <c r="K469" s="530">
        <f t="shared" si="32"/>
        <v>0</v>
      </c>
      <c r="L469" s="530">
        <f t="shared" si="32"/>
        <v>0</v>
      </c>
      <c r="M469" s="530">
        <f t="shared" si="32"/>
        <v>0</v>
      </c>
    </row>
    <row r="470" spans="1:13" ht="15" customHeight="1" x14ac:dyDescent="0.15">
      <c r="A470" s="583" t="s">
        <v>590</v>
      </c>
      <c r="B470" s="584" t="s">
        <v>47</v>
      </c>
      <c r="C470" s="530">
        <f t="shared" ref="C470:C477" si="33">SUM(E470:F470)</f>
        <v>0</v>
      </c>
      <c r="D470" s="531"/>
      <c r="E470" s="531"/>
      <c r="F470" s="531"/>
      <c r="G470" s="531"/>
      <c r="H470" s="531"/>
      <c r="I470" s="531"/>
      <c r="J470" s="531"/>
      <c r="K470" s="531"/>
      <c r="L470" s="531"/>
      <c r="M470" s="531"/>
    </row>
    <row r="471" spans="1:13" ht="15" customHeight="1" x14ac:dyDescent="0.15">
      <c r="A471" s="583" t="s">
        <v>591</v>
      </c>
      <c r="B471" s="584" t="s">
        <v>591</v>
      </c>
      <c r="C471" s="530">
        <f t="shared" si="33"/>
        <v>0</v>
      </c>
      <c r="D471" s="531"/>
      <c r="E471" s="531"/>
      <c r="F471" s="531"/>
      <c r="G471" s="531"/>
      <c r="H471" s="531"/>
      <c r="I471" s="531"/>
      <c r="J471" s="531"/>
      <c r="K471" s="531"/>
      <c r="L471" s="531"/>
      <c r="M471" s="531"/>
    </row>
    <row r="472" spans="1:13" ht="15" customHeight="1" x14ac:dyDescent="0.15">
      <c r="A472" s="583" t="s">
        <v>592</v>
      </c>
      <c r="B472" s="584" t="s">
        <v>592</v>
      </c>
      <c r="C472" s="530">
        <f t="shared" si="33"/>
        <v>0</v>
      </c>
      <c r="D472" s="531"/>
      <c r="E472" s="531"/>
      <c r="F472" s="531"/>
      <c r="G472" s="531"/>
      <c r="H472" s="531"/>
      <c r="I472" s="531"/>
      <c r="J472" s="531"/>
      <c r="K472" s="531"/>
      <c r="L472" s="531"/>
      <c r="M472" s="531"/>
    </row>
    <row r="473" spans="1:13" ht="15" customHeight="1" x14ac:dyDescent="0.15">
      <c r="A473" s="581" t="s">
        <v>50</v>
      </c>
      <c r="B473" s="582"/>
      <c r="C473" s="530">
        <f t="shared" si="33"/>
        <v>0</v>
      </c>
      <c r="D473" s="531"/>
      <c r="E473" s="531"/>
      <c r="F473" s="531"/>
      <c r="G473" s="531"/>
      <c r="H473" s="531"/>
      <c r="I473" s="531"/>
      <c r="J473" s="531"/>
      <c r="K473" s="531"/>
      <c r="L473" s="531"/>
      <c r="M473" s="531"/>
    </row>
    <row r="474" spans="1:13" ht="15" customHeight="1" x14ac:dyDescent="0.15">
      <c r="A474" s="581" t="s">
        <v>90</v>
      </c>
      <c r="B474" s="582" t="s">
        <v>90</v>
      </c>
      <c r="C474" s="530">
        <f t="shared" si="33"/>
        <v>0</v>
      </c>
      <c r="D474" s="531"/>
      <c r="E474" s="531"/>
      <c r="F474" s="531"/>
      <c r="G474" s="531"/>
      <c r="H474" s="531"/>
      <c r="I474" s="531"/>
      <c r="J474" s="531"/>
      <c r="K474" s="531"/>
      <c r="L474" s="531"/>
      <c r="M474" s="531"/>
    </row>
    <row r="475" spans="1:13" ht="15" customHeight="1" x14ac:dyDescent="0.15">
      <c r="A475" s="577" t="s">
        <v>72</v>
      </c>
      <c r="B475" s="578"/>
      <c r="C475" s="530">
        <f t="shared" si="33"/>
        <v>0</v>
      </c>
      <c r="D475" s="531"/>
      <c r="E475" s="531"/>
      <c r="F475" s="531"/>
      <c r="G475" s="531"/>
      <c r="H475" s="531"/>
      <c r="I475" s="531"/>
      <c r="J475" s="531"/>
      <c r="K475" s="531"/>
      <c r="L475" s="531"/>
      <c r="M475" s="531"/>
    </row>
    <row r="476" spans="1:13" ht="24" customHeight="1" x14ac:dyDescent="0.15">
      <c r="A476" s="581" t="s">
        <v>593</v>
      </c>
      <c r="B476" s="582" t="s">
        <v>593</v>
      </c>
      <c r="C476" s="530">
        <f t="shared" si="33"/>
        <v>0</v>
      </c>
      <c r="D476" s="531"/>
      <c r="E476" s="531"/>
      <c r="F476" s="531"/>
      <c r="G476" s="531"/>
      <c r="H476" s="531"/>
      <c r="I476" s="531"/>
      <c r="J476" s="531"/>
      <c r="K476" s="531"/>
      <c r="L476" s="531"/>
      <c r="M476" s="531"/>
    </row>
    <row r="477" spans="1:13" ht="15" customHeight="1" x14ac:dyDescent="0.15">
      <c r="A477" s="581" t="s">
        <v>68</v>
      </c>
      <c r="B477" s="582" t="s">
        <v>68</v>
      </c>
      <c r="C477" s="530">
        <f t="shared" si="33"/>
        <v>0</v>
      </c>
      <c r="D477" s="531"/>
      <c r="E477" s="531"/>
      <c r="F477" s="531"/>
      <c r="G477" s="531"/>
      <c r="H477" s="531"/>
      <c r="I477" s="531"/>
      <c r="J477" s="531"/>
      <c r="K477" s="531"/>
      <c r="L477" s="531"/>
      <c r="M477" s="531"/>
    </row>
    <row r="478" spans="1:13" ht="15" customHeight="1" x14ac:dyDescent="0.15">
      <c r="A478" s="565"/>
      <c r="B478" s="278" t="s">
        <v>594</v>
      </c>
      <c r="C478" s="530">
        <f>SUM(C470:C477)</f>
        <v>0</v>
      </c>
      <c r="D478" s="530">
        <f>SUM(D470:D477)</f>
        <v>0</v>
      </c>
      <c r="E478" s="530">
        <f t="shared" ref="E478:M478" si="34">SUM(E470:E477)</f>
        <v>0</v>
      </c>
      <c r="F478" s="530">
        <f t="shared" si="34"/>
        <v>0</v>
      </c>
      <c r="G478" s="530">
        <f t="shared" si="34"/>
        <v>0</v>
      </c>
      <c r="H478" s="530">
        <f t="shared" si="34"/>
        <v>0</v>
      </c>
      <c r="I478" s="530">
        <f t="shared" si="34"/>
        <v>0</v>
      </c>
      <c r="J478" s="530">
        <f t="shared" si="34"/>
        <v>0</v>
      </c>
      <c r="K478" s="530">
        <f t="shared" si="34"/>
        <v>0</v>
      </c>
      <c r="L478" s="530">
        <f t="shared" si="34"/>
        <v>0</v>
      </c>
      <c r="M478" s="530">
        <f t="shared" si="34"/>
        <v>0</v>
      </c>
    </row>
    <row r="479" spans="1:13" ht="15" customHeight="1" x14ac:dyDescent="0.15">
      <c r="A479" s="579" t="s">
        <v>595</v>
      </c>
      <c r="B479" s="580"/>
      <c r="C479" s="530">
        <f t="shared" ref="C479:C484" si="35">SUM(E479:F479)</f>
        <v>0</v>
      </c>
      <c r="D479" s="531"/>
      <c r="E479" s="531"/>
      <c r="F479" s="531"/>
      <c r="G479" s="531"/>
      <c r="H479" s="531"/>
      <c r="I479" s="531"/>
      <c r="J479" s="531"/>
      <c r="K479" s="531"/>
      <c r="L479" s="531"/>
      <c r="M479" s="531"/>
    </row>
    <row r="480" spans="1:13" ht="15" customHeight="1" x14ac:dyDescent="0.15">
      <c r="A480" s="579" t="s">
        <v>596</v>
      </c>
      <c r="B480" s="580"/>
      <c r="C480" s="530">
        <f t="shared" si="35"/>
        <v>0</v>
      </c>
      <c r="D480" s="531"/>
      <c r="E480" s="531"/>
      <c r="F480" s="531"/>
      <c r="G480" s="531"/>
      <c r="H480" s="531"/>
      <c r="I480" s="531"/>
      <c r="J480" s="531"/>
      <c r="K480" s="531"/>
      <c r="L480" s="531"/>
      <c r="M480" s="531"/>
    </row>
    <row r="481" spans="1:13" ht="15" customHeight="1" x14ac:dyDescent="0.15">
      <c r="A481" s="579" t="s">
        <v>597</v>
      </c>
      <c r="B481" s="580"/>
      <c r="C481" s="530">
        <f t="shared" si="35"/>
        <v>0</v>
      </c>
      <c r="D481" s="531"/>
      <c r="E481" s="531"/>
      <c r="F481" s="531"/>
      <c r="G481" s="531"/>
      <c r="H481" s="531"/>
      <c r="I481" s="531"/>
      <c r="J481" s="531"/>
      <c r="K481" s="531"/>
      <c r="L481" s="531"/>
      <c r="M481" s="531"/>
    </row>
    <row r="482" spans="1:13" ht="15" customHeight="1" x14ac:dyDescent="0.15">
      <c r="A482" s="577" t="s">
        <v>598</v>
      </c>
      <c r="B482" s="578"/>
      <c r="C482" s="530">
        <f t="shared" si="35"/>
        <v>0</v>
      </c>
      <c r="D482" s="531"/>
      <c r="E482" s="531"/>
      <c r="F482" s="531"/>
      <c r="G482" s="531"/>
      <c r="H482" s="531"/>
      <c r="I482" s="531"/>
      <c r="J482" s="531"/>
      <c r="K482" s="531"/>
      <c r="L482" s="531"/>
      <c r="M482" s="531"/>
    </row>
    <row r="483" spans="1:13" ht="15" customHeight="1" x14ac:dyDescent="0.15">
      <c r="A483" s="577" t="s">
        <v>599</v>
      </c>
      <c r="B483" s="578"/>
      <c r="C483" s="530">
        <f t="shared" si="35"/>
        <v>0</v>
      </c>
      <c r="D483" s="531"/>
      <c r="E483" s="531"/>
      <c r="F483" s="531"/>
      <c r="G483" s="531"/>
      <c r="H483" s="531"/>
      <c r="I483" s="531"/>
      <c r="J483" s="531"/>
      <c r="K483" s="531"/>
      <c r="L483" s="531"/>
      <c r="M483" s="531"/>
    </row>
    <row r="484" spans="1:13" ht="15" customHeight="1" x14ac:dyDescent="0.15">
      <c r="A484" s="577" t="s">
        <v>600</v>
      </c>
      <c r="B484" s="578"/>
      <c r="C484" s="530">
        <f t="shared" si="35"/>
        <v>0</v>
      </c>
      <c r="D484" s="531"/>
      <c r="E484" s="531"/>
      <c r="F484" s="531"/>
      <c r="G484" s="531"/>
      <c r="H484" s="531"/>
      <c r="I484" s="531"/>
      <c r="J484" s="531"/>
      <c r="K484" s="531"/>
      <c r="L484" s="531"/>
      <c r="M484" s="531"/>
    </row>
    <row r="485" spans="1:13" ht="15" customHeight="1" x14ac:dyDescent="0.15">
      <c r="A485" s="565"/>
      <c r="B485" s="278" t="s">
        <v>445</v>
      </c>
      <c r="C485" s="530">
        <f>SUM(C479:C484)</f>
        <v>0</v>
      </c>
      <c r="D485" s="530">
        <f>SUM(D479:D484)</f>
        <v>0</v>
      </c>
      <c r="E485" s="530">
        <f t="shared" ref="E485:M485" si="36">SUM(E479:E484)</f>
        <v>0</v>
      </c>
      <c r="F485" s="530">
        <f t="shared" si="36"/>
        <v>0</v>
      </c>
      <c r="G485" s="530">
        <f t="shared" si="36"/>
        <v>0</v>
      </c>
      <c r="H485" s="530">
        <f t="shared" si="36"/>
        <v>0</v>
      </c>
      <c r="I485" s="530">
        <f t="shared" si="36"/>
        <v>0</v>
      </c>
      <c r="J485" s="530">
        <f t="shared" si="36"/>
        <v>0</v>
      </c>
      <c r="K485" s="530">
        <f t="shared" si="36"/>
        <v>0</v>
      </c>
      <c r="L485" s="530">
        <f t="shared" si="36"/>
        <v>0</v>
      </c>
      <c r="M485" s="530">
        <f t="shared" si="36"/>
        <v>0</v>
      </c>
    </row>
    <row r="486" spans="1:13" ht="15" customHeight="1" x14ac:dyDescent="0.15">
      <c r="A486" s="577" t="s">
        <v>353</v>
      </c>
      <c r="B486" s="578" t="s">
        <v>353</v>
      </c>
      <c r="C486" s="530">
        <f>SUM(E486:F486)</f>
        <v>0</v>
      </c>
      <c r="D486" s="532"/>
      <c r="E486" s="531"/>
      <c r="F486" s="531"/>
      <c r="G486" s="531"/>
      <c r="H486" s="531"/>
      <c r="I486" s="531"/>
      <c r="J486" s="531"/>
      <c r="K486" s="531"/>
      <c r="L486" s="531"/>
      <c r="M486" s="531"/>
    </row>
    <row r="487" spans="1:13" ht="15" customHeight="1" x14ac:dyDescent="0.15">
      <c r="A487" s="577" t="s">
        <v>355</v>
      </c>
      <c r="B487" s="578" t="s">
        <v>355</v>
      </c>
      <c r="C487" s="530">
        <f>SUM(E487:F487)</f>
        <v>0</v>
      </c>
      <c r="D487" s="532"/>
      <c r="E487" s="531"/>
      <c r="F487" s="531"/>
      <c r="G487" s="531"/>
      <c r="H487" s="531"/>
      <c r="I487" s="531"/>
      <c r="J487" s="531"/>
      <c r="K487" s="531"/>
      <c r="L487" s="531"/>
      <c r="M487" s="531"/>
    </row>
    <row r="488" spans="1:13" ht="24" customHeight="1" x14ac:dyDescent="0.15">
      <c r="A488" s="577" t="s">
        <v>601</v>
      </c>
      <c r="B488" s="578"/>
      <c r="C488" s="530">
        <f>SUM(E488:F488)</f>
        <v>0</v>
      </c>
      <c r="D488" s="532"/>
      <c r="E488" s="532"/>
      <c r="F488" s="532"/>
      <c r="G488" s="532"/>
      <c r="H488" s="532"/>
      <c r="I488" s="532"/>
      <c r="J488" s="532"/>
      <c r="K488" s="532"/>
      <c r="L488" s="532"/>
      <c r="M488" s="532"/>
    </row>
    <row r="489" spans="1:13" ht="15" customHeight="1" x14ac:dyDescent="0.15">
      <c r="A489" s="577" t="s">
        <v>184</v>
      </c>
      <c r="B489" s="578"/>
      <c r="C489" s="530">
        <f t="shared" ref="C489:C490" si="37">SUM(E489:F489)</f>
        <v>0</v>
      </c>
      <c r="D489" s="532"/>
      <c r="E489" s="532"/>
      <c r="F489" s="532"/>
      <c r="G489" s="532"/>
      <c r="H489" s="532"/>
      <c r="I489" s="532"/>
      <c r="J489" s="532"/>
      <c r="K489" s="532"/>
      <c r="L489" s="532"/>
      <c r="M489" s="532"/>
    </row>
    <row r="490" spans="1:13" ht="15" customHeight="1" x14ac:dyDescent="0.15">
      <c r="A490" s="577" t="s">
        <v>185</v>
      </c>
      <c r="B490" s="578"/>
      <c r="C490" s="530">
        <f t="shared" si="37"/>
        <v>0</v>
      </c>
      <c r="D490" s="532"/>
      <c r="E490" s="532"/>
      <c r="F490" s="532"/>
      <c r="G490" s="532"/>
      <c r="H490" s="532"/>
      <c r="I490" s="532"/>
      <c r="J490" s="532"/>
      <c r="K490" s="532"/>
      <c r="L490" s="532"/>
      <c r="M490" s="532"/>
    </row>
    <row r="491" spans="1:13" ht="15" customHeight="1" x14ac:dyDescent="0.15">
      <c r="A491" s="280"/>
      <c r="B491" s="281" t="s">
        <v>602</v>
      </c>
      <c r="C491" s="530">
        <f>SUM(C486:C490)</f>
        <v>0</v>
      </c>
      <c r="D491" s="530">
        <f>SUM(D486:D490)</f>
        <v>0</v>
      </c>
      <c r="E491" s="530">
        <f t="shared" ref="E491:M491" si="38">SUM(E486:E490)</f>
        <v>0</v>
      </c>
      <c r="F491" s="530">
        <f t="shared" si="38"/>
        <v>0</v>
      </c>
      <c r="G491" s="530">
        <f t="shared" si="38"/>
        <v>0</v>
      </c>
      <c r="H491" s="530">
        <f t="shared" si="38"/>
        <v>0</v>
      </c>
      <c r="I491" s="530">
        <f t="shared" si="38"/>
        <v>0</v>
      </c>
      <c r="J491" s="530">
        <f t="shared" si="38"/>
        <v>0</v>
      </c>
      <c r="K491" s="530">
        <f t="shared" si="38"/>
        <v>0</v>
      </c>
      <c r="L491" s="530">
        <f t="shared" si="38"/>
        <v>0</v>
      </c>
      <c r="M491" s="530">
        <f t="shared" si="38"/>
        <v>0</v>
      </c>
    </row>
    <row r="492" spans="1:13" ht="15" customHeight="1" x14ac:dyDescent="0.15">
      <c r="A492" s="282"/>
      <c r="B492" s="281" t="s">
        <v>410</v>
      </c>
      <c r="C492" s="283">
        <f t="shared" ref="C492:M492" si="39">SUM(C457+C461+C465+C469+C478+C485+C491)</f>
        <v>0</v>
      </c>
      <c r="D492" s="283">
        <f t="shared" si="39"/>
        <v>0</v>
      </c>
      <c r="E492" s="283">
        <f t="shared" si="39"/>
        <v>0</v>
      </c>
      <c r="F492" s="283">
        <f t="shared" si="39"/>
        <v>0</v>
      </c>
      <c r="G492" s="283">
        <f t="shared" si="39"/>
        <v>0</v>
      </c>
      <c r="H492" s="283">
        <f t="shared" si="39"/>
        <v>0</v>
      </c>
      <c r="I492" s="283">
        <f t="shared" si="39"/>
        <v>0</v>
      </c>
      <c r="J492" s="283">
        <f t="shared" si="39"/>
        <v>0</v>
      </c>
      <c r="K492" s="283">
        <f t="shared" si="39"/>
        <v>0</v>
      </c>
      <c r="L492" s="283">
        <f t="shared" si="39"/>
        <v>0</v>
      </c>
      <c r="M492" s="283">
        <f t="shared" si="39"/>
        <v>0</v>
      </c>
    </row>
  </sheetData>
  <mergeCells count="209">
    <mergeCell ref="A97:E97"/>
    <mergeCell ref="A125:B125"/>
    <mergeCell ref="A221:B221"/>
    <mergeCell ref="A231:B231"/>
    <mergeCell ref="A237:B237"/>
    <mergeCell ref="A244:B244"/>
    <mergeCell ref="A8:C8"/>
    <mergeCell ref="A72:B72"/>
    <mergeCell ref="A73:B73"/>
    <mergeCell ref="A79:A82"/>
    <mergeCell ref="A86:B86"/>
    <mergeCell ref="A90:A93"/>
    <mergeCell ref="Q284:Q286"/>
    <mergeCell ref="R284:R286"/>
    <mergeCell ref="D285:D286"/>
    <mergeCell ref="E285:F285"/>
    <mergeCell ref="G285:G286"/>
    <mergeCell ref="H285:H286"/>
    <mergeCell ref="I285:I286"/>
    <mergeCell ref="J285:J286"/>
    <mergeCell ref="A256:B256"/>
    <mergeCell ref="A284:B286"/>
    <mergeCell ref="C284:C286"/>
    <mergeCell ref="D284:G284"/>
    <mergeCell ref="H284:J284"/>
    <mergeCell ref="K284:M284"/>
    <mergeCell ref="K285:K286"/>
    <mergeCell ref="L285:L286"/>
    <mergeCell ref="M285:M286"/>
    <mergeCell ref="A310:B310"/>
    <mergeCell ref="A311:B311"/>
    <mergeCell ref="A313:B315"/>
    <mergeCell ref="C313:C315"/>
    <mergeCell ref="D313:G313"/>
    <mergeCell ref="H313:J313"/>
    <mergeCell ref="O285:O286"/>
    <mergeCell ref="P285:P286"/>
    <mergeCell ref="A287:B287"/>
    <mergeCell ref="A293:A296"/>
    <mergeCell ref="A300:B300"/>
    <mergeCell ref="A304:A307"/>
    <mergeCell ref="N284:N286"/>
    <mergeCell ref="O284:P284"/>
    <mergeCell ref="O314:O315"/>
    <mergeCell ref="P314:P315"/>
    <mergeCell ref="K313:M313"/>
    <mergeCell ref="N313:N315"/>
    <mergeCell ref="O313:P313"/>
    <mergeCell ref="Q313:Q315"/>
    <mergeCell ref="D314:D315"/>
    <mergeCell ref="E314:F314"/>
    <mergeCell ref="G314:G315"/>
    <mergeCell ref="H314:H315"/>
    <mergeCell ref="I314:I315"/>
    <mergeCell ref="J314:J315"/>
    <mergeCell ref="A319:B319"/>
    <mergeCell ref="A321:B321"/>
    <mergeCell ref="A323:B323"/>
    <mergeCell ref="A324:B324"/>
    <mergeCell ref="A325:B325"/>
    <mergeCell ref="A326:B326"/>
    <mergeCell ref="K314:K315"/>
    <mergeCell ref="L314:L315"/>
    <mergeCell ref="M314:M315"/>
    <mergeCell ref="A318:B318"/>
    <mergeCell ref="O328:P328"/>
    <mergeCell ref="Q328:Q330"/>
    <mergeCell ref="D329:D330"/>
    <mergeCell ref="E329:F329"/>
    <mergeCell ref="G329:G330"/>
    <mergeCell ref="H329:H330"/>
    <mergeCell ref="I329:I330"/>
    <mergeCell ref="J329:J330"/>
    <mergeCell ref="K329:K330"/>
    <mergeCell ref="L329:L330"/>
    <mergeCell ref="D328:G328"/>
    <mergeCell ref="H328:J328"/>
    <mergeCell ref="K328:M328"/>
    <mergeCell ref="N328:N330"/>
    <mergeCell ref="M329:M330"/>
    <mergeCell ref="O329:O330"/>
    <mergeCell ref="P329:P330"/>
    <mergeCell ref="A339:B339"/>
    <mergeCell ref="A340:B340"/>
    <mergeCell ref="A341:B343"/>
    <mergeCell ref="C341:C343"/>
    <mergeCell ref="D341:D343"/>
    <mergeCell ref="E341:J341"/>
    <mergeCell ref="K341:K343"/>
    <mergeCell ref="L341:N342"/>
    <mergeCell ref="A328:B330"/>
    <mergeCell ref="C328:C330"/>
    <mergeCell ref="A365:F365"/>
    <mergeCell ref="A366:B367"/>
    <mergeCell ref="C366:C367"/>
    <mergeCell ref="D366:D367"/>
    <mergeCell ref="E366:E367"/>
    <mergeCell ref="F366:F367"/>
    <mergeCell ref="O341:O343"/>
    <mergeCell ref="P341:Q342"/>
    <mergeCell ref="R341:R343"/>
    <mergeCell ref="E342:G342"/>
    <mergeCell ref="H342:J342"/>
    <mergeCell ref="A364:B364"/>
    <mergeCell ref="D373:D374"/>
    <mergeCell ref="A375:B375"/>
    <mergeCell ref="A376:B376"/>
    <mergeCell ref="A377:B377"/>
    <mergeCell ref="A378:B380"/>
    <mergeCell ref="C378:C380"/>
    <mergeCell ref="D378:G378"/>
    <mergeCell ref="A368:B368"/>
    <mergeCell ref="A369:B369"/>
    <mergeCell ref="A370:A371"/>
    <mergeCell ref="A372:B372"/>
    <mergeCell ref="A373:B374"/>
    <mergeCell ref="C373:C374"/>
    <mergeCell ref="M379:M380"/>
    <mergeCell ref="O379:O380"/>
    <mergeCell ref="P379:P380"/>
    <mergeCell ref="H378:J378"/>
    <mergeCell ref="K378:M378"/>
    <mergeCell ref="N378:N380"/>
    <mergeCell ref="O378:P378"/>
    <mergeCell ref="Q378:Q380"/>
    <mergeCell ref="D379:D380"/>
    <mergeCell ref="E379:F379"/>
    <mergeCell ref="G379:G380"/>
    <mergeCell ref="H379:H380"/>
    <mergeCell ref="I379:I380"/>
    <mergeCell ref="A381:A383"/>
    <mergeCell ref="A384:A386"/>
    <mergeCell ref="A387:A389"/>
    <mergeCell ref="A392:A394"/>
    <mergeCell ref="A395:A397"/>
    <mergeCell ref="A398:A400"/>
    <mergeCell ref="J379:J380"/>
    <mergeCell ref="K379:K380"/>
    <mergeCell ref="L379:L380"/>
    <mergeCell ref="A415:B415"/>
    <mergeCell ref="A416:B416"/>
    <mergeCell ref="A417:B417"/>
    <mergeCell ref="A418:B418"/>
    <mergeCell ref="A419:B419"/>
    <mergeCell ref="A420:B420"/>
    <mergeCell ref="A401:A403"/>
    <mergeCell ref="A404:A406"/>
    <mergeCell ref="A408:A410"/>
    <mergeCell ref="A412:B412"/>
    <mergeCell ref="A413:B413"/>
    <mergeCell ref="A414:B414"/>
    <mergeCell ref="A431:B431"/>
    <mergeCell ref="A433:B434"/>
    <mergeCell ref="C433:C434"/>
    <mergeCell ref="D433:I433"/>
    <mergeCell ref="J433:J434"/>
    <mergeCell ref="A435:B435"/>
    <mergeCell ref="A421:B421"/>
    <mergeCell ref="A422:B422"/>
    <mergeCell ref="A423:B423"/>
    <mergeCell ref="A425:B425"/>
    <mergeCell ref="A426:B426"/>
    <mergeCell ref="A429:A430"/>
    <mergeCell ref="A446:B446"/>
    <mergeCell ref="A450:B451"/>
    <mergeCell ref="C450:C451"/>
    <mergeCell ref="D450:D451"/>
    <mergeCell ref="E450:F450"/>
    <mergeCell ref="G450:I450"/>
    <mergeCell ref="A436:B436"/>
    <mergeCell ref="A437:B437"/>
    <mergeCell ref="A439:B439"/>
    <mergeCell ref="A440:A442"/>
    <mergeCell ref="A444:B444"/>
    <mergeCell ref="A445:B445"/>
    <mergeCell ref="A459:B459"/>
    <mergeCell ref="A460:B460"/>
    <mergeCell ref="A461:B461"/>
    <mergeCell ref="A462:B462"/>
    <mergeCell ref="A463:B463"/>
    <mergeCell ref="A464:B464"/>
    <mergeCell ref="A452:B452"/>
    <mergeCell ref="A453:B453"/>
    <mergeCell ref="A454:B454"/>
    <mergeCell ref="A455:B455"/>
    <mergeCell ref="A456:B456"/>
    <mergeCell ref="A458:B458"/>
    <mergeCell ref="A473:B473"/>
    <mergeCell ref="A474:B474"/>
    <mergeCell ref="A475:B475"/>
    <mergeCell ref="A476:B476"/>
    <mergeCell ref="A477:B477"/>
    <mergeCell ref="A479:B479"/>
    <mergeCell ref="A466:B466"/>
    <mergeCell ref="A467:B467"/>
    <mergeCell ref="A468:B468"/>
    <mergeCell ref="A470:B470"/>
    <mergeCell ref="A471:B471"/>
    <mergeCell ref="A472:B472"/>
    <mergeCell ref="A487:B487"/>
    <mergeCell ref="A488:B488"/>
    <mergeCell ref="A489:B489"/>
    <mergeCell ref="A490:B490"/>
    <mergeCell ref="A480:B480"/>
    <mergeCell ref="A481:B481"/>
    <mergeCell ref="A482:B482"/>
    <mergeCell ref="A483:B483"/>
    <mergeCell ref="A484:B484"/>
    <mergeCell ref="A486:B486"/>
  </mergeCells>
  <dataValidations count="1">
    <dataValidation allowBlank="1" showInputMessage="1" showErrorMessage="1" errorTitle="ERROR" error="Por favor ingrese solo Números." sqref="A1:XFD1048576" xr:uid="{C794D1B7-89E6-4DE5-BADE-20FD00B20563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492"/>
  <sheetViews>
    <sheetView topLeftCell="E338" workbookViewId="0">
      <selection activeCell="I360" sqref="I360"/>
    </sheetView>
  </sheetViews>
  <sheetFormatPr baseColWidth="10" defaultColWidth="11.42578125" defaultRowHeight="10.5" x14ac:dyDescent="0.15"/>
  <cols>
    <col min="1" max="1" width="18" style="5" customWidth="1"/>
    <col min="2" max="2" width="86.42578125" style="4" customWidth="1"/>
    <col min="3" max="3" width="21.85546875" style="5" customWidth="1"/>
    <col min="4" max="4" width="19" style="5" customWidth="1"/>
    <col min="5" max="5" width="18.5703125" style="5" customWidth="1"/>
    <col min="6" max="6" width="18.42578125" style="5" customWidth="1"/>
    <col min="7" max="7" width="16.85546875" style="5" customWidth="1"/>
    <col min="8" max="13" width="15.7109375" style="5" customWidth="1"/>
    <col min="14" max="16" width="12.7109375" style="5" customWidth="1"/>
    <col min="17" max="17" width="13.7109375" style="5" customWidth="1"/>
    <col min="18" max="18" width="18.5703125" style="5" customWidth="1"/>
    <col min="19" max="24" width="11.42578125" style="5"/>
    <col min="25" max="25" width="11.42578125" style="5" customWidth="1"/>
    <col min="26" max="26" width="5.28515625" style="5" customWidth="1"/>
    <col min="27" max="27" width="13.5703125" style="5" hidden="1" customWidth="1"/>
    <col min="28" max="28" width="11.42578125" style="5" hidden="1" customWidth="1"/>
    <col min="29" max="35" width="11.42578125" style="5" customWidth="1"/>
    <col min="36" max="16384" width="11.42578125" style="5"/>
  </cols>
  <sheetData>
    <row r="1" spans="1:14" s="3" customFormat="1" ht="15" customHeight="1" x14ac:dyDescent="0.15">
      <c r="A1" s="1" t="s">
        <v>0</v>
      </c>
      <c r="B1" s="2"/>
    </row>
    <row r="2" spans="1:14" s="3" customFormat="1" ht="15" customHeight="1" x14ac:dyDescent="0.15">
      <c r="A2" s="1" t="str">
        <f>CONCATENATE("COMUNA: ",[7]NOMBRE!B2," - ","( ",[7]NOMBRE!C2,[7]NOMBRE!D2,[7]NOMBRE!E2,[7]NOMBRE!F2,[7]NOMBRE!G2," )")</f>
        <v>COMUNA: LINARES - ( 07401 )</v>
      </c>
      <c r="B2" s="2"/>
    </row>
    <row r="3" spans="1:14" ht="15" customHeight="1" x14ac:dyDescent="0.15">
      <c r="A3" s="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</row>
    <row r="4" spans="1:14" ht="15" customHeight="1" x14ac:dyDescent="0.15">
      <c r="A4" s="1" t="str">
        <f>CONCATENATE("MES: ",[7]NOMBRE!B6," - ","( ",[7]NOMBRE!C6,[7]NOMBRE!D6," )")</f>
        <v>MES: JUNIO - ( 06 )</v>
      </c>
    </row>
    <row r="5" spans="1:14" s="3" customFormat="1" ht="15" customHeight="1" x14ac:dyDescent="0.15">
      <c r="A5" s="1" t="str">
        <f>CONCATENATE("AÑO: ",[7]NOMBRE!B7)</f>
        <v>AÑO: 2021</v>
      </c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</row>
    <row r="6" spans="1:14" s="3" customFormat="1" ht="14.25" customHeight="1" x14ac:dyDescent="0.2">
      <c r="A6" s="1"/>
      <c r="B6" s="6"/>
      <c r="C6" s="8"/>
      <c r="D6" s="8" t="s">
        <v>1</v>
      </c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s="12" customFormat="1" ht="14.25" customHeight="1" x14ac:dyDescent="0.15">
      <c r="A7" s="9" t="s">
        <v>2</v>
      </c>
      <c r="B7" s="10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4" s="3" customFormat="1" ht="15.95" customHeight="1" x14ac:dyDescent="0.15">
      <c r="A8" s="762" t="s">
        <v>3</v>
      </c>
      <c r="B8" s="762"/>
      <c r="C8" s="762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4" s="3" customFormat="1" ht="35.1" customHeight="1" x14ac:dyDescent="0.15">
      <c r="A9" s="13" t="s">
        <v>4</v>
      </c>
      <c r="B9" s="13" t="s">
        <v>5</v>
      </c>
      <c r="C9" s="14" t="s">
        <v>6</v>
      </c>
      <c r="D9" s="14" t="s">
        <v>7</v>
      </c>
      <c r="E9" s="14" t="s">
        <v>8</v>
      </c>
      <c r="F9" s="7"/>
      <c r="G9" s="533">
        <f>+E70+E73+E86+E102+H124+E159+E164+E201+E220+E230+E236+E243+E277+E280</f>
        <v>1806780247.5</v>
      </c>
      <c r="H9" s="7"/>
      <c r="I9" s="7"/>
      <c r="J9" s="7"/>
      <c r="K9" s="7"/>
      <c r="L9" s="7"/>
      <c r="M9" s="7"/>
      <c r="N9" s="7"/>
    </row>
    <row r="10" spans="1:14" s="3" customFormat="1" ht="20.100000000000001" customHeight="1" x14ac:dyDescent="0.15">
      <c r="A10" s="15"/>
      <c r="B10" s="16" t="s">
        <v>9</v>
      </c>
      <c r="C10" s="284">
        <f>SUM(C11:C23)</f>
        <v>6495</v>
      </c>
      <c r="D10" s="285">
        <f>SUM(D11:D23)</f>
        <v>6379</v>
      </c>
      <c r="E10" s="17">
        <f>SUM(E11:E23)</f>
        <v>67963300</v>
      </c>
      <c r="F10" s="7"/>
      <c r="G10" s="7"/>
      <c r="H10" s="7"/>
      <c r="I10" s="7"/>
      <c r="J10" s="7"/>
      <c r="K10" s="7"/>
      <c r="L10" s="7"/>
      <c r="M10" s="7"/>
      <c r="N10" s="7"/>
    </row>
    <row r="11" spans="1:14" s="3" customFormat="1" ht="15" customHeight="1" x14ac:dyDescent="0.15">
      <c r="A11" s="286" t="s">
        <v>10</v>
      </c>
      <c r="B11" s="287" t="s">
        <v>11</v>
      </c>
      <c r="C11" s="288">
        <f>[7]B!C5</f>
        <v>0</v>
      </c>
      <c r="D11" s="289">
        <f>[7]B!E5</f>
        <v>0</v>
      </c>
      <c r="E11" s="18">
        <f>[7]B!AL5</f>
        <v>0</v>
      </c>
      <c r="F11" s="7"/>
      <c r="G11" s="7"/>
      <c r="H11" s="7"/>
      <c r="I11" s="7"/>
      <c r="J11" s="7"/>
      <c r="K11" s="7"/>
      <c r="L11" s="7"/>
      <c r="M11" s="7"/>
      <c r="N11" s="7"/>
    </row>
    <row r="12" spans="1:14" s="3" customFormat="1" ht="15" customHeight="1" x14ac:dyDescent="0.15">
      <c r="A12" s="290" t="s">
        <v>12</v>
      </c>
      <c r="B12" s="291" t="s">
        <v>13</v>
      </c>
      <c r="C12" s="288">
        <f>[7]B!C6</f>
        <v>0</v>
      </c>
      <c r="D12" s="289">
        <f>[7]B!E6</f>
        <v>0</v>
      </c>
      <c r="E12" s="18">
        <f>[7]B!AL6</f>
        <v>0</v>
      </c>
      <c r="F12" s="7"/>
      <c r="G12" s="7"/>
      <c r="H12" s="7"/>
      <c r="I12" s="7"/>
      <c r="J12" s="7"/>
      <c r="K12" s="7"/>
      <c r="L12" s="7"/>
      <c r="M12" s="7"/>
      <c r="N12" s="7"/>
    </row>
    <row r="13" spans="1:14" s="3" customFormat="1" ht="15" customHeight="1" x14ac:dyDescent="0.15">
      <c r="A13" s="290" t="s">
        <v>14</v>
      </c>
      <c r="B13" s="291" t="s">
        <v>15</v>
      </c>
      <c r="C13" s="288">
        <f>[7]B!C7</f>
        <v>2628</v>
      </c>
      <c r="D13" s="289">
        <f>[7]B!E7</f>
        <v>2515</v>
      </c>
      <c r="E13" s="18">
        <f>[7]B!AL7</f>
        <v>33776450</v>
      </c>
      <c r="F13" s="7"/>
      <c r="G13" s="7"/>
      <c r="H13" s="7"/>
      <c r="I13" s="7"/>
      <c r="J13" s="7"/>
      <c r="K13" s="7"/>
      <c r="L13" s="7"/>
      <c r="M13" s="7"/>
      <c r="N13" s="7"/>
    </row>
    <row r="14" spans="1:14" s="3" customFormat="1" ht="15" customHeight="1" x14ac:dyDescent="0.15">
      <c r="A14" s="290" t="s">
        <v>16</v>
      </c>
      <c r="B14" s="291" t="s">
        <v>17</v>
      </c>
      <c r="C14" s="288">
        <f>[7]B!C8</f>
        <v>0</v>
      </c>
      <c r="D14" s="289">
        <f>[7]B!E8</f>
        <v>0</v>
      </c>
      <c r="E14" s="18">
        <f>[7]B!AL8</f>
        <v>0</v>
      </c>
      <c r="F14" s="7"/>
      <c r="G14" s="7"/>
      <c r="H14" s="7"/>
      <c r="I14" s="7"/>
      <c r="J14" s="7"/>
      <c r="K14" s="7"/>
      <c r="L14" s="7"/>
      <c r="M14" s="7"/>
      <c r="N14" s="7"/>
    </row>
    <row r="15" spans="1:14" s="3" customFormat="1" ht="15" customHeight="1" x14ac:dyDescent="0.15">
      <c r="A15" s="290" t="s">
        <v>18</v>
      </c>
      <c r="B15" s="291" t="s">
        <v>19</v>
      </c>
      <c r="C15" s="288">
        <f>[7]B!C9</f>
        <v>0</v>
      </c>
      <c r="D15" s="289">
        <f>[7]B!E9</f>
        <v>0</v>
      </c>
      <c r="E15" s="18">
        <f>[7]B!AL9</f>
        <v>0</v>
      </c>
      <c r="F15" s="7"/>
      <c r="G15" s="7"/>
      <c r="H15" s="7"/>
      <c r="I15" s="7"/>
      <c r="J15" s="7"/>
      <c r="K15" s="7"/>
      <c r="L15" s="7"/>
      <c r="M15" s="7"/>
      <c r="N15" s="7"/>
    </row>
    <row r="16" spans="1:14" s="3" customFormat="1" ht="15" customHeight="1" x14ac:dyDescent="0.15">
      <c r="A16" s="290" t="s">
        <v>20</v>
      </c>
      <c r="B16" s="291" t="s">
        <v>21</v>
      </c>
      <c r="C16" s="288">
        <f>[7]B!C10</f>
        <v>0</v>
      </c>
      <c r="D16" s="289">
        <f>[7]B!E10</f>
        <v>0</v>
      </c>
      <c r="E16" s="18">
        <f>[7]B!AL10</f>
        <v>0</v>
      </c>
      <c r="F16" s="7"/>
      <c r="G16" s="7"/>
      <c r="H16" s="7"/>
      <c r="I16" s="7"/>
      <c r="J16" s="7"/>
      <c r="K16" s="7"/>
      <c r="L16" s="7"/>
      <c r="M16" s="7"/>
      <c r="N16" s="7"/>
    </row>
    <row r="17" spans="1:14" s="3" customFormat="1" ht="15" customHeight="1" x14ac:dyDescent="0.15">
      <c r="A17" s="290" t="s">
        <v>22</v>
      </c>
      <c r="B17" s="291" t="s">
        <v>23</v>
      </c>
      <c r="C17" s="288">
        <f>[7]B!C11</f>
        <v>61</v>
      </c>
      <c r="D17" s="289">
        <f>[7]B!E11</f>
        <v>61</v>
      </c>
      <c r="E17" s="18">
        <f>[7]B!AL11</f>
        <v>1027240</v>
      </c>
      <c r="F17" s="7"/>
      <c r="G17" s="7"/>
      <c r="H17" s="7"/>
      <c r="I17" s="7"/>
      <c r="J17" s="7"/>
      <c r="K17" s="7"/>
      <c r="L17" s="7"/>
      <c r="M17" s="7"/>
      <c r="N17" s="7"/>
    </row>
    <row r="18" spans="1:14" s="3" customFormat="1" ht="24" customHeight="1" x14ac:dyDescent="0.15">
      <c r="A18" s="290" t="s">
        <v>24</v>
      </c>
      <c r="B18" s="291" t="s">
        <v>25</v>
      </c>
      <c r="C18" s="288">
        <f>[7]B!C12</f>
        <v>0</v>
      </c>
      <c r="D18" s="289">
        <f>[7]B!E12</f>
        <v>0</v>
      </c>
      <c r="E18" s="18">
        <f>[7]B!AL12</f>
        <v>0</v>
      </c>
      <c r="F18" s="7"/>
      <c r="G18" s="7"/>
      <c r="H18" s="7"/>
      <c r="I18" s="7"/>
      <c r="J18" s="7"/>
      <c r="K18" s="7"/>
      <c r="L18" s="7"/>
      <c r="M18" s="7"/>
      <c r="N18" s="7"/>
    </row>
    <row r="19" spans="1:14" s="3" customFormat="1" ht="24" customHeight="1" x14ac:dyDescent="0.15">
      <c r="A19" s="290" t="s">
        <v>26</v>
      </c>
      <c r="B19" s="291" t="s">
        <v>27</v>
      </c>
      <c r="C19" s="288">
        <f>[7]B!C13</f>
        <v>0</v>
      </c>
      <c r="D19" s="289">
        <f>[7]B!E13</f>
        <v>0</v>
      </c>
      <c r="E19" s="18">
        <f>[7]B!AL13</f>
        <v>0</v>
      </c>
      <c r="F19" s="7"/>
      <c r="G19" s="7"/>
      <c r="H19" s="7"/>
      <c r="I19" s="7"/>
      <c r="J19" s="7"/>
      <c r="K19" s="7"/>
      <c r="L19" s="7"/>
      <c r="M19" s="7"/>
      <c r="N19" s="7"/>
    </row>
    <row r="20" spans="1:14" s="3" customFormat="1" ht="24" customHeight="1" x14ac:dyDescent="0.15">
      <c r="A20" s="290" t="s">
        <v>28</v>
      </c>
      <c r="B20" s="291" t="s">
        <v>29</v>
      </c>
      <c r="C20" s="288">
        <f>[7]B!C14</f>
        <v>0</v>
      </c>
      <c r="D20" s="289">
        <f>[7]B!E14</f>
        <v>0</v>
      </c>
      <c r="E20" s="18">
        <f>[7]B!AL14</f>
        <v>0</v>
      </c>
      <c r="F20" s="7"/>
      <c r="G20" s="7"/>
      <c r="H20" s="7"/>
      <c r="I20" s="7"/>
      <c r="J20" s="7"/>
      <c r="K20" s="7"/>
      <c r="L20" s="7"/>
      <c r="M20" s="7"/>
      <c r="N20" s="7"/>
    </row>
    <row r="21" spans="1:14" s="3" customFormat="1" ht="24" customHeight="1" x14ac:dyDescent="0.15">
      <c r="A21" s="290" t="s">
        <v>30</v>
      </c>
      <c r="B21" s="291" t="s">
        <v>31</v>
      </c>
      <c r="C21" s="288">
        <f>[7]B!C15</f>
        <v>1272</v>
      </c>
      <c r="D21" s="289">
        <f>[7]B!E15</f>
        <v>1272</v>
      </c>
      <c r="E21" s="18">
        <f>[7]B!AL15</f>
        <v>8624160</v>
      </c>
      <c r="F21" s="7"/>
      <c r="G21" s="7"/>
      <c r="H21" s="7"/>
      <c r="I21" s="7"/>
      <c r="J21" s="7"/>
      <c r="K21" s="7"/>
      <c r="L21" s="7"/>
      <c r="M21" s="7"/>
      <c r="N21" s="7"/>
    </row>
    <row r="22" spans="1:14" s="3" customFormat="1" ht="24" customHeight="1" x14ac:dyDescent="0.15">
      <c r="A22" s="290" t="s">
        <v>32</v>
      </c>
      <c r="B22" s="292" t="s">
        <v>33</v>
      </c>
      <c r="C22" s="288">
        <f>[7]B!C16</f>
        <v>529</v>
      </c>
      <c r="D22" s="289">
        <f>[7]B!E16</f>
        <v>527</v>
      </c>
      <c r="E22" s="18">
        <f>[7]B!AL16</f>
        <v>4295050</v>
      </c>
      <c r="F22" s="7"/>
      <c r="G22" s="7"/>
      <c r="H22" s="7"/>
      <c r="I22" s="7"/>
      <c r="J22" s="7"/>
      <c r="K22" s="7"/>
      <c r="L22" s="7"/>
      <c r="M22" s="7"/>
      <c r="N22" s="7"/>
    </row>
    <row r="23" spans="1:14" s="3" customFormat="1" ht="24" customHeight="1" x14ac:dyDescent="0.15">
      <c r="A23" s="290" t="s">
        <v>34</v>
      </c>
      <c r="B23" s="291" t="s">
        <v>35</v>
      </c>
      <c r="C23" s="288">
        <f>[7]B!C17</f>
        <v>2005</v>
      </c>
      <c r="D23" s="289">
        <f>[7]B!E17</f>
        <v>2004</v>
      </c>
      <c r="E23" s="18">
        <f>[7]B!AL17</f>
        <v>20240400</v>
      </c>
      <c r="F23" s="7"/>
      <c r="G23" s="7"/>
      <c r="H23" s="7"/>
      <c r="I23" s="7"/>
      <c r="J23" s="7"/>
      <c r="K23" s="7"/>
      <c r="L23" s="7"/>
      <c r="M23" s="7"/>
      <c r="N23" s="7"/>
    </row>
    <row r="24" spans="1:14" s="3" customFormat="1" ht="24" customHeight="1" x14ac:dyDescent="0.15">
      <c r="A24" s="293" t="s">
        <v>36</v>
      </c>
      <c r="B24" s="294" t="s">
        <v>37</v>
      </c>
      <c r="C24" s="288">
        <f>[7]B!C18</f>
        <v>9</v>
      </c>
      <c r="D24" s="289">
        <f>[7]B!E18</f>
        <v>9</v>
      </c>
      <c r="E24" s="18">
        <f>[7]B!AL18</f>
        <v>136350</v>
      </c>
      <c r="F24" s="7"/>
      <c r="G24" s="7"/>
      <c r="H24" s="7"/>
      <c r="I24" s="7"/>
      <c r="J24" s="7"/>
      <c r="K24" s="7"/>
      <c r="L24" s="7"/>
      <c r="M24" s="7"/>
      <c r="N24" s="7"/>
    </row>
    <row r="25" spans="1:14" s="3" customFormat="1" ht="15" customHeight="1" x14ac:dyDescent="0.15">
      <c r="A25" s="290" t="s">
        <v>38</v>
      </c>
      <c r="B25" s="291" t="s">
        <v>39</v>
      </c>
      <c r="C25" s="288">
        <f>[7]B!C1080</f>
        <v>0</v>
      </c>
      <c r="D25" s="289">
        <f>[7]B!E1080</f>
        <v>0</v>
      </c>
      <c r="E25" s="18">
        <f>[7]B!AL1080</f>
        <v>0</v>
      </c>
      <c r="F25" s="7"/>
      <c r="G25" s="7"/>
      <c r="H25" s="7"/>
      <c r="I25" s="7"/>
      <c r="J25" s="7"/>
      <c r="K25" s="7"/>
      <c r="L25" s="7"/>
      <c r="M25" s="7"/>
      <c r="N25" s="7"/>
    </row>
    <row r="26" spans="1:14" s="3" customFormat="1" ht="21.75" customHeight="1" x14ac:dyDescent="0.15">
      <c r="A26" s="295"/>
      <c r="B26" s="296" t="s">
        <v>40</v>
      </c>
      <c r="C26" s="297">
        <f>SUM(C27:C32)</f>
        <v>515</v>
      </c>
      <c r="D26" s="300"/>
      <c r="E26" s="20"/>
      <c r="F26" s="7"/>
      <c r="G26" s="7"/>
      <c r="H26" s="7"/>
      <c r="I26" s="7"/>
      <c r="J26" s="7"/>
      <c r="K26" s="7"/>
      <c r="L26" s="7"/>
      <c r="M26" s="7"/>
      <c r="N26" s="7"/>
    </row>
    <row r="27" spans="1:14" s="3" customFormat="1" ht="15" customHeight="1" x14ac:dyDescent="0.15">
      <c r="A27" s="290" t="s">
        <v>41</v>
      </c>
      <c r="B27" s="291" t="s">
        <v>42</v>
      </c>
      <c r="C27" s="299">
        <f>[7]B!C20</f>
        <v>0</v>
      </c>
      <c r="D27" s="300"/>
      <c r="E27" s="20"/>
      <c r="F27" s="7"/>
      <c r="G27" s="7"/>
      <c r="H27" s="7"/>
      <c r="I27" s="7"/>
      <c r="J27" s="7"/>
      <c r="K27" s="7"/>
      <c r="L27" s="7"/>
      <c r="M27" s="7"/>
      <c r="N27" s="7"/>
    </row>
    <row r="28" spans="1:14" s="3" customFormat="1" ht="15" customHeight="1" x14ac:dyDescent="0.15">
      <c r="A28" s="301"/>
      <c r="B28" s="291" t="s">
        <v>43</v>
      </c>
      <c r="C28" s="299">
        <f>[7]B!C21</f>
        <v>0</v>
      </c>
      <c r="D28" s="300"/>
      <c r="E28" s="20"/>
      <c r="F28" s="7"/>
      <c r="G28" s="7"/>
      <c r="H28" s="7"/>
      <c r="I28" s="7"/>
      <c r="J28" s="7"/>
      <c r="K28" s="7"/>
      <c r="L28" s="7"/>
      <c r="M28" s="7"/>
      <c r="N28" s="7"/>
    </row>
    <row r="29" spans="1:14" s="3" customFormat="1" ht="15" customHeight="1" x14ac:dyDescent="0.15">
      <c r="A29" s="290"/>
      <c r="B29" s="291" t="s">
        <v>44</v>
      </c>
      <c r="C29" s="299">
        <f>[7]B!C22</f>
        <v>0</v>
      </c>
      <c r="D29" s="300"/>
      <c r="E29" s="20"/>
      <c r="F29" s="7"/>
      <c r="G29" s="7"/>
      <c r="H29" s="7"/>
      <c r="I29" s="7"/>
      <c r="J29" s="7"/>
      <c r="K29" s="7"/>
      <c r="L29" s="7"/>
      <c r="M29" s="7"/>
      <c r="N29" s="7"/>
    </row>
    <row r="30" spans="1:14" s="3" customFormat="1" ht="15" customHeight="1" x14ac:dyDescent="0.15">
      <c r="A30" s="302"/>
      <c r="B30" s="291" t="s">
        <v>45</v>
      </c>
      <c r="C30" s="299">
        <f>[7]B!C23</f>
        <v>0</v>
      </c>
      <c r="D30" s="300"/>
      <c r="E30" s="20"/>
      <c r="F30" s="7"/>
      <c r="G30" s="7"/>
      <c r="H30" s="7"/>
      <c r="I30" s="7"/>
      <c r="J30" s="7"/>
      <c r="K30" s="7"/>
      <c r="L30" s="7"/>
      <c r="M30" s="7"/>
      <c r="N30" s="7"/>
    </row>
    <row r="31" spans="1:14" s="3" customFormat="1" ht="15" customHeight="1" x14ac:dyDescent="0.15">
      <c r="A31" s="302"/>
      <c r="B31" s="291" t="s">
        <v>46</v>
      </c>
      <c r="C31" s="299">
        <f>[7]B!C24</f>
        <v>515</v>
      </c>
      <c r="D31" s="300"/>
      <c r="E31" s="20"/>
      <c r="F31" s="7"/>
      <c r="G31" s="7"/>
      <c r="H31" s="7"/>
      <c r="I31" s="7"/>
      <c r="J31" s="7"/>
      <c r="K31" s="7"/>
      <c r="L31" s="7"/>
      <c r="M31" s="7"/>
      <c r="N31" s="7"/>
    </row>
    <row r="32" spans="1:14" s="3" customFormat="1" ht="15" customHeight="1" x14ac:dyDescent="0.15">
      <c r="A32" s="303">
        <v>101308</v>
      </c>
      <c r="B32" s="291" t="s">
        <v>47</v>
      </c>
      <c r="C32" s="299">
        <f>[7]B!C25</f>
        <v>0</v>
      </c>
      <c r="D32" s="300"/>
      <c r="E32" s="20"/>
      <c r="F32" s="7"/>
      <c r="G32" s="7"/>
      <c r="H32" s="7"/>
      <c r="I32" s="7"/>
      <c r="J32" s="7"/>
      <c r="K32" s="7"/>
      <c r="L32" s="7"/>
      <c r="M32" s="7"/>
      <c r="N32" s="7"/>
    </row>
    <row r="33" spans="1:14" s="3" customFormat="1" ht="20.100000000000001" customHeight="1" x14ac:dyDescent="0.15">
      <c r="A33" s="21"/>
      <c r="B33" s="22" t="s">
        <v>48</v>
      </c>
      <c r="C33" s="304">
        <f>SUM(C34:C44)</f>
        <v>7907</v>
      </c>
      <c r="D33" s="305">
        <f t="shared" ref="D33:E33" si="0">SUM(D34:D44)</f>
        <v>7904</v>
      </c>
      <c r="E33" s="305">
        <f t="shared" si="0"/>
        <v>12489020</v>
      </c>
      <c r="F33" s="7"/>
      <c r="G33" s="7"/>
      <c r="H33" s="7"/>
      <c r="I33" s="7"/>
      <c r="J33" s="7"/>
      <c r="K33" s="7"/>
      <c r="L33" s="7"/>
      <c r="M33" s="7"/>
      <c r="N33" s="7"/>
    </row>
    <row r="34" spans="1:14" s="3" customFormat="1" ht="15" customHeight="1" x14ac:dyDescent="0.15">
      <c r="A34" s="286" t="s">
        <v>49</v>
      </c>
      <c r="B34" s="287" t="s">
        <v>50</v>
      </c>
      <c r="C34" s="306">
        <f>[7]B!$C$29</f>
        <v>1888</v>
      </c>
      <c r="D34" s="306">
        <f>[7]B!$E$29</f>
        <v>1885</v>
      </c>
      <c r="E34" s="23">
        <f>[7]B!$AL$29</f>
        <v>2488200</v>
      </c>
      <c r="F34" s="7"/>
      <c r="G34" s="7"/>
      <c r="H34" s="7"/>
      <c r="I34" s="7"/>
      <c r="J34" s="7"/>
      <c r="K34" s="7"/>
      <c r="L34" s="7"/>
      <c r="M34" s="7"/>
      <c r="N34" s="7"/>
    </row>
    <row r="35" spans="1:14" s="3" customFormat="1" ht="15" customHeight="1" x14ac:dyDescent="0.15">
      <c r="A35" s="290" t="s">
        <v>51</v>
      </c>
      <c r="B35" s="291" t="s">
        <v>52</v>
      </c>
      <c r="C35" s="299">
        <f>[7]B!$C$30</f>
        <v>0</v>
      </c>
      <c r="D35" s="299">
        <f>[7]B!$E$30</f>
        <v>0</v>
      </c>
      <c r="E35" s="24">
        <f>[7]B!$AL$30</f>
        <v>0</v>
      </c>
      <c r="F35" s="7"/>
      <c r="G35" s="7"/>
      <c r="H35" s="7"/>
      <c r="I35" s="7"/>
      <c r="J35" s="7"/>
      <c r="K35" s="7"/>
      <c r="L35" s="7"/>
      <c r="M35" s="7"/>
      <c r="N35" s="7"/>
    </row>
    <row r="36" spans="1:14" s="3" customFormat="1" ht="15" customHeight="1" x14ac:dyDescent="0.15">
      <c r="A36" s="290" t="s">
        <v>53</v>
      </c>
      <c r="B36" s="291" t="s">
        <v>54</v>
      </c>
      <c r="C36" s="299">
        <f>[7]B!$C$31</f>
        <v>0</v>
      </c>
      <c r="D36" s="299">
        <f>[7]B!$E$31</f>
        <v>0</v>
      </c>
      <c r="E36" s="24">
        <f>[7]B!$AL$31</f>
        <v>0</v>
      </c>
      <c r="F36" s="7"/>
      <c r="G36" s="7"/>
      <c r="H36" s="7"/>
      <c r="I36" s="7"/>
      <c r="J36" s="7"/>
      <c r="K36" s="7"/>
      <c r="L36" s="7"/>
      <c r="M36" s="7"/>
      <c r="N36" s="7"/>
    </row>
    <row r="37" spans="1:14" s="3" customFormat="1" ht="15" customHeight="1" x14ac:dyDescent="0.15">
      <c r="A37" s="290" t="s">
        <v>55</v>
      </c>
      <c r="B37" s="291" t="s">
        <v>56</v>
      </c>
      <c r="C37" s="299">
        <f>[7]B!$C$32</f>
        <v>147</v>
      </c>
      <c r="D37" s="299">
        <f>[7]B!$E$32</f>
        <v>147</v>
      </c>
      <c r="E37" s="24">
        <f>[7]B!$AL$32</f>
        <v>264600</v>
      </c>
      <c r="F37" s="7"/>
      <c r="G37" s="7"/>
      <c r="H37" s="7"/>
      <c r="I37" s="7"/>
      <c r="J37" s="7"/>
      <c r="K37" s="7"/>
      <c r="L37" s="7"/>
      <c r="M37" s="7"/>
      <c r="N37" s="7"/>
    </row>
    <row r="38" spans="1:14" s="3" customFormat="1" ht="15" customHeight="1" x14ac:dyDescent="0.15">
      <c r="A38" s="290" t="s">
        <v>57</v>
      </c>
      <c r="B38" s="291" t="s">
        <v>58</v>
      </c>
      <c r="C38" s="299">
        <f>[7]B!$C$33</f>
        <v>5180</v>
      </c>
      <c r="D38" s="299">
        <f>[7]B!$E$33</f>
        <v>5180</v>
      </c>
      <c r="E38" s="24">
        <f>[7]B!$AL$33</f>
        <v>7511000</v>
      </c>
      <c r="F38" s="7"/>
      <c r="G38" s="7"/>
      <c r="H38" s="7"/>
      <c r="I38" s="7"/>
      <c r="J38" s="7"/>
      <c r="K38" s="7"/>
      <c r="L38" s="7"/>
      <c r="M38" s="7"/>
      <c r="N38" s="7"/>
    </row>
    <row r="39" spans="1:14" s="3" customFormat="1" ht="15" customHeight="1" x14ac:dyDescent="0.15">
      <c r="A39" s="290" t="s">
        <v>59</v>
      </c>
      <c r="B39" s="291" t="s">
        <v>60</v>
      </c>
      <c r="C39" s="299">
        <f>[7]B!$C$34</f>
        <v>278</v>
      </c>
      <c r="D39" s="299">
        <f>[7]B!$E$34</f>
        <v>278</v>
      </c>
      <c r="E39" s="24">
        <f>[7]B!$AL$34</f>
        <v>366960</v>
      </c>
      <c r="F39" s="7"/>
      <c r="G39" s="7"/>
      <c r="H39" s="7"/>
      <c r="I39" s="7"/>
      <c r="J39" s="7"/>
      <c r="K39" s="7"/>
      <c r="L39" s="7"/>
      <c r="M39" s="7"/>
      <c r="N39" s="7"/>
    </row>
    <row r="40" spans="1:14" s="3" customFormat="1" ht="15" customHeight="1" x14ac:dyDescent="0.15">
      <c r="A40" s="290" t="s">
        <v>61</v>
      </c>
      <c r="B40" s="291" t="s">
        <v>62</v>
      </c>
      <c r="C40" s="299">
        <f>[7]B!$C$1076</f>
        <v>48</v>
      </c>
      <c r="D40" s="299">
        <f>[7]B!$E$1076</f>
        <v>48</v>
      </c>
      <c r="E40" s="24">
        <f>[7]B!$AL$1076</f>
        <v>155040</v>
      </c>
      <c r="F40" s="7"/>
      <c r="G40" s="7"/>
      <c r="H40" s="7"/>
      <c r="I40" s="7"/>
      <c r="J40" s="7"/>
      <c r="K40" s="7"/>
      <c r="L40" s="7"/>
      <c r="M40" s="7"/>
      <c r="N40" s="7"/>
    </row>
    <row r="41" spans="1:14" s="3" customFormat="1" ht="15" customHeight="1" x14ac:dyDescent="0.15">
      <c r="A41" s="290" t="s">
        <v>63</v>
      </c>
      <c r="B41" s="291" t="s">
        <v>64</v>
      </c>
      <c r="C41" s="299">
        <f>[7]B!$C$1077</f>
        <v>262</v>
      </c>
      <c r="D41" s="299">
        <f>[7]B!$E$1077</f>
        <v>262</v>
      </c>
      <c r="E41" s="24">
        <f>[7]B!$AL$1077</f>
        <v>846260</v>
      </c>
      <c r="F41" s="7"/>
      <c r="G41" s="7"/>
      <c r="H41" s="7"/>
      <c r="I41" s="7"/>
      <c r="J41" s="7"/>
      <c r="K41" s="7"/>
      <c r="L41" s="7"/>
      <c r="M41" s="7"/>
      <c r="N41" s="7"/>
    </row>
    <row r="42" spans="1:14" s="3" customFormat="1" ht="15" customHeight="1" x14ac:dyDescent="0.15">
      <c r="A42" s="290" t="s">
        <v>65</v>
      </c>
      <c r="B42" s="291" t="s">
        <v>66</v>
      </c>
      <c r="C42" s="299">
        <f>[7]B!$C$1078</f>
        <v>0</v>
      </c>
      <c r="D42" s="299">
        <f>[7]B!$E$1078</f>
        <v>0</v>
      </c>
      <c r="E42" s="24">
        <f>[7]B!$AL$1078</f>
        <v>0</v>
      </c>
      <c r="F42" s="7"/>
      <c r="G42" s="7"/>
      <c r="H42" s="7"/>
      <c r="I42" s="7"/>
      <c r="J42" s="7"/>
      <c r="K42" s="7"/>
      <c r="L42" s="7"/>
      <c r="M42" s="7"/>
      <c r="N42" s="7"/>
    </row>
    <row r="43" spans="1:14" s="3" customFormat="1" ht="15" customHeight="1" x14ac:dyDescent="0.15">
      <c r="A43" s="290" t="s">
        <v>67</v>
      </c>
      <c r="B43" s="291" t="s">
        <v>68</v>
      </c>
      <c r="C43" s="299">
        <f>[7]B!$C$1079</f>
        <v>0</v>
      </c>
      <c r="D43" s="299">
        <f>[7]B!$E$1079</f>
        <v>0</v>
      </c>
      <c r="E43" s="24">
        <f>[7]B!$AL$1079</f>
        <v>0</v>
      </c>
      <c r="F43" s="7"/>
      <c r="G43" s="7"/>
      <c r="H43" s="7"/>
      <c r="I43" s="7"/>
      <c r="J43" s="7"/>
      <c r="K43" s="7"/>
      <c r="L43" s="7"/>
      <c r="M43" s="7"/>
      <c r="N43" s="7"/>
    </row>
    <row r="44" spans="1:14" s="3" customFormat="1" ht="15" customHeight="1" x14ac:dyDescent="0.15">
      <c r="A44" s="290" t="s">
        <v>69</v>
      </c>
      <c r="B44" s="291" t="s">
        <v>70</v>
      </c>
      <c r="C44" s="299">
        <f>[7]B!$C$1075</f>
        <v>104</v>
      </c>
      <c r="D44" s="299">
        <f>[7]B!$E$1075</f>
        <v>104</v>
      </c>
      <c r="E44" s="24">
        <f>[7]B!$AL$1075</f>
        <v>856960</v>
      </c>
      <c r="F44" s="7"/>
      <c r="G44" s="7"/>
      <c r="H44" s="7"/>
      <c r="I44" s="7"/>
      <c r="J44" s="7"/>
      <c r="K44" s="7"/>
      <c r="L44" s="7"/>
      <c r="M44" s="7"/>
      <c r="N44" s="7"/>
    </row>
    <row r="45" spans="1:14" s="3" customFormat="1" ht="15" customHeight="1" x14ac:dyDescent="0.15">
      <c r="A45" s="295"/>
      <c r="B45" s="296" t="s">
        <v>40</v>
      </c>
      <c r="C45" s="307">
        <f>SUM(C46:C50)</f>
        <v>248</v>
      </c>
      <c r="D45" s="308"/>
      <c r="E45" s="27"/>
      <c r="F45" s="7"/>
      <c r="G45" s="7"/>
      <c r="H45" s="7"/>
      <c r="I45" s="7"/>
      <c r="J45" s="7"/>
      <c r="K45" s="7"/>
      <c r="L45" s="7"/>
      <c r="M45" s="7"/>
      <c r="N45" s="7"/>
    </row>
    <row r="46" spans="1:14" s="3" customFormat="1" ht="15" customHeight="1" x14ac:dyDescent="0.15">
      <c r="A46" s="26"/>
      <c r="B46" s="291" t="s">
        <v>71</v>
      </c>
      <c r="C46" s="299">
        <f>[7]B!$C$36</f>
        <v>45</v>
      </c>
      <c r="D46" s="308"/>
      <c r="E46" s="27"/>
      <c r="F46" s="7"/>
      <c r="G46" s="7"/>
      <c r="H46" s="7"/>
      <c r="I46" s="7"/>
      <c r="J46" s="7"/>
      <c r="K46" s="7"/>
      <c r="L46" s="7"/>
      <c r="M46" s="7"/>
      <c r="N46" s="7"/>
    </row>
    <row r="47" spans="1:14" s="3" customFormat="1" ht="15" customHeight="1" x14ac:dyDescent="0.15">
      <c r="A47" s="26"/>
      <c r="B47" s="291" t="s">
        <v>72</v>
      </c>
      <c r="C47" s="299">
        <f>[7]B!$C$37</f>
        <v>203</v>
      </c>
      <c r="D47" s="308"/>
      <c r="E47" s="27"/>
      <c r="F47" s="7"/>
      <c r="G47" s="7"/>
      <c r="H47" s="7"/>
      <c r="I47" s="7"/>
      <c r="J47" s="7"/>
      <c r="K47" s="7"/>
      <c r="L47" s="7"/>
      <c r="M47" s="7"/>
      <c r="N47" s="7"/>
    </row>
    <row r="48" spans="1:14" s="3" customFormat="1" ht="15" customHeight="1" x14ac:dyDescent="0.15">
      <c r="A48" s="26"/>
      <c r="B48" s="291" t="s">
        <v>73</v>
      </c>
      <c r="C48" s="299">
        <f>[7]B!$C$38</f>
        <v>0</v>
      </c>
      <c r="D48" s="308"/>
      <c r="E48" s="27"/>
      <c r="F48" s="7"/>
      <c r="G48" s="7"/>
      <c r="H48" s="7"/>
      <c r="I48" s="7"/>
      <c r="J48" s="7"/>
      <c r="K48" s="7"/>
      <c r="L48" s="7"/>
      <c r="M48" s="7"/>
      <c r="N48" s="7"/>
    </row>
    <row r="49" spans="1:14" s="3" customFormat="1" ht="15" customHeight="1" x14ac:dyDescent="0.15">
      <c r="A49" s="26"/>
      <c r="B49" s="291" t="s">
        <v>74</v>
      </c>
      <c r="C49" s="299">
        <f>[7]B!$C$39</f>
        <v>0</v>
      </c>
      <c r="D49" s="308"/>
      <c r="E49" s="27"/>
      <c r="F49" s="7"/>
      <c r="G49" s="7"/>
      <c r="H49" s="7"/>
      <c r="I49" s="7"/>
      <c r="J49" s="7"/>
      <c r="K49" s="7"/>
      <c r="L49" s="7"/>
      <c r="M49" s="7"/>
      <c r="N49" s="7"/>
    </row>
    <row r="50" spans="1:14" s="3" customFormat="1" ht="15" customHeight="1" x14ac:dyDescent="0.15">
      <c r="A50" s="28"/>
      <c r="B50" s="309" t="s">
        <v>75</v>
      </c>
      <c r="C50" s="310">
        <f>[7]B!$C$40</f>
        <v>0</v>
      </c>
      <c r="D50" s="308"/>
      <c r="E50" s="27"/>
      <c r="F50" s="7"/>
      <c r="G50" s="7"/>
      <c r="H50" s="7"/>
      <c r="I50" s="7"/>
      <c r="J50" s="7"/>
      <c r="K50" s="7"/>
      <c r="L50" s="7"/>
      <c r="M50" s="7"/>
      <c r="N50" s="7"/>
    </row>
    <row r="51" spans="1:14" s="3" customFormat="1" ht="20.100000000000001" customHeight="1" x14ac:dyDescent="0.15">
      <c r="A51" s="21"/>
      <c r="B51" s="22" t="s">
        <v>76</v>
      </c>
      <c r="C51" s="304">
        <f>SUM(C52:C53)</f>
        <v>0</v>
      </c>
      <c r="D51" s="305">
        <f>SUM(D52:D53)</f>
        <v>0</v>
      </c>
      <c r="E51" s="29">
        <f>SUM(E52:E53)</f>
        <v>0</v>
      </c>
      <c r="F51" s="7"/>
      <c r="G51" s="7"/>
      <c r="H51" s="7"/>
      <c r="I51" s="7"/>
      <c r="J51" s="7"/>
      <c r="K51" s="7"/>
      <c r="L51" s="7"/>
      <c r="M51" s="7"/>
      <c r="N51" s="7"/>
    </row>
    <row r="52" spans="1:14" s="3" customFormat="1" ht="15" customHeight="1" x14ac:dyDescent="0.15">
      <c r="A52" s="286" t="s">
        <v>77</v>
      </c>
      <c r="B52" s="287" t="s">
        <v>78</v>
      </c>
      <c r="C52" s="311">
        <f>[7]B!$C$1081</f>
        <v>0</v>
      </c>
      <c r="D52" s="311">
        <f>[7]B!$E$1081</f>
        <v>0</v>
      </c>
      <c r="E52" s="30">
        <f>[7]B!$AL$1081</f>
        <v>0</v>
      </c>
      <c r="F52" s="7"/>
      <c r="G52" s="7"/>
      <c r="H52" s="7"/>
      <c r="I52" s="7"/>
      <c r="J52" s="7"/>
      <c r="K52" s="7"/>
      <c r="L52" s="7"/>
      <c r="M52" s="7"/>
      <c r="N52" s="7"/>
    </row>
    <row r="53" spans="1:14" s="3" customFormat="1" ht="15" customHeight="1" x14ac:dyDescent="0.15">
      <c r="A53" s="290" t="s">
        <v>79</v>
      </c>
      <c r="B53" s="291" t="s">
        <v>80</v>
      </c>
      <c r="C53" s="312">
        <f>[7]B!$C$1082</f>
        <v>0</v>
      </c>
      <c r="D53" s="312">
        <f>[7]B!$E$1082</f>
        <v>0</v>
      </c>
      <c r="E53" s="31">
        <f>[7]B!$AL$1082</f>
        <v>0</v>
      </c>
      <c r="F53" s="7"/>
      <c r="G53" s="7"/>
      <c r="H53" s="7"/>
      <c r="I53" s="7"/>
      <c r="J53" s="7"/>
      <c r="K53" s="7"/>
      <c r="L53" s="7"/>
      <c r="M53" s="7"/>
      <c r="N53" s="7"/>
    </row>
    <row r="54" spans="1:14" s="3" customFormat="1" ht="15" customHeight="1" x14ac:dyDescent="0.15">
      <c r="A54" s="295"/>
      <c r="B54" s="313" t="s">
        <v>81</v>
      </c>
      <c r="C54" s="314">
        <f>C55</f>
        <v>0</v>
      </c>
      <c r="D54" s="308"/>
      <c r="E54" s="27"/>
      <c r="F54" s="7"/>
      <c r="G54" s="7"/>
      <c r="H54" s="7"/>
      <c r="I54" s="7"/>
      <c r="J54" s="7"/>
      <c r="K54" s="7"/>
      <c r="L54" s="7"/>
      <c r="M54" s="7"/>
      <c r="N54" s="7"/>
    </row>
    <row r="55" spans="1:14" s="3" customFormat="1" ht="24" customHeight="1" x14ac:dyDescent="0.15">
      <c r="A55" s="290" t="s">
        <v>82</v>
      </c>
      <c r="B55" s="309" t="s">
        <v>83</v>
      </c>
      <c r="C55" s="310">
        <f>[7]B!$C$1054</f>
        <v>0</v>
      </c>
      <c r="D55" s="308"/>
      <c r="E55" s="27"/>
      <c r="F55" s="7"/>
      <c r="G55" s="7"/>
      <c r="H55" s="7"/>
      <c r="I55" s="7"/>
      <c r="J55" s="7"/>
      <c r="K55" s="7"/>
      <c r="L55" s="7"/>
      <c r="M55" s="7"/>
      <c r="N55" s="7"/>
    </row>
    <row r="56" spans="1:14" s="3" customFormat="1" ht="20.100000000000001" customHeight="1" x14ac:dyDescent="0.15">
      <c r="A56" s="33"/>
      <c r="B56" s="22" t="s">
        <v>84</v>
      </c>
      <c r="C56" s="304">
        <f>SUM(C57:C60)</f>
        <v>1021</v>
      </c>
      <c r="D56" s="305">
        <f>SUM(D57:D60)</f>
        <v>1021</v>
      </c>
      <c r="E56" s="29">
        <f>SUM(E57:E60)</f>
        <v>1976740</v>
      </c>
      <c r="F56" s="7"/>
      <c r="G56" s="7"/>
      <c r="H56" s="7"/>
      <c r="I56" s="7"/>
      <c r="J56" s="7"/>
      <c r="K56" s="7"/>
      <c r="L56" s="7"/>
      <c r="M56" s="7"/>
      <c r="N56" s="7"/>
    </row>
    <row r="57" spans="1:14" s="3" customFormat="1" ht="15" customHeight="1" x14ac:dyDescent="0.15">
      <c r="A57" s="286" t="s">
        <v>85</v>
      </c>
      <c r="B57" s="287" t="s">
        <v>86</v>
      </c>
      <c r="C57" s="311">
        <f>[7]B!$C$44</f>
        <v>39</v>
      </c>
      <c r="D57" s="311">
        <f>[7]B!$E$44</f>
        <v>39</v>
      </c>
      <c r="E57" s="30">
        <f>[7]B!$AL$44</f>
        <v>169260</v>
      </c>
      <c r="F57" s="7"/>
      <c r="G57" s="7"/>
      <c r="H57" s="7"/>
      <c r="I57" s="7"/>
      <c r="J57" s="7"/>
      <c r="K57" s="7"/>
      <c r="L57" s="7"/>
      <c r="M57" s="7"/>
      <c r="N57" s="7"/>
    </row>
    <row r="58" spans="1:14" s="3" customFormat="1" ht="15" customHeight="1" x14ac:dyDescent="0.15">
      <c r="A58" s="290" t="s">
        <v>87</v>
      </c>
      <c r="B58" s="291" t="s">
        <v>88</v>
      </c>
      <c r="C58" s="312">
        <f>[7]B!$C$45</f>
        <v>657</v>
      </c>
      <c r="D58" s="312">
        <f>[7]B!$E$45</f>
        <v>657</v>
      </c>
      <c r="E58" s="31">
        <f>[7]B!$AL$45</f>
        <v>1570230</v>
      </c>
      <c r="F58" s="7"/>
      <c r="G58" s="7"/>
      <c r="H58" s="7"/>
      <c r="I58" s="7"/>
      <c r="J58" s="7"/>
      <c r="K58" s="7"/>
      <c r="L58" s="7"/>
      <c r="M58" s="7"/>
      <c r="N58" s="7"/>
    </row>
    <row r="59" spans="1:14" s="3" customFormat="1" ht="15" customHeight="1" x14ac:dyDescent="0.15">
      <c r="A59" s="290" t="s">
        <v>89</v>
      </c>
      <c r="B59" s="291" t="s">
        <v>90</v>
      </c>
      <c r="C59" s="312">
        <f>[7]B!$C$46</f>
        <v>0</v>
      </c>
      <c r="D59" s="312">
        <f>[7]B!$E$46</f>
        <v>0</v>
      </c>
      <c r="E59" s="31">
        <f>[7]B!$AL$46</f>
        <v>0</v>
      </c>
      <c r="F59" s="7"/>
      <c r="G59" s="7"/>
      <c r="H59" s="7"/>
      <c r="I59" s="7"/>
      <c r="J59" s="7"/>
      <c r="K59" s="7"/>
      <c r="L59" s="7"/>
      <c r="M59" s="7"/>
      <c r="N59" s="7"/>
    </row>
    <row r="60" spans="1:14" s="3" customFormat="1" ht="15" customHeight="1" x14ac:dyDescent="0.15">
      <c r="A60" s="290" t="s">
        <v>91</v>
      </c>
      <c r="B60" s="291" t="s">
        <v>92</v>
      </c>
      <c r="C60" s="312">
        <f>[7]B!$C$47</f>
        <v>325</v>
      </c>
      <c r="D60" s="312">
        <f>[7]B!$E$47</f>
        <v>325</v>
      </c>
      <c r="E60" s="31">
        <f>[7]B!$AL$47</f>
        <v>237250</v>
      </c>
      <c r="F60" s="7"/>
      <c r="G60" s="7"/>
      <c r="H60" s="7"/>
      <c r="I60" s="7"/>
      <c r="J60" s="7"/>
      <c r="K60" s="7"/>
      <c r="L60" s="7"/>
      <c r="M60" s="7"/>
      <c r="N60" s="7"/>
    </row>
    <row r="61" spans="1:14" s="3" customFormat="1" ht="15" customHeight="1" x14ac:dyDescent="0.15">
      <c r="A61" s="315"/>
      <c r="B61" s="313" t="s">
        <v>93</v>
      </c>
      <c r="C61" s="316">
        <f>C62</f>
        <v>0</v>
      </c>
      <c r="D61" s="308"/>
      <c r="E61" s="27"/>
      <c r="F61" s="7"/>
      <c r="G61" s="7"/>
      <c r="H61" s="7"/>
      <c r="I61" s="7"/>
      <c r="J61" s="7"/>
      <c r="K61" s="7"/>
      <c r="L61" s="7"/>
      <c r="M61" s="7"/>
      <c r="N61" s="7"/>
    </row>
    <row r="62" spans="1:14" s="3" customFormat="1" ht="15" customHeight="1" x14ac:dyDescent="0.15">
      <c r="A62" s="303"/>
      <c r="B62" s="309" t="s">
        <v>94</v>
      </c>
      <c r="C62" s="317">
        <f>[7]B!$C$49</f>
        <v>0</v>
      </c>
      <c r="D62" s="308"/>
      <c r="E62" s="27"/>
      <c r="F62" s="7"/>
      <c r="G62" s="7"/>
      <c r="H62" s="7"/>
      <c r="I62" s="7"/>
      <c r="J62" s="7"/>
      <c r="K62" s="7"/>
      <c r="L62" s="7"/>
      <c r="M62" s="7"/>
      <c r="N62" s="7"/>
    </row>
    <row r="63" spans="1:14" s="3" customFormat="1" ht="20.100000000000001" customHeight="1" x14ac:dyDescent="0.15">
      <c r="A63" s="33"/>
      <c r="B63" s="22" t="s">
        <v>95</v>
      </c>
      <c r="C63" s="304">
        <f>SUM(C64:C66)</f>
        <v>1153</v>
      </c>
      <c r="D63" s="305">
        <f>SUM(D64:D66)</f>
        <v>1153</v>
      </c>
      <c r="E63" s="29">
        <f>SUM(E64:E66)</f>
        <v>2119190</v>
      </c>
      <c r="F63" s="7"/>
      <c r="G63" s="7"/>
      <c r="H63" s="7"/>
      <c r="I63" s="7"/>
      <c r="J63" s="7"/>
      <c r="K63" s="7"/>
      <c r="L63" s="7"/>
      <c r="M63" s="7"/>
      <c r="N63" s="7"/>
    </row>
    <row r="64" spans="1:14" s="3" customFormat="1" ht="15" customHeight="1" x14ac:dyDescent="0.15">
      <c r="A64" s="286" t="s">
        <v>96</v>
      </c>
      <c r="B64" s="287" t="s">
        <v>97</v>
      </c>
      <c r="C64" s="311">
        <f>[7]B!$C$53</f>
        <v>821</v>
      </c>
      <c r="D64" s="311">
        <f>[7]B!$E$53</f>
        <v>821</v>
      </c>
      <c r="E64" s="30">
        <f>[7]B!$AL$53</f>
        <v>1699470</v>
      </c>
      <c r="F64" s="7"/>
      <c r="G64" s="7"/>
      <c r="H64" s="7"/>
      <c r="I64" s="7"/>
      <c r="J64" s="7"/>
      <c r="K64" s="7"/>
      <c r="L64" s="7"/>
      <c r="M64" s="7"/>
      <c r="N64" s="7"/>
    </row>
    <row r="65" spans="1:14" s="3" customFormat="1" ht="15" customHeight="1" x14ac:dyDescent="0.15">
      <c r="A65" s="290" t="s">
        <v>98</v>
      </c>
      <c r="B65" s="291" t="s">
        <v>99</v>
      </c>
      <c r="C65" s="312">
        <f>[7]B!$C$54</f>
        <v>28</v>
      </c>
      <c r="D65" s="312">
        <f>[7]B!$E$54</f>
        <v>28</v>
      </c>
      <c r="E65" s="31">
        <f>[7]B!$AL$54</f>
        <v>57960</v>
      </c>
      <c r="F65" s="7"/>
      <c r="G65" s="7"/>
      <c r="H65" s="7"/>
      <c r="I65" s="7"/>
      <c r="J65" s="7"/>
      <c r="K65" s="7"/>
      <c r="L65" s="7"/>
      <c r="M65" s="7"/>
      <c r="N65" s="7"/>
    </row>
    <row r="66" spans="1:14" s="3" customFormat="1" ht="15" customHeight="1" x14ac:dyDescent="0.15">
      <c r="A66" s="290" t="s">
        <v>100</v>
      </c>
      <c r="B66" s="291" t="s">
        <v>101</v>
      </c>
      <c r="C66" s="312">
        <f>[7]B!$C$55</f>
        <v>304</v>
      </c>
      <c r="D66" s="312">
        <f>[7]B!$E$55</f>
        <v>304</v>
      </c>
      <c r="E66" s="31">
        <f>[7]B!$AL$55</f>
        <v>361760</v>
      </c>
      <c r="F66" s="7"/>
      <c r="G66" s="7"/>
      <c r="H66" s="7"/>
      <c r="I66" s="7"/>
      <c r="J66" s="7"/>
      <c r="K66" s="7"/>
      <c r="L66" s="7"/>
      <c r="M66" s="7"/>
      <c r="N66" s="7"/>
    </row>
    <row r="67" spans="1:14" s="3" customFormat="1" ht="15" customHeight="1" x14ac:dyDescent="0.15">
      <c r="A67" s="295"/>
      <c r="B67" s="296" t="s">
        <v>102</v>
      </c>
      <c r="C67" s="318">
        <f>SUM(C68:C69)</f>
        <v>0</v>
      </c>
      <c r="D67" s="308"/>
      <c r="E67" s="27"/>
      <c r="F67" s="7"/>
      <c r="G67" s="7"/>
      <c r="H67" s="7"/>
      <c r="I67" s="7"/>
      <c r="J67" s="7"/>
      <c r="K67" s="7"/>
      <c r="L67" s="7"/>
      <c r="M67" s="7"/>
      <c r="N67" s="7"/>
    </row>
    <row r="68" spans="1:14" s="3" customFormat="1" ht="15" customHeight="1" x14ac:dyDescent="0.15">
      <c r="A68" s="26"/>
      <c r="B68" s="291" t="s">
        <v>103</v>
      </c>
      <c r="C68" s="312">
        <f xml:space="preserve"> [7]B!$C$57</f>
        <v>0</v>
      </c>
      <c r="D68" s="308"/>
      <c r="E68" s="35"/>
      <c r="F68" s="7"/>
      <c r="G68" s="7"/>
      <c r="H68" s="7"/>
      <c r="I68" s="7"/>
      <c r="J68" s="7"/>
      <c r="K68" s="7"/>
      <c r="L68" s="7"/>
      <c r="M68" s="7"/>
      <c r="N68" s="7"/>
    </row>
    <row r="69" spans="1:14" s="3" customFormat="1" ht="15" customHeight="1" x14ac:dyDescent="0.15">
      <c r="A69" s="28"/>
      <c r="B69" s="309" t="s">
        <v>104</v>
      </c>
      <c r="C69" s="317">
        <f>[7]B!$C$58</f>
        <v>0</v>
      </c>
      <c r="D69" s="319"/>
      <c r="E69" s="36"/>
      <c r="F69" s="7"/>
      <c r="G69" s="7"/>
      <c r="H69" s="7"/>
      <c r="I69" s="7"/>
      <c r="J69" s="7"/>
      <c r="K69" s="7"/>
      <c r="L69" s="7"/>
      <c r="M69" s="7"/>
      <c r="N69" s="7"/>
    </row>
    <row r="70" spans="1:14" s="3" customFormat="1" ht="15" customHeight="1" x14ac:dyDescent="0.15">
      <c r="A70" s="37"/>
      <c r="B70" s="13" t="s">
        <v>105</v>
      </c>
      <c r="C70" s="304">
        <f>C10+C33+C51+C56+C63+C25+C26+C45+C54+C61+C67</f>
        <v>17339</v>
      </c>
      <c r="D70" s="304">
        <f>D10+D33+D51+D56+D63+D25</f>
        <v>16457</v>
      </c>
      <c r="E70" s="38">
        <f>E10+E33+E51+E56+E63+E25</f>
        <v>84548250</v>
      </c>
      <c r="F70" s="7"/>
      <c r="G70" s="7"/>
      <c r="H70" s="7"/>
      <c r="I70" s="7"/>
      <c r="J70" s="7"/>
      <c r="K70" s="7"/>
      <c r="L70" s="7"/>
      <c r="M70" s="7"/>
      <c r="N70" s="7"/>
    </row>
    <row r="71" spans="1:14" ht="24.95" customHeight="1" x14ac:dyDescent="0.15">
      <c r="A71" s="12" t="s">
        <v>106</v>
      </c>
    </row>
    <row r="72" spans="1:14" ht="35.1" customHeight="1" x14ac:dyDescent="0.15">
      <c r="A72" s="690" t="s">
        <v>107</v>
      </c>
      <c r="B72" s="753"/>
      <c r="C72" s="39" t="s">
        <v>6</v>
      </c>
      <c r="D72" s="39" t="s">
        <v>7</v>
      </c>
      <c r="E72" s="39" t="s">
        <v>8</v>
      </c>
    </row>
    <row r="73" spans="1:14" s="41" customFormat="1" ht="15" customHeight="1" x14ac:dyDescent="0.25">
      <c r="A73" s="748" t="s">
        <v>108</v>
      </c>
      <c r="B73" s="763"/>
      <c r="C73" s="304">
        <f>SUM(C74:C79,C83:C85)</f>
        <v>137123</v>
      </c>
      <c r="D73" s="320">
        <f>SUM(D74:D78,D79,D83:D85)</f>
        <v>134947</v>
      </c>
      <c r="E73" s="40">
        <f>SUM(E74:E78,E79,E83:E85)</f>
        <v>1111618960</v>
      </c>
    </row>
    <row r="74" spans="1:14" ht="15" customHeight="1" x14ac:dyDescent="0.15">
      <c r="A74" s="42" t="s">
        <v>109</v>
      </c>
      <c r="B74" s="43" t="s">
        <v>110</v>
      </c>
      <c r="C74" s="311">
        <f>[7]B!$C$218</f>
        <v>44838</v>
      </c>
      <c r="D74" s="311">
        <f>[7]B!$E$218</f>
        <v>43708</v>
      </c>
      <c r="E74" s="44">
        <f>[7]B!$AL$218</f>
        <v>60479300</v>
      </c>
    </row>
    <row r="75" spans="1:14" ht="15" customHeight="1" x14ac:dyDescent="0.15">
      <c r="A75" s="555" t="s">
        <v>111</v>
      </c>
      <c r="B75" s="45" t="s">
        <v>112</v>
      </c>
      <c r="C75" s="312">
        <f>[7]B!C283</f>
        <v>47607</v>
      </c>
      <c r="D75" s="321">
        <f>[7]B!$E$283</f>
        <v>46841</v>
      </c>
      <c r="E75" s="46">
        <f>[7]B!$AL$283</f>
        <v>83881020</v>
      </c>
    </row>
    <row r="76" spans="1:14" ht="15" customHeight="1" x14ac:dyDescent="0.15">
      <c r="A76" s="555" t="s">
        <v>113</v>
      </c>
      <c r="B76" s="45" t="s">
        <v>114</v>
      </c>
      <c r="C76" s="312">
        <f>[7]B!$C$327</f>
        <v>2182</v>
      </c>
      <c r="D76" s="312">
        <f>[7]B!$E$327</f>
        <v>2162</v>
      </c>
      <c r="E76" s="46">
        <f>[7]B!$AL$327</f>
        <v>9822300</v>
      </c>
    </row>
    <row r="77" spans="1:14" ht="15" customHeight="1" x14ac:dyDescent="0.15">
      <c r="A77" s="555" t="s">
        <v>115</v>
      </c>
      <c r="B77" s="45" t="s">
        <v>116</v>
      </c>
      <c r="C77" s="312">
        <f>[7]B!$C$338</f>
        <v>0</v>
      </c>
      <c r="D77" s="312">
        <f>[7]B!$E$338</f>
        <v>0</v>
      </c>
      <c r="E77" s="46">
        <f>[7]B!$AL$338</f>
        <v>0</v>
      </c>
    </row>
    <row r="78" spans="1:14" ht="15" customHeight="1" x14ac:dyDescent="0.15">
      <c r="A78" s="555" t="s">
        <v>117</v>
      </c>
      <c r="B78" s="47" t="s">
        <v>118</v>
      </c>
      <c r="C78" s="322">
        <f>[7]B!$C$413</f>
        <v>591</v>
      </c>
      <c r="D78" s="322">
        <f>[7]B!$E$413</f>
        <v>578</v>
      </c>
      <c r="E78" s="48">
        <f>[7]B!$AL$413</f>
        <v>3920880</v>
      </c>
    </row>
    <row r="79" spans="1:14" ht="15" customHeight="1" x14ac:dyDescent="0.15">
      <c r="A79" s="764" t="s">
        <v>119</v>
      </c>
      <c r="B79" s="50" t="s">
        <v>120</v>
      </c>
      <c r="C79" s="323">
        <f>SUM(C80:C82)</f>
        <v>38465</v>
      </c>
      <c r="D79" s="323">
        <f>SUM(D80:D82)</f>
        <v>38272</v>
      </c>
      <c r="E79" s="51">
        <f>SUM(E80:E82)</f>
        <v>948508640</v>
      </c>
    </row>
    <row r="80" spans="1:14" ht="15" customHeight="1" x14ac:dyDescent="0.15">
      <c r="A80" s="764"/>
      <c r="B80" s="52" t="s">
        <v>121</v>
      </c>
      <c r="C80" s="321">
        <f>[7]B!$C$464</f>
        <v>3487</v>
      </c>
      <c r="D80" s="321">
        <f>[7]B!$E$464</f>
        <v>3435</v>
      </c>
      <c r="E80" s="53">
        <f>[7]B!$AL$464</f>
        <v>14334570</v>
      </c>
    </row>
    <row r="81" spans="1:5" ht="15" customHeight="1" x14ac:dyDescent="0.15">
      <c r="A81" s="764"/>
      <c r="B81" s="54" t="s">
        <v>122</v>
      </c>
      <c r="C81" s="312">
        <f>[7]B!$C$483</f>
        <v>4</v>
      </c>
      <c r="D81" s="321">
        <f>[7]B!$E$483</f>
        <v>4</v>
      </c>
      <c r="E81" s="46">
        <f>[7]B!$AL$483</f>
        <v>14240</v>
      </c>
    </row>
    <row r="82" spans="1:5" ht="15" customHeight="1" x14ac:dyDescent="0.15">
      <c r="A82" s="764"/>
      <c r="B82" s="54" t="s">
        <v>123</v>
      </c>
      <c r="C82" s="312">
        <f>[7]B!$C$511</f>
        <v>34974</v>
      </c>
      <c r="D82" s="312">
        <f>[7]B!$E$511</f>
        <v>34833</v>
      </c>
      <c r="E82" s="46">
        <f>[7]B!$AL$511</f>
        <v>934159830</v>
      </c>
    </row>
    <row r="83" spans="1:5" ht="15" customHeight="1" x14ac:dyDescent="0.15">
      <c r="A83" s="555" t="s">
        <v>124</v>
      </c>
      <c r="B83" s="45" t="s">
        <v>125</v>
      </c>
      <c r="C83" s="312">
        <f>[7]B!$C$521</f>
        <v>0</v>
      </c>
      <c r="D83" s="312">
        <f>[7]B!$E$521</f>
        <v>0</v>
      </c>
      <c r="E83" s="46">
        <f>[7]B!$AL$521</f>
        <v>0</v>
      </c>
    </row>
    <row r="84" spans="1:5" s="56" customFormat="1" ht="15" customHeight="1" x14ac:dyDescent="0.15">
      <c r="A84" s="555" t="s">
        <v>126</v>
      </c>
      <c r="B84" s="45" t="s">
        <v>127</v>
      </c>
      <c r="C84" s="324">
        <f>[7]B!$C$575</f>
        <v>1870</v>
      </c>
      <c r="D84" s="312">
        <f>[7]B!$E$575</f>
        <v>1838</v>
      </c>
      <c r="E84" s="55">
        <f>[7]B!$AL$575</f>
        <v>2482810</v>
      </c>
    </row>
    <row r="85" spans="1:5" ht="15" customHeight="1" x14ac:dyDescent="0.15">
      <c r="A85" s="555" t="s">
        <v>128</v>
      </c>
      <c r="B85" s="45" t="s">
        <v>129</v>
      </c>
      <c r="C85" s="312">
        <f>[7]B!$C$607</f>
        <v>1570</v>
      </c>
      <c r="D85" s="312">
        <f>[7]B!$E$607</f>
        <v>1548</v>
      </c>
      <c r="E85" s="46">
        <f>[7]B!$AL$607</f>
        <v>2524010</v>
      </c>
    </row>
    <row r="86" spans="1:5" s="3" customFormat="1" ht="15" customHeight="1" x14ac:dyDescent="0.15">
      <c r="A86" s="748" t="s">
        <v>130</v>
      </c>
      <c r="B86" s="749"/>
      <c r="C86" s="323">
        <f>+C87+C88+C89+C90+C94+C95</f>
        <v>3955</v>
      </c>
      <c r="D86" s="323">
        <f>+D87+D88+D89+D90+D94</f>
        <v>3928</v>
      </c>
      <c r="E86" s="51">
        <f>+E87+E88+E89+E90+E94</f>
        <v>119147600</v>
      </c>
    </row>
    <row r="87" spans="1:5" ht="15" customHeight="1" x14ac:dyDescent="0.15">
      <c r="A87" s="57" t="s">
        <v>131</v>
      </c>
      <c r="B87" s="58" t="s">
        <v>132</v>
      </c>
      <c r="C87" s="321">
        <f>[7]B!$C$669</f>
        <v>1802</v>
      </c>
      <c r="D87" s="312">
        <f>[7]B!$E$669</f>
        <v>1793</v>
      </c>
      <c r="E87" s="53">
        <f>[7]B!$AL$669</f>
        <v>16469320</v>
      </c>
    </row>
    <row r="88" spans="1:5" ht="15" customHeight="1" x14ac:dyDescent="0.15">
      <c r="A88" s="555" t="s">
        <v>133</v>
      </c>
      <c r="B88" s="45" t="s">
        <v>134</v>
      </c>
      <c r="C88" s="312">
        <f>[7]B!$C$692</f>
        <v>0</v>
      </c>
      <c r="D88" s="312">
        <f>[7]B!$E$692</f>
        <v>0</v>
      </c>
      <c r="E88" s="46">
        <f>[7]B!$AL$692</f>
        <v>0</v>
      </c>
    </row>
    <row r="89" spans="1:5" ht="15" customHeight="1" x14ac:dyDescent="0.15">
      <c r="A89" s="555" t="s">
        <v>135</v>
      </c>
      <c r="B89" s="45" t="s">
        <v>136</v>
      </c>
      <c r="C89" s="312">
        <f>[7]B!$C$722</f>
        <v>1513</v>
      </c>
      <c r="D89" s="312">
        <f>[7]B!$E$722</f>
        <v>1513</v>
      </c>
      <c r="E89" s="46">
        <f>[7]B!$AL$722</f>
        <v>91325550</v>
      </c>
    </row>
    <row r="90" spans="1:5" ht="15" customHeight="1" x14ac:dyDescent="0.15">
      <c r="A90" s="764" t="s">
        <v>113</v>
      </c>
      <c r="B90" s="45" t="s">
        <v>137</v>
      </c>
      <c r="C90" s="312">
        <f>SUM(C91:C93)</f>
        <v>623</v>
      </c>
      <c r="D90" s="312">
        <f>SUM(D91:D93)</f>
        <v>622</v>
      </c>
      <c r="E90" s="46">
        <f>SUM(E91:E93)</f>
        <v>11352730</v>
      </c>
    </row>
    <row r="91" spans="1:5" ht="15" customHeight="1" x14ac:dyDescent="0.15">
      <c r="A91" s="764"/>
      <c r="B91" s="54" t="s">
        <v>138</v>
      </c>
      <c r="C91" s="312">
        <f>[7]B!$C$746-[7]B!C724-[7]B!C725</f>
        <v>544</v>
      </c>
      <c r="D91" s="312">
        <f>[7]B!$E$746-[7]B!E724-[7]B!E725</f>
        <v>543</v>
      </c>
      <c r="E91" s="46">
        <f>[7]B!$AL$746-[7]B!$AL$676724-[7]B!$AL$725</f>
        <v>9595770</v>
      </c>
    </row>
    <row r="92" spans="1:5" ht="15" customHeight="1" x14ac:dyDescent="0.15">
      <c r="A92" s="764"/>
      <c r="B92" s="54" t="s">
        <v>139</v>
      </c>
      <c r="C92" s="312">
        <f>[7]B!$C$724</f>
        <v>0</v>
      </c>
      <c r="D92" s="312">
        <f>[7]B!$E$724</f>
        <v>0</v>
      </c>
      <c r="E92" s="46">
        <f>[7]B!$AL$724</f>
        <v>0</v>
      </c>
    </row>
    <row r="93" spans="1:5" ht="15" customHeight="1" x14ac:dyDescent="0.15">
      <c r="A93" s="764"/>
      <c r="B93" s="54" t="s">
        <v>140</v>
      </c>
      <c r="C93" s="312">
        <f>[7]B!$C$725</f>
        <v>79</v>
      </c>
      <c r="D93" s="312">
        <f>[7]B!$E$725</f>
        <v>79</v>
      </c>
      <c r="E93" s="46">
        <f>[7]B!$AL$725</f>
        <v>1756960</v>
      </c>
    </row>
    <row r="94" spans="1:5" ht="15" customHeight="1" x14ac:dyDescent="0.15">
      <c r="A94" s="555" t="s">
        <v>115</v>
      </c>
      <c r="B94" s="45" t="s">
        <v>141</v>
      </c>
      <c r="C94" s="312">
        <f>[7]B!$C$779</f>
        <v>0</v>
      </c>
      <c r="D94" s="312">
        <f>[7]B!$E$779</f>
        <v>0</v>
      </c>
      <c r="E94" s="46">
        <f>[7]B!$AL$779</f>
        <v>0</v>
      </c>
    </row>
    <row r="95" spans="1:5" s="60" customFormat="1" ht="15" customHeight="1" x14ac:dyDescent="0.15">
      <c r="A95" s="555"/>
      <c r="B95" s="45" t="s">
        <v>142</v>
      </c>
      <c r="C95" s="312">
        <f>[7]B!$C$837</f>
        <v>17</v>
      </c>
      <c r="D95" s="59"/>
      <c r="E95" s="59"/>
    </row>
    <row r="96" spans="1:5" s="3" customFormat="1" ht="15" customHeight="1" x14ac:dyDescent="0.15">
      <c r="A96" s="61"/>
      <c r="B96" s="61" t="s">
        <v>143</v>
      </c>
      <c r="C96" s="325">
        <f>[7]B!$C$1051</f>
        <v>0</v>
      </c>
      <c r="D96" s="326">
        <f>[7]B!$E$1051</f>
        <v>0</v>
      </c>
      <c r="E96" s="62">
        <f>[7]B!$AL$1051</f>
        <v>0</v>
      </c>
    </row>
    <row r="97" spans="1:8" s="63" customFormat="1" ht="24.95" customHeight="1" x14ac:dyDescent="0.15">
      <c r="A97" s="752" t="s">
        <v>144</v>
      </c>
      <c r="B97" s="752"/>
      <c r="C97" s="752"/>
      <c r="D97" s="752"/>
      <c r="E97" s="752"/>
    </row>
    <row r="98" spans="1:8" s="63" customFormat="1" ht="35.1" customHeight="1" x14ac:dyDescent="0.15">
      <c r="A98" s="13" t="s">
        <v>145</v>
      </c>
      <c r="B98" s="535" t="s">
        <v>5</v>
      </c>
      <c r="C98" s="39" t="s">
        <v>6</v>
      </c>
      <c r="D98" s="39" t="s">
        <v>7</v>
      </c>
      <c r="E98" s="39" t="s">
        <v>8</v>
      </c>
    </row>
    <row r="99" spans="1:8" s="63" customFormat="1" ht="15" customHeight="1" x14ac:dyDescent="0.15">
      <c r="A99" s="286" t="s">
        <v>146</v>
      </c>
      <c r="B99" s="43" t="s">
        <v>147</v>
      </c>
      <c r="C99" s="327">
        <f>[7]B!C844+[7]B!C851+[7]B!C855+[7]B!C862+[7]B!C871+[7]B!C875+[7]B!C879+[7]B!C883+[7]B!C894+[7]B!C897+[7]B!C905+[7]B!C911+[7]B!C921+[7]B!C926+[7]B!C891</f>
        <v>0</v>
      </c>
      <c r="D99" s="327">
        <f>[7]B!E844+[7]B!E851+[7]B!E855+[7]B!E862+[7]B!E871+[7]B!E875+[7]B!E879+[7]B!E883+[7]B!E894+[7]B!E897+[7]B!E905+[7]B!E911+[7]B!E921+[7]B!E926+[7]B!E891</f>
        <v>0</v>
      </c>
      <c r="E99" s="327">
        <f>[7]B!AL844+[7]B!AL851+[7]B!AL855+[7]B!AL862+[7]B!AL871+[7]B!AL875+[7]B!AL879+[7]B!AL883+[7]B!AL894+[7]B!AL897+[7]B!AL905+[7]B!AL911+[7]B!AL921+[7]B!AL926+[7]B!AL891</f>
        <v>0</v>
      </c>
    </row>
    <row r="100" spans="1:8" s="63" customFormat="1" ht="15" customHeight="1" x14ac:dyDescent="0.15">
      <c r="A100" s="290">
        <v>2001</v>
      </c>
      <c r="B100" s="45" t="s">
        <v>148</v>
      </c>
      <c r="C100" s="312">
        <f>SUM([7]B!C2370,[7]B!C2416:C2418)</f>
        <v>426</v>
      </c>
      <c r="D100" s="312">
        <f>SUM([7]B!E2370,[7]B!E2416:E2418)</f>
        <v>264</v>
      </c>
      <c r="E100" s="46">
        <f>[7]B!AL2370+[7]B!AL2416+[7]B!AL2417+[7]B!AL2418</f>
        <v>6314050</v>
      </c>
    </row>
    <row r="101" spans="1:8" s="63" customFormat="1" ht="15" customHeight="1" x14ac:dyDescent="0.15">
      <c r="A101" s="303" t="s">
        <v>149</v>
      </c>
      <c r="B101" s="65" t="s">
        <v>150</v>
      </c>
      <c r="C101" s="317">
        <f>[7]B!C2684</f>
        <v>17</v>
      </c>
      <c r="D101" s="317">
        <f>[7]B!E2684</f>
        <v>17</v>
      </c>
      <c r="E101" s="48">
        <f>[7]B!AL2684</f>
        <v>1337040</v>
      </c>
    </row>
    <row r="102" spans="1:8" s="63" customFormat="1" ht="15" customHeight="1" x14ac:dyDescent="0.15">
      <c r="A102" s="37"/>
      <c r="B102" s="66" t="s">
        <v>151</v>
      </c>
      <c r="C102" s="328">
        <f>SUM(C99:C101)</f>
        <v>443</v>
      </c>
      <c r="D102" s="328">
        <f>SUM(D99:D101)</f>
        <v>281</v>
      </c>
      <c r="E102" s="67">
        <f>SUM(E99:E101)</f>
        <v>7651090</v>
      </c>
    </row>
    <row r="103" spans="1:8" s="71" customFormat="1" ht="24.95" customHeight="1" x14ac:dyDescent="0.15">
      <c r="A103" s="68" t="s">
        <v>152</v>
      </c>
      <c r="B103" s="69"/>
      <c r="C103" s="68"/>
      <c r="D103" s="68"/>
      <c r="E103" s="68"/>
      <c r="F103" s="70"/>
      <c r="G103" s="70"/>
    </row>
    <row r="104" spans="1:8" s="63" customFormat="1" ht="33.75" customHeight="1" x14ac:dyDescent="0.15">
      <c r="A104" s="72" t="s">
        <v>4</v>
      </c>
      <c r="B104" s="72" t="s">
        <v>5</v>
      </c>
      <c r="C104" s="39" t="s">
        <v>6</v>
      </c>
      <c r="D104" s="39" t="s">
        <v>7</v>
      </c>
      <c r="E104" s="39" t="s">
        <v>153</v>
      </c>
      <c r="F104" s="39" t="s">
        <v>154</v>
      </c>
      <c r="G104" s="39" t="s">
        <v>155</v>
      </c>
      <c r="H104" s="39" t="s">
        <v>8</v>
      </c>
    </row>
    <row r="105" spans="1:8" s="63" customFormat="1" ht="15" customHeight="1" x14ac:dyDescent="0.15">
      <c r="A105" s="286" t="s">
        <v>156</v>
      </c>
      <c r="B105" s="43" t="s">
        <v>157</v>
      </c>
      <c r="C105" s="311">
        <f>[7]B!$C$1216</f>
        <v>1</v>
      </c>
      <c r="D105" s="311">
        <f>[7]B!$I$1216</f>
        <v>0</v>
      </c>
      <c r="E105" s="311">
        <f>[7]B!$I$1216</f>
        <v>0</v>
      </c>
      <c r="F105" s="311">
        <f>[7]B!$L$1216</f>
        <v>0</v>
      </c>
      <c r="G105" s="73"/>
      <c r="H105" s="44">
        <f>[7]B!$AL$1216</f>
        <v>0</v>
      </c>
    </row>
    <row r="106" spans="1:8" s="63" customFormat="1" ht="15" customHeight="1" x14ac:dyDescent="0.15">
      <c r="A106" s="290" t="s">
        <v>158</v>
      </c>
      <c r="B106" s="45" t="s">
        <v>159</v>
      </c>
      <c r="C106" s="312">
        <f>[7]B!C1352</f>
        <v>9</v>
      </c>
      <c r="D106" s="312">
        <f>[7]B!I1352</f>
        <v>9</v>
      </c>
      <c r="E106" s="312">
        <f>[7]B!I1352</f>
        <v>9</v>
      </c>
      <c r="F106" s="312">
        <f>[7]B!L1352</f>
        <v>0</v>
      </c>
      <c r="G106" s="74"/>
      <c r="H106" s="46">
        <f>[7]B!$AL$1352</f>
        <v>1636970</v>
      </c>
    </row>
    <row r="107" spans="1:8" s="63" customFormat="1" ht="15" customHeight="1" x14ac:dyDescent="0.15">
      <c r="A107" s="290" t="s">
        <v>160</v>
      </c>
      <c r="B107" s="45" t="s">
        <v>161</v>
      </c>
      <c r="C107" s="312">
        <f>[7]B!C1502</f>
        <v>19</v>
      </c>
      <c r="D107" s="312">
        <f>[7]B!I1502</f>
        <v>19</v>
      </c>
      <c r="E107" s="312">
        <f>[7]B!I1502</f>
        <v>19</v>
      </c>
      <c r="F107" s="312">
        <f>[7]B!L1502</f>
        <v>0</v>
      </c>
      <c r="G107" s="74"/>
      <c r="H107" s="46">
        <f>[7]B!$AL$1502</f>
        <v>1692340</v>
      </c>
    </row>
    <row r="108" spans="1:8" s="63" customFormat="1" ht="15" customHeight="1" x14ac:dyDescent="0.15">
      <c r="A108" s="290" t="s">
        <v>162</v>
      </c>
      <c r="B108" s="45" t="s">
        <v>163</v>
      </c>
      <c r="C108" s="312">
        <f>[7]B!C1566</f>
        <v>3</v>
      </c>
      <c r="D108" s="312">
        <f>[7]B!I1566</f>
        <v>3</v>
      </c>
      <c r="E108" s="312">
        <f>[7]B!I1566</f>
        <v>3</v>
      </c>
      <c r="F108" s="312">
        <f>[7]B!L1566</f>
        <v>0</v>
      </c>
      <c r="G108" s="74"/>
      <c r="H108" s="46">
        <f>[7]B!AL1566</f>
        <v>220980</v>
      </c>
    </row>
    <row r="109" spans="1:8" s="63" customFormat="1" ht="15" customHeight="1" x14ac:dyDescent="0.15">
      <c r="A109" s="290" t="s">
        <v>164</v>
      </c>
      <c r="B109" s="45" t="s">
        <v>165</v>
      </c>
      <c r="C109" s="312">
        <f>[7]B!$C$1635</f>
        <v>12</v>
      </c>
      <c r="D109" s="312">
        <f>[7]B!$I$1635</f>
        <v>10</v>
      </c>
      <c r="E109" s="312">
        <f>[7]B!$I$1635</f>
        <v>10</v>
      </c>
      <c r="F109" s="312">
        <f>[7]B!$L$1635</f>
        <v>2</v>
      </c>
      <c r="G109" s="74"/>
      <c r="H109" s="46">
        <f>[7]B!$AL$1635</f>
        <v>1024415</v>
      </c>
    </row>
    <row r="110" spans="1:8" s="63" customFormat="1" ht="15" customHeight="1" x14ac:dyDescent="0.15">
      <c r="A110" s="290" t="s">
        <v>166</v>
      </c>
      <c r="B110" s="45" t="s">
        <v>167</v>
      </c>
      <c r="C110" s="312">
        <f>[7]B!$C$1680</f>
        <v>28</v>
      </c>
      <c r="D110" s="312">
        <f>[7]B!$I$1680</f>
        <v>25</v>
      </c>
      <c r="E110" s="312">
        <f>[7]B!$I$1680</f>
        <v>25</v>
      </c>
      <c r="F110" s="312">
        <f>[7]B!$L$1680</f>
        <v>0</v>
      </c>
      <c r="G110" s="74"/>
      <c r="H110" s="46">
        <f>[7]B!$AL$1680</f>
        <v>1672390</v>
      </c>
    </row>
    <row r="111" spans="1:8" s="63" customFormat="1" ht="15" customHeight="1" x14ac:dyDescent="0.15">
      <c r="A111" s="290" t="s">
        <v>168</v>
      </c>
      <c r="B111" s="45" t="s">
        <v>169</v>
      </c>
      <c r="C111" s="312">
        <f>[7]B!$C$1914</f>
        <v>11</v>
      </c>
      <c r="D111" s="312">
        <f>[7]B!$I$1914</f>
        <v>9</v>
      </c>
      <c r="E111" s="312">
        <f>[7]B!$I$1914</f>
        <v>9</v>
      </c>
      <c r="F111" s="312">
        <f>[7]B!$L$1914</f>
        <v>2</v>
      </c>
      <c r="G111" s="74"/>
      <c r="H111" s="46">
        <f>[7]B!$AL$1914</f>
        <v>9027730</v>
      </c>
    </row>
    <row r="112" spans="1:8" s="63" customFormat="1" ht="15" customHeight="1" x14ac:dyDescent="0.15">
      <c r="A112" s="290" t="s">
        <v>170</v>
      </c>
      <c r="B112" s="45" t="s">
        <v>171</v>
      </c>
      <c r="C112" s="312">
        <f>[7]B!$C$1983</f>
        <v>5</v>
      </c>
      <c r="D112" s="312">
        <f>[7]B!$I$1983</f>
        <v>5</v>
      </c>
      <c r="E112" s="312">
        <f>[7]B!$I$1983</f>
        <v>5</v>
      </c>
      <c r="F112" s="312">
        <f>[7]B!$L$1983</f>
        <v>0</v>
      </c>
      <c r="G112" s="74"/>
      <c r="H112" s="46">
        <f>[7]B!$AL$1983</f>
        <v>986700</v>
      </c>
    </row>
    <row r="113" spans="1:12" s="63" customFormat="1" ht="15" customHeight="1" x14ac:dyDescent="0.15">
      <c r="A113" s="290" t="s">
        <v>172</v>
      </c>
      <c r="B113" s="45" t="s">
        <v>173</v>
      </c>
      <c r="C113" s="312">
        <f>[7]B!$C$2176</f>
        <v>149</v>
      </c>
      <c r="D113" s="312">
        <f>[7]B!$I$2176</f>
        <v>111</v>
      </c>
      <c r="E113" s="312">
        <f>[7]B!$I$2176</f>
        <v>111</v>
      </c>
      <c r="F113" s="312">
        <f>[7]B!$L$2176</f>
        <v>24</v>
      </c>
      <c r="G113" s="74"/>
      <c r="H113" s="46">
        <f>[7]B!$AL$2176</f>
        <v>37735610</v>
      </c>
    </row>
    <row r="114" spans="1:12" s="63" customFormat="1" ht="15" customHeight="1" x14ac:dyDescent="0.15">
      <c r="A114" s="290" t="s">
        <v>174</v>
      </c>
      <c r="B114" s="45" t="s">
        <v>175</v>
      </c>
      <c r="C114" s="312">
        <f>[7]B!C2218</f>
        <v>7</v>
      </c>
      <c r="D114" s="312">
        <f>[7]B!I2218</f>
        <v>4</v>
      </c>
      <c r="E114" s="312">
        <f>[7]B!I2218</f>
        <v>4</v>
      </c>
      <c r="F114" s="312">
        <f>[7]B!L2218</f>
        <v>1</v>
      </c>
      <c r="G114" s="74"/>
      <c r="H114" s="46">
        <f>[7]B!AL2218</f>
        <v>895460</v>
      </c>
    </row>
    <row r="115" spans="1:12" s="63" customFormat="1" ht="15" customHeight="1" x14ac:dyDescent="0.15">
      <c r="A115" s="290" t="s">
        <v>176</v>
      </c>
      <c r="B115" s="45" t="s">
        <v>177</v>
      </c>
      <c r="C115" s="312">
        <f>[7]B!$C$2342</f>
        <v>18</v>
      </c>
      <c r="D115" s="312">
        <f>[7]B!I2342</f>
        <v>13</v>
      </c>
      <c r="E115" s="312">
        <f>[7]B!I2342</f>
        <v>13</v>
      </c>
      <c r="F115" s="312">
        <f>[7]B!L2342</f>
        <v>2</v>
      </c>
      <c r="G115" s="74"/>
      <c r="H115" s="46">
        <f>[7]B!AL2342</f>
        <v>4871615</v>
      </c>
    </row>
    <row r="116" spans="1:12" s="63" customFormat="1" ht="15" customHeight="1" x14ac:dyDescent="0.15">
      <c r="A116" s="290" t="s">
        <v>178</v>
      </c>
      <c r="B116" s="45" t="s">
        <v>179</v>
      </c>
      <c r="C116" s="312">
        <f>[7]B!$C$2377</f>
        <v>7</v>
      </c>
      <c r="D116" s="312">
        <f>[7]B!I2377</f>
        <v>7</v>
      </c>
      <c r="E116" s="312">
        <f>[7]B!I2377</f>
        <v>7</v>
      </c>
      <c r="F116" s="312">
        <f>[7]B!L2377</f>
        <v>0</v>
      </c>
      <c r="G116" s="74"/>
      <c r="H116" s="46">
        <f>[7]B!$AL$2377</f>
        <v>1833230</v>
      </c>
    </row>
    <row r="117" spans="1:12" s="63" customFormat="1" ht="15" customHeight="1" x14ac:dyDescent="0.15">
      <c r="A117" s="290" t="s">
        <v>180</v>
      </c>
      <c r="B117" s="45" t="s">
        <v>181</v>
      </c>
      <c r="C117" s="312">
        <f>[7]B!$C$2414</f>
        <v>43</v>
      </c>
      <c r="D117" s="312">
        <f>[7]B!$I$2414</f>
        <v>29</v>
      </c>
      <c r="E117" s="312">
        <f>[7]B!$I$2414</f>
        <v>29</v>
      </c>
      <c r="F117" s="312">
        <f>[7]B!$L$2414</f>
        <v>1</v>
      </c>
      <c r="G117" s="74"/>
      <c r="H117" s="46">
        <f>[7]B!$AL$2414</f>
        <v>5119695</v>
      </c>
    </row>
    <row r="118" spans="1:12" s="75" customFormat="1" ht="15" customHeight="1" x14ac:dyDescent="0.15">
      <c r="A118" s="290" t="s">
        <v>182</v>
      </c>
      <c r="B118" s="45" t="s">
        <v>183</v>
      </c>
      <c r="C118" s="312">
        <f>SUM(C119:C121)</f>
        <v>91</v>
      </c>
      <c r="D118" s="312">
        <f t="shared" ref="D118:F118" si="1">SUM(D119:D121)</f>
        <v>24</v>
      </c>
      <c r="E118" s="312">
        <f t="shared" si="1"/>
        <v>24</v>
      </c>
      <c r="F118" s="312">
        <f t="shared" si="1"/>
        <v>0</v>
      </c>
      <c r="G118" s="74"/>
      <c r="H118" s="46">
        <f>SUM(H119:H121)</f>
        <v>3695280</v>
      </c>
    </row>
    <row r="119" spans="1:12" s="75" customFormat="1" ht="15" customHeight="1" x14ac:dyDescent="0.15">
      <c r="A119" s="290"/>
      <c r="B119" s="76" t="s">
        <v>184</v>
      </c>
      <c r="C119" s="312">
        <f>[7]B!C2420</f>
        <v>91</v>
      </c>
      <c r="D119" s="312">
        <f>[7]B!$I$2420</f>
        <v>24</v>
      </c>
      <c r="E119" s="312">
        <f>[7]B!$I$2420</f>
        <v>24</v>
      </c>
      <c r="F119" s="312">
        <f>[7]B!$L$2420</f>
        <v>0</v>
      </c>
      <c r="G119" s="74"/>
      <c r="H119" s="46">
        <f>[7]B!$AL$2420</f>
        <v>3695280</v>
      </c>
    </row>
    <row r="120" spans="1:12" s="75" customFormat="1" ht="15" customHeight="1" x14ac:dyDescent="0.15">
      <c r="A120" s="290"/>
      <c r="B120" s="76" t="s">
        <v>185</v>
      </c>
      <c r="C120" s="312">
        <f>[7]B!C2421</f>
        <v>0</v>
      </c>
      <c r="D120" s="312">
        <f>[7]B!$I$2421</f>
        <v>0</v>
      </c>
      <c r="E120" s="312">
        <f>[7]B!$I$2421</f>
        <v>0</v>
      </c>
      <c r="F120" s="312">
        <f>[7]B!$L$2421</f>
        <v>0</v>
      </c>
      <c r="G120" s="74"/>
      <c r="H120" s="46">
        <f>[7]B!$AL$2421</f>
        <v>0</v>
      </c>
    </row>
    <row r="121" spans="1:12" s="75" customFormat="1" ht="15" customHeight="1" x14ac:dyDescent="0.15">
      <c r="A121" s="290"/>
      <c r="B121" s="76" t="s">
        <v>186</v>
      </c>
      <c r="C121" s="312">
        <f>SUM([7]B!C2422:C2426)</f>
        <v>0</v>
      </c>
      <c r="D121" s="312">
        <f>SUM([7]B!I2422:I2426)</f>
        <v>0</v>
      </c>
      <c r="E121" s="312">
        <f>SUM([7]B!I2422:I2426)</f>
        <v>0</v>
      </c>
      <c r="F121" s="312">
        <f>SUM([7]B!L2422:L2426)</f>
        <v>0</v>
      </c>
      <c r="G121" s="74"/>
      <c r="H121" s="46">
        <f>SUM([7]B!AL2422:AL2426)</f>
        <v>0</v>
      </c>
    </row>
    <row r="122" spans="1:12" s="63" customFormat="1" ht="15" customHeight="1" x14ac:dyDescent="0.15">
      <c r="A122" s="290" t="s">
        <v>187</v>
      </c>
      <c r="B122" s="45" t="s">
        <v>188</v>
      </c>
      <c r="C122" s="312">
        <f>[7]B!$C$2660</f>
        <v>58</v>
      </c>
      <c r="D122" s="312">
        <f>[7]B!$I$2660</f>
        <v>50</v>
      </c>
      <c r="E122" s="312">
        <f>[7]B!$I$2660</f>
        <v>50</v>
      </c>
      <c r="F122" s="312">
        <f>[7]B!$L$2660</f>
        <v>4</v>
      </c>
      <c r="G122" s="74"/>
      <c r="H122" s="46">
        <f>[7]B!$AL$2660</f>
        <v>17958650</v>
      </c>
    </row>
    <row r="123" spans="1:12" s="63" customFormat="1" ht="15" customHeight="1" x14ac:dyDescent="0.15">
      <c r="A123" s="303">
        <v>2106</v>
      </c>
      <c r="B123" s="65" t="s">
        <v>189</v>
      </c>
      <c r="C123" s="317">
        <f>[7]B!$C2672</f>
        <v>3</v>
      </c>
      <c r="D123" s="317">
        <f>[7]B!$I2672</f>
        <v>1</v>
      </c>
      <c r="E123" s="74"/>
      <c r="F123" s="74"/>
      <c r="G123" s="317">
        <f>[7]B!C2672</f>
        <v>3</v>
      </c>
      <c r="H123" s="317">
        <f>+([7]B!$AL2672)*0.75</f>
        <v>48292.5</v>
      </c>
    </row>
    <row r="124" spans="1:12" s="63" customFormat="1" ht="15" customHeight="1" x14ac:dyDescent="0.15">
      <c r="A124" s="329"/>
      <c r="B124" s="66" t="s">
        <v>190</v>
      </c>
      <c r="C124" s="323">
        <f>SUM(C105:C118)+C122+C123</f>
        <v>464</v>
      </c>
      <c r="D124" s="323">
        <f>SUM(D105:D118)+D122+D123</f>
        <v>319</v>
      </c>
      <c r="E124" s="323">
        <f>SUM(E105:E118)+E122+E123</f>
        <v>318</v>
      </c>
      <c r="F124" s="323">
        <f>SUM(F105:F118)+F122+F123</f>
        <v>36</v>
      </c>
      <c r="G124" s="317">
        <f>SUM(G123)</f>
        <v>3</v>
      </c>
      <c r="H124" s="51">
        <f>SUM(H105:H118)+H122+H123</f>
        <v>88419357.5</v>
      </c>
    </row>
    <row r="125" spans="1:12" s="12" customFormat="1" ht="24.95" customHeight="1" x14ac:dyDescent="0.15">
      <c r="A125" s="759" t="s">
        <v>191</v>
      </c>
      <c r="B125" s="752"/>
      <c r="C125" s="330"/>
      <c r="D125" s="330"/>
      <c r="E125" s="77"/>
      <c r="F125" s="11"/>
      <c r="G125" s="11"/>
      <c r="H125" s="11"/>
      <c r="I125" s="11"/>
      <c r="J125" s="11"/>
      <c r="K125" s="11"/>
      <c r="L125" s="11"/>
    </row>
    <row r="126" spans="1:12" s="3" customFormat="1" ht="35.1" customHeight="1" x14ac:dyDescent="0.15">
      <c r="A126" s="13" t="s">
        <v>4</v>
      </c>
      <c r="B126" s="13" t="s">
        <v>5</v>
      </c>
      <c r="C126" s="39" t="s">
        <v>6</v>
      </c>
      <c r="D126" s="39" t="s">
        <v>7</v>
      </c>
      <c r="E126" s="39" t="s">
        <v>8</v>
      </c>
      <c r="F126" s="7"/>
      <c r="G126" s="7"/>
      <c r="H126" s="7"/>
      <c r="I126" s="7"/>
      <c r="J126" s="7"/>
      <c r="K126" s="7"/>
      <c r="L126" s="7"/>
    </row>
    <row r="127" spans="1:12" s="3" customFormat="1" ht="20.100000000000001" customHeight="1" x14ac:dyDescent="0.15">
      <c r="A127" s="13"/>
      <c r="B127" s="331" t="s">
        <v>192</v>
      </c>
      <c r="C127" s="304"/>
      <c r="D127" s="304"/>
      <c r="E127" s="40"/>
      <c r="F127" s="7"/>
      <c r="G127" s="7"/>
      <c r="H127" s="7"/>
      <c r="I127" s="7"/>
      <c r="J127" s="7"/>
      <c r="K127" s="7"/>
      <c r="L127" s="7"/>
    </row>
    <row r="128" spans="1:12" s="3" customFormat="1" ht="24" customHeight="1" x14ac:dyDescent="0.15">
      <c r="A128" s="286" t="s">
        <v>193</v>
      </c>
      <c r="B128" s="43" t="s">
        <v>194</v>
      </c>
      <c r="C128" s="332">
        <f>[7]B!$C$116</f>
        <v>3543</v>
      </c>
      <c r="D128" s="332">
        <f>[7]B!$E$116</f>
        <v>3111</v>
      </c>
      <c r="E128" s="78">
        <f>[7]B!$AL$116</f>
        <v>122666730</v>
      </c>
      <c r="F128" s="7"/>
      <c r="G128" s="7"/>
      <c r="H128" s="7"/>
      <c r="I128" s="7"/>
      <c r="J128" s="7"/>
      <c r="K128" s="7"/>
      <c r="L128" s="7"/>
    </row>
    <row r="129" spans="1:12" s="3" customFormat="1" ht="24" customHeight="1" x14ac:dyDescent="0.15">
      <c r="A129" s="290" t="s">
        <v>195</v>
      </c>
      <c r="B129" s="45" t="s">
        <v>196</v>
      </c>
      <c r="C129" s="333">
        <f>[7]B!$C$117</f>
        <v>0</v>
      </c>
      <c r="D129" s="333">
        <f>[7]B!$E$117</f>
        <v>0</v>
      </c>
      <c r="E129" s="79">
        <f>[7]B!$AL$117</f>
        <v>0</v>
      </c>
      <c r="F129" s="7"/>
      <c r="G129" s="7"/>
      <c r="H129" s="7"/>
      <c r="I129" s="7"/>
      <c r="J129" s="7"/>
      <c r="K129" s="7"/>
      <c r="L129" s="7"/>
    </row>
    <row r="130" spans="1:12" s="3" customFormat="1" ht="24" customHeight="1" x14ac:dyDescent="0.15">
      <c r="A130" s="290" t="s">
        <v>197</v>
      </c>
      <c r="B130" s="45" t="s">
        <v>198</v>
      </c>
      <c r="C130" s="333">
        <f>[7]B!$C$118</f>
        <v>0</v>
      </c>
      <c r="D130" s="333">
        <f>[7]B!$E$118</f>
        <v>0</v>
      </c>
      <c r="E130" s="79">
        <f>[7]B!$AL$118</f>
        <v>0</v>
      </c>
      <c r="F130" s="7"/>
      <c r="G130" s="7"/>
      <c r="H130" s="7"/>
      <c r="I130" s="7"/>
      <c r="J130" s="7"/>
      <c r="K130" s="7"/>
      <c r="L130" s="7"/>
    </row>
    <row r="131" spans="1:12" s="3" customFormat="1" ht="15" customHeight="1" x14ac:dyDescent="0.15">
      <c r="A131" s="290" t="s">
        <v>199</v>
      </c>
      <c r="B131" s="45" t="s">
        <v>200</v>
      </c>
      <c r="C131" s="333">
        <f>[7]B!$C$119</f>
        <v>924</v>
      </c>
      <c r="D131" s="333">
        <f>[7]B!$E$119</f>
        <v>924</v>
      </c>
      <c r="E131" s="79">
        <f>[7]B!$AL$119</f>
        <v>151452840</v>
      </c>
      <c r="F131" s="7"/>
      <c r="G131" s="7"/>
      <c r="H131" s="7"/>
      <c r="I131" s="7"/>
      <c r="J131" s="7"/>
      <c r="K131" s="7"/>
      <c r="L131" s="7"/>
    </row>
    <row r="132" spans="1:12" s="3" customFormat="1" ht="15" customHeight="1" x14ac:dyDescent="0.15">
      <c r="A132" s="290" t="s">
        <v>201</v>
      </c>
      <c r="B132" s="45" t="s">
        <v>202</v>
      </c>
      <c r="C132" s="333">
        <f>[7]B!$C$120</f>
        <v>0</v>
      </c>
      <c r="D132" s="333">
        <f>[7]B!$E$120</f>
        <v>0</v>
      </c>
      <c r="E132" s="79">
        <f>[7]B!$AL$120</f>
        <v>0</v>
      </c>
      <c r="F132" s="7"/>
      <c r="G132" s="7"/>
      <c r="H132" s="7"/>
      <c r="I132" s="7"/>
      <c r="J132" s="7"/>
      <c r="K132" s="7"/>
      <c r="L132" s="7"/>
    </row>
    <row r="133" spans="1:12" s="3" customFormat="1" ht="15" customHeight="1" x14ac:dyDescent="0.15">
      <c r="A133" s="290" t="s">
        <v>203</v>
      </c>
      <c r="B133" s="45" t="s">
        <v>204</v>
      </c>
      <c r="C133" s="333">
        <f>[7]B!$C$121</f>
        <v>0</v>
      </c>
      <c r="D133" s="333">
        <f>[7]B!$E$121</f>
        <v>0</v>
      </c>
      <c r="E133" s="79">
        <f>[7]B!$AL$121</f>
        <v>0</v>
      </c>
      <c r="F133" s="7"/>
      <c r="G133" s="7"/>
      <c r="H133" s="7"/>
      <c r="I133" s="7"/>
      <c r="J133" s="7"/>
      <c r="K133" s="7"/>
      <c r="L133" s="7"/>
    </row>
    <row r="134" spans="1:12" s="3" customFormat="1" ht="15" customHeight="1" x14ac:dyDescent="0.15">
      <c r="A134" s="290" t="s">
        <v>205</v>
      </c>
      <c r="B134" s="45" t="s">
        <v>206</v>
      </c>
      <c r="C134" s="333">
        <f>[7]B!$C$122</f>
        <v>470</v>
      </c>
      <c r="D134" s="333">
        <f>[7]B!$E$122</f>
        <v>469</v>
      </c>
      <c r="E134" s="79">
        <f>[7]B!$AL$122</f>
        <v>37135420</v>
      </c>
      <c r="F134" s="7"/>
      <c r="G134" s="7"/>
      <c r="H134" s="7"/>
      <c r="I134" s="7"/>
      <c r="J134" s="7"/>
      <c r="K134" s="7"/>
      <c r="L134" s="7"/>
    </row>
    <row r="135" spans="1:12" s="3" customFormat="1" ht="15" customHeight="1" x14ac:dyDescent="0.15">
      <c r="A135" s="290" t="s">
        <v>207</v>
      </c>
      <c r="B135" s="45" t="s">
        <v>208</v>
      </c>
      <c r="C135" s="333">
        <f>[7]B!$C$123</f>
        <v>157</v>
      </c>
      <c r="D135" s="333">
        <f>[7]B!$E$123</f>
        <v>157</v>
      </c>
      <c r="E135" s="79">
        <f>[7]B!$AL$123</f>
        <v>12431260</v>
      </c>
      <c r="F135" s="7"/>
      <c r="G135" s="7"/>
      <c r="H135" s="7"/>
      <c r="I135" s="7"/>
      <c r="J135" s="7"/>
      <c r="K135" s="7"/>
      <c r="L135" s="7"/>
    </row>
    <row r="136" spans="1:12" s="3" customFormat="1" ht="15" customHeight="1" x14ac:dyDescent="0.15">
      <c r="A136" s="290" t="s">
        <v>209</v>
      </c>
      <c r="B136" s="45" t="s">
        <v>210</v>
      </c>
      <c r="C136" s="333">
        <f>[7]B!$C$124</f>
        <v>0</v>
      </c>
      <c r="D136" s="333">
        <f>[7]B!$E$124</f>
        <v>0</v>
      </c>
      <c r="E136" s="79">
        <f>[7]B!$AL$124</f>
        <v>0</v>
      </c>
      <c r="F136" s="7"/>
      <c r="G136" s="7"/>
      <c r="H136" s="7"/>
      <c r="I136" s="7"/>
      <c r="J136" s="7"/>
      <c r="K136" s="7"/>
      <c r="L136" s="7"/>
    </row>
    <row r="137" spans="1:12" s="3" customFormat="1" ht="15" customHeight="1" x14ac:dyDescent="0.15">
      <c r="A137" s="290" t="s">
        <v>211</v>
      </c>
      <c r="B137" s="45" t="s">
        <v>212</v>
      </c>
      <c r="C137" s="333">
        <f>[7]B!$C$125</f>
        <v>122</v>
      </c>
      <c r="D137" s="333">
        <f>[7]B!$E$125</f>
        <v>121</v>
      </c>
      <c r="E137" s="79">
        <f>[7]B!$AL$125</f>
        <v>8594630</v>
      </c>
      <c r="F137" s="7"/>
      <c r="G137" s="7"/>
      <c r="H137" s="7"/>
      <c r="I137" s="7"/>
      <c r="J137" s="7"/>
      <c r="K137" s="7"/>
      <c r="L137" s="7"/>
    </row>
    <row r="138" spans="1:12" s="3" customFormat="1" ht="15" customHeight="1" x14ac:dyDescent="0.15">
      <c r="A138" s="290" t="s">
        <v>213</v>
      </c>
      <c r="B138" s="45" t="s">
        <v>214</v>
      </c>
      <c r="C138" s="333">
        <f>[7]B!$C$126</f>
        <v>0</v>
      </c>
      <c r="D138" s="333">
        <f>[7]B!$E$126</f>
        <v>0</v>
      </c>
      <c r="E138" s="79">
        <f>[7]B!$AL$126</f>
        <v>0</v>
      </c>
      <c r="F138" s="7"/>
      <c r="G138" s="7"/>
      <c r="H138" s="7"/>
      <c r="I138" s="7"/>
      <c r="J138" s="7"/>
      <c r="K138" s="7"/>
      <c r="L138" s="7"/>
    </row>
    <row r="139" spans="1:12" s="3" customFormat="1" ht="15" customHeight="1" x14ac:dyDescent="0.15">
      <c r="A139" s="290" t="s">
        <v>215</v>
      </c>
      <c r="B139" s="45" t="s">
        <v>216</v>
      </c>
      <c r="C139" s="333">
        <f>[7]B!$C$127</f>
        <v>0</v>
      </c>
      <c r="D139" s="333">
        <f>[7]B!$E$127</f>
        <v>0</v>
      </c>
      <c r="E139" s="79">
        <f>[7]B!$AL$127</f>
        <v>0</v>
      </c>
      <c r="F139" s="7"/>
      <c r="G139" s="7"/>
      <c r="H139" s="7"/>
      <c r="I139" s="7"/>
      <c r="J139" s="7"/>
      <c r="K139" s="7"/>
      <c r="L139" s="7"/>
    </row>
    <row r="140" spans="1:12" s="3" customFormat="1" ht="15" customHeight="1" x14ac:dyDescent="0.15">
      <c r="A140" s="303" t="s">
        <v>217</v>
      </c>
      <c r="B140" s="65" t="s">
        <v>218</v>
      </c>
      <c r="C140" s="334">
        <f>[7]B!$C$128</f>
        <v>0</v>
      </c>
      <c r="D140" s="334">
        <f>[7]B!$E$128</f>
        <v>0</v>
      </c>
      <c r="E140" s="80">
        <f>[7]B!$AL$128</f>
        <v>0</v>
      </c>
      <c r="F140" s="7"/>
      <c r="G140" s="7"/>
      <c r="H140" s="7"/>
      <c r="I140" s="7"/>
      <c r="J140" s="7"/>
      <c r="K140" s="7"/>
      <c r="L140" s="7"/>
    </row>
    <row r="141" spans="1:12" s="3" customFormat="1" ht="20.100000000000001" customHeight="1" x14ac:dyDescent="0.15">
      <c r="A141" s="329"/>
      <c r="B141" s="66" t="s">
        <v>219</v>
      </c>
      <c r="C141" s="335">
        <f>SUM(C128:C140)</f>
        <v>5216</v>
      </c>
      <c r="D141" s="335">
        <f>SUM(D128:D140)</f>
        <v>4782</v>
      </c>
      <c r="E141" s="51">
        <f>SUM(E128:E140)</f>
        <v>332280880</v>
      </c>
      <c r="F141" s="7"/>
      <c r="G141" s="7"/>
      <c r="H141" s="7"/>
      <c r="I141" s="7"/>
      <c r="J141" s="7"/>
      <c r="K141" s="7"/>
      <c r="L141" s="7"/>
    </row>
    <row r="142" spans="1:12" s="3" customFormat="1" ht="20.100000000000001" customHeight="1" x14ac:dyDescent="0.15">
      <c r="A142" s="329"/>
      <c r="B142" s="81" t="s">
        <v>220</v>
      </c>
      <c r="C142" s="335">
        <f>SUM(C143:C152)</f>
        <v>714</v>
      </c>
      <c r="D142" s="335">
        <f>SUM(D143:D152)</f>
        <v>676</v>
      </c>
      <c r="E142" s="51">
        <f>SUM(E143:E152)</f>
        <v>3990600</v>
      </c>
      <c r="F142" s="7"/>
      <c r="G142" s="7"/>
      <c r="H142" s="7"/>
      <c r="I142" s="7"/>
      <c r="J142" s="7"/>
      <c r="K142" s="7"/>
      <c r="L142" s="7"/>
    </row>
    <row r="143" spans="1:12" s="3" customFormat="1" ht="15" customHeight="1" x14ac:dyDescent="0.15">
      <c r="A143" s="286" t="s">
        <v>221</v>
      </c>
      <c r="B143" s="43" t="s">
        <v>222</v>
      </c>
      <c r="C143" s="336">
        <f>[7]B!$C$131</f>
        <v>0</v>
      </c>
      <c r="D143" s="336">
        <f>[7]B!$E$131</f>
        <v>0</v>
      </c>
      <c r="E143" s="78">
        <f>[7]B!$AL$131</f>
        <v>0</v>
      </c>
      <c r="F143" s="7"/>
      <c r="G143" s="7"/>
      <c r="H143" s="7"/>
      <c r="I143" s="7"/>
      <c r="J143" s="7"/>
      <c r="K143" s="7"/>
      <c r="L143" s="7"/>
    </row>
    <row r="144" spans="1:12" s="3" customFormat="1" ht="15" customHeight="1" x14ac:dyDescent="0.15">
      <c r="A144" s="290" t="s">
        <v>223</v>
      </c>
      <c r="B144" s="45" t="s">
        <v>224</v>
      </c>
      <c r="C144" s="337">
        <f>[7]B!$C$132</f>
        <v>0</v>
      </c>
      <c r="D144" s="337">
        <f>[7]B!$E$132</f>
        <v>0</v>
      </c>
      <c r="E144" s="79">
        <f>[7]B!$AL$132</f>
        <v>0</v>
      </c>
      <c r="F144" s="7"/>
      <c r="G144" s="7"/>
      <c r="H144" s="7"/>
      <c r="I144" s="7"/>
      <c r="J144" s="7"/>
      <c r="K144" s="7"/>
      <c r="L144" s="7"/>
    </row>
    <row r="145" spans="1:12" s="3" customFormat="1" ht="15" customHeight="1" x14ac:dyDescent="0.15">
      <c r="A145" s="290" t="s">
        <v>225</v>
      </c>
      <c r="B145" s="45" t="s">
        <v>226</v>
      </c>
      <c r="C145" s="337">
        <f>[7]B!$C$133</f>
        <v>0</v>
      </c>
      <c r="D145" s="337">
        <f>[7]B!$E$133</f>
        <v>0</v>
      </c>
      <c r="E145" s="79">
        <f>[7]B!$AL$133</f>
        <v>0</v>
      </c>
      <c r="F145" s="7"/>
      <c r="G145" s="7"/>
      <c r="H145" s="7"/>
      <c r="I145" s="7"/>
      <c r="J145" s="7"/>
      <c r="K145" s="7"/>
      <c r="L145" s="7"/>
    </row>
    <row r="146" spans="1:12" s="3" customFormat="1" ht="15" customHeight="1" x14ac:dyDescent="0.15">
      <c r="A146" s="290" t="s">
        <v>227</v>
      </c>
      <c r="B146" s="45" t="s">
        <v>228</v>
      </c>
      <c r="C146" s="337">
        <f>[7]B!$C$134</f>
        <v>694</v>
      </c>
      <c r="D146" s="337">
        <f>[7]B!$E$134</f>
        <v>656</v>
      </c>
      <c r="E146" s="79">
        <f>[7]B!$AL$134</f>
        <v>3837600</v>
      </c>
      <c r="F146" s="7"/>
      <c r="G146" s="7"/>
      <c r="H146" s="7"/>
      <c r="I146" s="7"/>
      <c r="J146" s="7"/>
      <c r="K146" s="7"/>
      <c r="L146" s="7"/>
    </row>
    <row r="147" spans="1:12" s="3" customFormat="1" ht="15" customHeight="1" x14ac:dyDescent="0.15">
      <c r="A147" s="290" t="s">
        <v>229</v>
      </c>
      <c r="B147" s="45" t="s">
        <v>230</v>
      </c>
      <c r="C147" s="337">
        <f>[7]B!$C$135</f>
        <v>0</v>
      </c>
      <c r="D147" s="337">
        <f>[7]B!$E$135</f>
        <v>0</v>
      </c>
      <c r="E147" s="79">
        <f>[7]B!$AL$135</f>
        <v>0</v>
      </c>
      <c r="F147" s="7"/>
      <c r="G147" s="7"/>
      <c r="H147" s="7"/>
      <c r="I147" s="7"/>
      <c r="J147" s="7"/>
      <c r="K147" s="7"/>
      <c r="L147" s="7"/>
    </row>
    <row r="148" spans="1:12" s="3" customFormat="1" ht="15" customHeight="1" x14ac:dyDescent="0.15">
      <c r="A148" s="290" t="s">
        <v>231</v>
      </c>
      <c r="B148" s="45" t="s">
        <v>232</v>
      </c>
      <c r="C148" s="337">
        <f>[7]B!$C$136</f>
        <v>0</v>
      </c>
      <c r="D148" s="337">
        <f>[7]B!$E$136</f>
        <v>0</v>
      </c>
      <c r="E148" s="79">
        <f>[7]B!$AL$136</f>
        <v>0</v>
      </c>
      <c r="F148" s="7"/>
      <c r="G148" s="7"/>
      <c r="H148" s="7"/>
      <c r="I148" s="7"/>
      <c r="J148" s="7"/>
      <c r="K148" s="7"/>
      <c r="L148" s="7"/>
    </row>
    <row r="149" spans="1:12" s="3" customFormat="1" ht="15" customHeight="1" x14ac:dyDescent="0.15">
      <c r="A149" s="290" t="s">
        <v>233</v>
      </c>
      <c r="B149" s="45" t="s">
        <v>234</v>
      </c>
      <c r="C149" s="337">
        <f>[7]B!$C$137</f>
        <v>0</v>
      </c>
      <c r="D149" s="337">
        <f>[7]B!$E$137</f>
        <v>0</v>
      </c>
      <c r="E149" s="79">
        <f>[7]B!$AL$137</f>
        <v>0</v>
      </c>
      <c r="F149" s="7"/>
      <c r="G149" s="7"/>
      <c r="H149" s="7"/>
      <c r="I149" s="7"/>
      <c r="J149" s="7"/>
      <c r="K149" s="7"/>
      <c r="L149" s="7"/>
    </row>
    <row r="150" spans="1:12" s="3" customFormat="1" ht="15" customHeight="1" x14ac:dyDescent="0.15">
      <c r="A150" s="290" t="s">
        <v>235</v>
      </c>
      <c r="B150" s="45" t="s">
        <v>236</v>
      </c>
      <c r="C150" s="337">
        <f>[7]B!$C$138</f>
        <v>20</v>
      </c>
      <c r="D150" s="337">
        <f>[7]B!$E$138</f>
        <v>20</v>
      </c>
      <c r="E150" s="79">
        <f>[7]B!$AL$138</f>
        <v>153000</v>
      </c>
      <c r="F150" s="7"/>
      <c r="G150" s="7"/>
      <c r="H150" s="7"/>
      <c r="I150" s="7"/>
      <c r="J150" s="7"/>
      <c r="K150" s="7"/>
      <c r="L150" s="7"/>
    </row>
    <row r="151" spans="1:12" s="3" customFormat="1" ht="14.1" customHeight="1" x14ac:dyDescent="0.15">
      <c r="A151" s="290" t="s">
        <v>237</v>
      </c>
      <c r="B151" s="45" t="s">
        <v>238</v>
      </c>
      <c r="C151" s="337">
        <f>[7]B!$C$139</f>
        <v>0</v>
      </c>
      <c r="D151" s="337">
        <f>[7]B!$E$139</f>
        <v>0</v>
      </c>
      <c r="E151" s="79">
        <f>[7]B!$AL$139</f>
        <v>0</v>
      </c>
      <c r="F151" s="7"/>
      <c r="G151" s="7"/>
      <c r="H151" s="7"/>
      <c r="I151" s="7"/>
      <c r="J151" s="7"/>
      <c r="K151" s="7"/>
      <c r="L151" s="7"/>
    </row>
    <row r="152" spans="1:12" s="3" customFormat="1" ht="15" customHeight="1" x14ac:dyDescent="0.15">
      <c r="A152" s="303" t="s">
        <v>239</v>
      </c>
      <c r="B152" s="65" t="s">
        <v>240</v>
      </c>
      <c r="C152" s="338">
        <f>[7]B!$C$140</f>
        <v>0</v>
      </c>
      <c r="D152" s="338">
        <f>[7]B!$E$140</f>
        <v>0</v>
      </c>
      <c r="E152" s="80">
        <f>[7]B!$AL$140</f>
        <v>0</v>
      </c>
      <c r="F152" s="7"/>
      <c r="G152" s="7"/>
      <c r="H152" s="7"/>
      <c r="I152" s="7"/>
      <c r="J152" s="7"/>
      <c r="K152" s="7"/>
      <c r="L152" s="7"/>
    </row>
    <row r="153" spans="1:12" s="3" customFormat="1" ht="15" customHeight="1" x14ac:dyDescent="0.15">
      <c r="A153" s="339"/>
      <c r="B153" s="82" t="s">
        <v>241</v>
      </c>
      <c r="C153" s="340">
        <f>SUM(C154:C158)</f>
        <v>0</v>
      </c>
      <c r="D153" s="341"/>
      <c r="E153" s="84"/>
      <c r="F153" s="7"/>
      <c r="G153" s="7"/>
      <c r="H153" s="7"/>
      <c r="I153" s="7"/>
      <c r="J153" s="7"/>
      <c r="K153" s="7"/>
      <c r="L153" s="7"/>
    </row>
    <row r="154" spans="1:12" s="3" customFormat="1" ht="14.1" customHeight="1" x14ac:dyDescent="0.15">
      <c r="A154" s="303">
        <v>203211</v>
      </c>
      <c r="B154" s="65" t="s">
        <v>242</v>
      </c>
      <c r="C154" s="337">
        <f>[7]B!$C$142</f>
        <v>0</v>
      </c>
      <c r="D154" s="341"/>
      <c r="E154" s="84"/>
      <c r="F154" s="7"/>
      <c r="G154" s="7"/>
      <c r="H154" s="7"/>
      <c r="I154" s="7"/>
      <c r="J154" s="7"/>
      <c r="K154" s="7"/>
      <c r="L154" s="7"/>
    </row>
    <row r="155" spans="1:12" s="3" customFormat="1" ht="23.25" customHeight="1" x14ac:dyDescent="0.15">
      <c r="A155" s="342" t="s">
        <v>243</v>
      </c>
      <c r="B155" s="85" t="s">
        <v>244</v>
      </c>
      <c r="C155" s="337">
        <f>[7]B!C143</f>
        <v>0</v>
      </c>
      <c r="D155" s="343"/>
      <c r="E155" s="86"/>
      <c r="F155" s="7"/>
      <c r="G155" s="7"/>
      <c r="H155" s="7"/>
      <c r="I155" s="7"/>
      <c r="J155" s="7"/>
      <c r="K155" s="7"/>
      <c r="L155" s="7"/>
    </row>
    <row r="156" spans="1:12" s="3" customFormat="1" ht="14.1" customHeight="1" x14ac:dyDescent="0.15">
      <c r="A156" s="342" t="s">
        <v>245</v>
      </c>
      <c r="B156" s="85" t="s">
        <v>246</v>
      </c>
      <c r="C156" s="337">
        <f>[7]B!C144</f>
        <v>0</v>
      </c>
      <c r="D156" s="343"/>
      <c r="E156" s="86"/>
      <c r="F156" s="7"/>
      <c r="G156" s="7"/>
      <c r="H156" s="7"/>
      <c r="I156" s="7"/>
      <c r="J156" s="7"/>
      <c r="K156" s="7"/>
      <c r="L156" s="7"/>
    </row>
    <row r="157" spans="1:12" s="3" customFormat="1" ht="14.1" customHeight="1" x14ac:dyDescent="0.15">
      <c r="A157" s="342" t="s">
        <v>247</v>
      </c>
      <c r="B157" s="85" t="s">
        <v>248</v>
      </c>
      <c r="C157" s="337">
        <f>[7]B!C145</f>
        <v>0</v>
      </c>
      <c r="D157" s="343"/>
      <c r="E157" s="86"/>
      <c r="F157" s="7"/>
      <c r="G157" s="7"/>
      <c r="H157" s="7"/>
      <c r="I157" s="7"/>
      <c r="J157" s="7"/>
      <c r="K157" s="7"/>
      <c r="L157" s="7"/>
    </row>
    <row r="158" spans="1:12" s="3" customFormat="1" ht="24" customHeight="1" x14ac:dyDescent="0.15">
      <c r="A158" s="342" t="s">
        <v>249</v>
      </c>
      <c r="B158" s="85" t="s">
        <v>250</v>
      </c>
      <c r="C158" s="337">
        <f>[7]B!C146</f>
        <v>0</v>
      </c>
      <c r="D158" s="343"/>
      <c r="E158" s="86"/>
      <c r="F158" s="7"/>
      <c r="G158" s="7"/>
      <c r="H158" s="7"/>
      <c r="I158" s="7"/>
      <c r="J158" s="7"/>
      <c r="K158" s="7"/>
      <c r="L158" s="7"/>
    </row>
    <row r="159" spans="1:12" s="3" customFormat="1" ht="15" customHeight="1" x14ac:dyDescent="0.15">
      <c r="A159" s="329"/>
      <c r="B159" s="87" t="s">
        <v>251</v>
      </c>
      <c r="C159" s="344">
        <f>(C141+C142+C153)</f>
        <v>5930</v>
      </c>
      <c r="D159" s="344">
        <f>(D141+D142)</f>
        <v>5458</v>
      </c>
      <c r="E159" s="51">
        <f>(E141+E142)</f>
        <v>336271480</v>
      </c>
      <c r="F159" s="7"/>
      <c r="G159" s="7"/>
      <c r="H159" s="7"/>
      <c r="I159" s="7"/>
      <c r="J159" s="7"/>
      <c r="K159" s="7"/>
      <c r="L159" s="7"/>
    </row>
    <row r="160" spans="1:12" s="12" customFormat="1" ht="24.95" customHeight="1" x14ac:dyDescent="0.15">
      <c r="A160" s="68" t="s">
        <v>252</v>
      </c>
      <c r="B160" s="88"/>
      <c r="C160" s="330"/>
      <c r="D160" s="330"/>
      <c r="E160" s="77"/>
      <c r="F160" s="11"/>
      <c r="G160" s="11"/>
      <c r="H160" s="11"/>
      <c r="I160" s="11"/>
      <c r="J160" s="11"/>
      <c r="K160" s="11"/>
      <c r="L160" s="11"/>
    </row>
    <row r="161" spans="1:14" s="3" customFormat="1" ht="35.1" customHeight="1" x14ac:dyDescent="0.15">
      <c r="A161" s="13" t="s">
        <v>4</v>
      </c>
      <c r="B161" s="13" t="s">
        <v>5</v>
      </c>
      <c r="C161" s="39" t="s">
        <v>6</v>
      </c>
      <c r="D161" s="39" t="s">
        <v>7</v>
      </c>
      <c r="E161" s="39" t="s">
        <v>8</v>
      </c>
      <c r="F161" s="7"/>
      <c r="G161" s="7"/>
      <c r="H161" s="7"/>
      <c r="I161" s="7"/>
      <c r="J161" s="7"/>
      <c r="K161" s="7"/>
      <c r="L161" s="7"/>
    </row>
    <row r="162" spans="1:14" s="3" customFormat="1" ht="15" customHeight="1" x14ac:dyDescent="0.15">
      <c r="A162" s="286" t="s">
        <v>253</v>
      </c>
      <c r="B162" s="43" t="s">
        <v>254</v>
      </c>
      <c r="C162" s="345">
        <f>[7]B!C62</f>
        <v>266</v>
      </c>
      <c r="D162" s="345">
        <f>[7]B!$E$62</f>
        <v>266</v>
      </c>
      <c r="E162" s="79">
        <f>[7]B!$AL$62</f>
        <v>239400</v>
      </c>
      <c r="F162" s="7"/>
      <c r="G162" s="7"/>
      <c r="H162" s="7"/>
      <c r="I162" s="7"/>
      <c r="J162" s="7"/>
      <c r="K162" s="7"/>
      <c r="L162" s="7"/>
    </row>
    <row r="163" spans="1:14" s="3" customFormat="1" ht="15" customHeight="1" x14ac:dyDescent="0.15">
      <c r="A163" s="303" t="s">
        <v>255</v>
      </c>
      <c r="B163" s="65" t="s">
        <v>256</v>
      </c>
      <c r="C163" s="317">
        <f>SUM([7]B!$C$63+[7]B!$C$64)</f>
        <v>0</v>
      </c>
      <c r="D163" s="346">
        <f>SUM([7]B!$E$63+[7]B!$E$64)</f>
        <v>0</v>
      </c>
      <c r="E163" s="79">
        <f>SUM([7]B!$AL$63+[7]B!$AL$64)</f>
        <v>0</v>
      </c>
      <c r="F163" s="7"/>
      <c r="G163" s="7"/>
      <c r="H163" s="7"/>
      <c r="I163" s="7"/>
      <c r="J163" s="7"/>
      <c r="K163" s="7"/>
      <c r="L163" s="7"/>
    </row>
    <row r="164" spans="1:14" s="3" customFormat="1" ht="15" customHeight="1" x14ac:dyDescent="0.15">
      <c r="A164" s="89"/>
      <c r="B164" s="90" t="s">
        <v>257</v>
      </c>
      <c r="C164" s="347">
        <f>SUM(C162:C163)</f>
        <v>266</v>
      </c>
      <c r="D164" s="347">
        <f>SUM(D162:D163)</f>
        <v>266</v>
      </c>
      <c r="E164" s="91">
        <f>SUM(E162:E163)</f>
        <v>239400</v>
      </c>
      <c r="F164" s="7"/>
      <c r="G164" s="7"/>
      <c r="H164" s="7"/>
      <c r="I164" s="7"/>
      <c r="J164" s="7"/>
      <c r="K164" s="7"/>
      <c r="L164" s="7"/>
    </row>
    <row r="165" spans="1:14" s="3" customFormat="1" ht="24.95" customHeight="1" x14ac:dyDescent="0.15">
      <c r="A165" s="68" t="s">
        <v>258</v>
      </c>
      <c r="B165" s="92"/>
      <c r="C165" s="348"/>
      <c r="D165" s="348"/>
      <c r="E165" s="93"/>
      <c r="F165" s="7"/>
      <c r="G165" s="7"/>
      <c r="H165" s="7"/>
      <c r="I165" s="7"/>
      <c r="J165" s="7"/>
      <c r="K165" s="7"/>
      <c r="L165" s="7"/>
      <c r="M165" s="7"/>
      <c r="N165" s="7"/>
    </row>
    <row r="166" spans="1:14" s="3" customFormat="1" ht="35.1" customHeight="1" x14ac:dyDescent="0.15">
      <c r="A166" s="13" t="s">
        <v>4</v>
      </c>
      <c r="B166" s="13" t="s">
        <v>5</v>
      </c>
      <c r="C166" s="39" t="s">
        <v>6</v>
      </c>
      <c r="D166" s="94" t="s">
        <v>7</v>
      </c>
      <c r="E166" s="39" t="s">
        <v>8</v>
      </c>
      <c r="F166" s="7"/>
      <c r="G166" s="7"/>
      <c r="H166" s="7"/>
      <c r="I166" s="7"/>
      <c r="J166" s="7"/>
      <c r="K166" s="7"/>
      <c r="L166" s="7"/>
      <c r="M166" s="7"/>
      <c r="N166" s="7"/>
    </row>
    <row r="167" spans="1:14" s="3" customFormat="1" ht="15" customHeight="1" x14ac:dyDescent="0.15">
      <c r="A167" s="286">
        <v>1101004</v>
      </c>
      <c r="B167" s="43" t="s">
        <v>259</v>
      </c>
      <c r="C167" s="311">
        <f>[7]B!C1085</f>
        <v>21</v>
      </c>
      <c r="D167" s="349">
        <f>[7]B!$E$1085</f>
        <v>21</v>
      </c>
      <c r="E167" s="79">
        <f>[7]B!$AL$1085</f>
        <v>357630</v>
      </c>
      <c r="F167" s="7"/>
      <c r="G167" s="7"/>
      <c r="H167" s="7"/>
      <c r="I167" s="7"/>
      <c r="J167" s="7"/>
      <c r="K167" s="7"/>
      <c r="L167" s="7"/>
      <c r="M167" s="7"/>
      <c r="N167" s="7"/>
    </row>
    <row r="168" spans="1:14" s="3" customFormat="1" ht="15" customHeight="1" x14ac:dyDescent="0.15">
      <c r="A168" s="290">
        <v>1101006</v>
      </c>
      <c r="B168" s="45" t="s">
        <v>260</v>
      </c>
      <c r="C168" s="350">
        <f>[7]B!C1086</f>
        <v>0</v>
      </c>
      <c r="D168" s="351">
        <f>[7]B!$E$1086</f>
        <v>0</v>
      </c>
      <c r="E168" s="79">
        <f>[7]B!$AL$1086</f>
        <v>0</v>
      </c>
      <c r="F168" s="7"/>
      <c r="G168" s="7"/>
      <c r="H168" s="7"/>
      <c r="I168" s="7"/>
      <c r="J168" s="7"/>
      <c r="K168" s="7"/>
      <c r="L168" s="7"/>
      <c r="M168" s="7"/>
      <c r="N168" s="7"/>
    </row>
    <row r="169" spans="1:14" s="3" customFormat="1" ht="15" customHeight="1" x14ac:dyDescent="0.15">
      <c r="A169" s="290">
        <v>1701001</v>
      </c>
      <c r="B169" s="45" t="s">
        <v>261</v>
      </c>
      <c r="C169" s="351">
        <f>[7]B!C1788</f>
        <v>833</v>
      </c>
      <c r="D169" s="351">
        <f>[7]B!$E$1788</f>
        <v>829</v>
      </c>
      <c r="E169" s="79">
        <f>[7]B!$AL$1788</f>
        <v>4841360</v>
      </c>
      <c r="F169" s="7"/>
      <c r="G169" s="7"/>
      <c r="H169" s="7"/>
      <c r="I169" s="7"/>
      <c r="J169" s="7"/>
      <c r="K169" s="7"/>
      <c r="L169" s="7"/>
      <c r="M169" s="7"/>
      <c r="N169" s="7"/>
    </row>
    <row r="170" spans="1:14" s="3" customFormat="1" ht="24" customHeight="1" x14ac:dyDescent="0.15">
      <c r="A170" s="290">
        <v>1701003</v>
      </c>
      <c r="B170" s="45" t="s">
        <v>262</v>
      </c>
      <c r="C170" s="351">
        <f>[7]B!C1789</f>
        <v>24</v>
      </c>
      <c r="D170" s="351">
        <f>[7]B!$E$1789</f>
        <v>24</v>
      </c>
      <c r="E170" s="79">
        <f>[7]B!$AL$1789</f>
        <v>394560</v>
      </c>
      <c r="F170" s="7"/>
      <c r="G170" s="7"/>
      <c r="H170" s="7"/>
      <c r="I170" s="7"/>
      <c r="J170" s="7"/>
      <c r="K170" s="7"/>
      <c r="L170" s="7"/>
      <c r="M170" s="7"/>
      <c r="N170" s="7"/>
    </row>
    <row r="171" spans="1:14" s="3" customFormat="1" ht="24" customHeight="1" x14ac:dyDescent="0.15">
      <c r="A171" s="290" t="s">
        <v>263</v>
      </c>
      <c r="B171" s="45" t="s">
        <v>264</v>
      </c>
      <c r="C171" s="351">
        <f>[7]B!C1790</f>
        <v>44</v>
      </c>
      <c r="D171" s="351">
        <f>[7]B!$E$1790</f>
        <v>44</v>
      </c>
      <c r="E171" s="79">
        <f>[7]B!$AL$1790</f>
        <v>1226720</v>
      </c>
      <c r="F171" s="7"/>
      <c r="G171" s="7"/>
      <c r="H171" s="7"/>
      <c r="I171" s="7"/>
      <c r="J171" s="7"/>
      <c r="K171" s="7"/>
      <c r="L171" s="7"/>
      <c r="M171" s="7"/>
      <c r="N171" s="7"/>
    </row>
    <row r="172" spans="1:14" s="3" customFormat="1" ht="15" customHeight="1" x14ac:dyDescent="0.15">
      <c r="A172" s="290" t="s">
        <v>265</v>
      </c>
      <c r="B172" s="45" t="s">
        <v>266</v>
      </c>
      <c r="C172" s="351">
        <f>[7]B!C1791</f>
        <v>0</v>
      </c>
      <c r="D172" s="351">
        <f>[7]B!$E$1791</f>
        <v>0</v>
      </c>
      <c r="E172" s="79">
        <f>[7]B!$AL$1791</f>
        <v>0</v>
      </c>
      <c r="F172" s="7"/>
      <c r="G172" s="7"/>
      <c r="H172" s="7"/>
      <c r="I172" s="7"/>
      <c r="J172" s="7"/>
      <c r="K172" s="7"/>
      <c r="L172" s="7"/>
      <c r="M172" s="7"/>
      <c r="N172" s="7"/>
    </row>
    <row r="173" spans="1:14" s="3" customFormat="1" ht="15" customHeight="1" x14ac:dyDescent="0.15">
      <c r="A173" s="290" t="s">
        <v>267</v>
      </c>
      <c r="B173" s="45" t="s">
        <v>268</v>
      </c>
      <c r="C173" s="351">
        <f>[7]B!C1792</f>
        <v>92</v>
      </c>
      <c r="D173" s="351">
        <f>[7]B!$E$1792</f>
        <v>92</v>
      </c>
      <c r="E173" s="79">
        <f>[7]B!$AL$1792</f>
        <v>5456520</v>
      </c>
      <c r="F173" s="7"/>
      <c r="G173" s="7"/>
      <c r="H173" s="7"/>
      <c r="I173" s="7"/>
      <c r="J173" s="7"/>
      <c r="K173" s="7"/>
      <c r="L173" s="7"/>
      <c r="M173" s="7"/>
      <c r="N173" s="7"/>
    </row>
    <row r="174" spans="1:14" s="3" customFormat="1" ht="24" customHeight="1" x14ac:dyDescent="0.15">
      <c r="A174" s="290" t="s">
        <v>269</v>
      </c>
      <c r="B174" s="45" t="s">
        <v>270</v>
      </c>
      <c r="C174" s="351">
        <f>[7]B!C1793</f>
        <v>0</v>
      </c>
      <c r="D174" s="351">
        <f>[7]B!$E$1793</f>
        <v>0</v>
      </c>
      <c r="E174" s="79">
        <f>[7]B!$AL$1793</f>
        <v>0</v>
      </c>
      <c r="F174" s="7"/>
      <c r="G174" s="7"/>
      <c r="H174" s="7"/>
      <c r="I174" s="7"/>
      <c r="J174" s="7"/>
      <c r="K174" s="7"/>
      <c r="L174" s="7"/>
      <c r="M174" s="7"/>
      <c r="N174" s="7"/>
    </row>
    <row r="175" spans="1:14" s="3" customFormat="1" ht="15" customHeight="1" x14ac:dyDescent="0.15">
      <c r="A175" s="290" t="s">
        <v>271</v>
      </c>
      <c r="B175" s="45" t="s">
        <v>272</v>
      </c>
      <c r="C175" s="351">
        <f>[7]B!C1794</f>
        <v>0</v>
      </c>
      <c r="D175" s="351">
        <f>[7]B!$E$1794</f>
        <v>0</v>
      </c>
      <c r="E175" s="79">
        <f>[7]B!$AL$1794</f>
        <v>0</v>
      </c>
      <c r="F175" s="7"/>
      <c r="G175" s="7"/>
      <c r="H175" s="7"/>
      <c r="I175" s="7"/>
      <c r="J175" s="7"/>
      <c r="K175" s="7"/>
      <c r="L175" s="7"/>
      <c r="M175" s="7"/>
      <c r="N175" s="7"/>
    </row>
    <row r="176" spans="1:14" s="3" customFormat="1" ht="15" customHeight="1" x14ac:dyDescent="0.15">
      <c r="A176" s="290" t="s">
        <v>273</v>
      </c>
      <c r="B176" s="45" t="s">
        <v>274</v>
      </c>
      <c r="C176" s="351">
        <f>[7]B!C1795</f>
        <v>0</v>
      </c>
      <c r="D176" s="351">
        <f>[7]B!$E$1795</f>
        <v>0</v>
      </c>
      <c r="E176" s="79">
        <f>[7]B!$AL$1795</f>
        <v>0</v>
      </c>
      <c r="F176" s="7"/>
      <c r="G176" s="7"/>
      <c r="H176" s="7"/>
      <c r="I176" s="7"/>
      <c r="J176" s="7"/>
      <c r="K176" s="7"/>
      <c r="L176" s="7"/>
      <c r="M176" s="7"/>
      <c r="N176" s="7"/>
    </row>
    <row r="177" spans="1:14" s="3" customFormat="1" ht="15" customHeight="1" x14ac:dyDescent="0.15">
      <c r="A177" s="290" t="s">
        <v>275</v>
      </c>
      <c r="B177" s="45" t="s">
        <v>276</v>
      </c>
      <c r="C177" s="351">
        <f>[7]B!C1796</f>
        <v>0</v>
      </c>
      <c r="D177" s="351">
        <f>[7]B!$E$1796</f>
        <v>0</v>
      </c>
      <c r="E177" s="79">
        <f>[7]B!$AL$1796</f>
        <v>0</v>
      </c>
      <c r="F177" s="7"/>
      <c r="G177" s="7"/>
      <c r="H177" s="7"/>
      <c r="I177" s="7"/>
      <c r="J177" s="7"/>
      <c r="K177" s="7"/>
      <c r="L177" s="7"/>
      <c r="M177" s="7"/>
      <c r="N177" s="7"/>
    </row>
    <row r="178" spans="1:14" s="3" customFormat="1" ht="15" customHeight="1" x14ac:dyDescent="0.15">
      <c r="A178" s="290" t="s">
        <v>277</v>
      </c>
      <c r="B178" s="45" t="s">
        <v>278</v>
      </c>
      <c r="C178" s="351">
        <f>[7]B!C1797</f>
        <v>0</v>
      </c>
      <c r="D178" s="351">
        <f>[7]B!$E$1797</f>
        <v>0</v>
      </c>
      <c r="E178" s="79">
        <f>[7]B!$AL$1797</f>
        <v>0</v>
      </c>
      <c r="F178" s="7"/>
      <c r="G178" s="7"/>
      <c r="H178" s="7"/>
      <c r="I178" s="7"/>
      <c r="J178" s="7"/>
      <c r="K178" s="7"/>
      <c r="L178" s="7"/>
      <c r="M178" s="7"/>
      <c r="N178" s="7"/>
    </row>
    <row r="179" spans="1:14" s="3" customFormat="1" ht="15" customHeight="1" x14ac:dyDescent="0.15">
      <c r="A179" s="290" t="s">
        <v>279</v>
      </c>
      <c r="B179" s="45" t="s">
        <v>280</v>
      </c>
      <c r="C179" s="351">
        <f>[7]B!C1798</f>
        <v>0</v>
      </c>
      <c r="D179" s="351">
        <f>[7]B!$E$1798</f>
        <v>0</v>
      </c>
      <c r="E179" s="79">
        <f>[7]B!$AL$1798</f>
        <v>0</v>
      </c>
      <c r="F179" s="7"/>
      <c r="G179" s="7"/>
      <c r="H179" s="7"/>
      <c r="I179" s="7"/>
      <c r="J179" s="7"/>
      <c r="K179" s="7"/>
      <c r="L179" s="7"/>
      <c r="M179" s="7"/>
      <c r="N179" s="7"/>
    </row>
    <row r="180" spans="1:14" s="3" customFormat="1" ht="15" customHeight="1" x14ac:dyDescent="0.15">
      <c r="A180" s="290" t="s">
        <v>281</v>
      </c>
      <c r="B180" s="45" t="s">
        <v>282</v>
      </c>
      <c r="C180" s="351">
        <f>[7]B!C1799</f>
        <v>0</v>
      </c>
      <c r="D180" s="351">
        <f>[7]B!$E$1799</f>
        <v>0</v>
      </c>
      <c r="E180" s="79">
        <f>[7]B!$AL$1799</f>
        <v>0</v>
      </c>
      <c r="F180" s="7"/>
      <c r="G180" s="7"/>
      <c r="H180" s="7"/>
      <c r="I180" s="7"/>
      <c r="J180" s="7"/>
      <c r="K180" s="7"/>
      <c r="L180" s="7"/>
      <c r="M180" s="7"/>
      <c r="N180" s="7"/>
    </row>
    <row r="181" spans="1:14" s="3" customFormat="1" ht="15" customHeight="1" x14ac:dyDescent="0.15">
      <c r="A181" s="290" t="s">
        <v>283</v>
      </c>
      <c r="B181" s="45" t="s">
        <v>284</v>
      </c>
      <c r="C181" s="351">
        <f>[7]B!C1800</f>
        <v>0</v>
      </c>
      <c r="D181" s="351">
        <f>[7]B!$E$1800</f>
        <v>0</v>
      </c>
      <c r="E181" s="79">
        <f>[7]B!$AL$1800</f>
        <v>0</v>
      </c>
      <c r="F181" s="7"/>
      <c r="G181" s="7"/>
      <c r="H181" s="7"/>
      <c r="I181" s="7"/>
      <c r="J181" s="7"/>
      <c r="K181" s="7"/>
      <c r="L181" s="7"/>
      <c r="M181" s="7"/>
      <c r="N181" s="7"/>
    </row>
    <row r="182" spans="1:14" s="3" customFormat="1" ht="15" customHeight="1" x14ac:dyDescent="0.15">
      <c r="A182" s="290" t="s">
        <v>285</v>
      </c>
      <c r="B182" s="45" t="s">
        <v>286</v>
      </c>
      <c r="C182" s="351">
        <f>[7]B!C1801</f>
        <v>0</v>
      </c>
      <c r="D182" s="351">
        <f>[7]B!$E$1801</f>
        <v>0</v>
      </c>
      <c r="E182" s="79">
        <f>[7]B!$AL$1801</f>
        <v>0</v>
      </c>
      <c r="F182" s="7"/>
      <c r="G182" s="7"/>
      <c r="H182" s="7"/>
      <c r="I182" s="7"/>
      <c r="J182" s="7"/>
      <c r="K182" s="7"/>
      <c r="L182" s="7"/>
      <c r="M182" s="7"/>
      <c r="N182" s="7"/>
    </row>
    <row r="183" spans="1:14" s="3" customFormat="1" ht="24" customHeight="1" x14ac:dyDescent="0.15">
      <c r="A183" s="290" t="s">
        <v>287</v>
      </c>
      <c r="B183" s="45" t="s">
        <v>288</v>
      </c>
      <c r="C183" s="351">
        <f>[7]B!C1802</f>
        <v>0</v>
      </c>
      <c r="D183" s="351">
        <f>[7]B!$E$1802</f>
        <v>0</v>
      </c>
      <c r="E183" s="79">
        <f>[7]B!$AL$1802</f>
        <v>0</v>
      </c>
      <c r="F183" s="7"/>
      <c r="G183" s="7"/>
      <c r="H183" s="7"/>
      <c r="I183" s="7"/>
      <c r="J183" s="7"/>
      <c r="K183" s="7"/>
      <c r="L183" s="7"/>
      <c r="M183" s="7"/>
      <c r="N183" s="7"/>
    </row>
    <row r="184" spans="1:14" s="3" customFormat="1" ht="15" customHeight="1" x14ac:dyDescent="0.15">
      <c r="A184" s="290" t="s">
        <v>289</v>
      </c>
      <c r="B184" s="45" t="s">
        <v>290</v>
      </c>
      <c r="C184" s="351">
        <f>[7]B!C1803</f>
        <v>0</v>
      </c>
      <c r="D184" s="351">
        <f>[7]B!$E$1803</f>
        <v>0</v>
      </c>
      <c r="E184" s="79">
        <f>[7]B!$AL$1803</f>
        <v>0</v>
      </c>
      <c r="F184" s="7"/>
      <c r="G184" s="7"/>
      <c r="H184" s="7"/>
      <c r="I184" s="7"/>
      <c r="J184" s="7"/>
      <c r="K184" s="7"/>
      <c r="L184" s="7"/>
      <c r="M184" s="7"/>
      <c r="N184" s="7"/>
    </row>
    <row r="185" spans="1:14" s="3" customFormat="1" ht="15" customHeight="1" x14ac:dyDescent="0.15">
      <c r="A185" s="290" t="s">
        <v>291</v>
      </c>
      <c r="B185" s="45" t="s">
        <v>292</v>
      </c>
      <c r="C185" s="351">
        <f>[7]B!C1804</f>
        <v>0</v>
      </c>
      <c r="D185" s="351">
        <f>[7]B!$E$1804</f>
        <v>0</v>
      </c>
      <c r="E185" s="79">
        <f>[7]B!$AL$1804</f>
        <v>0</v>
      </c>
      <c r="F185" s="7"/>
      <c r="G185" s="7"/>
      <c r="H185" s="7"/>
      <c r="I185" s="7"/>
      <c r="J185" s="7"/>
      <c r="K185" s="7"/>
      <c r="L185" s="7"/>
      <c r="M185" s="7"/>
      <c r="N185" s="7"/>
    </row>
    <row r="186" spans="1:14" s="3" customFormat="1" ht="15" customHeight="1" x14ac:dyDescent="0.15">
      <c r="A186" s="290" t="s">
        <v>293</v>
      </c>
      <c r="B186" s="45" t="s">
        <v>294</v>
      </c>
      <c r="C186" s="351">
        <f>[7]B!C1805</f>
        <v>0</v>
      </c>
      <c r="D186" s="351">
        <f>[7]B!$E$1805</f>
        <v>0</v>
      </c>
      <c r="E186" s="79">
        <f>[7]B!$AL$1805</f>
        <v>0</v>
      </c>
      <c r="F186" s="7"/>
      <c r="G186" s="7"/>
      <c r="H186" s="7"/>
      <c r="I186" s="7"/>
      <c r="J186" s="7"/>
      <c r="K186" s="7"/>
      <c r="L186" s="7"/>
      <c r="M186" s="7"/>
      <c r="N186" s="7"/>
    </row>
    <row r="187" spans="1:14" s="3" customFormat="1" ht="15" customHeight="1" x14ac:dyDescent="0.15">
      <c r="A187" s="290" t="s">
        <v>295</v>
      </c>
      <c r="B187" s="45" t="s">
        <v>296</v>
      </c>
      <c r="C187" s="351">
        <f>[7]B!C1806</f>
        <v>0</v>
      </c>
      <c r="D187" s="351">
        <f>[7]B!$E$1806</f>
        <v>0</v>
      </c>
      <c r="E187" s="79">
        <f>[7]B!$AL$1806</f>
        <v>0</v>
      </c>
      <c r="F187" s="7"/>
      <c r="G187" s="7"/>
      <c r="H187" s="7"/>
      <c r="I187" s="7"/>
      <c r="J187" s="7"/>
      <c r="K187" s="7"/>
      <c r="L187" s="7"/>
      <c r="M187" s="7"/>
      <c r="N187" s="7"/>
    </row>
    <row r="188" spans="1:14" s="3" customFormat="1" ht="15" customHeight="1" x14ac:dyDescent="0.15">
      <c r="A188" s="290" t="s">
        <v>297</v>
      </c>
      <c r="B188" s="45" t="s">
        <v>298</v>
      </c>
      <c r="C188" s="351">
        <f>[7]B!C1807</f>
        <v>0</v>
      </c>
      <c r="D188" s="351">
        <f>[7]B!$E$1807</f>
        <v>0</v>
      </c>
      <c r="E188" s="79">
        <f>[7]B!$AL$1807</f>
        <v>0</v>
      </c>
      <c r="F188" s="7"/>
      <c r="G188" s="7"/>
      <c r="H188" s="7"/>
      <c r="I188" s="7"/>
      <c r="J188" s="7"/>
      <c r="K188" s="7"/>
      <c r="L188" s="7"/>
      <c r="M188" s="7"/>
      <c r="N188" s="7"/>
    </row>
    <row r="189" spans="1:14" s="3" customFormat="1" ht="15" customHeight="1" x14ac:dyDescent="0.15">
      <c r="A189" s="290" t="s">
        <v>299</v>
      </c>
      <c r="B189" s="45" t="s">
        <v>300</v>
      </c>
      <c r="C189" s="351">
        <f>[7]B!C1808</f>
        <v>0</v>
      </c>
      <c r="D189" s="351">
        <f>[7]B!$E$1808</f>
        <v>0</v>
      </c>
      <c r="E189" s="79">
        <f>[7]B!$AL$1808</f>
        <v>0</v>
      </c>
      <c r="F189" s="7"/>
      <c r="G189" s="7"/>
      <c r="H189" s="7"/>
      <c r="I189" s="7"/>
      <c r="J189" s="7"/>
      <c r="K189" s="7"/>
      <c r="L189" s="7"/>
      <c r="M189" s="7"/>
      <c r="N189" s="7"/>
    </row>
    <row r="190" spans="1:14" s="3" customFormat="1" ht="15" customHeight="1" x14ac:dyDescent="0.15">
      <c r="A190" s="290">
        <v>1701035</v>
      </c>
      <c r="B190" s="45" t="s">
        <v>301</v>
      </c>
      <c r="C190" s="351">
        <f>[7]B!C1809</f>
        <v>0</v>
      </c>
      <c r="D190" s="351">
        <f>[7]B!$E$1809</f>
        <v>0</v>
      </c>
      <c r="E190" s="79">
        <f>[7]B!$AL$1809</f>
        <v>0</v>
      </c>
      <c r="F190" s="7"/>
      <c r="G190" s="7"/>
      <c r="H190" s="7"/>
      <c r="I190" s="7"/>
      <c r="J190" s="7"/>
      <c r="K190" s="7"/>
      <c r="L190" s="7"/>
      <c r="M190" s="7"/>
      <c r="N190" s="7"/>
    </row>
    <row r="191" spans="1:14" s="3" customFormat="1" ht="15" customHeight="1" x14ac:dyDescent="0.15">
      <c r="A191" s="290" t="s">
        <v>302</v>
      </c>
      <c r="B191" s="45" t="s">
        <v>303</v>
      </c>
      <c r="C191" s="351">
        <f>[7]B!C1810</f>
        <v>0</v>
      </c>
      <c r="D191" s="351">
        <f>[7]B!$E$1810</f>
        <v>0</v>
      </c>
      <c r="E191" s="79">
        <f>[7]B!$AL$1810</f>
        <v>0</v>
      </c>
      <c r="F191" s="7"/>
      <c r="G191" s="7"/>
      <c r="H191" s="7"/>
      <c r="I191" s="7"/>
      <c r="J191" s="7"/>
      <c r="K191" s="7"/>
      <c r="L191" s="7"/>
      <c r="M191" s="7"/>
      <c r="N191" s="7"/>
    </row>
    <row r="192" spans="1:14" s="3" customFormat="1" ht="15" customHeight="1" x14ac:dyDescent="0.15">
      <c r="A192" s="290" t="s">
        <v>304</v>
      </c>
      <c r="B192" s="45" t="s">
        <v>305</v>
      </c>
      <c r="C192" s="351">
        <f>[7]B!C1811</f>
        <v>0</v>
      </c>
      <c r="D192" s="351">
        <f>[7]B!$E$1811</f>
        <v>0</v>
      </c>
      <c r="E192" s="79">
        <f>[7]B!$AL$1811</f>
        <v>0</v>
      </c>
      <c r="F192" s="7"/>
      <c r="G192" s="7"/>
      <c r="H192" s="7"/>
      <c r="I192" s="7"/>
      <c r="J192" s="7"/>
      <c r="K192" s="7"/>
      <c r="L192" s="7"/>
      <c r="M192" s="7"/>
      <c r="N192" s="7"/>
    </row>
    <row r="193" spans="1:14" s="3" customFormat="1" ht="15" customHeight="1" x14ac:dyDescent="0.15">
      <c r="A193" s="290">
        <v>1801001</v>
      </c>
      <c r="B193" s="45" t="s">
        <v>306</v>
      </c>
      <c r="C193" s="351">
        <f>[7]B!C2059</f>
        <v>42</v>
      </c>
      <c r="D193" s="351">
        <f>[7]B!$E$2059</f>
        <v>42</v>
      </c>
      <c r="E193" s="79">
        <f>[7]B!$AL$2059</f>
        <v>1690920</v>
      </c>
      <c r="F193" s="7"/>
      <c r="G193" s="7"/>
      <c r="H193" s="7"/>
      <c r="I193" s="7"/>
      <c r="J193" s="7"/>
      <c r="K193" s="7"/>
      <c r="L193" s="7"/>
      <c r="M193" s="7"/>
      <c r="N193" s="7"/>
    </row>
    <row r="194" spans="1:14" s="3" customFormat="1" ht="15" customHeight="1" x14ac:dyDescent="0.15">
      <c r="A194" s="290">
        <v>1801003</v>
      </c>
      <c r="B194" s="45" t="s">
        <v>307</v>
      </c>
      <c r="C194" s="351">
        <f>[7]B!C2060</f>
        <v>0</v>
      </c>
      <c r="D194" s="351">
        <f>[7]B!$E$2060</f>
        <v>0</v>
      </c>
      <c r="E194" s="79">
        <f>[7]B!$AL$2060</f>
        <v>0</v>
      </c>
      <c r="F194" s="7"/>
      <c r="G194" s="7"/>
      <c r="H194" s="7"/>
      <c r="I194" s="7"/>
      <c r="J194" s="7"/>
      <c r="K194" s="7"/>
      <c r="L194" s="7"/>
      <c r="M194" s="7"/>
      <c r="N194" s="7"/>
    </row>
    <row r="195" spans="1:14" s="3" customFormat="1" ht="15" customHeight="1" x14ac:dyDescent="0.15">
      <c r="A195" s="290">
        <v>1801006</v>
      </c>
      <c r="B195" s="45" t="s">
        <v>308</v>
      </c>
      <c r="C195" s="351">
        <f>[7]B!C2061</f>
        <v>23</v>
      </c>
      <c r="D195" s="351">
        <f>[7]B!$E$2061</f>
        <v>23</v>
      </c>
      <c r="E195" s="79">
        <f>[7]B!$AL$2061</f>
        <v>1189790</v>
      </c>
      <c r="F195" s="7"/>
      <c r="G195" s="7"/>
      <c r="H195" s="7"/>
      <c r="I195" s="7"/>
      <c r="J195" s="7"/>
      <c r="K195" s="7"/>
      <c r="L195" s="7"/>
      <c r="M195" s="7"/>
      <c r="N195" s="7"/>
    </row>
    <row r="196" spans="1:14" s="3" customFormat="1" ht="15" customHeight="1" x14ac:dyDescent="0.15">
      <c r="A196" s="290">
        <v>1401001</v>
      </c>
      <c r="B196" s="45" t="s">
        <v>309</v>
      </c>
      <c r="C196" s="351">
        <f>[7]B!C1504</f>
        <v>0</v>
      </c>
      <c r="D196" s="351">
        <f>[7]B!$E$1504</f>
        <v>0</v>
      </c>
      <c r="E196" s="79">
        <f>[7]B!$AL$1504</f>
        <v>0</v>
      </c>
      <c r="F196" s="7"/>
      <c r="G196" s="7"/>
      <c r="H196" s="7"/>
      <c r="I196" s="7"/>
      <c r="J196" s="7"/>
      <c r="K196" s="7"/>
      <c r="L196" s="7"/>
      <c r="M196" s="7"/>
      <c r="N196" s="7"/>
    </row>
    <row r="197" spans="1:14" s="3" customFormat="1" ht="24" customHeight="1" x14ac:dyDescent="0.15">
      <c r="A197" s="290">
        <v>1101113</v>
      </c>
      <c r="B197" s="45" t="s">
        <v>310</v>
      </c>
      <c r="C197" s="351">
        <f>[7]B!C1087</f>
        <v>0</v>
      </c>
      <c r="D197" s="351">
        <f>[7]B!$E$1087</f>
        <v>0</v>
      </c>
      <c r="E197" s="79">
        <f>[7]B!$AL$1087</f>
        <v>0</v>
      </c>
      <c r="F197" s="7"/>
      <c r="G197" s="7"/>
      <c r="H197" s="7"/>
      <c r="I197" s="7"/>
      <c r="J197" s="7"/>
      <c r="K197" s="7"/>
      <c r="L197" s="7"/>
      <c r="M197" s="7"/>
      <c r="N197" s="7"/>
    </row>
    <row r="198" spans="1:14" s="3" customFormat="1" ht="24" customHeight="1" x14ac:dyDescent="0.15">
      <c r="A198" s="290">
        <v>1101140</v>
      </c>
      <c r="B198" s="45" t="s">
        <v>311</v>
      </c>
      <c r="C198" s="351">
        <f>[7]B!C1088</f>
        <v>0</v>
      </c>
      <c r="D198" s="351">
        <f>[7]B!$E$1088</f>
        <v>0</v>
      </c>
      <c r="E198" s="79">
        <f>[7]B!$AL$1088</f>
        <v>0</v>
      </c>
      <c r="F198" s="7"/>
      <c r="G198" s="7"/>
      <c r="H198" s="7"/>
      <c r="I198" s="7"/>
      <c r="J198" s="7"/>
      <c r="K198" s="7"/>
      <c r="L198" s="7"/>
      <c r="M198" s="7"/>
      <c r="N198" s="7"/>
    </row>
    <row r="199" spans="1:14" s="3" customFormat="1" ht="15" customHeight="1" x14ac:dyDescent="0.15">
      <c r="A199" s="290">
        <v>1101141</v>
      </c>
      <c r="B199" s="45" t="s">
        <v>312</v>
      </c>
      <c r="C199" s="351">
        <f>[7]B!C1089</f>
        <v>2</v>
      </c>
      <c r="D199" s="351">
        <f>[7]B!$E$1089</f>
        <v>2</v>
      </c>
      <c r="E199" s="79">
        <f>[7]B!$AL$1089</f>
        <v>532440</v>
      </c>
      <c r="F199" s="7"/>
      <c r="G199" s="7"/>
      <c r="H199" s="7"/>
      <c r="I199" s="7"/>
      <c r="J199" s="7"/>
      <c r="K199" s="7"/>
      <c r="L199" s="7"/>
      <c r="M199" s="7"/>
      <c r="N199" s="7"/>
    </row>
    <row r="200" spans="1:14" s="3" customFormat="1" ht="15" customHeight="1" x14ac:dyDescent="0.15">
      <c r="A200" s="303">
        <v>1101142</v>
      </c>
      <c r="B200" s="65" t="s">
        <v>313</v>
      </c>
      <c r="C200" s="351">
        <f>[7]B!C1090</f>
        <v>0</v>
      </c>
      <c r="D200" s="352">
        <f>[7]B!$E$1090</f>
        <v>0</v>
      </c>
      <c r="E200" s="79">
        <f>[7]B!$AL$1090</f>
        <v>0</v>
      </c>
      <c r="F200" s="7"/>
      <c r="G200" s="7"/>
      <c r="H200" s="7"/>
      <c r="I200" s="7"/>
      <c r="J200" s="7"/>
      <c r="K200" s="7"/>
      <c r="L200" s="7"/>
      <c r="M200" s="7"/>
      <c r="N200" s="7"/>
    </row>
    <row r="201" spans="1:14" s="3" customFormat="1" ht="15" customHeight="1" x14ac:dyDescent="0.15">
      <c r="A201" s="329"/>
      <c r="B201" s="66" t="s">
        <v>314</v>
      </c>
      <c r="C201" s="353">
        <f>SUM(C167:C200)</f>
        <v>1081</v>
      </c>
      <c r="D201" s="353">
        <f>SUM(D167:D200)</f>
        <v>1077</v>
      </c>
      <c r="E201" s="95">
        <f>SUM(E167:E200)</f>
        <v>15689940</v>
      </c>
      <c r="F201" s="7"/>
      <c r="G201" s="7"/>
      <c r="H201" s="7"/>
      <c r="I201" s="7"/>
      <c r="J201" s="7"/>
      <c r="K201" s="7"/>
      <c r="L201" s="7"/>
      <c r="M201" s="7"/>
      <c r="N201" s="7"/>
    </row>
    <row r="202" spans="1:14" s="3" customFormat="1" ht="24.95" customHeight="1" x14ac:dyDescent="0.15">
      <c r="A202" s="96" t="s">
        <v>315</v>
      </c>
      <c r="B202" s="97"/>
      <c r="C202" s="354"/>
      <c r="D202" s="354"/>
      <c r="E202" s="98"/>
      <c r="F202" s="7"/>
      <c r="G202" s="7"/>
      <c r="H202" s="7"/>
      <c r="I202" s="7"/>
      <c r="J202" s="7"/>
      <c r="K202" s="7"/>
      <c r="L202" s="7"/>
      <c r="M202" s="7"/>
      <c r="N202" s="7"/>
    </row>
    <row r="203" spans="1:14" s="3" customFormat="1" ht="30" customHeight="1" x14ac:dyDescent="0.15">
      <c r="A203" s="13" t="s">
        <v>4</v>
      </c>
      <c r="B203" s="13" t="s">
        <v>5</v>
      </c>
      <c r="C203" s="14" t="s">
        <v>6</v>
      </c>
      <c r="D203" s="39" t="s">
        <v>7</v>
      </c>
      <c r="E203" s="39" t="s">
        <v>8</v>
      </c>
      <c r="F203" s="7"/>
      <c r="G203" s="7"/>
      <c r="H203" s="7"/>
      <c r="I203" s="7"/>
      <c r="J203" s="7"/>
      <c r="K203" s="7"/>
      <c r="L203" s="7"/>
      <c r="M203" s="7"/>
      <c r="N203" s="7"/>
    </row>
    <row r="204" spans="1:14" s="3" customFormat="1" ht="15" customHeight="1" x14ac:dyDescent="0.15">
      <c r="A204" s="301"/>
      <c r="B204" s="99" t="s">
        <v>316</v>
      </c>
      <c r="C204" s="336">
        <f>[7]B!C947</f>
        <v>0</v>
      </c>
      <c r="D204" s="355">
        <f>[7]B!E947</f>
        <v>0</v>
      </c>
      <c r="E204" s="30">
        <f>[7]B!$AL$947</f>
        <v>0</v>
      </c>
      <c r="F204" s="7"/>
      <c r="G204" s="7"/>
      <c r="H204" s="7"/>
      <c r="I204" s="7"/>
      <c r="J204" s="7"/>
      <c r="K204" s="7"/>
      <c r="L204" s="7"/>
      <c r="M204" s="7"/>
      <c r="N204" s="7"/>
    </row>
    <row r="205" spans="1:14" s="3" customFormat="1" ht="15" customHeight="1" x14ac:dyDescent="0.15">
      <c r="A205" s="301"/>
      <c r="B205" s="99" t="s">
        <v>317</v>
      </c>
      <c r="C205" s="356">
        <f>[7]B!C2900</f>
        <v>0</v>
      </c>
      <c r="D205" s="357"/>
      <c r="E205" s="100"/>
      <c r="F205" s="7"/>
      <c r="G205" s="7"/>
      <c r="H205" s="7"/>
      <c r="I205" s="7"/>
      <c r="J205" s="7"/>
      <c r="K205" s="7"/>
      <c r="L205" s="7"/>
    </row>
    <row r="206" spans="1:14" s="3" customFormat="1" ht="15" customHeight="1" x14ac:dyDescent="0.15">
      <c r="A206" s="290"/>
      <c r="B206" s="101" t="s">
        <v>318</v>
      </c>
      <c r="C206" s="337">
        <f>[7]B!C2901</f>
        <v>0</v>
      </c>
      <c r="D206" s="341"/>
      <c r="E206" s="84"/>
      <c r="F206" s="7"/>
      <c r="G206" s="7"/>
      <c r="H206" s="7"/>
      <c r="I206" s="7"/>
      <c r="J206" s="7"/>
      <c r="K206" s="7"/>
      <c r="L206" s="7"/>
    </row>
    <row r="207" spans="1:14" s="3" customFormat="1" ht="15" customHeight="1" x14ac:dyDescent="0.15">
      <c r="A207" s="290"/>
      <c r="B207" s="101" t="s">
        <v>319</v>
      </c>
      <c r="C207" s="337">
        <f>[7]B!$C$2902</f>
        <v>0</v>
      </c>
      <c r="D207" s="341"/>
      <c r="E207" s="84"/>
      <c r="F207" s="7"/>
      <c r="G207" s="7"/>
      <c r="H207" s="7"/>
      <c r="I207" s="7"/>
      <c r="J207" s="7"/>
      <c r="K207" s="7"/>
      <c r="L207" s="7"/>
    </row>
    <row r="208" spans="1:14" s="3" customFormat="1" ht="15" customHeight="1" x14ac:dyDescent="0.15">
      <c r="A208" s="290"/>
      <c r="B208" s="101" t="s">
        <v>320</v>
      </c>
      <c r="C208" s="337">
        <f>[7]B!$C$2903</f>
        <v>0</v>
      </c>
      <c r="D208" s="341"/>
      <c r="E208" s="84"/>
      <c r="F208" s="7"/>
      <c r="G208" s="7"/>
      <c r="H208" s="7"/>
      <c r="I208" s="7"/>
      <c r="J208" s="7"/>
      <c r="K208" s="7"/>
      <c r="L208" s="7"/>
    </row>
    <row r="209" spans="1:12" s="3" customFormat="1" ht="15" customHeight="1" x14ac:dyDescent="0.15">
      <c r="A209" s="290"/>
      <c r="B209" s="101" t="s">
        <v>321</v>
      </c>
      <c r="C209" s="337">
        <f>[7]B!$C$2904</f>
        <v>0</v>
      </c>
      <c r="D209" s="341"/>
      <c r="E209" s="84"/>
      <c r="F209" s="7"/>
      <c r="G209" s="7"/>
      <c r="H209" s="7"/>
      <c r="I209" s="7"/>
      <c r="J209" s="7"/>
      <c r="K209" s="7"/>
      <c r="L209" s="7"/>
    </row>
    <row r="210" spans="1:12" s="3" customFormat="1" ht="15" customHeight="1" x14ac:dyDescent="0.15">
      <c r="A210" s="290"/>
      <c r="B210" s="101" t="s">
        <v>322</v>
      </c>
      <c r="C210" s="337">
        <f>[7]B!$C$2905</f>
        <v>0</v>
      </c>
      <c r="D210" s="341"/>
      <c r="E210" s="84"/>
      <c r="F210" s="7"/>
      <c r="G210" s="7"/>
      <c r="H210" s="7"/>
      <c r="I210" s="7"/>
      <c r="J210" s="7"/>
      <c r="K210" s="7"/>
      <c r="L210" s="7"/>
    </row>
    <row r="211" spans="1:12" s="3" customFormat="1" ht="15" customHeight="1" x14ac:dyDescent="0.15">
      <c r="A211" s="303"/>
      <c r="B211" s="102" t="s">
        <v>323</v>
      </c>
      <c r="C211" s="338">
        <f>[7]B!$C$2906</f>
        <v>0</v>
      </c>
      <c r="D211" s="358"/>
      <c r="E211" s="103"/>
      <c r="F211" s="7"/>
      <c r="G211" s="7"/>
      <c r="H211" s="7"/>
      <c r="I211" s="7"/>
      <c r="J211" s="7"/>
      <c r="K211" s="7"/>
      <c r="L211" s="7"/>
    </row>
    <row r="212" spans="1:12" s="3" customFormat="1" ht="15" customHeight="1" x14ac:dyDescent="0.15">
      <c r="A212" s="329"/>
      <c r="B212" s="104" t="s">
        <v>105</v>
      </c>
      <c r="C212" s="359">
        <f>SUM(C204:C211)</f>
        <v>0</v>
      </c>
      <c r="D212" s="359">
        <f>SUM(D204:D211)</f>
        <v>0</v>
      </c>
      <c r="E212" s="359">
        <f t="shared" ref="E212" si="2">SUM(E204:E211)</f>
        <v>0</v>
      </c>
      <c r="F212" s="7"/>
      <c r="G212" s="7"/>
      <c r="H212" s="7"/>
      <c r="I212" s="7"/>
      <c r="J212" s="7"/>
      <c r="K212" s="7"/>
      <c r="L212" s="7"/>
    </row>
    <row r="213" spans="1:12" s="3" customFormat="1" ht="24.95" customHeight="1" x14ac:dyDescent="0.15">
      <c r="A213" s="96" t="s">
        <v>324</v>
      </c>
      <c r="B213" s="97"/>
      <c r="C213" s="360"/>
      <c r="D213" s="360"/>
      <c r="E213" s="105"/>
      <c r="F213" s="7"/>
      <c r="G213" s="7"/>
      <c r="H213" s="7"/>
      <c r="I213" s="7"/>
      <c r="J213" s="7"/>
      <c r="K213" s="7"/>
      <c r="L213" s="7"/>
    </row>
    <row r="214" spans="1:12" s="3" customFormat="1" ht="30" customHeight="1" x14ac:dyDescent="0.15">
      <c r="A214" s="13" t="s">
        <v>4</v>
      </c>
      <c r="B214" s="106" t="s">
        <v>325</v>
      </c>
      <c r="C214" s="39" t="s">
        <v>6</v>
      </c>
      <c r="D214" s="94" t="s">
        <v>7</v>
      </c>
      <c r="E214" s="39" t="s">
        <v>8</v>
      </c>
      <c r="F214" s="7"/>
      <c r="G214" s="7"/>
      <c r="H214" s="7"/>
      <c r="I214" s="7"/>
      <c r="J214" s="7"/>
      <c r="K214" s="7"/>
      <c r="L214" s="7"/>
    </row>
    <row r="215" spans="1:12" s="3" customFormat="1" ht="15" customHeight="1" x14ac:dyDescent="0.15">
      <c r="A215" s="286">
        <v>3003001</v>
      </c>
      <c r="B215" s="107" t="s">
        <v>326</v>
      </c>
      <c r="C215" s="361">
        <f>[7]B!C2909</f>
        <v>6</v>
      </c>
      <c r="D215" s="362">
        <f>[7]B!$E$2909</f>
        <v>6</v>
      </c>
      <c r="E215" s="30">
        <f>[7]B!$AL$2909</f>
        <v>49380</v>
      </c>
      <c r="F215" s="7"/>
      <c r="G215" s="7"/>
      <c r="H215" s="7"/>
      <c r="I215" s="7"/>
      <c r="J215" s="7"/>
      <c r="K215" s="7"/>
      <c r="L215" s="7"/>
    </row>
    <row r="216" spans="1:12" s="3" customFormat="1" ht="15" customHeight="1" x14ac:dyDescent="0.15">
      <c r="A216" s="290" t="s">
        <v>327</v>
      </c>
      <c r="B216" s="101" t="s">
        <v>328</v>
      </c>
      <c r="C216" s="363">
        <f>[7]B!C2910</f>
        <v>0</v>
      </c>
      <c r="D216" s="364">
        <f>[7]B!$E$2910</f>
        <v>0</v>
      </c>
      <c r="E216" s="31">
        <f>[7]B!$AL$2910</f>
        <v>0</v>
      </c>
      <c r="F216" s="7"/>
      <c r="G216" s="7"/>
      <c r="H216" s="7"/>
      <c r="I216" s="7"/>
      <c r="J216" s="7"/>
      <c r="K216" s="7"/>
      <c r="L216" s="7"/>
    </row>
    <row r="217" spans="1:12" s="3" customFormat="1" ht="15" customHeight="1" x14ac:dyDescent="0.15">
      <c r="A217" s="290" t="s">
        <v>329</v>
      </c>
      <c r="B217" s="101" t="s">
        <v>330</v>
      </c>
      <c r="C217" s="363">
        <f>[7]B!C2911</f>
        <v>1</v>
      </c>
      <c r="D217" s="363">
        <f>[7]B!$E$2911</f>
        <v>1</v>
      </c>
      <c r="E217" s="31">
        <f>[7]B!$AL$2911</f>
        <v>16510</v>
      </c>
      <c r="F217" s="7"/>
      <c r="G217" s="7"/>
      <c r="H217" s="7"/>
      <c r="I217" s="7"/>
      <c r="J217" s="7"/>
      <c r="K217" s="7"/>
      <c r="L217" s="7"/>
    </row>
    <row r="218" spans="1:12" s="3" customFormat="1" ht="15" customHeight="1" x14ac:dyDescent="0.15">
      <c r="A218" s="290" t="s">
        <v>331</v>
      </c>
      <c r="B218" s="101" t="s">
        <v>332</v>
      </c>
      <c r="C218" s="363">
        <f>[7]B!C2912</f>
        <v>0</v>
      </c>
      <c r="D218" s="363">
        <f>[7]B!$E$2912</f>
        <v>0</v>
      </c>
      <c r="E218" s="31">
        <f>[7]B!$AL$2912</f>
        <v>0</v>
      </c>
      <c r="F218" s="7"/>
      <c r="G218" s="7"/>
      <c r="H218" s="7"/>
      <c r="I218" s="7"/>
      <c r="J218" s="7"/>
      <c r="K218" s="7"/>
      <c r="L218" s="7"/>
    </row>
    <row r="219" spans="1:12" s="3" customFormat="1" ht="15" customHeight="1" x14ac:dyDescent="0.15">
      <c r="A219" s="303" t="s">
        <v>333</v>
      </c>
      <c r="B219" s="102" t="s">
        <v>334</v>
      </c>
      <c r="C219" s="365">
        <f>[7]B!C2913</f>
        <v>0</v>
      </c>
      <c r="D219" s="365">
        <f>[7]B!$E$2913</f>
        <v>0</v>
      </c>
      <c r="E219" s="108">
        <f>[7]B!$AL$2913</f>
        <v>0</v>
      </c>
      <c r="F219" s="7"/>
      <c r="G219" s="7"/>
      <c r="H219" s="7"/>
      <c r="I219" s="7"/>
      <c r="J219" s="7"/>
      <c r="K219" s="7"/>
      <c r="L219" s="7"/>
    </row>
    <row r="220" spans="1:12" s="3" customFormat="1" ht="15" customHeight="1" x14ac:dyDescent="0.15">
      <c r="A220" s="329"/>
      <c r="B220" s="109" t="s">
        <v>335</v>
      </c>
      <c r="C220" s="366">
        <f>SUM(C215:C219)</f>
        <v>7</v>
      </c>
      <c r="D220" s="366">
        <f>SUM(D215:D219)</f>
        <v>7</v>
      </c>
      <c r="E220" s="95">
        <f>SUM(E215:E219)</f>
        <v>65890</v>
      </c>
      <c r="F220" s="7"/>
      <c r="G220" s="7"/>
      <c r="H220" s="7"/>
      <c r="I220" s="7"/>
      <c r="J220" s="7"/>
      <c r="K220" s="7"/>
      <c r="L220" s="7"/>
    </row>
    <row r="221" spans="1:12" s="111" customFormat="1" ht="24.95" customHeight="1" x14ac:dyDescent="0.15">
      <c r="A221" s="760" t="s">
        <v>336</v>
      </c>
      <c r="B221" s="760"/>
      <c r="C221" s="367"/>
      <c r="D221" s="367"/>
      <c r="E221" s="110"/>
    </row>
    <row r="222" spans="1:12" s="3" customFormat="1" ht="35.1" customHeight="1" x14ac:dyDescent="0.15">
      <c r="A222" s="13" t="s">
        <v>4</v>
      </c>
      <c r="B222" s="106" t="s">
        <v>337</v>
      </c>
      <c r="C222" s="39" t="s">
        <v>6</v>
      </c>
      <c r="D222" s="94" t="s">
        <v>7</v>
      </c>
      <c r="E222" s="39" t="s">
        <v>8</v>
      </c>
      <c r="F222" s="7"/>
      <c r="G222" s="7"/>
      <c r="H222" s="7"/>
      <c r="I222" s="7"/>
      <c r="J222" s="7"/>
      <c r="K222" s="7"/>
      <c r="L222" s="7"/>
    </row>
    <row r="223" spans="1:12" s="3" customFormat="1" ht="15" customHeight="1" x14ac:dyDescent="0.15">
      <c r="A223" s="286">
        <v>2401061</v>
      </c>
      <c r="B223" s="107" t="s">
        <v>338</v>
      </c>
      <c r="C223" s="361">
        <f>[7]B!$C$2753</f>
        <v>208</v>
      </c>
      <c r="D223" s="361">
        <f>[7]B!$E$2753</f>
        <v>208</v>
      </c>
      <c r="E223" s="30">
        <f>[7]B!$AL$2753</f>
        <v>4576000</v>
      </c>
      <c r="F223" s="7"/>
      <c r="G223" s="7"/>
      <c r="H223" s="7"/>
      <c r="I223" s="7"/>
      <c r="J223" s="7"/>
      <c r="K223" s="7"/>
      <c r="L223" s="7"/>
    </row>
    <row r="224" spans="1:12" s="3" customFormat="1" ht="15" customHeight="1" x14ac:dyDescent="0.15">
      <c r="A224" s="290" t="s">
        <v>339</v>
      </c>
      <c r="B224" s="101" t="s">
        <v>340</v>
      </c>
      <c r="C224" s="363">
        <f>[7]B!$C$2754</f>
        <v>145</v>
      </c>
      <c r="D224" s="363">
        <f>[7]B!$E$2754</f>
        <v>145</v>
      </c>
      <c r="E224" s="31">
        <f>[7]B!$AL$2754</f>
        <v>10036900</v>
      </c>
      <c r="F224" s="7"/>
      <c r="G224" s="7"/>
      <c r="H224" s="7"/>
      <c r="I224" s="7"/>
      <c r="J224" s="7"/>
      <c r="K224" s="7"/>
      <c r="L224" s="7"/>
    </row>
    <row r="225" spans="1:22" s="3" customFormat="1" ht="15" customHeight="1" x14ac:dyDescent="0.15">
      <c r="A225" s="290" t="s">
        <v>341</v>
      </c>
      <c r="B225" s="101" t="s">
        <v>342</v>
      </c>
      <c r="C225" s="363">
        <f>[7]B!$C$2755</f>
        <v>0</v>
      </c>
      <c r="D225" s="363">
        <f>[7]B!$E$2755</f>
        <v>0</v>
      </c>
      <c r="E225" s="31">
        <f>[7]B!$AL$2755</f>
        <v>0</v>
      </c>
      <c r="F225" s="7"/>
      <c r="G225" s="7"/>
      <c r="H225" s="7"/>
      <c r="I225" s="7"/>
      <c r="J225" s="7"/>
      <c r="K225" s="7"/>
      <c r="L225" s="7"/>
    </row>
    <row r="226" spans="1:22" s="3" customFormat="1" ht="15" customHeight="1" x14ac:dyDescent="0.15">
      <c r="A226" s="290" t="s">
        <v>343</v>
      </c>
      <c r="B226" s="101" t="s">
        <v>344</v>
      </c>
      <c r="C226" s="363">
        <f>[7]B!$C$2756</f>
        <v>310</v>
      </c>
      <c r="D226" s="363">
        <f>[7]B!$E$2756</f>
        <v>306</v>
      </c>
      <c r="E226" s="31">
        <f>[7]B!$AL$2756</f>
        <v>924120</v>
      </c>
      <c r="F226" s="7"/>
      <c r="G226" s="7"/>
      <c r="H226" s="7"/>
      <c r="I226" s="7"/>
      <c r="J226" s="7"/>
      <c r="K226" s="7"/>
      <c r="L226" s="7"/>
    </row>
    <row r="227" spans="1:22" s="3" customFormat="1" ht="15" customHeight="1" x14ac:dyDescent="0.15">
      <c r="A227" s="290" t="s">
        <v>345</v>
      </c>
      <c r="B227" s="101" t="s">
        <v>346</v>
      </c>
      <c r="C227" s="363">
        <f>[7]B!$C$2757</f>
        <v>0</v>
      </c>
      <c r="D227" s="363">
        <f>[7]B!$E$2757</f>
        <v>0</v>
      </c>
      <c r="E227" s="31">
        <f>[7]B!$AL$2757</f>
        <v>0</v>
      </c>
      <c r="F227" s="7"/>
      <c r="G227" s="7"/>
      <c r="H227" s="7"/>
      <c r="I227" s="7"/>
      <c r="J227" s="7"/>
      <c r="K227" s="7"/>
      <c r="L227" s="7"/>
    </row>
    <row r="228" spans="1:22" s="3" customFormat="1" ht="15" customHeight="1" x14ac:dyDescent="0.15">
      <c r="A228" s="290" t="s">
        <v>347</v>
      </c>
      <c r="B228" s="101" t="s">
        <v>348</v>
      </c>
      <c r="C228" s="363">
        <f>[7]B!$C$2758</f>
        <v>0</v>
      </c>
      <c r="D228" s="363">
        <f>[7]B!$E$2758</f>
        <v>0</v>
      </c>
      <c r="E228" s="31">
        <f>[7]B!$AL$2758</f>
        <v>0</v>
      </c>
      <c r="F228" s="7"/>
      <c r="G228" s="7"/>
      <c r="H228" s="7"/>
      <c r="I228" s="7"/>
      <c r="J228" s="7"/>
      <c r="K228" s="7"/>
      <c r="L228" s="7"/>
      <c r="V228" s="112"/>
    </row>
    <row r="229" spans="1:22" s="3" customFormat="1" ht="15" customHeight="1" x14ac:dyDescent="0.15">
      <c r="A229" s="303" t="s">
        <v>349</v>
      </c>
      <c r="B229" s="102" t="s">
        <v>350</v>
      </c>
      <c r="C229" s="365">
        <f>[7]B!$C$2759</f>
        <v>0</v>
      </c>
      <c r="D229" s="365">
        <f>[7]B!$E$2759</f>
        <v>0</v>
      </c>
      <c r="E229" s="108">
        <f>[7]B!$AL$2759</f>
        <v>0</v>
      </c>
      <c r="F229" s="7"/>
      <c r="G229" s="7"/>
      <c r="H229" s="7"/>
      <c r="I229" s="7"/>
      <c r="J229" s="7"/>
      <c r="K229" s="7"/>
      <c r="L229" s="7"/>
      <c r="V229" s="112"/>
    </row>
    <row r="230" spans="1:22" s="3" customFormat="1" ht="15" customHeight="1" x14ac:dyDescent="0.15">
      <c r="A230" s="329"/>
      <c r="B230" s="109" t="s">
        <v>351</v>
      </c>
      <c r="C230" s="368">
        <f>SUM(C223:C229)</f>
        <v>663</v>
      </c>
      <c r="D230" s="368">
        <f>SUM(D223:D229)</f>
        <v>659</v>
      </c>
      <c r="E230" s="95">
        <f>SUM(E223:E229)</f>
        <v>15537020</v>
      </c>
      <c r="F230" s="7"/>
      <c r="G230" s="7"/>
      <c r="H230" s="7"/>
      <c r="I230" s="7"/>
      <c r="J230" s="7"/>
      <c r="K230" s="7"/>
      <c r="L230" s="7"/>
      <c r="V230" s="112"/>
    </row>
    <row r="231" spans="1:22" s="114" customFormat="1" ht="24.95" customHeight="1" x14ac:dyDescent="0.15">
      <c r="A231" s="752" t="s">
        <v>352</v>
      </c>
      <c r="B231" s="752"/>
      <c r="C231" s="369"/>
      <c r="D231" s="369"/>
      <c r="E231" s="93"/>
      <c r="F231" s="370"/>
      <c r="G231" s="370"/>
      <c r="H231" s="370"/>
      <c r="I231" s="370"/>
      <c r="J231" s="370"/>
      <c r="K231" s="370"/>
      <c r="L231" s="370"/>
      <c r="M231" s="370"/>
      <c r="N231" s="370"/>
      <c r="O231" s="113"/>
      <c r="V231" s="115"/>
    </row>
    <row r="232" spans="1:22" ht="35.1" customHeight="1" x14ac:dyDescent="0.15">
      <c r="A232" s="13" t="s">
        <v>4</v>
      </c>
      <c r="B232" s="13" t="s">
        <v>5</v>
      </c>
      <c r="C232" s="39" t="s">
        <v>6</v>
      </c>
      <c r="D232" s="94" t="s">
        <v>7</v>
      </c>
      <c r="E232" s="39" t="s">
        <v>8</v>
      </c>
      <c r="F232" s="371"/>
      <c r="G232" s="371"/>
      <c r="H232" s="371"/>
      <c r="I232" s="371"/>
      <c r="J232" s="371"/>
      <c r="K232" s="371"/>
      <c r="L232" s="371"/>
      <c r="M232" s="371"/>
      <c r="N232" s="371"/>
      <c r="O232" s="116"/>
      <c r="V232" s="117"/>
    </row>
    <row r="233" spans="1:22" ht="15" customHeight="1" x14ac:dyDescent="0.15">
      <c r="A233" s="286">
        <v>2004103</v>
      </c>
      <c r="B233" s="107" t="s">
        <v>353</v>
      </c>
      <c r="C233" s="361">
        <f>[7]B!$C$2427</f>
        <v>37</v>
      </c>
      <c r="D233" s="361">
        <f>[7]B!$E$2427</f>
        <v>31</v>
      </c>
      <c r="E233" s="30">
        <f>[7]B!$AL$2427</f>
        <v>4772760</v>
      </c>
      <c r="F233" s="371"/>
      <c r="G233" s="371"/>
      <c r="H233" s="371"/>
      <c r="I233" s="371"/>
      <c r="J233" s="371"/>
      <c r="K233" s="371"/>
      <c r="L233" s="371"/>
      <c r="M233" s="371"/>
      <c r="N233" s="371"/>
      <c r="O233" s="116"/>
      <c r="V233" s="117"/>
    </row>
    <row r="234" spans="1:22" ht="15" customHeight="1" x14ac:dyDescent="0.15">
      <c r="A234" s="303" t="s">
        <v>354</v>
      </c>
      <c r="B234" s="102" t="s">
        <v>355</v>
      </c>
      <c r="C234" s="363">
        <f>[7]B!$C$2428</f>
        <v>1</v>
      </c>
      <c r="D234" s="363">
        <f>[7]B!$E$2428</f>
        <v>1</v>
      </c>
      <c r="E234" s="31">
        <f>[7]B!$AL$2428</f>
        <v>161980</v>
      </c>
      <c r="F234" s="371"/>
      <c r="G234" s="371"/>
      <c r="H234" s="371"/>
      <c r="I234" s="371"/>
      <c r="J234" s="371"/>
      <c r="K234" s="371"/>
      <c r="L234" s="371"/>
      <c r="M234" s="371"/>
      <c r="N234" s="371"/>
      <c r="O234" s="116"/>
      <c r="V234" s="117"/>
    </row>
    <row r="235" spans="1:22" ht="23.25" customHeight="1" x14ac:dyDescent="0.15">
      <c r="A235" s="342">
        <v>2004003</v>
      </c>
      <c r="B235" s="102" t="s">
        <v>356</v>
      </c>
      <c r="C235" s="365">
        <f>[7]B!C2431</f>
        <v>0</v>
      </c>
      <c r="D235" s="365">
        <f>[7]B!E2431</f>
        <v>0</v>
      </c>
      <c r="E235" s="108">
        <f>[7]B!$AL$2431</f>
        <v>0</v>
      </c>
      <c r="F235" s="371"/>
      <c r="G235" s="371"/>
      <c r="H235" s="371"/>
      <c r="I235" s="371"/>
      <c r="J235" s="371"/>
      <c r="K235" s="371"/>
      <c r="L235" s="371"/>
      <c r="M235" s="371"/>
      <c r="N235" s="371"/>
      <c r="O235" s="116"/>
      <c r="V235" s="117"/>
    </row>
    <row r="236" spans="1:22" ht="15" customHeight="1" x14ac:dyDescent="0.15">
      <c r="A236" s="329"/>
      <c r="B236" s="109" t="s">
        <v>357</v>
      </c>
      <c r="C236" s="366">
        <f>SUM(C233:C235)</f>
        <v>38</v>
      </c>
      <c r="D236" s="366">
        <f>SUM(D233:D235)</f>
        <v>32</v>
      </c>
      <c r="E236" s="95">
        <f>SUM(E233:E235)</f>
        <v>4934740</v>
      </c>
      <c r="F236" s="371"/>
      <c r="G236" s="371"/>
      <c r="H236" s="371"/>
      <c r="I236" s="371"/>
      <c r="J236" s="371"/>
      <c r="K236" s="371"/>
      <c r="L236" s="371"/>
      <c r="M236" s="371"/>
      <c r="N236" s="371"/>
      <c r="O236" s="116"/>
      <c r="V236" s="117"/>
    </row>
    <row r="237" spans="1:22" s="114" customFormat="1" ht="24.95" customHeight="1" x14ac:dyDescent="0.15">
      <c r="A237" s="752" t="s">
        <v>358</v>
      </c>
      <c r="B237" s="752"/>
      <c r="C237" s="372"/>
      <c r="D237" s="372"/>
      <c r="E237" s="93"/>
      <c r="F237" s="370"/>
      <c r="G237" s="370"/>
      <c r="H237" s="370"/>
      <c r="I237" s="370"/>
      <c r="J237" s="370"/>
      <c r="K237" s="370"/>
      <c r="L237" s="370"/>
      <c r="M237" s="370"/>
      <c r="N237" s="370"/>
      <c r="O237" s="370"/>
      <c r="P237" s="370"/>
      <c r="Q237" s="113"/>
      <c r="V237" s="118"/>
    </row>
    <row r="238" spans="1:22" ht="35.1" customHeight="1" x14ac:dyDescent="0.15">
      <c r="A238" s="13"/>
      <c r="B238" s="13" t="s">
        <v>359</v>
      </c>
      <c r="C238" s="39" t="s">
        <v>6</v>
      </c>
      <c r="D238" s="94" t="s">
        <v>7</v>
      </c>
      <c r="E238" s="14" t="s">
        <v>8</v>
      </c>
      <c r="F238" s="371"/>
      <c r="G238" s="371"/>
      <c r="H238" s="371"/>
      <c r="I238" s="371"/>
      <c r="J238" s="371"/>
      <c r="K238" s="371"/>
      <c r="L238" s="371"/>
      <c r="M238" s="371"/>
      <c r="N238" s="371"/>
      <c r="O238" s="371"/>
      <c r="P238" s="371"/>
      <c r="Q238" s="116"/>
    </row>
    <row r="239" spans="1:22" ht="15" customHeight="1" x14ac:dyDescent="0.15">
      <c r="A239" s="286" t="s">
        <v>360</v>
      </c>
      <c r="B239" s="107" t="s">
        <v>361</v>
      </c>
      <c r="C239" s="336">
        <f>[7]B!$C$2780</f>
        <v>581</v>
      </c>
      <c r="D239" s="336">
        <f>[7]B!$E$2780</f>
        <v>581</v>
      </c>
      <c r="E239" s="30">
        <f>[7]B!$AL$2780</f>
        <v>2790650</v>
      </c>
      <c r="F239" s="371"/>
      <c r="G239" s="371"/>
      <c r="H239" s="371"/>
      <c r="I239" s="371"/>
      <c r="J239" s="371"/>
      <c r="K239" s="371"/>
      <c r="L239" s="371"/>
      <c r="M239" s="371"/>
      <c r="N239" s="371"/>
      <c r="O239" s="371"/>
      <c r="P239" s="371"/>
      <c r="Q239" s="116"/>
    </row>
    <row r="240" spans="1:22" ht="15" customHeight="1" x14ac:dyDescent="0.15">
      <c r="A240" s="290" t="s">
        <v>362</v>
      </c>
      <c r="B240" s="101" t="s">
        <v>363</v>
      </c>
      <c r="C240" s="337">
        <f>[7]B!C2806+[7]B!C2839+[7]B!C2840</f>
        <v>226</v>
      </c>
      <c r="D240" s="337">
        <f>[7]B!E2806+[7]B!E2839+[7]B!E2840</f>
        <v>226</v>
      </c>
      <c r="E240" s="31">
        <f>[7]B!$AL$2806+[7]B!AL2839+[7]B!AL2840</f>
        <v>5811310</v>
      </c>
      <c r="F240" s="371"/>
      <c r="G240" s="371"/>
      <c r="H240" s="371"/>
      <c r="I240" s="371"/>
      <c r="J240" s="371"/>
      <c r="K240" s="371"/>
      <c r="L240" s="371"/>
      <c r="M240" s="371"/>
      <c r="N240" s="371"/>
      <c r="O240" s="371"/>
      <c r="P240" s="371"/>
      <c r="Q240" s="116"/>
    </row>
    <row r="241" spans="1:17" ht="15" customHeight="1" x14ac:dyDescent="0.15">
      <c r="A241" s="290" t="s">
        <v>364</v>
      </c>
      <c r="B241" s="101" t="s">
        <v>365</v>
      </c>
      <c r="C241" s="337">
        <f>[7]B!$C$2843</f>
        <v>54</v>
      </c>
      <c r="D241" s="337">
        <f>[7]B!$C$2843</f>
        <v>54</v>
      </c>
      <c r="E241" s="31">
        <f>[7]B!$AL$2843</f>
        <v>2247200</v>
      </c>
      <c r="F241" s="371"/>
      <c r="G241" s="371"/>
      <c r="H241" s="371"/>
      <c r="I241" s="371"/>
      <c r="J241" s="371"/>
      <c r="K241" s="371"/>
      <c r="L241" s="371"/>
      <c r="M241" s="371"/>
      <c r="N241" s="371"/>
      <c r="O241" s="371"/>
      <c r="P241" s="371"/>
      <c r="Q241" s="116"/>
    </row>
    <row r="242" spans="1:17" ht="15" customHeight="1" x14ac:dyDescent="0.15">
      <c r="A242" s="303"/>
      <c r="B242" s="102" t="s">
        <v>366</v>
      </c>
      <c r="C242" s="338">
        <f>[7]B!$C$2893</f>
        <v>0</v>
      </c>
      <c r="D242" s="358"/>
      <c r="E242" s="36"/>
      <c r="F242" s="371"/>
      <c r="G242" s="371"/>
      <c r="H242" s="371"/>
      <c r="I242" s="371"/>
      <c r="J242" s="371"/>
      <c r="K242" s="371"/>
      <c r="L242" s="371"/>
      <c r="M242" s="371"/>
      <c r="N242" s="371"/>
      <c r="O242" s="371"/>
      <c r="P242" s="371"/>
      <c r="Q242" s="116"/>
    </row>
    <row r="243" spans="1:17" ht="15" customHeight="1" x14ac:dyDescent="0.15">
      <c r="A243" s="329"/>
      <c r="B243" s="109" t="s">
        <v>367</v>
      </c>
      <c r="C243" s="373">
        <f>SUM(C239:C242)</f>
        <v>861</v>
      </c>
      <c r="D243" s="373">
        <f>SUM(D239:D241)</f>
        <v>861</v>
      </c>
      <c r="E243" s="119">
        <f>SUM(E239:E241)</f>
        <v>10849160</v>
      </c>
      <c r="F243" s="371"/>
      <c r="G243" s="371"/>
      <c r="H243" s="371"/>
      <c r="I243" s="371"/>
      <c r="J243" s="371"/>
      <c r="K243" s="371"/>
      <c r="L243" s="371"/>
      <c r="M243" s="371"/>
      <c r="N243" s="371"/>
      <c r="O243" s="371"/>
      <c r="P243" s="371"/>
      <c r="Q243" s="116"/>
    </row>
    <row r="244" spans="1:17" ht="15" customHeight="1" x14ac:dyDescent="0.15">
      <c r="A244" s="761" t="s">
        <v>368</v>
      </c>
      <c r="B244" s="761"/>
      <c r="C244" s="374"/>
      <c r="D244" s="374"/>
      <c r="E244" s="120"/>
      <c r="F244" s="371"/>
      <c r="G244" s="371"/>
      <c r="H244" s="371"/>
      <c r="I244" s="371"/>
      <c r="J244" s="371"/>
      <c r="K244" s="371"/>
      <c r="L244" s="371"/>
      <c r="M244" s="371"/>
      <c r="N244" s="371"/>
      <c r="O244" s="371"/>
      <c r="P244" s="371"/>
      <c r="Q244" s="116"/>
    </row>
    <row r="245" spans="1:17" ht="32.25" customHeight="1" x14ac:dyDescent="0.15">
      <c r="A245" s="13" t="s">
        <v>4</v>
      </c>
      <c r="B245" s="13" t="s">
        <v>5</v>
      </c>
      <c r="C245" s="39" t="s">
        <v>6</v>
      </c>
      <c r="D245" s="94" t="s">
        <v>7</v>
      </c>
      <c r="E245" s="39" t="s">
        <v>8</v>
      </c>
      <c r="F245" s="371"/>
      <c r="G245" s="371"/>
      <c r="H245" s="371"/>
      <c r="I245" s="371"/>
      <c r="J245" s="371"/>
      <c r="K245" s="371"/>
      <c r="L245" s="371"/>
      <c r="M245" s="371"/>
      <c r="N245" s="371"/>
      <c r="O245" s="371"/>
      <c r="P245" s="371"/>
      <c r="Q245" s="116"/>
    </row>
    <row r="246" spans="1:17" ht="15" customHeight="1" x14ac:dyDescent="0.15">
      <c r="A246" s="286">
        <v>1901023</v>
      </c>
      <c r="B246" s="107" t="s">
        <v>369</v>
      </c>
      <c r="C246" s="336">
        <f>[7]B!$C$2249</f>
        <v>22</v>
      </c>
      <c r="D246" s="336">
        <f>[7]B!$E$2249</f>
        <v>22</v>
      </c>
      <c r="E246" s="121">
        <f>[7]B!$AL$2249</f>
        <v>1092300</v>
      </c>
      <c r="F246" s="371"/>
      <c r="G246" s="371"/>
      <c r="H246" s="371"/>
      <c r="I246" s="371"/>
      <c r="J246" s="371"/>
      <c r="K246" s="371"/>
      <c r="L246" s="371"/>
      <c r="M246" s="371"/>
      <c r="N246" s="371"/>
      <c r="O246" s="371"/>
      <c r="P246" s="371"/>
      <c r="Q246" s="116"/>
    </row>
    <row r="247" spans="1:17" ht="15" customHeight="1" x14ac:dyDescent="0.15">
      <c r="A247" s="290">
        <v>1901024</v>
      </c>
      <c r="B247" s="101" t="s">
        <v>370</v>
      </c>
      <c r="C247" s="337">
        <f>[7]B!$C$2250</f>
        <v>0</v>
      </c>
      <c r="D247" s="337">
        <f>[7]B!$E$2250</f>
        <v>0</v>
      </c>
      <c r="E247" s="18">
        <f>[7]B!$AL$2250</f>
        <v>0</v>
      </c>
      <c r="F247" s="371"/>
      <c r="G247" s="371"/>
      <c r="H247" s="371"/>
      <c r="I247" s="371"/>
      <c r="J247" s="371"/>
      <c r="K247" s="371"/>
      <c r="L247" s="371"/>
      <c r="M247" s="371"/>
      <c r="N247" s="371"/>
      <c r="O247" s="371"/>
      <c r="P247" s="371"/>
      <c r="Q247" s="116"/>
    </row>
    <row r="248" spans="1:17" ht="15" customHeight="1" x14ac:dyDescent="0.15">
      <c r="A248" s="290" t="s">
        <v>371</v>
      </c>
      <c r="B248" s="101" t="s">
        <v>372</v>
      </c>
      <c r="C248" s="337">
        <f>[7]B!$C$2251</f>
        <v>0</v>
      </c>
      <c r="D248" s="337">
        <f>[7]B!$E$2251</f>
        <v>0</v>
      </c>
      <c r="E248" s="18">
        <f>[7]B!$AL$2251</f>
        <v>0</v>
      </c>
      <c r="F248" s="371"/>
      <c r="G248" s="371"/>
      <c r="H248" s="371"/>
      <c r="I248" s="371"/>
      <c r="J248" s="371"/>
      <c r="K248" s="371"/>
      <c r="L248" s="371"/>
      <c r="M248" s="371"/>
      <c r="N248" s="371"/>
      <c r="O248" s="371"/>
      <c r="P248" s="371"/>
      <c r="Q248" s="116"/>
    </row>
    <row r="249" spans="1:17" ht="15" customHeight="1" x14ac:dyDescent="0.15">
      <c r="A249" s="290" t="s">
        <v>373</v>
      </c>
      <c r="B249" s="101" t="s">
        <v>374</v>
      </c>
      <c r="C249" s="337">
        <f>[7]B!$C$2252</f>
        <v>0</v>
      </c>
      <c r="D249" s="337">
        <f>[7]B!$E$2252</f>
        <v>0</v>
      </c>
      <c r="E249" s="18">
        <f>[7]B!$AL$2252</f>
        <v>0</v>
      </c>
      <c r="F249" s="371"/>
      <c r="G249" s="371"/>
      <c r="H249" s="371"/>
      <c r="I249" s="371"/>
      <c r="J249" s="371"/>
      <c r="K249" s="371"/>
      <c r="L249" s="371"/>
      <c r="M249" s="371"/>
      <c r="N249" s="371"/>
      <c r="O249" s="371"/>
      <c r="P249" s="371"/>
      <c r="Q249" s="116"/>
    </row>
    <row r="250" spans="1:17" ht="15" customHeight="1" x14ac:dyDescent="0.15">
      <c r="A250" s="290">
        <v>1901126</v>
      </c>
      <c r="B250" s="101" t="s">
        <v>375</v>
      </c>
      <c r="C250" s="337">
        <f>[7]B!$C$2253</f>
        <v>0</v>
      </c>
      <c r="D250" s="337">
        <f>[7]B!$E$2253</f>
        <v>0</v>
      </c>
      <c r="E250" s="18">
        <f>[7]B!$AL$2253</f>
        <v>0</v>
      </c>
      <c r="F250" s="371"/>
      <c r="G250" s="371"/>
      <c r="H250" s="371"/>
      <c r="I250" s="371"/>
      <c r="J250" s="371"/>
      <c r="K250" s="371"/>
      <c r="L250" s="371"/>
      <c r="M250" s="371"/>
      <c r="N250" s="371"/>
      <c r="O250" s="371"/>
      <c r="P250" s="371"/>
      <c r="Q250" s="116"/>
    </row>
    <row r="251" spans="1:17" ht="15" customHeight="1" x14ac:dyDescent="0.15">
      <c r="A251" s="290" t="s">
        <v>376</v>
      </c>
      <c r="B251" s="101" t="s">
        <v>377</v>
      </c>
      <c r="C251" s="337">
        <f>[7]B!$C$2254</f>
        <v>0</v>
      </c>
      <c r="D251" s="337">
        <f>[7]B!$E$2254</f>
        <v>0</v>
      </c>
      <c r="E251" s="18">
        <f>[7]B!$AL$2254</f>
        <v>0</v>
      </c>
      <c r="F251" s="371"/>
      <c r="G251" s="371"/>
      <c r="H251" s="371"/>
      <c r="I251" s="371"/>
      <c r="J251" s="371"/>
      <c r="K251" s="371"/>
      <c r="L251" s="371"/>
      <c r="M251" s="371"/>
      <c r="N251" s="371"/>
      <c r="O251" s="371"/>
      <c r="P251" s="371"/>
      <c r="Q251" s="116"/>
    </row>
    <row r="252" spans="1:17" ht="15" customHeight="1" x14ac:dyDescent="0.15">
      <c r="A252" s="290" t="s">
        <v>378</v>
      </c>
      <c r="B252" s="101" t="s">
        <v>379</v>
      </c>
      <c r="C252" s="337">
        <f>[7]B!$C$2255</f>
        <v>0</v>
      </c>
      <c r="D252" s="337">
        <f>[7]B!$E$2255</f>
        <v>0</v>
      </c>
      <c r="E252" s="18">
        <f>[7]B!$AL$2255</f>
        <v>0</v>
      </c>
      <c r="F252" s="371"/>
      <c r="G252" s="371"/>
      <c r="H252" s="371"/>
      <c r="I252" s="371"/>
      <c r="J252" s="371"/>
      <c r="K252" s="371"/>
      <c r="L252" s="371"/>
      <c r="M252" s="371"/>
      <c r="N252" s="371"/>
      <c r="O252" s="371"/>
      <c r="P252" s="371"/>
      <c r="Q252" s="116"/>
    </row>
    <row r="253" spans="1:17" ht="15" customHeight="1" x14ac:dyDescent="0.15">
      <c r="A253" s="303">
        <v>1901029</v>
      </c>
      <c r="B253" s="102" t="s">
        <v>380</v>
      </c>
      <c r="C253" s="338">
        <f>[7]B!$C$2256</f>
        <v>0</v>
      </c>
      <c r="D253" s="338">
        <f>[7]B!$E$2256</f>
        <v>0</v>
      </c>
      <c r="E253" s="122">
        <f>[7]B!$AL$2256</f>
        <v>0</v>
      </c>
      <c r="F253" s="371"/>
      <c r="G253" s="371"/>
      <c r="H253" s="371"/>
      <c r="I253" s="371"/>
      <c r="J253" s="371"/>
      <c r="K253" s="371"/>
      <c r="L253" s="371"/>
      <c r="M253" s="371"/>
      <c r="N253" s="371"/>
      <c r="O253" s="371"/>
      <c r="P253" s="371"/>
      <c r="Q253" s="116"/>
    </row>
    <row r="254" spans="1:17" ht="15" customHeight="1" x14ac:dyDescent="0.15">
      <c r="A254" s="342"/>
      <c r="B254" s="123" t="s">
        <v>381</v>
      </c>
      <c r="C254" s="124">
        <f>SUM(C246:C253)</f>
        <v>22</v>
      </c>
      <c r="D254" s="124">
        <f>SUM(D246:D253)</f>
        <v>22</v>
      </c>
      <c r="E254" s="119">
        <f>SUM(E246:E253)</f>
        <v>1092300</v>
      </c>
      <c r="F254" s="371"/>
      <c r="G254" s="371"/>
      <c r="H254" s="371"/>
      <c r="I254" s="371"/>
      <c r="J254" s="371"/>
      <c r="K254" s="371"/>
      <c r="L254" s="371"/>
      <c r="M254" s="371"/>
      <c r="N254" s="371"/>
      <c r="O254" s="371"/>
      <c r="P254" s="371"/>
      <c r="Q254" s="116"/>
    </row>
    <row r="255" spans="1:17" ht="15" customHeight="1" x14ac:dyDescent="0.15">
      <c r="A255" s="125"/>
      <c r="B255" s="126"/>
      <c r="C255" s="374"/>
      <c r="D255" s="374"/>
      <c r="E255" s="120"/>
      <c r="F255" s="371"/>
      <c r="G255" s="371"/>
      <c r="H255" s="371"/>
      <c r="I255" s="371"/>
      <c r="J255" s="371"/>
      <c r="K255" s="371"/>
      <c r="L255" s="371"/>
      <c r="M255" s="371"/>
      <c r="N255" s="371"/>
      <c r="O255" s="371"/>
      <c r="P255" s="371"/>
      <c r="Q255" s="116"/>
    </row>
    <row r="256" spans="1:17" s="111" customFormat="1" ht="24.95" customHeight="1" x14ac:dyDescent="0.15">
      <c r="A256" s="752" t="s">
        <v>382</v>
      </c>
      <c r="B256" s="752"/>
      <c r="C256" s="369"/>
      <c r="D256" s="369"/>
      <c r="E256" s="93"/>
    </row>
    <row r="257" spans="1:14" s="3" customFormat="1" ht="35.1" customHeight="1" x14ac:dyDescent="0.15">
      <c r="A257" s="13" t="s">
        <v>4</v>
      </c>
      <c r="B257" s="13" t="s">
        <v>5</v>
      </c>
      <c r="C257" s="39" t="s">
        <v>6</v>
      </c>
      <c r="D257" s="94" t="s">
        <v>7</v>
      </c>
      <c r="E257" s="39" t="s">
        <v>8</v>
      </c>
      <c r="F257" s="7"/>
      <c r="G257" s="7"/>
      <c r="H257" s="7"/>
      <c r="I257" s="7"/>
      <c r="J257" s="7"/>
      <c r="K257" s="7"/>
      <c r="L257" s="7"/>
      <c r="M257" s="7"/>
      <c r="N257" s="7"/>
    </row>
    <row r="258" spans="1:14" s="3" customFormat="1" ht="15" customHeight="1" x14ac:dyDescent="0.15">
      <c r="A258" s="286"/>
      <c r="B258" s="107" t="s">
        <v>383</v>
      </c>
      <c r="C258" s="345">
        <f>[7]B!$C$103</f>
        <v>0</v>
      </c>
      <c r="D258" s="375"/>
      <c r="E258" s="128"/>
      <c r="F258" s="7"/>
      <c r="G258" s="7"/>
      <c r="H258" s="7"/>
      <c r="I258" s="7"/>
      <c r="J258" s="7"/>
      <c r="K258" s="7"/>
      <c r="L258" s="7"/>
      <c r="M258" s="7"/>
      <c r="N258" s="7"/>
    </row>
    <row r="259" spans="1:14" s="3" customFormat="1" ht="15" customHeight="1" x14ac:dyDescent="0.15">
      <c r="A259" s="290"/>
      <c r="B259" s="101" t="s">
        <v>384</v>
      </c>
      <c r="C259" s="288">
        <f>[7]B!$C$104</f>
        <v>0</v>
      </c>
      <c r="D259" s="300"/>
      <c r="E259" s="35"/>
      <c r="F259" s="7"/>
      <c r="G259" s="7"/>
      <c r="H259" s="7"/>
      <c r="I259" s="7"/>
      <c r="J259" s="7"/>
      <c r="K259" s="7"/>
      <c r="L259" s="7"/>
      <c r="M259" s="7"/>
      <c r="N259" s="7"/>
    </row>
    <row r="260" spans="1:14" s="3" customFormat="1" ht="15" customHeight="1" x14ac:dyDescent="0.15">
      <c r="A260" s="290"/>
      <c r="B260" s="101" t="s">
        <v>385</v>
      </c>
      <c r="C260" s="288">
        <f>[7]B!$C$105</f>
        <v>0</v>
      </c>
      <c r="D260" s="300"/>
      <c r="E260" s="35"/>
      <c r="F260" s="7"/>
      <c r="G260" s="7"/>
      <c r="H260" s="7"/>
      <c r="I260" s="7"/>
      <c r="J260" s="7"/>
      <c r="K260" s="7"/>
      <c r="L260" s="7"/>
      <c r="M260" s="7"/>
      <c r="N260" s="7"/>
    </row>
    <row r="261" spans="1:14" s="3" customFormat="1" ht="15" customHeight="1" x14ac:dyDescent="0.15">
      <c r="A261" s="290"/>
      <c r="B261" s="101" t="s">
        <v>386</v>
      </c>
      <c r="C261" s="288">
        <f>[7]B!$C$106</f>
        <v>0</v>
      </c>
      <c r="D261" s="300"/>
      <c r="E261" s="35"/>
      <c r="F261" s="7"/>
      <c r="G261" s="7"/>
      <c r="H261" s="7"/>
      <c r="I261" s="7"/>
      <c r="J261" s="7"/>
      <c r="K261" s="7"/>
      <c r="L261" s="7"/>
      <c r="M261" s="7"/>
      <c r="N261" s="7"/>
    </row>
    <row r="262" spans="1:14" s="3" customFormat="1" ht="15" customHeight="1" x14ac:dyDescent="0.15">
      <c r="A262" s="290"/>
      <c r="B262" s="101" t="s">
        <v>387</v>
      </c>
      <c r="C262" s="288">
        <f>[7]B!$C$107</f>
        <v>0</v>
      </c>
      <c r="D262" s="300"/>
      <c r="E262" s="35"/>
      <c r="F262" s="7"/>
      <c r="G262" s="7"/>
      <c r="H262" s="7"/>
      <c r="I262" s="7"/>
      <c r="J262" s="7"/>
      <c r="K262" s="7"/>
      <c r="L262" s="7"/>
      <c r="M262" s="7"/>
      <c r="N262" s="7"/>
    </row>
    <row r="263" spans="1:14" s="3" customFormat="1" ht="15" customHeight="1" x14ac:dyDescent="0.15">
      <c r="A263" s="290"/>
      <c r="B263" s="101" t="s">
        <v>388</v>
      </c>
      <c r="C263" s="288">
        <f>[7]B!$C$108</f>
        <v>0</v>
      </c>
      <c r="D263" s="300"/>
      <c r="E263" s="35"/>
      <c r="F263" s="7"/>
      <c r="G263" s="7"/>
      <c r="H263" s="7"/>
      <c r="I263" s="7"/>
      <c r="J263" s="7"/>
      <c r="K263" s="7"/>
      <c r="L263" s="7"/>
      <c r="M263" s="7"/>
      <c r="N263" s="7"/>
    </row>
    <row r="264" spans="1:14" s="3" customFormat="1" ht="15" customHeight="1" x14ac:dyDescent="0.15">
      <c r="A264" s="290"/>
      <c r="B264" s="101" t="s">
        <v>389</v>
      </c>
      <c r="C264" s="288">
        <f>[7]B!$C$109</f>
        <v>0</v>
      </c>
      <c r="D264" s="300"/>
      <c r="E264" s="35"/>
      <c r="F264" s="7"/>
      <c r="G264" s="7"/>
      <c r="H264" s="7"/>
      <c r="I264" s="7"/>
      <c r="J264" s="7"/>
      <c r="K264" s="7"/>
      <c r="L264" s="7"/>
      <c r="M264" s="7"/>
      <c r="N264" s="7"/>
    </row>
    <row r="265" spans="1:14" s="3" customFormat="1" ht="15" customHeight="1" x14ac:dyDescent="0.15">
      <c r="A265" s="290"/>
      <c r="B265" s="101" t="s">
        <v>390</v>
      </c>
      <c r="C265" s="288">
        <f>[7]B!$C$110</f>
        <v>0</v>
      </c>
      <c r="D265" s="300"/>
      <c r="E265" s="35"/>
      <c r="F265" s="7"/>
      <c r="G265" s="7"/>
      <c r="H265" s="7"/>
      <c r="I265" s="7"/>
      <c r="J265" s="7"/>
      <c r="K265" s="7"/>
      <c r="L265" s="7"/>
      <c r="M265" s="7"/>
      <c r="N265" s="7"/>
    </row>
    <row r="266" spans="1:14" s="3" customFormat="1" ht="15" customHeight="1" x14ac:dyDescent="0.15">
      <c r="A266" s="290"/>
      <c r="B266" s="101" t="s">
        <v>391</v>
      </c>
      <c r="C266" s="288">
        <f>[7]B!$C$111</f>
        <v>0</v>
      </c>
      <c r="D266" s="300"/>
      <c r="E266" s="35"/>
      <c r="F266" s="7"/>
      <c r="G266" s="7"/>
      <c r="H266" s="7"/>
      <c r="I266" s="7"/>
      <c r="J266" s="7"/>
      <c r="K266" s="7"/>
      <c r="L266" s="7"/>
      <c r="M266" s="7"/>
      <c r="N266" s="7"/>
    </row>
    <row r="267" spans="1:14" s="3" customFormat="1" ht="15" customHeight="1" x14ac:dyDescent="0.15">
      <c r="A267" s="290"/>
      <c r="B267" s="101" t="s">
        <v>392</v>
      </c>
      <c r="C267" s="288">
        <f>[7]B!$C$112</f>
        <v>0</v>
      </c>
      <c r="D267" s="300"/>
      <c r="E267" s="35"/>
      <c r="F267" s="7"/>
      <c r="G267" s="7"/>
      <c r="H267" s="7"/>
      <c r="I267" s="7"/>
      <c r="J267" s="7"/>
      <c r="K267" s="7"/>
      <c r="L267" s="7"/>
      <c r="M267" s="7"/>
      <c r="N267" s="7"/>
    </row>
    <row r="268" spans="1:14" s="3" customFormat="1" ht="15" customHeight="1" x14ac:dyDescent="0.15">
      <c r="A268" s="290">
        <v>1802100</v>
      </c>
      <c r="B268" s="101" t="s">
        <v>393</v>
      </c>
      <c r="C268" s="288">
        <f>[7]B!$C$2110</f>
        <v>0</v>
      </c>
      <c r="D268" s="288">
        <f>[7]B!$C$2110</f>
        <v>0</v>
      </c>
      <c r="E268" s="53">
        <f>[7]B!$AL$2110</f>
        <v>0</v>
      </c>
      <c r="F268" s="7"/>
      <c r="G268" s="7"/>
      <c r="H268" s="7"/>
      <c r="I268" s="7"/>
      <c r="J268" s="7"/>
      <c r="K268" s="7"/>
      <c r="L268" s="7"/>
      <c r="M268" s="7"/>
      <c r="N268" s="7"/>
    </row>
    <row r="269" spans="1:14" s="3" customFormat="1" ht="15" customHeight="1" x14ac:dyDescent="0.15">
      <c r="A269" s="290"/>
      <c r="B269" s="101" t="s">
        <v>394</v>
      </c>
      <c r="C269" s="288">
        <f>[7]B!$C$1904</f>
        <v>0</v>
      </c>
      <c r="D269" s="300"/>
      <c r="E269" s="35"/>
      <c r="F269" s="7"/>
      <c r="G269" s="7"/>
      <c r="H269" s="7"/>
      <c r="I269" s="7"/>
      <c r="J269" s="7"/>
      <c r="K269" s="7"/>
      <c r="L269" s="7"/>
      <c r="M269" s="7"/>
      <c r="N269" s="7"/>
    </row>
    <row r="270" spans="1:14" s="3" customFormat="1" ht="15" customHeight="1" x14ac:dyDescent="0.15">
      <c r="A270" s="290">
        <v>1902003</v>
      </c>
      <c r="B270" s="101" t="s">
        <v>395</v>
      </c>
      <c r="C270" s="288">
        <f>[7]B!$C$2263</f>
        <v>0</v>
      </c>
      <c r="D270" s="288">
        <f>[7]B!$C$2263</f>
        <v>0</v>
      </c>
      <c r="E270" s="53">
        <f>[7]B!$AL$2263</f>
        <v>0</v>
      </c>
      <c r="F270" s="7"/>
      <c r="G270" s="7"/>
      <c r="H270" s="7"/>
      <c r="I270" s="7"/>
      <c r="J270" s="7"/>
      <c r="K270" s="7"/>
      <c r="L270" s="7"/>
      <c r="M270" s="7"/>
      <c r="N270" s="7"/>
    </row>
    <row r="271" spans="1:14" s="3" customFormat="1" ht="15" customHeight="1" x14ac:dyDescent="0.15">
      <c r="A271" s="303"/>
      <c r="B271" s="102" t="s">
        <v>396</v>
      </c>
      <c r="C271" s="346">
        <f>[7]B!$C$113</f>
        <v>0</v>
      </c>
      <c r="D271" s="376"/>
      <c r="E271" s="36"/>
      <c r="F271" s="7"/>
      <c r="G271" s="7"/>
      <c r="H271" s="7"/>
      <c r="I271" s="7"/>
      <c r="J271" s="7"/>
      <c r="K271" s="7"/>
      <c r="L271" s="7"/>
      <c r="M271" s="7"/>
      <c r="N271" s="7"/>
    </row>
    <row r="272" spans="1:14" s="3" customFormat="1" ht="15" customHeight="1" x14ac:dyDescent="0.15">
      <c r="A272" s="329"/>
      <c r="B272" s="109" t="s">
        <v>397</v>
      </c>
      <c r="C272" s="377">
        <f>SUM(C258:C271)</f>
        <v>0</v>
      </c>
      <c r="D272" s="377">
        <f t="shared" ref="D272:E272" si="3">SUM(D258:D271)</f>
        <v>0</v>
      </c>
      <c r="E272" s="377">
        <f t="shared" si="3"/>
        <v>0</v>
      </c>
      <c r="F272" s="7"/>
      <c r="G272" s="7"/>
      <c r="H272" s="7"/>
      <c r="I272" s="7"/>
      <c r="J272" s="7"/>
      <c r="K272" s="7"/>
      <c r="L272" s="7"/>
      <c r="M272" s="7"/>
      <c r="N272" s="7"/>
    </row>
    <row r="273" spans="1:20" s="63" customFormat="1" ht="24.95" customHeight="1" x14ac:dyDescent="0.15">
      <c r="A273" s="129" t="s">
        <v>398</v>
      </c>
      <c r="B273" s="130"/>
      <c r="C273" s="378"/>
      <c r="D273" s="378"/>
      <c r="E273" s="131"/>
    </row>
    <row r="274" spans="1:20" s="63" customFormat="1" ht="35.1" customHeight="1" x14ac:dyDescent="0.15">
      <c r="A274" s="13" t="s">
        <v>4</v>
      </c>
      <c r="B274" s="13" t="s">
        <v>5</v>
      </c>
      <c r="C274" s="94" t="s">
        <v>399</v>
      </c>
      <c r="D274" s="94" t="s">
        <v>7</v>
      </c>
      <c r="E274" s="39" t="s">
        <v>8</v>
      </c>
    </row>
    <row r="275" spans="1:20" s="63" customFormat="1" ht="15" customHeight="1" x14ac:dyDescent="0.15">
      <c r="A275" s="286">
        <v>3001001</v>
      </c>
      <c r="B275" s="107" t="s">
        <v>400</v>
      </c>
      <c r="C275" s="379">
        <f>[7]B!$C$2896</f>
        <v>54</v>
      </c>
      <c r="D275" s="379">
        <f>[7]B!$E$2896</f>
        <v>54</v>
      </c>
      <c r="E275" s="30">
        <f>[7]B!$AL$2896</f>
        <v>1244700</v>
      </c>
    </row>
    <row r="276" spans="1:20" s="63" customFormat="1" ht="15" customHeight="1" x14ac:dyDescent="0.15">
      <c r="A276" s="303" t="s">
        <v>401</v>
      </c>
      <c r="B276" s="102" t="s">
        <v>402</v>
      </c>
      <c r="C276" s="380">
        <f>[7]B!$C$2897</f>
        <v>0</v>
      </c>
      <c r="D276" s="380">
        <f>[7]B!$E$2897</f>
        <v>0</v>
      </c>
      <c r="E276" s="108">
        <f>[7]B!$AL$2897</f>
        <v>0</v>
      </c>
    </row>
    <row r="277" spans="1:20" s="63" customFormat="1" ht="15" customHeight="1" x14ac:dyDescent="0.15">
      <c r="A277" s="329"/>
      <c r="B277" s="102" t="s">
        <v>403</v>
      </c>
      <c r="C277" s="323">
        <f>SUM(C275:C276)</f>
        <v>54</v>
      </c>
      <c r="D277" s="323">
        <f>SUM(D275:D276)</f>
        <v>54</v>
      </c>
      <c r="E277" s="119">
        <f>SUM(E275:E276)</f>
        <v>1244700</v>
      </c>
    </row>
    <row r="278" spans="1:20" s="63" customFormat="1" ht="24.95" customHeight="1" x14ac:dyDescent="0.15">
      <c r="A278" s="96" t="s">
        <v>404</v>
      </c>
      <c r="B278" s="92"/>
      <c r="C278" s="372"/>
      <c r="D278" s="372"/>
      <c r="E278" s="93"/>
    </row>
    <row r="279" spans="1:20" s="63" customFormat="1" ht="35.1" customHeight="1" x14ac:dyDescent="0.15">
      <c r="A279" s="13" t="s">
        <v>4</v>
      </c>
      <c r="B279" s="106" t="s">
        <v>5</v>
      </c>
      <c r="C279" s="94" t="s">
        <v>399</v>
      </c>
      <c r="D279" s="94" t="s">
        <v>7</v>
      </c>
      <c r="E279" s="39" t="s">
        <v>8</v>
      </c>
    </row>
    <row r="280" spans="1:20" s="63" customFormat="1" ht="15" customHeight="1" x14ac:dyDescent="0.15">
      <c r="A280" s="329" t="s">
        <v>405</v>
      </c>
      <c r="B280" s="102" t="s">
        <v>406</v>
      </c>
      <c r="C280" s="381">
        <f>[7]B!$C$1029</f>
        <v>1372</v>
      </c>
      <c r="D280" s="381">
        <f>[7]B!$E$1029</f>
        <v>1330</v>
      </c>
      <c r="E280" s="132">
        <f>[7]B!$AL$1029</f>
        <v>10562660</v>
      </c>
    </row>
    <row r="281" spans="1:20" s="63" customFormat="1" ht="15" customHeight="1" x14ac:dyDescent="0.15">
      <c r="A281" s="329" t="s">
        <v>405</v>
      </c>
      <c r="B281" s="102" t="s">
        <v>407</v>
      </c>
      <c r="C281" s="381">
        <f>[7]B!C1036</f>
        <v>0</v>
      </c>
      <c r="D281" s="376"/>
      <c r="E281" s="36"/>
    </row>
    <row r="282" spans="1:20" s="3" customFormat="1" ht="25.5" customHeight="1" x14ac:dyDescent="0.15">
      <c r="A282" s="9" t="s">
        <v>408</v>
      </c>
      <c r="B282" s="133"/>
      <c r="C282" s="63"/>
      <c r="D282" s="63"/>
      <c r="E282" s="63"/>
      <c r="F282" s="7"/>
      <c r="G282" s="7"/>
      <c r="H282" s="7"/>
      <c r="I282" s="7"/>
      <c r="J282" s="7"/>
      <c r="K282" s="7"/>
      <c r="L282" s="7"/>
      <c r="M282" s="7"/>
      <c r="N282" s="7"/>
    </row>
    <row r="283" spans="1:20" ht="24.95" customHeight="1" x14ac:dyDescent="0.15">
      <c r="A283" s="12" t="s">
        <v>409</v>
      </c>
    </row>
    <row r="284" spans="1:20" ht="24" customHeight="1" x14ac:dyDescent="0.15">
      <c r="A284" s="690" t="s">
        <v>107</v>
      </c>
      <c r="B284" s="753"/>
      <c r="C284" s="595" t="s">
        <v>410</v>
      </c>
      <c r="D284" s="681" t="s">
        <v>411</v>
      </c>
      <c r="E284" s="682"/>
      <c r="F284" s="682"/>
      <c r="G284" s="682"/>
      <c r="H284" s="651" t="s">
        <v>412</v>
      </c>
      <c r="I284" s="652"/>
      <c r="J284" s="653"/>
      <c r="K284" s="756" t="s">
        <v>413</v>
      </c>
      <c r="L284" s="757"/>
      <c r="M284" s="758"/>
      <c r="N284" s="656" t="s">
        <v>414</v>
      </c>
      <c r="O284" s="659" t="s">
        <v>415</v>
      </c>
      <c r="P284" s="660"/>
      <c r="Q284" s="661" t="s">
        <v>416</v>
      </c>
      <c r="R284" s="661" t="s">
        <v>417</v>
      </c>
    </row>
    <row r="285" spans="1:20" ht="18" customHeight="1" x14ac:dyDescent="0.15">
      <c r="A285" s="703"/>
      <c r="B285" s="754"/>
      <c r="C285" s="596"/>
      <c r="D285" s="664" t="s">
        <v>418</v>
      </c>
      <c r="E285" s="721" t="s">
        <v>419</v>
      </c>
      <c r="F285" s="722"/>
      <c r="G285" s="667" t="s">
        <v>420</v>
      </c>
      <c r="H285" s="669" t="s">
        <v>421</v>
      </c>
      <c r="I285" s="671" t="s">
        <v>422</v>
      </c>
      <c r="J285" s="644" t="s">
        <v>423</v>
      </c>
      <c r="K285" s="646" t="s">
        <v>424</v>
      </c>
      <c r="L285" s="647" t="s">
        <v>425</v>
      </c>
      <c r="M285" s="648" t="s">
        <v>426</v>
      </c>
      <c r="N285" s="657"/>
      <c r="O285" s="649" t="s">
        <v>427</v>
      </c>
      <c r="P285" s="650" t="s">
        <v>428</v>
      </c>
      <c r="Q285" s="662"/>
      <c r="R285" s="662"/>
    </row>
    <row r="286" spans="1:20" ht="18" customHeight="1" x14ac:dyDescent="0.15">
      <c r="A286" s="692"/>
      <c r="B286" s="755"/>
      <c r="C286" s="680"/>
      <c r="D286" s="665"/>
      <c r="E286" s="134" t="s">
        <v>429</v>
      </c>
      <c r="F286" s="134" t="s">
        <v>430</v>
      </c>
      <c r="G286" s="668"/>
      <c r="H286" s="670"/>
      <c r="I286" s="672"/>
      <c r="J286" s="645"/>
      <c r="K286" s="646"/>
      <c r="L286" s="647"/>
      <c r="M286" s="648"/>
      <c r="N286" s="658"/>
      <c r="O286" s="649"/>
      <c r="P286" s="650"/>
      <c r="Q286" s="663"/>
      <c r="R286" s="663"/>
    </row>
    <row r="287" spans="1:20" s="41" customFormat="1" ht="15" customHeight="1" x14ac:dyDescent="0.25">
      <c r="A287" s="748" t="s">
        <v>108</v>
      </c>
      <c r="B287" s="749"/>
      <c r="C287" s="382">
        <f>+C288+C289+C290+C291+C292+C293+C297+C298+C299</f>
        <v>137123</v>
      </c>
      <c r="D287" s="382">
        <f t="shared" ref="D287:P287" si="4">+D288+D289+D290+D291+D292+D293+D297+D298+D299</f>
        <v>134947</v>
      </c>
      <c r="E287" s="382">
        <f t="shared" si="4"/>
        <v>134947</v>
      </c>
      <c r="F287" s="382">
        <f t="shared" si="4"/>
        <v>0</v>
      </c>
      <c r="G287" s="382">
        <f t="shared" si="4"/>
        <v>2176</v>
      </c>
      <c r="H287" s="382">
        <f t="shared" si="4"/>
        <v>49048</v>
      </c>
      <c r="I287" s="382">
        <f t="shared" si="4"/>
        <v>55164</v>
      </c>
      <c r="J287" s="382">
        <f t="shared" si="4"/>
        <v>32911</v>
      </c>
      <c r="K287" s="382">
        <f t="shared" si="4"/>
        <v>0</v>
      </c>
      <c r="L287" s="382">
        <f t="shared" si="4"/>
        <v>0</v>
      </c>
      <c r="M287" s="382">
        <f t="shared" si="4"/>
        <v>0</v>
      </c>
      <c r="N287" s="382">
        <f t="shared" si="4"/>
        <v>0</v>
      </c>
      <c r="O287" s="382">
        <f t="shared" si="4"/>
        <v>0</v>
      </c>
      <c r="P287" s="382">
        <f t="shared" si="4"/>
        <v>219</v>
      </c>
      <c r="Q287" s="382">
        <f>+Q288+Q289+Q290+Q291+Q292+Q293+Q297+Q298+Q299</f>
        <v>0</v>
      </c>
      <c r="R287" s="382">
        <v>0</v>
      </c>
      <c r="S287" s="135"/>
      <c r="T287" s="135"/>
    </row>
    <row r="288" spans="1:20" ht="15" customHeight="1" x14ac:dyDescent="0.15">
      <c r="A288" s="42" t="s">
        <v>109</v>
      </c>
      <c r="B288" s="136" t="s">
        <v>110</v>
      </c>
      <c r="C288" s="383">
        <f>[7]B!C218</f>
        <v>44838</v>
      </c>
      <c r="D288" s="383">
        <f>[7]B!D218</f>
        <v>43708</v>
      </c>
      <c r="E288" s="383">
        <f>[7]B!E218</f>
        <v>43708</v>
      </c>
      <c r="F288" s="383">
        <f>[7]B!F218</f>
        <v>0</v>
      </c>
      <c r="G288" s="383">
        <f>[7]B!G218</f>
        <v>1130</v>
      </c>
      <c r="H288" s="383">
        <f>[7]B!AA218</f>
        <v>23742</v>
      </c>
      <c r="I288" s="383">
        <f>[7]B!AB218</f>
        <v>6165</v>
      </c>
      <c r="J288" s="383">
        <f>[7]B!AC218</f>
        <v>14931</v>
      </c>
      <c r="K288" s="383">
        <f>[7]B!AD218</f>
        <v>0</v>
      </c>
      <c r="L288" s="383">
        <f>[7]B!AE218</f>
        <v>0</v>
      </c>
      <c r="M288" s="383">
        <f>[7]B!AF218</f>
        <v>0</v>
      </c>
      <c r="N288" s="383">
        <f>[7]B!AG218</f>
        <v>0</v>
      </c>
      <c r="O288" s="383">
        <f>[7]B!AH218</f>
        <v>0</v>
      </c>
      <c r="P288" s="383">
        <f>[7]B!AI218</f>
        <v>2</v>
      </c>
      <c r="Q288" s="383">
        <f>[7]B!AJ218</f>
        <v>0</v>
      </c>
      <c r="R288" s="384"/>
      <c r="S288" s="137"/>
      <c r="T288" s="137"/>
    </row>
    <row r="289" spans="1:20" ht="15" customHeight="1" x14ac:dyDescent="0.15">
      <c r="A289" s="555" t="s">
        <v>111</v>
      </c>
      <c r="B289" s="138" t="s">
        <v>112</v>
      </c>
      <c r="C289" s="385">
        <f>[7]B!C283</f>
        <v>47607</v>
      </c>
      <c r="D289" s="385">
        <f>[7]B!D283</f>
        <v>46841</v>
      </c>
      <c r="E289" s="385">
        <f>[7]B!E283</f>
        <v>46841</v>
      </c>
      <c r="F289" s="385">
        <f>[7]B!F283</f>
        <v>0</v>
      </c>
      <c r="G289" s="385">
        <f>[7]B!G283</f>
        <v>766</v>
      </c>
      <c r="H289" s="385">
        <f>[7]B!AA283</f>
        <v>22112</v>
      </c>
      <c r="I289" s="385">
        <f>[7]B!AB283</f>
        <v>9567</v>
      </c>
      <c r="J289" s="385">
        <f>[7]B!AC283</f>
        <v>15928</v>
      </c>
      <c r="K289" s="385">
        <f>[7]B!AD283</f>
        <v>0</v>
      </c>
      <c r="L289" s="385">
        <f>[7]B!AE283</f>
        <v>0</v>
      </c>
      <c r="M289" s="385">
        <f>[7]B!AF283</f>
        <v>0</v>
      </c>
      <c r="N289" s="385">
        <f>[7]B!AG283</f>
        <v>0</v>
      </c>
      <c r="O289" s="385">
        <f>[7]B!AH283</f>
        <v>0</v>
      </c>
      <c r="P289" s="385">
        <f>[7]B!AI283</f>
        <v>62</v>
      </c>
      <c r="Q289" s="385">
        <f>[7]B!AJ283</f>
        <v>0</v>
      </c>
      <c r="R289" s="386"/>
      <c r="S289" s="137"/>
      <c r="T289" s="137"/>
    </row>
    <row r="290" spans="1:20" ht="15" customHeight="1" x14ac:dyDescent="0.15">
      <c r="A290" s="555" t="s">
        <v>113</v>
      </c>
      <c r="B290" s="138" t="s">
        <v>114</v>
      </c>
      <c r="C290" s="385">
        <f>[7]B!C327</f>
        <v>2182</v>
      </c>
      <c r="D290" s="385">
        <f>[7]B!D327</f>
        <v>2162</v>
      </c>
      <c r="E290" s="385">
        <f>[7]B!E327</f>
        <v>2162</v>
      </c>
      <c r="F290" s="385">
        <f>[7]B!F327</f>
        <v>0</v>
      </c>
      <c r="G290" s="385">
        <f>[7]B!G327</f>
        <v>20</v>
      </c>
      <c r="H290" s="385">
        <f>[7]B!AA327</f>
        <v>149</v>
      </c>
      <c r="I290" s="385">
        <f>[7]B!AB327</f>
        <v>2007</v>
      </c>
      <c r="J290" s="385">
        <f>[7]B!AC327</f>
        <v>26</v>
      </c>
      <c r="K290" s="385">
        <f>[7]B!AD327</f>
        <v>0</v>
      </c>
      <c r="L290" s="385">
        <f>[7]B!AE327</f>
        <v>0</v>
      </c>
      <c r="M290" s="385">
        <f>[7]B!AF327</f>
        <v>0</v>
      </c>
      <c r="N290" s="385">
        <f>[7]B!AG327</f>
        <v>0</v>
      </c>
      <c r="O290" s="385">
        <f>[7]B!AH327</f>
        <v>0</v>
      </c>
      <c r="P290" s="385">
        <f>[7]B!AI327</f>
        <v>22</v>
      </c>
      <c r="Q290" s="385">
        <f>[7]B!AJ327</f>
        <v>0</v>
      </c>
      <c r="R290" s="386"/>
      <c r="S290" s="137"/>
      <c r="T290" s="137"/>
    </row>
    <row r="291" spans="1:20" ht="15" customHeight="1" x14ac:dyDescent="0.15">
      <c r="A291" s="555" t="s">
        <v>115</v>
      </c>
      <c r="B291" s="138" t="s">
        <v>116</v>
      </c>
      <c r="C291" s="385">
        <f>[7]B!C338</f>
        <v>0</v>
      </c>
      <c r="D291" s="385">
        <f>[7]B!D338</f>
        <v>0</v>
      </c>
      <c r="E291" s="385">
        <f>[7]B!E338</f>
        <v>0</v>
      </c>
      <c r="F291" s="385">
        <f>[7]B!F338</f>
        <v>0</v>
      </c>
      <c r="G291" s="385">
        <f>[7]B!G338</f>
        <v>0</v>
      </c>
      <c r="H291" s="385">
        <f>[7]B!AA338</f>
        <v>0</v>
      </c>
      <c r="I291" s="385">
        <f>[7]B!AB338</f>
        <v>0</v>
      </c>
      <c r="J291" s="385">
        <f>[7]B!AC338</f>
        <v>0</v>
      </c>
      <c r="K291" s="385">
        <f>[7]B!AD338</f>
        <v>0</v>
      </c>
      <c r="L291" s="385">
        <f>[7]B!AE338</f>
        <v>0</v>
      </c>
      <c r="M291" s="385">
        <f>[7]B!AF338</f>
        <v>0</v>
      </c>
      <c r="N291" s="385">
        <f>[7]B!AG338</f>
        <v>0</v>
      </c>
      <c r="O291" s="385">
        <f>[7]B!AH338</f>
        <v>0</v>
      </c>
      <c r="P291" s="385">
        <f>[7]B!AI338</f>
        <v>3</v>
      </c>
      <c r="Q291" s="385">
        <f>[7]B!AJ338</f>
        <v>0</v>
      </c>
      <c r="R291" s="386"/>
      <c r="S291" s="137"/>
      <c r="T291" s="137"/>
    </row>
    <row r="292" spans="1:20" ht="15" customHeight="1" x14ac:dyDescent="0.15">
      <c r="A292" s="139" t="s">
        <v>117</v>
      </c>
      <c r="B292" s="140" t="s">
        <v>118</v>
      </c>
      <c r="C292" s="387">
        <f>[7]B!C413</f>
        <v>591</v>
      </c>
      <c r="D292" s="387">
        <f>[7]B!D413</f>
        <v>578</v>
      </c>
      <c r="E292" s="387">
        <f>[7]B!E413</f>
        <v>578</v>
      </c>
      <c r="F292" s="387">
        <f>[7]B!F413</f>
        <v>0</v>
      </c>
      <c r="G292" s="387">
        <f>[7]B!G413</f>
        <v>13</v>
      </c>
      <c r="H292" s="387">
        <f>[7]B!AA413</f>
        <v>45</v>
      </c>
      <c r="I292" s="387">
        <f>[7]B!AB413</f>
        <v>546</v>
      </c>
      <c r="J292" s="387">
        <f>[7]B!AC413</f>
        <v>0</v>
      </c>
      <c r="K292" s="387">
        <f>[7]B!AD413</f>
        <v>0</v>
      </c>
      <c r="L292" s="387">
        <f>[7]B!AE413</f>
        <v>0</v>
      </c>
      <c r="M292" s="387">
        <f>[7]B!AF413</f>
        <v>0</v>
      </c>
      <c r="N292" s="387">
        <f>[7]B!AG413</f>
        <v>0</v>
      </c>
      <c r="O292" s="387">
        <f>[7]B!AH413</f>
        <v>0</v>
      </c>
      <c r="P292" s="387">
        <f>[7]B!AI413</f>
        <v>93</v>
      </c>
      <c r="Q292" s="387">
        <f>[7]B!AJ413</f>
        <v>0</v>
      </c>
      <c r="R292" s="388"/>
      <c r="S292" s="137"/>
      <c r="T292" s="137"/>
    </row>
    <row r="293" spans="1:20" ht="15" customHeight="1" x14ac:dyDescent="0.15">
      <c r="A293" s="750" t="s">
        <v>119</v>
      </c>
      <c r="B293" s="4" t="s">
        <v>120</v>
      </c>
      <c r="C293" s="389">
        <f>SUM(C294:C296)</f>
        <v>38465</v>
      </c>
      <c r="D293" s="390">
        <f>SUM(D294:D296)</f>
        <v>38272</v>
      </c>
      <c r="E293" s="391">
        <f t="shared" ref="E293:P293" si="5">SUM(E294:E296)</f>
        <v>38272</v>
      </c>
      <c r="F293" s="392">
        <f t="shared" si="5"/>
        <v>0</v>
      </c>
      <c r="G293" s="393">
        <f t="shared" si="5"/>
        <v>193</v>
      </c>
      <c r="H293" s="393">
        <f t="shared" si="5"/>
        <v>2044</v>
      </c>
      <c r="I293" s="393">
        <f t="shared" si="5"/>
        <v>35422</v>
      </c>
      <c r="J293" s="393">
        <f t="shared" si="5"/>
        <v>999</v>
      </c>
      <c r="K293" s="393">
        <f t="shared" si="5"/>
        <v>0</v>
      </c>
      <c r="L293" s="393">
        <f t="shared" si="5"/>
        <v>0</v>
      </c>
      <c r="M293" s="393">
        <f t="shared" si="5"/>
        <v>0</v>
      </c>
      <c r="N293" s="393">
        <f t="shared" si="5"/>
        <v>0</v>
      </c>
      <c r="O293" s="393">
        <f t="shared" si="5"/>
        <v>0</v>
      </c>
      <c r="P293" s="393">
        <f t="shared" si="5"/>
        <v>35</v>
      </c>
      <c r="Q293" s="394">
        <f>SUM(Q294:Q296)</f>
        <v>0</v>
      </c>
      <c r="R293" s="395">
        <v>0</v>
      </c>
      <c r="S293" s="137"/>
      <c r="T293" s="137"/>
    </row>
    <row r="294" spans="1:20" ht="15" customHeight="1" x14ac:dyDescent="0.15">
      <c r="A294" s="750"/>
      <c r="B294" s="141" t="s">
        <v>121</v>
      </c>
      <c r="C294" s="383">
        <f>[7]B!C464</f>
        <v>3487</v>
      </c>
      <c r="D294" s="383">
        <f>[7]B!D464</f>
        <v>3435</v>
      </c>
      <c r="E294" s="383">
        <f>[7]B!E464</f>
        <v>3435</v>
      </c>
      <c r="F294" s="383">
        <f>[7]B!F464</f>
        <v>0</v>
      </c>
      <c r="G294" s="383">
        <f>[7]B!G464</f>
        <v>52</v>
      </c>
      <c r="H294" s="383">
        <f>[7]B!AA464</f>
        <v>1347</v>
      </c>
      <c r="I294" s="383">
        <f>[7]B!AB464</f>
        <v>1788</v>
      </c>
      <c r="J294" s="383">
        <f>[7]B!AC464</f>
        <v>352</v>
      </c>
      <c r="K294" s="383">
        <f>[7]B!AD464</f>
        <v>0</v>
      </c>
      <c r="L294" s="383">
        <f>[7]B!AE464</f>
        <v>0</v>
      </c>
      <c r="M294" s="383">
        <f>[7]B!AF464</f>
        <v>0</v>
      </c>
      <c r="N294" s="383">
        <f>[7]B!AG464</f>
        <v>0</v>
      </c>
      <c r="O294" s="383">
        <f>[7]B!AH464</f>
        <v>0</v>
      </c>
      <c r="P294" s="383">
        <f>[7]B!AI464</f>
        <v>8</v>
      </c>
      <c r="Q294" s="383">
        <f>[7]B!AJ464</f>
        <v>0</v>
      </c>
      <c r="R294" s="384"/>
      <c r="S294" s="137"/>
      <c r="T294" s="137"/>
    </row>
    <row r="295" spans="1:20" ht="15" customHeight="1" x14ac:dyDescent="0.15">
      <c r="A295" s="750"/>
      <c r="B295" s="54" t="s">
        <v>122</v>
      </c>
      <c r="C295" s="385">
        <f>[7]B!C483</f>
        <v>4</v>
      </c>
      <c r="D295" s="385">
        <f>[7]B!D483</f>
        <v>4</v>
      </c>
      <c r="E295" s="385">
        <f>[7]B!E483</f>
        <v>4</v>
      </c>
      <c r="F295" s="385">
        <f>[7]B!F483</f>
        <v>0</v>
      </c>
      <c r="G295" s="385">
        <f>[7]B!G483</f>
        <v>0</v>
      </c>
      <c r="H295" s="385">
        <f>[7]B!AA483</f>
        <v>0</v>
      </c>
      <c r="I295" s="385">
        <f>[7]B!AB483</f>
        <v>4</v>
      </c>
      <c r="J295" s="385">
        <f>[7]B!AC483</f>
        <v>0</v>
      </c>
      <c r="K295" s="385">
        <f>[7]B!AD483</f>
        <v>0</v>
      </c>
      <c r="L295" s="385">
        <f>[7]B!AE483</f>
        <v>0</v>
      </c>
      <c r="M295" s="385">
        <f>[7]B!AF483</f>
        <v>0</v>
      </c>
      <c r="N295" s="385">
        <f>[7]B!AG483</f>
        <v>0</v>
      </c>
      <c r="O295" s="385">
        <f>[7]B!AH483</f>
        <v>0</v>
      </c>
      <c r="P295" s="385">
        <f>[7]B!AI483</f>
        <v>0</v>
      </c>
      <c r="Q295" s="385">
        <f>[7]B!AJ483</f>
        <v>0</v>
      </c>
      <c r="R295" s="386"/>
      <c r="S295" s="137"/>
      <c r="T295" s="137"/>
    </row>
    <row r="296" spans="1:20" ht="15" customHeight="1" x14ac:dyDescent="0.15">
      <c r="A296" s="751"/>
      <c r="B296" s="142" t="s">
        <v>123</v>
      </c>
      <c r="C296" s="396">
        <f>[7]B!C511</f>
        <v>34974</v>
      </c>
      <c r="D296" s="396">
        <f>[7]B!D511</f>
        <v>34833</v>
      </c>
      <c r="E296" s="396">
        <f>[7]B!E511</f>
        <v>34833</v>
      </c>
      <c r="F296" s="396">
        <f>[7]B!F511</f>
        <v>0</v>
      </c>
      <c r="G296" s="396">
        <f>[7]B!G511</f>
        <v>141</v>
      </c>
      <c r="H296" s="396">
        <f>[7]B!AA511</f>
        <v>697</v>
      </c>
      <c r="I296" s="396">
        <f>[7]B!AB511</f>
        <v>33630</v>
      </c>
      <c r="J296" s="396">
        <f>[7]B!AC511</f>
        <v>647</v>
      </c>
      <c r="K296" s="396">
        <f>[7]B!AD511</f>
        <v>0</v>
      </c>
      <c r="L296" s="396">
        <f>[7]B!AE511</f>
        <v>0</v>
      </c>
      <c r="M296" s="396">
        <f>[7]B!AF511</f>
        <v>0</v>
      </c>
      <c r="N296" s="396">
        <f>[7]B!AG511</f>
        <v>0</v>
      </c>
      <c r="O296" s="396">
        <f>[7]B!AH511</f>
        <v>0</v>
      </c>
      <c r="P296" s="396">
        <f>[7]B!AI511</f>
        <v>27</v>
      </c>
      <c r="Q296" s="396">
        <f>[7]B!AJ511</f>
        <v>0</v>
      </c>
      <c r="R296" s="397"/>
      <c r="S296" s="137"/>
      <c r="T296" s="137"/>
    </row>
    <row r="297" spans="1:20" ht="15" customHeight="1" x14ac:dyDescent="0.15">
      <c r="A297" s="42" t="s">
        <v>124</v>
      </c>
      <c r="B297" s="136" t="s">
        <v>125</v>
      </c>
      <c r="C297" s="383">
        <f>[7]B!C521</f>
        <v>0</v>
      </c>
      <c r="D297" s="383">
        <f>[7]B!D521</f>
        <v>0</v>
      </c>
      <c r="E297" s="383">
        <f>[7]B!E521</f>
        <v>0</v>
      </c>
      <c r="F297" s="383">
        <f>[7]B!F521</f>
        <v>0</v>
      </c>
      <c r="G297" s="383">
        <f>[7]B!G521</f>
        <v>0</v>
      </c>
      <c r="H297" s="383">
        <f>[7]B!AA521</f>
        <v>0</v>
      </c>
      <c r="I297" s="383">
        <f>[7]B!AB521</f>
        <v>0</v>
      </c>
      <c r="J297" s="383">
        <f>[7]B!AC521</f>
        <v>0</v>
      </c>
      <c r="K297" s="383">
        <f>[7]B!AD521</f>
        <v>0</v>
      </c>
      <c r="L297" s="383">
        <f>[7]B!AE521</f>
        <v>0</v>
      </c>
      <c r="M297" s="383">
        <f>[7]B!AF521</f>
        <v>0</v>
      </c>
      <c r="N297" s="383">
        <f>[7]B!AG521</f>
        <v>0</v>
      </c>
      <c r="O297" s="383">
        <f>[7]B!AH521</f>
        <v>0</v>
      </c>
      <c r="P297" s="383">
        <f>[7]B!AI521</f>
        <v>0</v>
      </c>
      <c r="Q297" s="383">
        <f>[7]B!AJ521</f>
        <v>0</v>
      </c>
      <c r="R297" s="384"/>
      <c r="S297" s="137"/>
      <c r="T297" s="137"/>
    </row>
    <row r="298" spans="1:20" s="56" customFormat="1" ht="15" customHeight="1" x14ac:dyDescent="0.15">
      <c r="A298" s="555" t="s">
        <v>126</v>
      </c>
      <c r="B298" s="45" t="s">
        <v>127</v>
      </c>
      <c r="C298" s="385">
        <f>[7]B!C575</f>
        <v>1870</v>
      </c>
      <c r="D298" s="385">
        <f>[7]B!D575</f>
        <v>1838</v>
      </c>
      <c r="E298" s="385">
        <f>[7]B!E575</f>
        <v>1838</v>
      </c>
      <c r="F298" s="385">
        <f>[7]B!F575</f>
        <v>0</v>
      </c>
      <c r="G298" s="385">
        <f>[7]B!G575</f>
        <v>32</v>
      </c>
      <c r="H298" s="385">
        <f>[7]B!AA575</f>
        <v>677</v>
      </c>
      <c r="I298" s="385">
        <f>[7]B!AB575</f>
        <v>895</v>
      </c>
      <c r="J298" s="385">
        <f>[7]B!AC575</f>
        <v>298</v>
      </c>
      <c r="K298" s="385">
        <f>[7]B!AD575</f>
        <v>0</v>
      </c>
      <c r="L298" s="385">
        <f>[7]B!AE575</f>
        <v>0</v>
      </c>
      <c r="M298" s="385">
        <f>[7]B!AF575</f>
        <v>0</v>
      </c>
      <c r="N298" s="385">
        <f>[7]B!AG575</f>
        <v>0</v>
      </c>
      <c r="O298" s="385">
        <f>[7]B!AH575</f>
        <v>0</v>
      </c>
      <c r="P298" s="385">
        <f>[7]B!AI575</f>
        <v>2</v>
      </c>
      <c r="Q298" s="385">
        <f>[7]B!AJ575</f>
        <v>0</v>
      </c>
      <c r="R298" s="386"/>
      <c r="S298" s="137"/>
      <c r="T298" s="137"/>
    </row>
    <row r="299" spans="1:20" ht="15" customHeight="1" x14ac:dyDescent="0.15">
      <c r="A299" s="555" t="s">
        <v>128</v>
      </c>
      <c r="B299" s="45" t="s">
        <v>129</v>
      </c>
      <c r="C299" s="387">
        <f>[7]B!C607</f>
        <v>1570</v>
      </c>
      <c r="D299" s="387">
        <f>[7]B!D607</f>
        <v>1548</v>
      </c>
      <c r="E299" s="387">
        <f>[7]B!E607</f>
        <v>1548</v>
      </c>
      <c r="F299" s="387">
        <f>[7]B!F607</f>
        <v>0</v>
      </c>
      <c r="G299" s="387">
        <f>[7]B!G607</f>
        <v>22</v>
      </c>
      <c r="H299" s="387">
        <f>[7]B!AA607</f>
        <v>279</v>
      </c>
      <c r="I299" s="387">
        <f>[7]B!AB607</f>
        <v>562</v>
      </c>
      <c r="J299" s="387">
        <f>[7]B!AC607</f>
        <v>729</v>
      </c>
      <c r="K299" s="387">
        <f>[7]B!AD607</f>
        <v>0</v>
      </c>
      <c r="L299" s="387">
        <f>[7]B!AE607</f>
        <v>0</v>
      </c>
      <c r="M299" s="387">
        <f>[7]B!AF607</f>
        <v>0</v>
      </c>
      <c r="N299" s="387">
        <f>[7]B!AG607</f>
        <v>0</v>
      </c>
      <c r="O299" s="387">
        <f>[7]B!AH607</f>
        <v>0</v>
      </c>
      <c r="P299" s="387">
        <f>[7]B!AI607</f>
        <v>0</v>
      </c>
      <c r="Q299" s="387">
        <f>[7]B!AJ607</f>
        <v>0</v>
      </c>
      <c r="R299" s="388"/>
      <c r="S299" s="137"/>
      <c r="T299" s="137"/>
    </row>
    <row r="300" spans="1:20" s="3" customFormat="1" ht="15" customHeight="1" x14ac:dyDescent="0.15">
      <c r="A300" s="748" t="s">
        <v>130</v>
      </c>
      <c r="B300" s="749"/>
      <c r="C300" s="398">
        <f t="shared" ref="C300:P300" si="6">+C301+C302+C303+C304+C308+C309</f>
        <v>3955</v>
      </c>
      <c r="D300" s="399">
        <f t="shared" si="6"/>
        <v>3947</v>
      </c>
      <c r="E300" s="391">
        <f t="shared" si="6"/>
        <v>3945</v>
      </c>
      <c r="F300" s="392">
        <f t="shared" si="6"/>
        <v>2</v>
      </c>
      <c r="G300" s="393">
        <f t="shared" si="6"/>
        <v>8</v>
      </c>
      <c r="H300" s="391">
        <f t="shared" si="6"/>
        <v>740</v>
      </c>
      <c r="I300" s="400">
        <f t="shared" si="6"/>
        <v>940</v>
      </c>
      <c r="J300" s="392">
        <f t="shared" si="6"/>
        <v>2275</v>
      </c>
      <c r="K300" s="391">
        <f t="shared" si="6"/>
        <v>28</v>
      </c>
      <c r="L300" s="400">
        <f t="shared" si="6"/>
        <v>0</v>
      </c>
      <c r="M300" s="392">
        <f t="shared" si="6"/>
        <v>0</v>
      </c>
      <c r="N300" s="392">
        <f t="shared" si="6"/>
        <v>0</v>
      </c>
      <c r="O300" s="401">
        <f t="shared" si="6"/>
        <v>0</v>
      </c>
      <c r="P300" s="402">
        <f t="shared" si="6"/>
        <v>1</v>
      </c>
      <c r="Q300" s="403">
        <f>+Q301+Q302+Q303+Q304+Q308+Q309</f>
        <v>0</v>
      </c>
      <c r="R300" s="404">
        <f>+R301+R302+R303</f>
        <v>0</v>
      </c>
      <c r="S300" s="143"/>
      <c r="T300" s="143"/>
    </row>
    <row r="301" spans="1:20" ht="15" customHeight="1" x14ac:dyDescent="0.15">
      <c r="A301" s="42" t="s">
        <v>131</v>
      </c>
      <c r="B301" s="43" t="s">
        <v>132</v>
      </c>
      <c r="C301" s="383">
        <f>[7]B!C669</f>
        <v>1802</v>
      </c>
      <c r="D301" s="383">
        <f>[7]B!D669</f>
        <v>1795</v>
      </c>
      <c r="E301" s="383">
        <f>[7]B!E669</f>
        <v>1793</v>
      </c>
      <c r="F301" s="383">
        <f>[7]B!F669</f>
        <v>2</v>
      </c>
      <c r="G301" s="383">
        <f>[7]B!G669</f>
        <v>7</v>
      </c>
      <c r="H301" s="405">
        <f>[7]B!AA669</f>
        <v>311</v>
      </c>
      <c r="I301" s="405">
        <f>[7]B!AB669</f>
        <v>675</v>
      </c>
      <c r="J301" s="405">
        <f>[7]B!AC669</f>
        <v>816</v>
      </c>
      <c r="K301" s="405">
        <f>[7]B!AD669</f>
        <v>1</v>
      </c>
      <c r="L301" s="405">
        <f>[7]B!AE669</f>
        <v>0</v>
      </c>
      <c r="M301" s="405">
        <f>[7]B!AF669</f>
        <v>0</v>
      </c>
      <c r="N301" s="405">
        <f>[7]B!AG669</f>
        <v>0</v>
      </c>
      <c r="O301" s="405">
        <f>[7]B!AH669</f>
        <v>0</v>
      </c>
      <c r="P301" s="405">
        <f>[7]B!AI669</f>
        <v>0</v>
      </c>
      <c r="Q301" s="405">
        <f>[7]B!AJ669</f>
        <v>0</v>
      </c>
      <c r="R301" s="406"/>
      <c r="S301" s="137"/>
      <c r="T301" s="137"/>
    </row>
    <row r="302" spans="1:20" ht="15" customHeight="1" x14ac:dyDescent="0.15">
      <c r="A302" s="139" t="s">
        <v>133</v>
      </c>
      <c r="B302" s="144" t="s">
        <v>134</v>
      </c>
      <c r="C302" s="385">
        <f>[7]B!C692</f>
        <v>0</v>
      </c>
      <c r="D302" s="385">
        <f>[7]B!D692</f>
        <v>0</v>
      </c>
      <c r="E302" s="385">
        <f>[7]B!E692</f>
        <v>0</v>
      </c>
      <c r="F302" s="385">
        <f>[7]B!F692</f>
        <v>0</v>
      </c>
      <c r="G302" s="385">
        <f>[7]B!G692</f>
        <v>0</v>
      </c>
      <c r="H302" s="407">
        <f>[7]B!AA692</f>
        <v>0</v>
      </c>
      <c r="I302" s="407">
        <f>[7]B!AB692</f>
        <v>0</v>
      </c>
      <c r="J302" s="407">
        <f>[7]B!AC692</f>
        <v>0</v>
      </c>
      <c r="K302" s="407">
        <f>[7]B!AD692</f>
        <v>0</v>
      </c>
      <c r="L302" s="407">
        <f>[7]B!AE692</f>
        <v>0</v>
      </c>
      <c r="M302" s="407">
        <f>[7]B!AF692</f>
        <v>0</v>
      </c>
      <c r="N302" s="407">
        <f>[7]B!AG692</f>
        <v>0</v>
      </c>
      <c r="O302" s="407">
        <f>[7]B!AH692</f>
        <v>0</v>
      </c>
      <c r="P302" s="407">
        <f>[7]B!AI692</f>
        <v>0</v>
      </c>
      <c r="Q302" s="407">
        <f>[7]B!AJ692</f>
        <v>0</v>
      </c>
      <c r="R302" s="408"/>
      <c r="S302" s="137"/>
      <c r="T302" s="137"/>
    </row>
    <row r="303" spans="1:20" ht="15" customHeight="1" x14ac:dyDescent="0.15">
      <c r="A303" s="562" t="s">
        <v>135</v>
      </c>
      <c r="B303" s="145" t="s">
        <v>136</v>
      </c>
      <c r="C303" s="387">
        <f>[7]B!C722</f>
        <v>1513</v>
      </c>
      <c r="D303" s="387">
        <f>[7]B!D722</f>
        <v>1513</v>
      </c>
      <c r="E303" s="387">
        <f>[7]B!E722</f>
        <v>1513</v>
      </c>
      <c r="F303" s="387">
        <f>[7]B!F722</f>
        <v>0</v>
      </c>
      <c r="G303" s="387">
        <f>[7]B!G722</f>
        <v>0</v>
      </c>
      <c r="H303" s="409">
        <f>[7]B!AA722</f>
        <v>96</v>
      </c>
      <c r="I303" s="409">
        <f>[7]B!AB722</f>
        <v>0</v>
      </c>
      <c r="J303" s="409">
        <f>[7]B!AC722</f>
        <v>1417</v>
      </c>
      <c r="K303" s="409">
        <f>[7]B!AD722</f>
        <v>22</v>
      </c>
      <c r="L303" s="409">
        <f>[7]B!AE722</f>
        <v>0</v>
      </c>
      <c r="M303" s="409">
        <f>[7]B!AF722</f>
        <v>0</v>
      </c>
      <c r="N303" s="409">
        <f>[7]B!AG722</f>
        <v>0</v>
      </c>
      <c r="O303" s="409">
        <f>[7]B!AH722</f>
        <v>0</v>
      </c>
      <c r="P303" s="409">
        <f>[7]B!AI722</f>
        <v>0</v>
      </c>
      <c r="Q303" s="409">
        <f>[7]B!AJ722</f>
        <v>0</v>
      </c>
      <c r="R303" s="410"/>
      <c r="S303" s="137"/>
      <c r="T303" s="137"/>
    </row>
    <row r="304" spans="1:20" ht="15" customHeight="1" x14ac:dyDescent="0.15">
      <c r="A304" s="638" t="s">
        <v>113</v>
      </c>
      <c r="B304" s="43" t="s">
        <v>137</v>
      </c>
      <c r="C304" s="411">
        <f t="shared" ref="C304:Q304" si="7">SUM(C305:C307)</f>
        <v>623</v>
      </c>
      <c r="D304" s="311">
        <f t="shared" si="7"/>
        <v>622</v>
      </c>
      <c r="E304" s="345">
        <f t="shared" si="7"/>
        <v>622</v>
      </c>
      <c r="F304" s="412">
        <f t="shared" si="7"/>
        <v>0</v>
      </c>
      <c r="G304" s="413">
        <f t="shared" si="7"/>
        <v>1</v>
      </c>
      <c r="H304" s="414">
        <f t="shared" si="7"/>
        <v>332</v>
      </c>
      <c r="I304" s="415">
        <f t="shared" si="7"/>
        <v>249</v>
      </c>
      <c r="J304" s="416">
        <f t="shared" si="7"/>
        <v>42</v>
      </c>
      <c r="K304" s="414">
        <f t="shared" si="7"/>
        <v>5</v>
      </c>
      <c r="L304" s="415">
        <f t="shared" si="7"/>
        <v>0</v>
      </c>
      <c r="M304" s="416">
        <f t="shared" si="7"/>
        <v>0</v>
      </c>
      <c r="N304" s="416">
        <f t="shared" si="7"/>
        <v>0</v>
      </c>
      <c r="O304" s="417">
        <f t="shared" si="7"/>
        <v>0</v>
      </c>
      <c r="P304" s="418">
        <f t="shared" si="7"/>
        <v>0</v>
      </c>
      <c r="Q304" s="419">
        <f t="shared" si="7"/>
        <v>0</v>
      </c>
      <c r="R304" s="420">
        <f>SUM(R305:R308)</f>
        <v>0</v>
      </c>
      <c r="S304" s="137"/>
      <c r="T304" s="137"/>
    </row>
    <row r="305" spans="1:22" ht="15" customHeight="1" x14ac:dyDescent="0.15">
      <c r="A305" s="638"/>
      <c r="B305" s="54" t="s">
        <v>138</v>
      </c>
      <c r="C305" s="383">
        <f>[7]B!C746-[7]B!C724-[7]B!C725</f>
        <v>544</v>
      </c>
      <c r="D305" s="383">
        <f>[7]B!D746-[7]B!D724-[7]B!D725</f>
        <v>543</v>
      </c>
      <c r="E305" s="383">
        <f>[7]B!E746-[7]B!E724-[7]B!E725</f>
        <v>543</v>
      </c>
      <c r="F305" s="383">
        <f>[7]B!F746-[7]B!F724-[7]B!F725</f>
        <v>0</v>
      </c>
      <c r="G305" s="383">
        <f>[7]B!G746-[7]B!G724-[7]B!G725</f>
        <v>1</v>
      </c>
      <c r="H305" s="405">
        <f>[7]B!AA746-[7]B!AA724-[7]B!AA725</f>
        <v>300</v>
      </c>
      <c r="I305" s="405">
        <f>[7]B!AB746-[7]B!AB724-[7]B!AB725</f>
        <v>235</v>
      </c>
      <c r="J305" s="405">
        <f>[7]B!AC746-[7]B!AC724-[7]B!AC725</f>
        <v>9</v>
      </c>
      <c r="K305" s="405">
        <f>[7]B!AD746-[7]B!AD724-[7]B!AD725</f>
        <v>5</v>
      </c>
      <c r="L305" s="405">
        <f>[7]B!AE746-[7]B!AE724-[7]B!AE725</f>
        <v>0</v>
      </c>
      <c r="M305" s="405">
        <f>[7]B!AF746-[7]B!AF724-[7]B!AF725</f>
        <v>0</v>
      </c>
      <c r="N305" s="405">
        <f>[7]B!AG746-[7]B!AG724-[7]B!AG725</f>
        <v>0</v>
      </c>
      <c r="O305" s="405">
        <f>[7]B!AH746-[7]B!AH724-[7]B!AH725</f>
        <v>0</v>
      </c>
      <c r="P305" s="405">
        <f>[7]B!AI746-[7]B!AI724-[7]B!AI725</f>
        <v>0</v>
      </c>
      <c r="Q305" s="405">
        <f>[7]B!AJ746-[7]B!AJ724-[7]B!AJ725</f>
        <v>0</v>
      </c>
      <c r="R305" s="406"/>
      <c r="S305" s="137"/>
      <c r="T305" s="137"/>
    </row>
    <row r="306" spans="1:22" ht="15" customHeight="1" x14ac:dyDescent="0.15">
      <c r="A306" s="638"/>
      <c r="B306" s="54" t="s">
        <v>139</v>
      </c>
      <c r="C306" s="385">
        <f>[7]B!C724</f>
        <v>0</v>
      </c>
      <c r="D306" s="385">
        <f>[7]B!D724</f>
        <v>0</v>
      </c>
      <c r="E306" s="385">
        <f>[7]B!E724</f>
        <v>0</v>
      </c>
      <c r="F306" s="385">
        <f>[7]B!F724</f>
        <v>0</v>
      </c>
      <c r="G306" s="385">
        <f>[7]B!G724</f>
        <v>0</v>
      </c>
      <c r="H306" s="407">
        <f>[7]B!AA724</f>
        <v>0</v>
      </c>
      <c r="I306" s="407">
        <f>[7]B!AB724</f>
        <v>0</v>
      </c>
      <c r="J306" s="407">
        <f>[7]B!AC724</f>
        <v>0</v>
      </c>
      <c r="K306" s="407">
        <f>[7]B!AD724</f>
        <v>0</v>
      </c>
      <c r="L306" s="407">
        <f>[7]B!AE724</f>
        <v>0</v>
      </c>
      <c r="M306" s="407">
        <f>[7]B!AF724</f>
        <v>0</v>
      </c>
      <c r="N306" s="407">
        <f>[7]B!AG724</f>
        <v>0</v>
      </c>
      <c r="O306" s="407">
        <f>[7]B!AH724</f>
        <v>0</v>
      </c>
      <c r="P306" s="407">
        <f>[7]B!AI724</f>
        <v>0</v>
      </c>
      <c r="Q306" s="407">
        <f>[7]B!AJ724</f>
        <v>0</v>
      </c>
      <c r="R306" s="408"/>
      <c r="S306" s="137"/>
      <c r="T306" s="137"/>
    </row>
    <row r="307" spans="1:22" ht="15" customHeight="1" x14ac:dyDescent="0.15">
      <c r="A307" s="638"/>
      <c r="B307" s="142" t="s">
        <v>140</v>
      </c>
      <c r="C307" s="387">
        <f>[7]B!C725</f>
        <v>79</v>
      </c>
      <c r="D307" s="387">
        <f>[7]B!D725</f>
        <v>79</v>
      </c>
      <c r="E307" s="387">
        <f>[7]B!E725</f>
        <v>79</v>
      </c>
      <c r="F307" s="387">
        <f>[7]B!F725</f>
        <v>0</v>
      </c>
      <c r="G307" s="387">
        <f>[7]B!G725</f>
        <v>0</v>
      </c>
      <c r="H307" s="409">
        <f>[7]B!AA725</f>
        <v>32</v>
      </c>
      <c r="I307" s="409">
        <f>[7]B!AB725</f>
        <v>14</v>
      </c>
      <c r="J307" s="409">
        <f>[7]B!AC725</f>
        <v>33</v>
      </c>
      <c r="K307" s="409">
        <f>[7]B!AD725</f>
        <v>0</v>
      </c>
      <c r="L307" s="409">
        <f>[7]B!AE725</f>
        <v>0</v>
      </c>
      <c r="M307" s="409">
        <f>[7]B!AF725</f>
        <v>0</v>
      </c>
      <c r="N307" s="409">
        <f>[7]B!AG725</f>
        <v>0</v>
      </c>
      <c r="O307" s="409">
        <f>[7]B!AH725</f>
        <v>0</v>
      </c>
      <c r="P307" s="409">
        <f>[7]B!AI725</f>
        <v>0</v>
      </c>
      <c r="Q307" s="409">
        <f>[7]B!AJ725</f>
        <v>0</v>
      </c>
      <c r="R307" s="410"/>
      <c r="S307" s="137"/>
      <c r="T307" s="137"/>
    </row>
    <row r="308" spans="1:22" ht="15" customHeight="1" x14ac:dyDescent="0.15">
      <c r="A308" s="42" t="s">
        <v>115</v>
      </c>
      <c r="B308" s="146" t="s">
        <v>141</v>
      </c>
      <c r="C308" s="421">
        <f>[7]B!C779</f>
        <v>0</v>
      </c>
      <c r="D308" s="421">
        <f>[7]B!D779</f>
        <v>0</v>
      </c>
      <c r="E308" s="421">
        <f>[7]B!E779</f>
        <v>0</v>
      </c>
      <c r="F308" s="421">
        <f>[7]B!F779</f>
        <v>0</v>
      </c>
      <c r="G308" s="421">
        <f>[7]B!G779</f>
        <v>0</v>
      </c>
      <c r="H308" s="422">
        <f>[7]B!AA779</f>
        <v>0</v>
      </c>
      <c r="I308" s="422">
        <f>[7]B!AB779</f>
        <v>0</v>
      </c>
      <c r="J308" s="422">
        <f>[7]B!AC779</f>
        <v>0</v>
      </c>
      <c r="K308" s="422">
        <f>[7]B!AD779</f>
        <v>0</v>
      </c>
      <c r="L308" s="422">
        <f>[7]B!AE779</f>
        <v>0</v>
      </c>
      <c r="M308" s="422">
        <f>[7]B!AF779</f>
        <v>0</v>
      </c>
      <c r="N308" s="422">
        <f>[7]B!AG779</f>
        <v>0</v>
      </c>
      <c r="O308" s="422">
        <f>[7]B!AH779</f>
        <v>0</v>
      </c>
      <c r="P308" s="422">
        <f>[7]B!AI779</f>
        <v>1</v>
      </c>
      <c r="Q308" s="422">
        <f>[7]B!AJ779</f>
        <v>0</v>
      </c>
      <c r="R308" s="423"/>
      <c r="S308" s="137"/>
      <c r="T308" s="137"/>
    </row>
    <row r="309" spans="1:22" s="60" customFormat="1" ht="15" customHeight="1" x14ac:dyDescent="0.15">
      <c r="A309" s="139"/>
      <c r="B309" s="147" t="s">
        <v>142</v>
      </c>
      <c r="C309" s="387">
        <f>[7]B!C837</f>
        <v>17</v>
      </c>
      <c r="D309" s="387">
        <f>[7]B!D837</f>
        <v>17</v>
      </c>
      <c r="E309" s="387">
        <f>[7]B!E837</f>
        <v>17</v>
      </c>
      <c r="F309" s="387">
        <f>[7]B!F837</f>
        <v>0</v>
      </c>
      <c r="G309" s="387">
        <f>[7]B!G837</f>
        <v>0</v>
      </c>
      <c r="H309" s="409">
        <f>[7]B!AA837</f>
        <v>1</v>
      </c>
      <c r="I309" s="409">
        <f>[7]B!AB837</f>
        <v>16</v>
      </c>
      <c r="J309" s="409">
        <f>[7]B!AC837</f>
        <v>0</v>
      </c>
      <c r="K309" s="409">
        <f>[7]B!AD837</f>
        <v>0</v>
      </c>
      <c r="L309" s="409">
        <f>[7]B!AE837</f>
        <v>0</v>
      </c>
      <c r="M309" s="409">
        <f>[7]B!AF837</f>
        <v>0</v>
      </c>
      <c r="N309" s="409">
        <f>[7]B!AG837</f>
        <v>0</v>
      </c>
      <c r="O309" s="409">
        <f>[7]B!AH837</f>
        <v>0</v>
      </c>
      <c r="P309" s="409">
        <f>[7]B!AI837</f>
        <v>0</v>
      </c>
      <c r="Q309" s="409">
        <f>[7]B!AJ837</f>
        <v>0</v>
      </c>
      <c r="R309" s="388"/>
      <c r="S309" s="117"/>
      <c r="T309" s="117"/>
    </row>
    <row r="310" spans="1:22" s="60" customFormat="1" ht="15" customHeight="1" x14ac:dyDescent="0.15">
      <c r="A310" s="741" t="s">
        <v>431</v>
      </c>
      <c r="B310" s="742"/>
      <c r="C310" s="383">
        <f>[7]B!C533</f>
        <v>8100</v>
      </c>
      <c r="D310" s="383">
        <f>[7]B!D533</f>
        <v>7992</v>
      </c>
      <c r="E310" s="383">
        <f>[7]B!E533</f>
        <v>7992</v>
      </c>
      <c r="F310" s="383">
        <f>[7]B!F533</f>
        <v>0</v>
      </c>
      <c r="G310" s="383">
        <f>[7]B!G533</f>
        <v>108</v>
      </c>
      <c r="H310" s="405">
        <f>[7]B!AA533</f>
        <v>5724</v>
      </c>
      <c r="I310" s="405">
        <f>[7]B!AB533</f>
        <v>1139</v>
      </c>
      <c r="J310" s="405">
        <f>[7]B!AC533</f>
        <v>1237</v>
      </c>
      <c r="K310" s="405">
        <f>[7]B!AD533</f>
        <v>0</v>
      </c>
      <c r="L310" s="405">
        <f>[7]B!AE533</f>
        <v>0</v>
      </c>
      <c r="M310" s="405">
        <f>[7]B!AF533</f>
        <v>0</v>
      </c>
      <c r="N310" s="405">
        <f>[7]B!AG533</f>
        <v>0</v>
      </c>
      <c r="O310" s="405">
        <f>[7]B!AH533</f>
        <v>0</v>
      </c>
      <c r="P310" s="405">
        <f>[7]B!AI533</f>
        <v>1</v>
      </c>
      <c r="Q310" s="405">
        <f>[7]B!AJ533</f>
        <v>0</v>
      </c>
      <c r="R310" s="384"/>
      <c r="S310" s="117"/>
      <c r="T310" s="117"/>
    </row>
    <row r="311" spans="1:22" s="3" customFormat="1" ht="15" customHeight="1" x14ac:dyDescent="0.15">
      <c r="A311" s="743" t="s">
        <v>143</v>
      </c>
      <c r="B311" s="744"/>
      <c r="C311" s="424">
        <f>[7]B!C1051</f>
        <v>0</v>
      </c>
      <c r="D311" s="424">
        <f>[7]B!D1051</f>
        <v>0</v>
      </c>
      <c r="E311" s="424">
        <f>[7]B!E1051</f>
        <v>0</v>
      </c>
      <c r="F311" s="424">
        <f>[7]B!F1051</f>
        <v>0</v>
      </c>
      <c r="G311" s="424">
        <f>[7]B!G1051</f>
        <v>0</v>
      </c>
      <c r="H311" s="425">
        <f>[7]B!AA1051</f>
        <v>0</v>
      </c>
      <c r="I311" s="425">
        <f>[7]B!AB1051</f>
        <v>0</v>
      </c>
      <c r="J311" s="425">
        <f>[7]B!AC1051</f>
        <v>0</v>
      </c>
      <c r="K311" s="425">
        <f>[7]B!AD1051</f>
        <v>0</v>
      </c>
      <c r="L311" s="425">
        <f>[7]B!AE1051</f>
        <v>0</v>
      </c>
      <c r="M311" s="425">
        <f>[7]B!AF1051</f>
        <v>0</v>
      </c>
      <c r="N311" s="425">
        <f>[7]B!AG1051</f>
        <v>0</v>
      </c>
      <c r="O311" s="425">
        <f>[7]B!AH1051</f>
        <v>0</v>
      </c>
      <c r="P311" s="425">
        <f>[7]B!AI1051</f>
        <v>777</v>
      </c>
      <c r="Q311" s="425">
        <f>[7]B!AJ1051</f>
        <v>0</v>
      </c>
      <c r="R311" s="426"/>
      <c r="S311" s="143"/>
      <c r="T311" s="143"/>
    </row>
    <row r="312" spans="1:22" s="149" customFormat="1" ht="22.5" customHeight="1" x14ac:dyDescent="0.15">
      <c r="A312" s="12" t="s">
        <v>432</v>
      </c>
      <c r="B312" s="148"/>
      <c r="C312" s="148"/>
      <c r="R312" s="150"/>
      <c r="S312" s="150"/>
      <c r="T312" s="150"/>
    </row>
    <row r="313" spans="1:22" ht="24" customHeight="1" x14ac:dyDescent="0.15">
      <c r="A313" s="639" t="s">
        <v>433</v>
      </c>
      <c r="B313" s="720"/>
      <c r="C313" s="595" t="s">
        <v>410</v>
      </c>
      <c r="D313" s="681" t="s">
        <v>434</v>
      </c>
      <c r="E313" s="682"/>
      <c r="F313" s="682"/>
      <c r="G313" s="747"/>
      <c r="H313" s="726" t="s">
        <v>412</v>
      </c>
      <c r="I313" s="726"/>
      <c r="J313" s="727"/>
      <c r="K313" s="655" t="s">
        <v>413</v>
      </c>
      <c r="L313" s="655"/>
      <c r="M313" s="655"/>
      <c r="N313" s="656" t="s">
        <v>414</v>
      </c>
      <c r="O313" s="659" t="s">
        <v>415</v>
      </c>
      <c r="P313" s="660"/>
      <c r="Q313" s="661" t="s">
        <v>416</v>
      </c>
    </row>
    <row r="314" spans="1:22" ht="18" customHeight="1" x14ac:dyDescent="0.15">
      <c r="A314" s="639"/>
      <c r="B314" s="720"/>
      <c r="C314" s="596"/>
      <c r="D314" s="733" t="s">
        <v>418</v>
      </c>
      <c r="E314" s="735" t="s">
        <v>419</v>
      </c>
      <c r="F314" s="736"/>
      <c r="G314" s="733" t="s">
        <v>420</v>
      </c>
      <c r="H314" s="669" t="s">
        <v>421</v>
      </c>
      <c r="I314" s="671" t="s">
        <v>422</v>
      </c>
      <c r="J314" s="644" t="s">
        <v>423</v>
      </c>
      <c r="K314" s="646" t="s">
        <v>424</v>
      </c>
      <c r="L314" s="647" t="s">
        <v>425</v>
      </c>
      <c r="M314" s="648" t="s">
        <v>426</v>
      </c>
      <c r="N314" s="657"/>
      <c r="O314" s="649" t="s">
        <v>427</v>
      </c>
      <c r="P314" s="650" t="s">
        <v>428</v>
      </c>
      <c r="Q314" s="662"/>
      <c r="R314" s="151"/>
    </row>
    <row r="315" spans="1:22" ht="18" customHeight="1" x14ac:dyDescent="0.15">
      <c r="A315" s="639"/>
      <c r="B315" s="720"/>
      <c r="C315" s="680"/>
      <c r="D315" s="734"/>
      <c r="E315" s="152" t="s">
        <v>429</v>
      </c>
      <c r="F315" s="134" t="s">
        <v>430</v>
      </c>
      <c r="G315" s="734"/>
      <c r="H315" s="670"/>
      <c r="I315" s="672"/>
      <c r="J315" s="645"/>
      <c r="K315" s="646"/>
      <c r="L315" s="647"/>
      <c r="M315" s="648"/>
      <c r="N315" s="658"/>
      <c r="O315" s="649"/>
      <c r="P315" s="650"/>
      <c r="Q315" s="663"/>
      <c r="R315" s="151"/>
      <c r="U315" s="137"/>
      <c r="V315" s="137"/>
    </row>
    <row r="316" spans="1:22" ht="14.25" customHeight="1" x14ac:dyDescent="0.15">
      <c r="A316" s="153" t="s">
        <v>435</v>
      </c>
      <c r="B316" s="154"/>
      <c r="C316" s="155"/>
      <c r="D316" s="156"/>
      <c r="E316" s="157"/>
      <c r="F316" s="158"/>
      <c r="G316" s="159"/>
      <c r="H316" s="157"/>
      <c r="I316" s="160"/>
      <c r="J316" s="161"/>
      <c r="K316" s="162"/>
      <c r="L316" s="160"/>
      <c r="M316" s="161"/>
      <c r="N316" s="163"/>
      <c r="O316" s="162"/>
      <c r="P316" s="158"/>
      <c r="Q316" s="164"/>
      <c r="R316" s="165"/>
      <c r="U316" s="137"/>
    </row>
    <row r="317" spans="1:22" ht="15" customHeight="1" x14ac:dyDescent="0.15">
      <c r="A317" s="166" t="s">
        <v>436</v>
      </c>
      <c r="B317" s="167"/>
      <c r="C317" s="155"/>
      <c r="D317" s="156"/>
      <c r="E317" s="157"/>
      <c r="F317" s="158"/>
      <c r="G317" s="159"/>
      <c r="H317" s="157"/>
      <c r="I317" s="160"/>
      <c r="J317" s="161"/>
      <c r="K317" s="162"/>
      <c r="L317" s="160"/>
      <c r="M317" s="161"/>
      <c r="N317" s="163"/>
      <c r="O317" s="162"/>
      <c r="P317" s="158"/>
      <c r="Q317" s="164"/>
      <c r="R317" s="168"/>
      <c r="U317" s="137"/>
    </row>
    <row r="318" spans="1:22" ht="15" customHeight="1" x14ac:dyDescent="0.15">
      <c r="A318" s="683" t="s">
        <v>437</v>
      </c>
      <c r="B318" s="728"/>
      <c r="C318" s="427">
        <f>SUM([7]B!C844,[7]B!C851,[7]B!C855,[7]B!C862,[7]B!C871)</f>
        <v>0</v>
      </c>
      <c r="D318" s="427">
        <f>SUM([7]B!D844,[7]B!D851,[7]B!D855,[7]B!D862,[7]B!D871)</f>
        <v>0</v>
      </c>
      <c r="E318" s="428">
        <f>SUM([7]B!E844,[7]B!E851,[7]B!E855,[7]B!E862,[7]B!E871)</f>
        <v>0</v>
      </c>
      <c r="F318" s="428">
        <f>SUM([7]B!F844,[7]B!F851,[7]B!F855,[7]B!F862,[7]B!F871)</f>
        <v>0</v>
      </c>
      <c r="G318" s="428">
        <f>SUM([7]B!G844,[7]B!G851,[7]B!G855,[7]B!G862,[7]B!G871)</f>
        <v>0</v>
      </c>
      <c r="H318" s="428">
        <f>SUM([7]B!AA844,[7]B!AA851,[7]B!AA855,[7]B!AA862,[7]B!AA871)</f>
        <v>0</v>
      </c>
      <c r="I318" s="428">
        <f>SUM([7]B!AB844,[7]B!AB851,[7]B!AB855,[7]B!AB862,[7]B!AB871)</f>
        <v>0</v>
      </c>
      <c r="J318" s="428">
        <f>SUM([7]B!AC844,[7]B!AC851,[7]B!AC855,[7]B!AC862,[7]B!AC871)</f>
        <v>0</v>
      </c>
      <c r="K318" s="428">
        <f>SUM([7]B!AD844,[7]B!AD851,[7]B!AD855,[7]B!AD862,[7]B!AD871)</f>
        <v>0</v>
      </c>
      <c r="L318" s="428">
        <f>SUM([7]B!AE844,[7]B!AE851,[7]B!AE855,[7]B!AE862,[7]B!AE871)</f>
        <v>0</v>
      </c>
      <c r="M318" s="428">
        <f>SUM([7]B!AF844,[7]B!AF851,[7]B!AF855,[7]B!AF862,[7]B!AF871)</f>
        <v>0</v>
      </c>
      <c r="N318" s="428">
        <f>SUM([7]B!AG844,[7]B!AG851,[7]B!AG855,[7]B!AG862,[7]B!AG871)</f>
        <v>0</v>
      </c>
      <c r="O318" s="428">
        <f>SUM([7]B!AH844,[7]B!AH851,[7]B!AH855,[7]B!AH862,[7]B!AH871)</f>
        <v>0</v>
      </c>
      <c r="P318" s="428">
        <f>SUM([7]B!AI844,[7]B!AI851,[7]B!AI855,[7]B!AI862,[7]B!AI871)</f>
        <v>45</v>
      </c>
      <c r="Q318" s="428">
        <f>SUM([7]B!AJ844,[7]B!AJ851,[7]B!AJ855,[7]B!AJ862,[7]B!AJ871)</f>
        <v>0</v>
      </c>
      <c r="R318" s="169"/>
      <c r="U318" s="137"/>
    </row>
    <row r="319" spans="1:22" ht="15" customHeight="1" x14ac:dyDescent="0.15">
      <c r="A319" s="737" t="s">
        <v>438</v>
      </c>
      <c r="B319" s="738"/>
      <c r="C319" s="429">
        <f>SUM([7]B!C875,[7]B!C879,[7]B!C883,[7]B!C891,[7]B!C894,[7]B!C897)</f>
        <v>0</v>
      </c>
      <c r="D319" s="429">
        <f>SUM([7]B!D875,[7]B!D879,[7]B!D883,[7]B!D891,[7]B!D894,[7]B!D897)</f>
        <v>0</v>
      </c>
      <c r="E319" s="365">
        <f>SUM([7]B!E875,[7]B!E879,[7]B!E883,[7]B!E891,[7]B!E894,[7]B!E897)</f>
        <v>0</v>
      </c>
      <c r="F319" s="365">
        <f>SUM([7]B!F875,[7]B!F879,[7]B!F883,[7]B!F891,[7]B!F894,[7]B!F897)</f>
        <v>0</v>
      </c>
      <c r="G319" s="365">
        <f>SUM([7]B!G875,[7]B!G879,[7]B!G883,[7]B!G891,[7]B!G894,[7]B!G897)</f>
        <v>0</v>
      </c>
      <c r="H319" s="365">
        <f>SUM([7]B!AA875,[7]B!AA879,[7]B!AA883,[7]B!AA891,[7]B!AA894,[7]B!AA897)</f>
        <v>0</v>
      </c>
      <c r="I319" s="365">
        <f>SUM([7]B!AB875,[7]B!AB879,[7]B!AB883,[7]B!AB891,[7]B!AB894,[7]B!AB897)</f>
        <v>0</v>
      </c>
      <c r="J319" s="365">
        <f>SUM([7]B!AC875,[7]B!AC879,[7]B!AC883,[7]B!AC891,[7]B!AC894,[7]B!AC897)</f>
        <v>0</v>
      </c>
      <c r="K319" s="365">
        <f>SUM([7]B!AD875,[7]B!AD879,[7]B!AD883,[7]B!AD891,[7]B!AD894,[7]B!AD897)</f>
        <v>0</v>
      </c>
      <c r="L319" s="365">
        <f>SUM([7]B!AE875,[7]B!AE879,[7]B!AE883,[7]B!AE891,[7]B!AE894,[7]B!AE897)</f>
        <v>0</v>
      </c>
      <c r="M319" s="365">
        <f>SUM([7]B!AF875,[7]B!AF879,[7]B!AF883,[7]B!AF891,[7]B!AF894,[7]B!AF897)</f>
        <v>0</v>
      </c>
      <c r="N319" s="365">
        <f>SUM([7]B!AG875,[7]B!AG879,[7]B!AG883,[7]B!AG891,[7]B!AG894,[7]B!AG897)</f>
        <v>0</v>
      </c>
      <c r="O319" s="365">
        <f>SUM([7]B!AH875,[7]B!AH879,[7]B!AH883,[7]B!AH891,[7]B!AH894,[7]B!AH897)</f>
        <v>0</v>
      </c>
      <c r="P319" s="365">
        <f>SUM([7]B!AI875,[7]B!AI879,[7]B!AI883,[7]B!AI891,[7]B!AI894,[7]B!AI897)</f>
        <v>0</v>
      </c>
      <c r="Q319" s="365">
        <f>SUM([7]B!AJ875,[7]B!AJ879,[7]B!AJ883,[7]B!AJ891,[7]B!AJ894,[7]B!AJ897)</f>
        <v>0</v>
      </c>
      <c r="R319" s="41"/>
      <c r="U319" s="137"/>
    </row>
    <row r="320" spans="1:22" ht="15" customHeight="1" x14ac:dyDescent="0.15">
      <c r="A320" s="170" t="s">
        <v>439</v>
      </c>
      <c r="B320" s="171"/>
      <c r="C320" s="430"/>
      <c r="D320" s="431"/>
      <c r="E320" s="432"/>
      <c r="F320" s="433"/>
      <c r="G320" s="434"/>
      <c r="H320" s="432"/>
      <c r="I320" s="435"/>
      <c r="J320" s="433"/>
      <c r="K320" s="432"/>
      <c r="L320" s="435"/>
      <c r="M320" s="433"/>
      <c r="N320" s="436"/>
      <c r="O320" s="432"/>
      <c r="P320" s="433"/>
      <c r="Q320" s="437"/>
      <c r="R320" s="169"/>
      <c r="U320" s="137"/>
    </row>
    <row r="321" spans="1:24" ht="15" customHeight="1" x14ac:dyDescent="0.15">
      <c r="A321" s="739" t="s">
        <v>440</v>
      </c>
      <c r="B321" s="740"/>
      <c r="C321" s="344">
        <f>[7]B!C905</f>
        <v>0</v>
      </c>
      <c r="D321" s="344">
        <f>[7]B!D905</f>
        <v>0</v>
      </c>
      <c r="E321" s="381">
        <f>[7]B!E905</f>
        <v>0</v>
      </c>
      <c r="F321" s="381">
        <f>[7]B!F905</f>
        <v>0</v>
      </c>
      <c r="G321" s="381">
        <f>[7]B!G905</f>
        <v>0</v>
      </c>
      <c r="H321" s="381">
        <f>[7]B!AA905</f>
        <v>0</v>
      </c>
      <c r="I321" s="381">
        <f>[7]B!AB905</f>
        <v>0</v>
      </c>
      <c r="J321" s="381">
        <f>[7]B!AC905</f>
        <v>0</v>
      </c>
      <c r="K321" s="381">
        <f>[7]B!AD905</f>
        <v>0</v>
      </c>
      <c r="L321" s="381">
        <f>[7]B!AE905</f>
        <v>0</v>
      </c>
      <c r="M321" s="381">
        <f>[7]B!AF905</f>
        <v>0</v>
      </c>
      <c r="N321" s="381">
        <f>[7]B!AG905</f>
        <v>0</v>
      </c>
      <c r="O321" s="381">
        <f>[7]B!AH905</f>
        <v>0</v>
      </c>
      <c r="P321" s="381">
        <f>[7]B!AI905</f>
        <v>0</v>
      </c>
      <c r="Q321" s="381">
        <f>[7]B!AJ905</f>
        <v>0</v>
      </c>
      <c r="R321" s="169"/>
      <c r="U321" s="137"/>
    </row>
    <row r="322" spans="1:24" ht="15" customHeight="1" x14ac:dyDescent="0.15">
      <c r="A322" s="172" t="s">
        <v>441</v>
      </c>
      <c r="B322" s="173"/>
      <c r="C322" s="430"/>
      <c r="D322" s="431"/>
      <c r="E322" s="432"/>
      <c r="F322" s="433"/>
      <c r="G322" s="434"/>
      <c r="H322" s="432"/>
      <c r="I322" s="435"/>
      <c r="J322" s="433"/>
      <c r="K322" s="432"/>
      <c r="L322" s="435"/>
      <c r="M322" s="433"/>
      <c r="N322" s="436"/>
      <c r="O322" s="432"/>
      <c r="P322" s="433"/>
      <c r="Q322" s="437"/>
      <c r="R322" s="169"/>
      <c r="U322" s="137"/>
    </row>
    <row r="323" spans="1:24" ht="15" customHeight="1" x14ac:dyDescent="0.15">
      <c r="A323" s="683" t="s">
        <v>442</v>
      </c>
      <c r="B323" s="728"/>
      <c r="C323" s="438">
        <f>[7]B!C911</f>
        <v>0</v>
      </c>
      <c r="D323" s="438">
        <f>[7]B!D911</f>
        <v>0</v>
      </c>
      <c r="E323" s="439">
        <f>[7]B!E911</f>
        <v>0</v>
      </c>
      <c r="F323" s="439">
        <f>[7]B!F911</f>
        <v>0</v>
      </c>
      <c r="G323" s="439">
        <f>[7]B!G911</f>
        <v>0</v>
      </c>
      <c r="H323" s="439">
        <f>[7]B!AA911</f>
        <v>0</v>
      </c>
      <c r="I323" s="439">
        <f>[7]B!AB911</f>
        <v>0</v>
      </c>
      <c r="J323" s="439">
        <f>[7]B!AC911</f>
        <v>0</v>
      </c>
      <c r="K323" s="439">
        <f>[7]B!AD911</f>
        <v>0</v>
      </c>
      <c r="L323" s="439">
        <f>[7]B!AE911</f>
        <v>0</v>
      </c>
      <c r="M323" s="439">
        <f>[7]B!AF911</f>
        <v>0</v>
      </c>
      <c r="N323" s="439">
        <f>[7]B!AG911</f>
        <v>0</v>
      </c>
      <c r="O323" s="439">
        <f>[7]B!AH911</f>
        <v>0</v>
      </c>
      <c r="P323" s="439">
        <f>[7]B!AI911</f>
        <v>0</v>
      </c>
      <c r="Q323" s="439">
        <f>[7]B!AJ911</f>
        <v>0</v>
      </c>
      <c r="R323" s="169"/>
      <c r="U323" s="137"/>
    </row>
    <row r="324" spans="1:24" ht="15" customHeight="1" x14ac:dyDescent="0.15">
      <c r="A324" s="729" t="s">
        <v>443</v>
      </c>
      <c r="B324" s="730"/>
      <c r="C324" s="440">
        <f>[7]B!C927</f>
        <v>0</v>
      </c>
      <c r="D324" s="440">
        <f>[7]B!D927</f>
        <v>0</v>
      </c>
      <c r="E324" s="441">
        <f>[7]B!E927</f>
        <v>0</v>
      </c>
      <c r="F324" s="441">
        <f>[7]B!F927</f>
        <v>0</v>
      </c>
      <c r="G324" s="441">
        <f>[7]B!G927</f>
        <v>0</v>
      </c>
      <c r="H324" s="441">
        <f>[7]B!AA927</f>
        <v>0</v>
      </c>
      <c r="I324" s="441">
        <f>[7]B!AB927</f>
        <v>0</v>
      </c>
      <c r="J324" s="441">
        <f>[7]B!AC927</f>
        <v>0</v>
      </c>
      <c r="K324" s="441">
        <f>[7]B!AD927</f>
        <v>0</v>
      </c>
      <c r="L324" s="441">
        <f>[7]B!AE927</f>
        <v>0</v>
      </c>
      <c r="M324" s="441">
        <f>[7]B!AF927</f>
        <v>0</v>
      </c>
      <c r="N324" s="441">
        <f>[7]B!AG927</f>
        <v>0</v>
      </c>
      <c r="O324" s="441">
        <f>[7]B!AH927</f>
        <v>0</v>
      </c>
      <c r="P324" s="441">
        <f>[7]B!AI927</f>
        <v>0</v>
      </c>
      <c r="Q324" s="441">
        <f>[7]B!AJ927</f>
        <v>0</v>
      </c>
      <c r="R324" s="169"/>
      <c r="U324" s="137"/>
    </row>
    <row r="325" spans="1:24" ht="15" customHeight="1" x14ac:dyDescent="0.15">
      <c r="A325" s="729" t="s">
        <v>444</v>
      </c>
      <c r="B325" s="730"/>
      <c r="C325" s="442">
        <f>[7]B!C950</f>
        <v>0</v>
      </c>
      <c r="D325" s="442">
        <f>[7]B!D950</f>
        <v>0</v>
      </c>
      <c r="E325" s="443">
        <f>[7]B!E950</f>
        <v>0</v>
      </c>
      <c r="F325" s="443">
        <f>[7]B!F950</f>
        <v>0</v>
      </c>
      <c r="G325" s="443">
        <f>[7]B!G950</f>
        <v>0</v>
      </c>
      <c r="H325" s="443">
        <f>[7]B!AA950</f>
        <v>0</v>
      </c>
      <c r="I325" s="443">
        <f>[7]B!AB950</f>
        <v>0</v>
      </c>
      <c r="J325" s="443">
        <f>[7]B!AC950</f>
        <v>0</v>
      </c>
      <c r="K325" s="443">
        <f>[7]B!AD950</f>
        <v>0</v>
      </c>
      <c r="L325" s="443">
        <f>[7]B!AE950</f>
        <v>0</v>
      </c>
      <c r="M325" s="443">
        <f>[7]B!AF950</f>
        <v>0</v>
      </c>
      <c r="N325" s="443">
        <f>[7]B!AG950</f>
        <v>0</v>
      </c>
      <c r="O325" s="443">
        <f>[7]B!AH950</f>
        <v>0</v>
      </c>
      <c r="P325" s="443">
        <f>[7]B!AI950</f>
        <v>0</v>
      </c>
      <c r="Q325" s="443">
        <f>[7]B!AJ950</f>
        <v>0</v>
      </c>
      <c r="R325" s="169"/>
      <c r="U325" s="137"/>
    </row>
    <row r="326" spans="1:24" ht="15" customHeight="1" x14ac:dyDescent="0.15">
      <c r="A326" s="731" t="s">
        <v>445</v>
      </c>
      <c r="B326" s="732"/>
      <c r="C326" s="444">
        <f>SUM(C318+C319+C321+C323+C324+C325)</f>
        <v>0</v>
      </c>
      <c r="D326" s="444">
        <f t="shared" ref="D326:Q326" si="8">SUM(D318+D319+D321+D323+D324+D325)</f>
        <v>0</v>
      </c>
      <c r="E326" s="444">
        <f t="shared" si="8"/>
        <v>0</v>
      </c>
      <c r="F326" s="444">
        <f t="shared" si="8"/>
        <v>0</v>
      </c>
      <c r="G326" s="444">
        <f t="shared" si="8"/>
        <v>0</v>
      </c>
      <c r="H326" s="444">
        <f t="shared" si="8"/>
        <v>0</v>
      </c>
      <c r="I326" s="444">
        <f t="shared" si="8"/>
        <v>0</v>
      </c>
      <c r="J326" s="444">
        <f t="shared" si="8"/>
        <v>0</v>
      </c>
      <c r="K326" s="444">
        <f t="shared" si="8"/>
        <v>0</v>
      </c>
      <c r="L326" s="444">
        <f t="shared" si="8"/>
        <v>0</v>
      </c>
      <c r="M326" s="444">
        <f t="shared" si="8"/>
        <v>0</v>
      </c>
      <c r="N326" s="444">
        <f t="shared" si="8"/>
        <v>0</v>
      </c>
      <c r="O326" s="444">
        <f t="shared" si="8"/>
        <v>0</v>
      </c>
      <c r="P326" s="444">
        <f t="shared" si="8"/>
        <v>45</v>
      </c>
      <c r="Q326" s="444">
        <f t="shared" si="8"/>
        <v>0</v>
      </c>
      <c r="R326" s="169"/>
      <c r="U326" s="137"/>
    </row>
    <row r="327" spans="1:24" s="177" customFormat="1" ht="24.95" customHeight="1" x14ac:dyDescent="0.15">
      <c r="A327" s="174" t="s">
        <v>446</v>
      </c>
      <c r="B327" s="175"/>
      <c r="C327" s="175"/>
      <c r="D327" s="445"/>
      <c r="E327" s="445"/>
      <c r="F327" s="445"/>
      <c r="G327" s="445"/>
      <c r="H327" s="445"/>
      <c r="I327" s="445"/>
      <c r="J327" s="445"/>
      <c r="K327" s="445"/>
      <c r="L327" s="445"/>
      <c r="M327" s="445"/>
      <c r="N327" s="445"/>
      <c r="O327" s="446"/>
      <c r="P327" s="446"/>
      <c r="Q327" s="446"/>
      <c r="R327" s="446"/>
      <c r="S327" s="176"/>
      <c r="X327" s="5"/>
    </row>
    <row r="328" spans="1:24" ht="24" customHeight="1" x14ac:dyDescent="0.15">
      <c r="A328" s="639" t="s">
        <v>447</v>
      </c>
      <c r="B328" s="720"/>
      <c r="C328" s="595" t="s">
        <v>410</v>
      </c>
      <c r="D328" s="725" t="s">
        <v>434</v>
      </c>
      <c r="E328" s="725"/>
      <c r="F328" s="725"/>
      <c r="G328" s="725"/>
      <c r="H328" s="726" t="s">
        <v>412</v>
      </c>
      <c r="I328" s="726"/>
      <c r="J328" s="727"/>
      <c r="K328" s="655" t="s">
        <v>413</v>
      </c>
      <c r="L328" s="655"/>
      <c r="M328" s="655"/>
      <c r="N328" s="656" t="s">
        <v>414</v>
      </c>
      <c r="O328" s="659" t="s">
        <v>415</v>
      </c>
      <c r="P328" s="660"/>
      <c r="Q328" s="661" t="s">
        <v>416</v>
      </c>
      <c r="S328" s="151"/>
    </row>
    <row r="329" spans="1:24" ht="18" customHeight="1" x14ac:dyDescent="0.15">
      <c r="A329" s="639"/>
      <c r="B329" s="720"/>
      <c r="C329" s="596"/>
      <c r="D329" s="664" t="s">
        <v>448</v>
      </c>
      <c r="E329" s="721" t="s">
        <v>419</v>
      </c>
      <c r="F329" s="722"/>
      <c r="G329" s="723" t="s">
        <v>449</v>
      </c>
      <c r="H329" s="669" t="s">
        <v>421</v>
      </c>
      <c r="I329" s="671" t="s">
        <v>422</v>
      </c>
      <c r="J329" s="644" t="s">
        <v>423</v>
      </c>
      <c r="K329" s="646" t="s">
        <v>424</v>
      </c>
      <c r="L329" s="647" t="s">
        <v>425</v>
      </c>
      <c r="M329" s="648" t="s">
        <v>426</v>
      </c>
      <c r="N329" s="657"/>
      <c r="O329" s="649" t="s">
        <v>427</v>
      </c>
      <c r="P329" s="650" t="s">
        <v>428</v>
      </c>
      <c r="Q329" s="662"/>
    </row>
    <row r="330" spans="1:24" ht="18" customHeight="1" x14ac:dyDescent="0.15">
      <c r="A330" s="639"/>
      <c r="B330" s="720"/>
      <c r="C330" s="680"/>
      <c r="D330" s="665"/>
      <c r="E330" s="152" t="s">
        <v>429</v>
      </c>
      <c r="F330" s="134" t="s">
        <v>430</v>
      </c>
      <c r="G330" s="724"/>
      <c r="H330" s="670"/>
      <c r="I330" s="672"/>
      <c r="J330" s="645"/>
      <c r="K330" s="646"/>
      <c r="L330" s="647"/>
      <c r="M330" s="648"/>
      <c r="N330" s="658"/>
      <c r="O330" s="649"/>
      <c r="P330" s="650"/>
      <c r="Q330" s="663"/>
    </row>
    <row r="331" spans="1:24" ht="15" customHeight="1" x14ac:dyDescent="0.15">
      <c r="A331" s="447">
        <v>1901023</v>
      </c>
      <c r="B331" s="448" t="s">
        <v>369</v>
      </c>
      <c r="C331" s="449">
        <f>[7]B!C2249</f>
        <v>22</v>
      </c>
      <c r="D331" s="449">
        <f>[7]B!D2249</f>
        <v>22</v>
      </c>
      <c r="E331" s="450">
        <f>[7]B!E2249</f>
        <v>22</v>
      </c>
      <c r="F331" s="450">
        <f>[7]B!F2249</f>
        <v>0</v>
      </c>
      <c r="G331" s="450">
        <f>[7]B!G2249</f>
        <v>0</v>
      </c>
      <c r="H331" s="451">
        <f>[7]B!AA2249</f>
        <v>22</v>
      </c>
      <c r="I331" s="451">
        <f>[7]B!AB2249</f>
        <v>0</v>
      </c>
      <c r="J331" s="451">
        <f>[7]B!AC2249</f>
        <v>0</v>
      </c>
      <c r="K331" s="451">
        <f>[7]B!AD2249</f>
        <v>0</v>
      </c>
      <c r="L331" s="451">
        <f>[7]B!AE2249</f>
        <v>0</v>
      </c>
      <c r="M331" s="451">
        <f>[7]B!AF2249</f>
        <v>0</v>
      </c>
      <c r="N331" s="451">
        <f>[7]B!AG2249</f>
        <v>0</v>
      </c>
      <c r="O331" s="451">
        <f>[7]B!AH2249</f>
        <v>0</v>
      </c>
      <c r="P331" s="451">
        <f>[7]B!AI2249</f>
        <v>0</v>
      </c>
      <c r="Q331" s="451">
        <f>[7]B!AJ2249</f>
        <v>0</v>
      </c>
      <c r="R331" s="169"/>
    </row>
    <row r="332" spans="1:24" ht="15" customHeight="1" x14ac:dyDescent="0.15">
      <c r="A332" s="452">
        <v>1901024</v>
      </c>
      <c r="B332" s="453" t="s">
        <v>370</v>
      </c>
      <c r="C332" s="449">
        <f>[7]B!C2250</f>
        <v>0</v>
      </c>
      <c r="D332" s="449">
        <f>[7]B!D2250</f>
        <v>0</v>
      </c>
      <c r="E332" s="450">
        <f>[7]B!E2250</f>
        <v>0</v>
      </c>
      <c r="F332" s="450">
        <f>[7]B!F2250</f>
        <v>0</v>
      </c>
      <c r="G332" s="450">
        <f>[7]B!G2250</f>
        <v>0</v>
      </c>
      <c r="H332" s="451">
        <f>[7]B!AA2250</f>
        <v>0</v>
      </c>
      <c r="I332" s="451">
        <f>[7]B!AB2250</f>
        <v>0</v>
      </c>
      <c r="J332" s="451">
        <f>[7]B!AC2250</f>
        <v>0</v>
      </c>
      <c r="K332" s="451">
        <f>[7]B!AD2250</f>
        <v>0</v>
      </c>
      <c r="L332" s="451">
        <f>[7]B!AE2250</f>
        <v>0</v>
      </c>
      <c r="M332" s="451">
        <f>[7]B!AF2250</f>
        <v>0</v>
      </c>
      <c r="N332" s="451">
        <f>[7]B!AG2250</f>
        <v>0</v>
      </c>
      <c r="O332" s="451">
        <f>[7]B!AH2250</f>
        <v>0</v>
      </c>
      <c r="P332" s="451">
        <f>[7]B!AI2250</f>
        <v>0</v>
      </c>
      <c r="Q332" s="451">
        <f>[7]B!AJ2250</f>
        <v>0</v>
      </c>
      <c r="R332" s="169"/>
    </row>
    <row r="333" spans="1:24" ht="15" customHeight="1" x14ac:dyDescent="0.15">
      <c r="A333" s="452">
        <v>1901025</v>
      </c>
      <c r="B333" s="453" t="s">
        <v>450</v>
      </c>
      <c r="C333" s="449">
        <f>[7]B!C2251</f>
        <v>0</v>
      </c>
      <c r="D333" s="449">
        <f>[7]B!D2251</f>
        <v>0</v>
      </c>
      <c r="E333" s="450">
        <f>[7]B!E2251</f>
        <v>0</v>
      </c>
      <c r="F333" s="450">
        <f>[7]B!F2251</f>
        <v>0</v>
      </c>
      <c r="G333" s="450">
        <f>[7]B!G2251</f>
        <v>0</v>
      </c>
      <c r="H333" s="451">
        <f>[7]B!AA2251</f>
        <v>0</v>
      </c>
      <c r="I333" s="451">
        <f>[7]B!AB2251</f>
        <v>0</v>
      </c>
      <c r="J333" s="451">
        <f>[7]B!AC2251</f>
        <v>0</v>
      </c>
      <c r="K333" s="451">
        <f>[7]B!AD2251</f>
        <v>0</v>
      </c>
      <c r="L333" s="451">
        <f>[7]B!AE2251</f>
        <v>0</v>
      </c>
      <c r="M333" s="451">
        <f>[7]B!AF2251</f>
        <v>0</v>
      </c>
      <c r="N333" s="451">
        <f>[7]B!AG2251</f>
        <v>0</v>
      </c>
      <c r="O333" s="451">
        <f>[7]B!AH2251</f>
        <v>0</v>
      </c>
      <c r="P333" s="451">
        <f>[7]B!AI2251</f>
        <v>0</v>
      </c>
      <c r="Q333" s="451">
        <f>[7]B!AJ2251</f>
        <v>0</v>
      </c>
      <c r="R333" s="169"/>
    </row>
    <row r="334" spans="1:24" ht="15" customHeight="1" x14ac:dyDescent="0.15">
      <c r="A334" s="452">
        <v>1901026</v>
      </c>
      <c r="B334" s="453" t="s">
        <v>374</v>
      </c>
      <c r="C334" s="449">
        <f>[7]B!C2252</f>
        <v>0</v>
      </c>
      <c r="D334" s="449">
        <f>[7]B!D2252</f>
        <v>0</v>
      </c>
      <c r="E334" s="450">
        <f>[7]B!E2252</f>
        <v>0</v>
      </c>
      <c r="F334" s="450">
        <f>[7]B!F2252</f>
        <v>0</v>
      </c>
      <c r="G334" s="450">
        <f>[7]B!G2252</f>
        <v>0</v>
      </c>
      <c r="H334" s="451">
        <f>[7]B!AA2252</f>
        <v>0</v>
      </c>
      <c r="I334" s="451">
        <f>[7]B!AB2252</f>
        <v>0</v>
      </c>
      <c r="J334" s="451">
        <f>[7]B!AC2252</f>
        <v>0</v>
      </c>
      <c r="K334" s="451">
        <f>[7]B!AD2252</f>
        <v>0</v>
      </c>
      <c r="L334" s="451">
        <f>[7]B!AE2252</f>
        <v>0</v>
      </c>
      <c r="M334" s="451">
        <f>[7]B!AF2252</f>
        <v>0</v>
      </c>
      <c r="N334" s="451">
        <f>[7]B!AG2252</f>
        <v>0</v>
      </c>
      <c r="O334" s="451">
        <f>[7]B!AH2252</f>
        <v>0</v>
      </c>
      <c r="P334" s="451">
        <f>[7]B!AI2252</f>
        <v>0</v>
      </c>
      <c r="Q334" s="451">
        <f>[7]B!AJ2252</f>
        <v>0</v>
      </c>
      <c r="R334" s="169"/>
    </row>
    <row r="335" spans="1:24" ht="15" customHeight="1" x14ac:dyDescent="0.15">
      <c r="A335" s="452">
        <v>1901126</v>
      </c>
      <c r="B335" s="453" t="s">
        <v>375</v>
      </c>
      <c r="C335" s="449">
        <f>[7]B!C2253</f>
        <v>0</v>
      </c>
      <c r="D335" s="449">
        <f>[7]B!D2253</f>
        <v>0</v>
      </c>
      <c r="E335" s="450">
        <f>[7]B!E2253</f>
        <v>0</v>
      </c>
      <c r="F335" s="450">
        <f>[7]B!F2253</f>
        <v>0</v>
      </c>
      <c r="G335" s="450">
        <f>[7]B!G2253</f>
        <v>0</v>
      </c>
      <c r="H335" s="451">
        <f>[7]B!AA2253</f>
        <v>0</v>
      </c>
      <c r="I335" s="451">
        <f>[7]B!AB2253</f>
        <v>0</v>
      </c>
      <c r="J335" s="451">
        <f>[7]B!AC2253</f>
        <v>0</v>
      </c>
      <c r="K335" s="451">
        <f>[7]B!AD2253</f>
        <v>0</v>
      </c>
      <c r="L335" s="451">
        <f>[7]B!AE2253</f>
        <v>0</v>
      </c>
      <c r="M335" s="451">
        <f>[7]B!AF2253</f>
        <v>0</v>
      </c>
      <c r="N335" s="451">
        <f>[7]B!AG2253</f>
        <v>0</v>
      </c>
      <c r="O335" s="451">
        <f>[7]B!AH2253</f>
        <v>0</v>
      </c>
      <c r="P335" s="451">
        <f>[7]B!AI2253</f>
        <v>0</v>
      </c>
      <c r="Q335" s="451">
        <f>[7]B!AJ2253</f>
        <v>0</v>
      </c>
      <c r="R335" s="169"/>
    </row>
    <row r="336" spans="1:24" ht="15" customHeight="1" x14ac:dyDescent="0.15">
      <c r="A336" s="452">
        <v>1901027</v>
      </c>
      <c r="B336" s="453" t="s">
        <v>451</v>
      </c>
      <c r="C336" s="449">
        <f>[7]B!C2254</f>
        <v>0</v>
      </c>
      <c r="D336" s="449">
        <f>[7]B!D2254</f>
        <v>0</v>
      </c>
      <c r="E336" s="450">
        <f>[7]B!E2254</f>
        <v>0</v>
      </c>
      <c r="F336" s="450">
        <f>[7]B!F2254</f>
        <v>0</v>
      </c>
      <c r="G336" s="450">
        <f>[7]B!G2254</f>
        <v>0</v>
      </c>
      <c r="H336" s="451">
        <f>[7]B!AA2254</f>
        <v>0</v>
      </c>
      <c r="I336" s="451">
        <f>[7]B!AB2254</f>
        <v>0</v>
      </c>
      <c r="J336" s="451">
        <f>[7]B!AC2254</f>
        <v>0</v>
      </c>
      <c r="K336" s="451">
        <f>[7]B!AD2254</f>
        <v>0</v>
      </c>
      <c r="L336" s="451">
        <f>[7]B!AE2254</f>
        <v>0</v>
      </c>
      <c r="M336" s="451">
        <f>[7]B!AF2254</f>
        <v>0</v>
      </c>
      <c r="N336" s="451">
        <f>[7]B!AG2254</f>
        <v>0</v>
      </c>
      <c r="O336" s="451">
        <f>[7]B!AH2254</f>
        <v>0</v>
      </c>
      <c r="P336" s="451">
        <f>[7]B!AI2254</f>
        <v>0</v>
      </c>
      <c r="Q336" s="451">
        <f>[7]B!AJ2254</f>
        <v>0</v>
      </c>
      <c r="R336" s="169"/>
    </row>
    <row r="337" spans="1:18" ht="15" customHeight="1" x14ac:dyDescent="0.15">
      <c r="A337" s="452">
        <v>1901028</v>
      </c>
      <c r="B337" s="453" t="s">
        <v>379</v>
      </c>
      <c r="C337" s="449">
        <f>[7]B!C2255</f>
        <v>0</v>
      </c>
      <c r="D337" s="449">
        <f>[7]B!D2255</f>
        <v>0</v>
      </c>
      <c r="E337" s="450">
        <f>[7]B!E2255</f>
        <v>0</v>
      </c>
      <c r="F337" s="450">
        <f>[7]B!F2255</f>
        <v>0</v>
      </c>
      <c r="G337" s="450">
        <f>[7]B!G2255</f>
        <v>0</v>
      </c>
      <c r="H337" s="451">
        <f>[7]B!AA2255</f>
        <v>0</v>
      </c>
      <c r="I337" s="451">
        <f>[7]B!AB2255</f>
        <v>0</v>
      </c>
      <c r="J337" s="451">
        <f>[7]B!AC2255</f>
        <v>0</v>
      </c>
      <c r="K337" s="451">
        <f>[7]B!AD2255</f>
        <v>0</v>
      </c>
      <c r="L337" s="451">
        <f>[7]B!AE2255</f>
        <v>0</v>
      </c>
      <c r="M337" s="451">
        <f>[7]B!AF2255</f>
        <v>0</v>
      </c>
      <c r="N337" s="451">
        <f>[7]B!AG2255</f>
        <v>0</v>
      </c>
      <c r="O337" s="451">
        <f>[7]B!AH2255</f>
        <v>0</v>
      </c>
      <c r="P337" s="451">
        <f>[7]B!AI2255</f>
        <v>0</v>
      </c>
      <c r="Q337" s="451">
        <f>[7]B!AJ2255</f>
        <v>0</v>
      </c>
      <c r="R337" s="169"/>
    </row>
    <row r="338" spans="1:18" ht="15" customHeight="1" x14ac:dyDescent="0.15">
      <c r="A338" s="454">
        <v>1901029</v>
      </c>
      <c r="B338" s="455" t="s">
        <v>380</v>
      </c>
      <c r="C338" s="449">
        <f>[7]B!C2256</f>
        <v>0</v>
      </c>
      <c r="D338" s="449">
        <f>[7]B!D2256</f>
        <v>0</v>
      </c>
      <c r="E338" s="450">
        <f>[7]B!E2256</f>
        <v>0</v>
      </c>
      <c r="F338" s="450">
        <f>[7]B!F2256</f>
        <v>0</v>
      </c>
      <c r="G338" s="450">
        <f>[7]B!G2256</f>
        <v>0</v>
      </c>
      <c r="H338" s="451">
        <f>[7]B!AA2256</f>
        <v>0</v>
      </c>
      <c r="I338" s="451">
        <f>[7]B!AB2256</f>
        <v>0</v>
      </c>
      <c r="J338" s="451">
        <f>[7]B!AC2256</f>
        <v>0</v>
      </c>
      <c r="K338" s="451">
        <f>[7]B!AD2256</f>
        <v>0</v>
      </c>
      <c r="L338" s="451">
        <f>[7]B!AE2256</f>
        <v>0</v>
      </c>
      <c r="M338" s="451">
        <f>[7]B!AF2256</f>
        <v>0</v>
      </c>
      <c r="N338" s="451">
        <f>[7]B!AG2256</f>
        <v>0</v>
      </c>
      <c r="O338" s="451">
        <f>[7]B!AH2256</f>
        <v>0</v>
      </c>
      <c r="P338" s="451">
        <f>[7]B!AI2256</f>
        <v>0</v>
      </c>
      <c r="Q338" s="451">
        <f>[7]B!AJ2256</f>
        <v>0</v>
      </c>
      <c r="R338" s="169"/>
    </row>
    <row r="339" spans="1:18" s="393" customFormat="1" ht="15" customHeight="1" x14ac:dyDescent="0.15">
      <c r="A339" s="700" t="s">
        <v>410</v>
      </c>
      <c r="B339" s="701"/>
      <c r="C339" s="456">
        <f>SUM(C331:C338)</f>
        <v>22</v>
      </c>
      <c r="D339" s="457">
        <f>SUM(D331:D338)</f>
        <v>22</v>
      </c>
      <c r="E339" s="458">
        <f t="shared" ref="E339:Q339" si="9">SUM(E331:E338)</f>
        <v>22</v>
      </c>
      <c r="F339" s="458">
        <f t="shared" si="9"/>
        <v>0</v>
      </c>
      <c r="G339" s="458">
        <f t="shared" si="9"/>
        <v>0</v>
      </c>
      <c r="H339" s="458">
        <f t="shared" si="9"/>
        <v>22</v>
      </c>
      <c r="I339" s="458">
        <f t="shared" si="9"/>
        <v>0</v>
      </c>
      <c r="J339" s="458">
        <f t="shared" si="9"/>
        <v>0</v>
      </c>
      <c r="K339" s="458">
        <f t="shared" si="9"/>
        <v>0</v>
      </c>
      <c r="L339" s="458">
        <f t="shared" si="9"/>
        <v>0</v>
      </c>
      <c r="M339" s="458">
        <f t="shared" si="9"/>
        <v>0</v>
      </c>
      <c r="N339" s="458">
        <f t="shared" si="9"/>
        <v>0</v>
      </c>
      <c r="O339" s="458">
        <f t="shared" si="9"/>
        <v>0</v>
      </c>
      <c r="P339" s="444">
        <f t="shared" si="9"/>
        <v>0</v>
      </c>
      <c r="Q339" s="444">
        <f t="shared" si="9"/>
        <v>0</v>
      </c>
      <c r="R339" s="169"/>
    </row>
    <row r="340" spans="1:18" ht="24.95" customHeight="1" x14ac:dyDescent="0.15">
      <c r="A340" s="702" t="s">
        <v>452</v>
      </c>
      <c r="B340" s="702"/>
      <c r="C340" s="178"/>
      <c r="D340" s="459"/>
      <c r="E340" s="459"/>
      <c r="F340" s="459"/>
      <c r="G340" s="459"/>
      <c r="H340" s="459"/>
      <c r="I340" s="459"/>
      <c r="J340" s="459"/>
      <c r="K340" s="459"/>
      <c r="L340" s="459"/>
      <c r="M340" s="459"/>
      <c r="N340" s="179"/>
      <c r="O340" s="371"/>
      <c r="P340" s="371"/>
    </row>
    <row r="341" spans="1:18" ht="15" customHeight="1" x14ac:dyDescent="0.15">
      <c r="A341" s="690" t="s">
        <v>453</v>
      </c>
      <c r="B341" s="691"/>
      <c r="C341" s="705" t="s">
        <v>6</v>
      </c>
      <c r="D341" s="673" t="s">
        <v>418</v>
      </c>
      <c r="E341" s="709" t="s">
        <v>454</v>
      </c>
      <c r="F341" s="709"/>
      <c r="G341" s="709"/>
      <c r="H341" s="709"/>
      <c r="I341" s="709"/>
      <c r="J341" s="710"/>
      <c r="K341" s="711" t="s">
        <v>455</v>
      </c>
      <c r="L341" s="714" t="s">
        <v>413</v>
      </c>
      <c r="M341" s="715"/>
      <c r="N341" s="716"/>
      <c r="O341" s="656" t="s">
        <v>414</v>
      </c>
      <c r="P341" s="694" t="s">
        <v>415</v>
      </c>
      <c r="Q341" s="695"/>
      <c r="R341" s="661" t="s">
        <v>416</v>
      </c>
    </row>
    <row r="342" spans="1:18" ht="15" customHeight="1" x14ac:dyDescent="0.15">
      <c r="A342" s="703"/>
      <c r="B342" s="704"/>
      <c r="C342" s="706"/>
      <c r="D342" s="708"/>
      <c r="E342" s="698" t="s">
        <v>456</v>
      </c>
      <c r="F342" s="699"/>
      <c r="G342" s="699"/>
      <c r="H342" s="699" t="s">
        <v>457</v>
      </c>
      <c r="I342" s="699"/>
      <c r="J342" s="699"/>
      <c r="K342" s="712"/>
      <c r="L342" s="717"/>
      <c r="M342" s="718"/>
      <c r="N342" s="719"/>
      <c r="O342" s="657"/>
      <c r="P342" s="696"/>
      <c r="Q342" s="697"/>
      <c r="R342" s="662"/>
    </row>
    <row r="343" spans="1:18" ht="45" customHeight="1" x14ac:dyDescent="0.15">
      <c r="A343" s="692"/>
      <c r="B343" s="693"/>
      <c r="C343" s="707"/>
      <c r="D343" s="674"/>
      <c r="E343" s="180" t="s">
        <v>429</v>
      </c>
      <c r="F343" s="181" t="s">
        <v>430</v>
      </c>
      <c r="G343" s="560" t="s">
        <v>449</v>
      </c>
      <c r="H343" s="180" t="s">
        <v>429</v>
      </c>
      <c r="I343" s="181" t="s">
        <v>430</v>
      </c>
      <c r="J343" s="560" t="s">
        <v>449</v>
      </c>
      <c r="K343" s="713"/>
      <c r="L343" s="183" t="s">
        <v>424</v>
      </c>
      <c r="M343" s="184" t="s">
        <v>425</v>
      </c>
      <c r="N343" s="185" t="s">
        <v>426</v>
      </c>
      <c r="O343" s="658"/>
      <c r="P343" s="460" t="s">
        <v>427</v>
      </c>
      <c r="Q343" s="461" t="s">
        <v>428</v>
      </c>
      <c r="R343" s="663"/>
    </row>
    <row r="344" spans="1:18" ht="15" customHeight="1" x14ac:dyDescent="0.15">
      <c r="A344" s="186" t="s">
        <v>458</v>
      </c>
      <c r="B344" s="187" t="s">
        <v>459</v>
      </c>
      <c r="C344" s="311">
        <f>[7]B!$C$1216</f>
        <v>1</v>
      </c>
      <c r="D344" s="449">
        <f>[7]B!H1216</f>
        <v>1</v>
      </c>
      <c r="E344" s="450">
        <f>[7]B!I1216</f>
        <v>0</v>
      </c>
      <c r="F344" s="450">
        <f>[7]B!J1216</f>
        <v>1</v>
      </c>
      <c r="G344" s="450">
        <f>[7]B!K1216</f>
        <v>0</v>
      </c>
      <c r="H344" s="450">
        <f>[7]B!L1216</f>
        <v>0</v>
      </c>
      <c r="I344" s="450">
        <f>[7]B!M1216</f>
        <v>0</v>
      </c>
      <c r="J344" s="450">
        <f>[7]B!N1216</f>
        <v>0</v>
      </c>
      <c r="K344" s="462"/>
      <c r="L344" s="450">
        <f>[7]B!AD1216</f>
        <v>0</v>
      </c>
      <c r="M344" s="450">
        <f>[7]B!AE1216</f>
        <v>0</v>
      </c>
      <c r="N344" s="450">
        <f>[7]B!AF1216</f>
        <v>0</v>
      </c>
      <c r="O344" s="450">
        <f>[7]B!AG1216</f>
        <v>0</v>
      </c>
      <c r="P344" s="450">
        <f>[7]B!AH1216</f>
        <v>0</v>
      </c>
      <c r="Q344" s="450">
        <f>[7]B!AI1216</f>
        <v>0</v>
      </c>
      <c r="R344" s="450">
        <f>[7]B!AJ1216</f>
        <v>0</v>
      </c>
    </row>
    <row r="345" spans="1:18" ht="15" customHeight="1" x14ac:dyDescent="0.15">
      <c r="A345" s="188" t="s">
        <v>460</v>
      </c>
      <c r="B345" s="189" t="s">
        <v>461</v>
      </c>
      <c r="C345" s="449">
        <f>[7]B!C1352</f>
        <v>9</v>
      </c>
      <c r="D345" s="449">
        <f>[7]B!H1352</f>
        <v>9</v>
      </c>
      <c r="E345" s="451">
        <f>[7]B!I1352</f>
        <v>9</v>
      </c>
      <c r="F345" s="451">
        <f>[7]B!J1352</f>
        <v>0</v>
      </c>
      <c r="G345" s="451">
        <f>[7]B!K1352</f>
        <v>0</v>
      </c>
      <c r="H345" s="451">
        <f>[7]B!L1352</f>
        <v>0</v>
      </c>
      <c r="I345" s="451">
        <f>[7]B!M1352</f>
        <v>0</v>
      </c>
      <c r="J345" s="451">
        <f>[7]B!N1352</f>
        <v>0</v>
      </c>
      <c r="K345" s="451">
        <v>1</v>
      </c>
      <c r="L345" s="451">
        <f>[7]B!AD1352</f>
        <v>0</v>
      </c>
      <c r="M345" s="451">
        <f>[7]B!AE1352</f>
        <v>0</v>
      </c>
      <c r="N345" s="451">
        <f>[7]B!AF1352</f>
        <v>0</v>
      </c>
      <c r="O345" s="451">
        <f>[7]B!AG1352</f>
        <v>0</v>
      </c>
      <c r="P345" s="451">
        <f>[7]B!AH1352</f>
        <v>0</v>
      </c>
      <c r="Q345" s="451">
        <f>[7]B!AI1352</f>
        <v>0</v>
      </c>
      <c r="R345" s="451">
        <f>[7]B!AJ1352</f>
        <v>0</v>
      </c>
    </row>
    <row r="346" spans="1:18" ht="15" customHeight="1" x14ac:dyDescent="0.15">
      <c r="A346" s="188" t="s">
        <v>113</v>
      </c>
      <c r="B346" s="189" t="s">
        <v>462</v>
      </c>
      <c r="C346" s="449">
        <f>[7]B!C1502</f>
        <v>19</v>
      </c>
      <c r="D346" s="449">
        <f>[7]B!H1502</f>
        <v>19</v>
      </c>
      <c r="E346" s="451">
        <f>[7]B!I1502</f>
        <v>19</v>
      </c>
      <c r="F346" s="451">
        <f>[7]B!J1502</f>
        <v>0</v>
      </c>
      <c r="G346" s="451">
        <f>[7]B!K1502</f>
        <v>0</v>
      </c>
      <c r="H346" s="451">
        <f>[7]B!L1502</f>
        <v>0</v>
      </c>
      <c r="I346" s="451">
        <f>[7]B!M1502</f>
        <v>0</v>
      </c>
      <c r="J346" s="451">
        <f>[7]B!N1502</f>
        <v>0</v>
      </c>
      <c r="K346" s="451">
        <v>11</v>
      </c>
      <c r="L346" s="451">
        <f>[7]B!AD1502</f>
        <v>0</v>
      </c>
      <c r="M346" s="451">
        <f>[7]B!AE1502</f>
        <v>0</v>
      </c>
      <c r="N346" s="451">
        <f>[7]B!AF1502</f>
        <v>0</v>
      </c>
      <c r="O346" s="451">
        <f>[7]B!AG1502</f>
        <v>0</v>
      </c>
      <c r="P346" s="451">
        <f>[7]B!AH1502</f>
        <v>0</v>
      </c>
      <c r="Q346" s="451">
        <f>[7]B!AI1502</f>
        <v>0</v>
      </c>
      <c r="R346" s="451">
        <f>[7]B!AJ1502</f>
        <v>0</v>
      </c>
    </row>
    <row r="347" spans="1:18" ht="15" customHeight="1" x14ac:dyDescent="0.15">
      <c r="A347" s="188" t="s">
        <v>115</v>
      </c>
      <c r="B347" s="189" t="s">
        <v>463</v>
      </c>
      <c r="C347" s="449">
        <f>[7]B!C1566</f>
        <v>3</v>
      </c>
      <c r="D347" s="449">
        <f>[7]B!H1566</f>
        <v>3</v>
      </c>
      <c r="E347" s="451">
        <f>[7]B!I1566</f>
        <v>3</v>
      </c>
      <c r="F347" s="451">
        <f>[7]B!J1566</f>
        <v>0</v>
      </c>
      <c r="G347" s="451">
        <f>[7]B!K1566</f>
        <v>0</v>
      </c>
      <c r="H347" s="451">
        <f>[7]B!L1566</f>
        <v>0</v>
      </c>
      <c r="I347" s="451">
        <f>[7]B!M1566</f>
        <v>0</v>
      </c>
      <c r="J347" s="451">
        <f>[7]B!N1566</f>
        <v>0</v>
      </c>
      <c r="K347" s="451">
        <v>2</v>
      </c>
      <c r="L347" s="451">
        <f>[7]B!AD1566</f>
        <v>0</v>
      </c>
      <c r="M347" s="451">
        <f>[7]B!AE1566</f>
        <v>0</v>
      </c>
      <c r="N347" s="451">
        <f>[7]B!AF1566</f>
        <v>0</v>
      </c>
      <c r="O347" s="451">
        <f>[7]B!AG1566</f>
        <v>0</v>
      </c>
      <c r="P347" s="451">
        <f>[7]B!AH1566</f>
        <v>0</v>
      </c>
      <c r="Q347" s="451">
        <f>[7]B!AI1566</f>
        <v>0</v>
      </c>
      <c r="R347" s="451">
        <f>[7]B!AJ1566</f>
        <v>0</v>
      </c>
    </row>
    <row r="348" spans="1:18" ht="15" customHeight="1" x14ac:dyDescent="0.15">
      <c r="A348" s="188" t="s">
        <v>117</v>
      </c>
      <c r="B348" s="189" t="s">
        <v>464</v>
      </c>
      <c r="C348" s="449">
        <f>[7]B!C1635</f>
        <v>12</v>
      </c>
      <c r="D348" s="449">
        <f>[7]B!H1635</f>
        <v>10</v>
      </c>
      <c r="E348" s="451">
        <f>[7]B!I1635</f>
        <v>10</v>
      </c>
      <c r="F348" s="451">
        <f>[7]B!J1635</f>
        <v>0</v>
      </c>
      <c r="G348" s="451">
        <f>[7]B!K1635</f>
        <v>0</v>
      </c>
      <c r="H348" s="451">
        <f>[7]B!L1635</f>
        <v>2</v>
      </c>
      <c r="I348" s="451">
        <f>[7]B!M1635</f>
        <v>0</v>
      </c>
      <c r="J348" s="451">
        <f>[7]B!N1635</f>
        <v>0</v>
      </c>
      <c r="K348" s="451">
        <v>8</v>
      </c>
      <c r="L348" s="451">
        <f>[7]B!AD1635</f>
        <v>0</v>
      </c>
      <c r="M348" s="451">
        <f>[7]B!AE1635</f>
        <v>0</v>
      </c>
      <c r="N348" s="451">
        <f>[7]B!AF1635</f>
        <v>0</v>
      </c>
      <c r="O348" s="451">
        <f>[7]B!AG1635</f>
        <v>0</v>
      </c>
      <c r="P348" s="451">
        <f>[7]B!AH1635</f>
        <v>0</v>
      </c>
      <c r="Q348" s="451">
        <f>[7]B!AI1635</f>
        <v>0</v>
      </c>
      <c r="R348" s="451">
        <f>[7]B!AJ1635</f>
        <v>0</v>
      </c>
    </row>
    <row r="349" spans="1:18" ht="15" customHeight="1" x14ac:dyDescent="0.15">
      <c r="A349" s="188" t="s">
        <v>465</v>
      </c>
      <c r="B349" s="189" t="s">
        <v>466</v>
      </c>
      <c r="C349" s="449">
        <f>[7]B!C1680</f>
        <v>28</v>
      </c>
      <c r="D349" s="449">
        <f>[7]B!H1680</f>
        <v>26</v>
      </c>
      <c r="E349" s="451">
        <f>[7]B!I1680</f>
        <v>25</v>
      </c>
      <c r="F349" s="451">
        <f>[7]B!J1680</f>
        <v>1</v>
      </c>
      <c r="G349" s="451">
        <f>[7]B!K1680</f>
        <v>2</v>
      </c>
      <c r="H349" s="451">
        <f>[7]B!L1680</f>
        <v>0</v>
      </c>
      <c r="I349" s="451">
        <f>[7]B!M1680</f>
        <v>0</v>
      </c>
      <c r="J349" s="451">
        <f>[7]B!N1680</f>
        <v>0</v>
      </c>
      <c r="K349" s="451">
        <v>28</v>
      </c>
      <c r="L349" s="451">
        <f>[7]B!AD1680</f>
        <v>0</v>
      </c>
      <c r="M349" s="451">
        <f>[7]B!AE1680</f>
        <v>0</v>
      </c>
      <c r="N349" s="451">
        <f>[7]B!AF1680</f>
        <v>0</v>
      </c>
      <c r="O349" s="451">
        <f>[7]B!AG1680</f>
        <v>0</v>
      </c>
      <c r="P349" s="451">
        <f>[7]B!AH1680</f>
        <v>0</v>
      </c>
      <c r="Q349" s="451">
        <f>[7]B!AI1680</f>
        <v>0</v>
      </c>
      <c r="R349" s="451">
        <f>[7]B!AJ1680</f>
        <v>0</v>
      </c>
    </row>
    <row r="350" spans="1:18" ht="15" customHeight="1" x14ac:dyDescent="0.15">
      <c r="A350" s="188" t="s">
        <v>124</v>
      </c>
      <c r="B350" s="189" t="s">
        <v>467</v>
      </c>
      <c r="C350" s="463">
        <f>[7]B!C1914</f>
        <v>11</v>
      </c>
      <c r="D350" s="463">
        <f>[7]B!H1914</f>
        <v>9</v>
      </c>
      <c r="E350" s="451">
        <f>[7]B!I1914</f>
        <v>9</v>
      </c>
      <c r="F350" s="451">
        <f>[7]B!J1914</f>
        <v>0</v>
      </c>
      <c r="G350" s="451">
        <f>[7]B!K1914</f>
        <v>0</v>
      </c>
      <c r="H350" s="451">
        <f>[7]B!L1914</f>
        <v>2</v>
      </c>
      <c r="I350" s="451">
        <f>[7]B!M1914</f>
        <v>0</v>
      </c>
      <c r="J350" s="451">
        <f>[7]B!N1914</f>
        <v>0</v>
      </c>
      <c r="K350" s="451">
        <v>4</v>
      </c>
      <c r="L350" s="451">
        <f>[7]B!AD1914</f>
        <v>0</v>
      </c>
      <c r="M350" s="451">
        <f>[7]B!AE1914</f>
        <v>0</v>
      </c>
      <c r="N350" s="451">
        <f>[7]B!AF1914</f>
        <v>0</v>
      </c>
      <c r="O350" s="451">
        <f>[7]B!AG1914</f>
        <v>0</v>
      </c>
      <c r="P350" s="451">
        <f>[7]B!AH1914</f>
        <v>0</v>
      </c>
      <c r="Q350" s="451">
        <f>[7]B!AI1914</f>
        <v>0</v>
      </c>
      <c r="R350" s="451">
        <f>[7]B!AJ1914</f>
        <v>0</v>
      </c>
    </row>
    <row r="351" spans="1:18" ht="15" customHeight="1" x14ac:dyDescent="0.15">
      <c r="A351" s="188" t="s">
        <v>468</v>
      </c>
      <c r="B351" s="189" t="s">
        <v>469</v>
      </c>
      <c r="C351" s="463">
        <f>[7]B!C1983</f>
        <v>5</v>
      </c>
      <c r="D351" s="463">
        <f>[7]B!H1983</f>
        <v>5</v>
      </c>
      <c r="E351" s="451">
        <f>[7]B!I1983</f>
        <v>5</v>
      </c>
      <c r="F351" s="451">
        <f>[7]B!J1983</f>
        <v>0</v>
      </c>
      <c r="G351" s="451">
        <f>[7]B!K1983</f>
        <v>0</v>
      </c>
      <c r="H351" s="451">
        <f>[7]B!L1983</f>
        <v>0</v>
      </c>
      <c r="I351" s="451">
        <f>[7]B!M1983</f>
        <v>0</v>
      </c>
      <c r="J351" s="451">
        <f>[7]B!N1983</f>
        <v>0</v>
      </c>
      <c r="K351" s="451">
        <v>1</v>
      </c>
      <c r="L351" s="451">
        <f>[7]B!AD1983</f>
        <v>0</v>
      </c>
      <c r="M351" s="451">
        <f>[7]B!AE1983</f>
        <v>0</v>
      </c>
      <c r="N351" s="451">
        <f>[7]B!AF1983</f>
        <v>0</v>
      </c>
      <c r="O351" s="451">
        <f>[7]B!AG1983</f>
        <v>0</v>
      </c>
      <c r="P351" s="451">
        <f>[7]B!AH1983</f>
        <v>0</v>
      </c>
      <c r="Q351" s="451">
        <f>[7]B!AI1983</f>
        <v>0</v>
      </c>
      <c r="R351" s="451">
        <f>[7]B!AJ1983</f>
        <v>0</v>
      </c>
    </row>
    <row r="352" spans="1:18" ht="15" customHeight="1" x14ac:dyDescent="0.15">
      <c r="A352" s="188" t="s">
        <v>470</v>
      </c>
      <c r="B352" s="189" t="s">
        <v>471</v>
      </c>
      <c r="C352" s="463">
        <f>[7]B!C2176</f>
        <v>149</v>
      </c>
      <c r="D352" s="463">
        <f>[7]B!H2176</f>
        <v>122</v>
      </c>
      <c r="E352" s="451">
        <f>[7]B!I2176</f>
        <v>111</v>
      </c>
      <c r="F352" s="451">
        <f>[7]B!J2176</f>
        <v>11</v>
      </c>
      <c r="G352" s="451">
        <f>[7]B!K2176</f>
        <v>3</v>
      </c>
      <c r="H352" s="451">
        <f>[7]B!L2176</f>
        <v>24</v>
      </c>
      <c r="I352" s="451">
        <f>[7]B!M2176</f>
        <v>0</v>
      </c>
      <c r="J352" s="451">
        <f>[7]B!N2176</f>
        <v>0</v>
      </c>
      <c r="K352" s="464"/>
      <c r="L352" s="451">
        <f>[7]B!AD2176</f>
        <v>0</v>
      </c>
      <c r="M352" s="451">
        <f>[7]B!AE2176</f>
        <v>0</v>
      </c>
      <c r="N352" s="451">
        <f>[7]B!AF2176</f>
        <v>0</v>
      </c>
      <c r="O352" s="451">
        <f>[7]B!AG2176</f>
        <v>0</v>
      </c>
      <c r="P352" s="451">
        <f>[7]B!AH2176</f>
        <v>0</v>
      </c>
      <c r="Q352" s="451">
        <f>[7]B!AI2176</f>
        <v>0</v>
      </c>
      <c r="R352" s="451">
        <f>[7]B!AJ2176</f>
        <v>0</v>
      </c>
    </row>
    <row r="353" spans="1:28" ht="15" customHeight="1" x14ac:dyDescent="0.15">
      <c r="A353" s="188" t="s">
        <v>472</v>
      </c>
      <c r="B353" s="189" t="s">
        <v>473</v>
      </c>
      <c r="C353" s="449">
        <f>[7]B!C2218</f>
        <v>7</v>
      </c>
      <c r="D353" s="449">
        <f>[7]B!H2218</f>
        <v>5</v>
      </c>
      <c r="E353" s="451">
        <f>[7]B!I2218</f>
        <v>4</v>
      </c>
      <c r="F353" s="451">
        <f>[7]B!J2218</f>
        <v>1</v>
      </c>
      <c r="G353" s="451">
        <f>[7]B!K2218</f>
        <v>1</v>
      </c>
      <c r="H353" s="451">
        <f>[7]B!L2218</f>
        <v>1</v>
      </c>
      <c r="I353" s="451">
        <f>[7]B!M2218</f>
        <v>0</v>
      </c>
      <c r="J353" s="451">
        <f>[7]B!N2218</f>
        <v>0</v>
      </c>
      <c r="K353" s="451">
        <v>3</v>
      </c>
      <c r="L353" s="451">
        <f>[7]B!AD2218</f>
        <v>0</v>
      </c>
      <c r="M353" s="451">
        <f>[7]B!AE2218</f>
        <v>0</v>
      </c>
      <c r="N353" s="451">
        <f>[7]B!AF2218</f>
        <v>0</v>
      </c>
      <c r="O353" s="451">
        <f>[7]B!AG2218</f>
        <v>0</v>
      </c>
      <c r="P353" s="451">
        <f>[7]B!AH2218</f>
        <v>0</v>
      </c>
      <c r="Q353" s="451">
        <f>[7]B!AI2218</f>
        <v>0</v>
      </c>
      <c r="R353" s="451">
        <f>[7]B!AJ2218</f>
        <v>0</v>
      </c>
    </row>
    <row r="354" spans="1:28" ht="15" customHeight="1" x14ac:dyDescent="0.15">
      <c r="A354" s="188" t="s">
        <v>474</v>
      </c>
      <c r="B354" s="189" t="s">
        <v>475</v>
      </c>
      <c r="C354" s="449">
        <f>[7]B!C2342</f>
        <v>18</v>
      </c>
      <c r="D354" s="449">
        <f>[7]B!H2342</f>
        <v>15</v>
      </c>
      <c r="E354" s="451">
        <f>[7]B!I2342</f>
        <v>13</v>
      </c>
      <c r="F354" s="451">
        <f>[7]B!J2342</f>
        <v>2</v>
      </c>
      <c r="G354" s="451">
        <f>[7]B!K2342</f>
        <v>0</v>
      </c>
      <c r="H354" s="451">
        <f>[7]B!L2342</f>
        <v>2</v>
      </c>
      <c r="I354" s="451">
        <f>[7]B!M2342</f>
        <v>1</v>
      </c>
      <c r="J354" s="451">
        <f>[7]B!N2342</f>
        <v>0</v>
      </c>
      <c r="K354" s="450">
        <v>0</v>
      </c>
      <c r="L354" s="451">
        <f>[7]B!AD2342</f>
        <v>0</v>
      </c>
      <c r="M354" s="451">
        <f>[7]B!AE2342</f>
        <v>0</v>
      </c>
      <c r="N354" s="451">
        <f>[7]B!AF2342</f>
        <v>0</v>
      </c>
      <c r="O354" s="451">
        <f>[7]B!AG2342</f>
        <v>0</v>
      </c>
      <c r="P354" s="451">
        <f>[7]B!AH2342</f>
        <v>0</v>
      </c>
      <c r="Q354" s="451">
        <f>[7]B!AI2342</f>
        <v>0</v>
      </c>
      <c r="R354" s="451">
        <f>[7]B!AJ2342</f>
        <v>0</v>
      </c>
    </row>
    <row r="355" spans="1:28" ht="15" customHeight="1" x14ac:dyDescent="0.15">
      <c r="A355" s="188" t="s">
        <v>476</v>
      </c>
      <c r="B355" s="189" t="s">
        <v>477</v>
      </c>
      <c r="C355" s="449">
        <f>[7]B!C2377</f>
        <v>7</v>
      </c>
      <c r="D355" s="449">
        <f>[7]B!H2377</f>
        <v>7</v>
      </c>
      <c r="E355" s="451">
        <f>[7]B!I2377</f>
        <v>7</v>
      </c>
      <c r="F355" s="451">
        <f>[7]B!J2377</f>
        <v>0</v>
      </c>
      <c r="G355" s="451">
        <f>[7]B!K2377</f>
        <v>0</v>
      </c>
      <c r="H355" s="451">
        <f>[7]B!L2377</f>
        <v>0</v>
      </c>
      <c r="I355" s="451">
        <f>[7]B!M2377</f>
        <v>0</v>
      </c>
      <c r="J355" s="451">
        <f>[7]B!N2377</f>
        <v>0</v>
      </c>
      <c r="K355" s="450">
        <v>0</v>
      </c>
      <c r="L355" s="451">
        <f>[7]B!AD2377</f>
        <v>0</v>
      </c>
      <c r="M355" s="451">
        <f>[7]B!AE2377</f>
        <v>0</v>
      </c>
      <c r="N355" s="451">
        <f>[7]B!AF2377</f>
        <v>0</v>
      </c>
      <c r="O355" s="451">
        <f>[7]B!AG2377</f>
        <v>0</v>
      </c>
      <c r="P355" s="451">
        <f>[7]B!AH2377</f>
        <v>0</v>
      </c>
      <c r="Q355" s="451">
        <f>[7]B!AI2377</f>
        <v>0</v>
      </c>
      <c r="R355" s="451">
        <f>[7]B!AJ2377</f>
        <v>0</v>
      </c>
    </row>
    <row r="356" spans="1:28" ht="15" customHeight="1" x14ac:dyDescent="0.15">
      <c r="A356" s="188" t="s">
        <v>478</v>
      </c>
      <c r="B356" s="189" t="s">
        <v>479</v>
      </c>
      <c r="C356" s="449">
        <f>[7]B!C2414</f>
        <v>43</v>
      </c>
      <c r="D356" s="449">
        <f>[7]B!H2414</f>
        <v>40</v>
      </c>
      <c r="E356" s="451">
        <f>[7]B!I2414</f>
        <v>29</v>
      </c>
      <c r="F356" s="451">
        <f>[7]B!J2414</f>
        <v>11</v>
      </c>
      <c r="G356" s="451">
        <f>[7]B!K2414</f>
        <v>1</v>
      </c>
      <c r="H356" s="451">
        <f>[7]B!L2414</f>
        <v>1</v>
      </c>
      <c r="I356" s="451">
        <f>[7]B!M2414</f>
        <v>1</v>
      </c>
      <c r="J356" s="451">
        <f>[7]B!N2414</f>
        <v>0</v>
      </c>
      <c r="K356" s="450">
        <v>1</v>
      </c>
      <c r="L356" s="451">
        <f>[7]B!AD2414</f>
        <v>0</v>
      </c>
      <c r="M356" s="451">
        <f>[7]B!AE2414</f>
        <v>0</v>
      </c>
      <c r="N356" s="451">
        <f>[7]B!AF2414</f>
        <v>0</v>
      </c>
      <c r="O356" s="451">
        <f>[7]B!AG2414</f>
        <v>0</v>
      </c>
      <c r="P356" s="451">
        <f>[7]B!AH2414</f>
        <v>0</v>
      </c>
      <c r="Q356" s="451">
        <f>[7]B!AI2414</f>
        <v>0</v>
      </c>
      <c r="R356" s="451">
        <f>[7]B!AJ2414</f>
        <v>0</v>
      </c>
    </row>
    <row r="357" spans="1:28" ht="15" customHeight="1" x14ac:dyDescent="0.15">
      <c r="A357" s="190" t="s">
        <v>480</v>
      </c>
      <c r="B357" s="189" t="s">
        <v>481</v>
      </c>
      <c r="C357" s="465">
        <f>SUM(C358:C360)</f>
        <v>91</v>
      </c>
      <c r="D357" s="465">
        <f t="shared" ref="D357:J357" si="10">SUM(D358:D360)</f>
        <v>87</v>
      </c>
      <c r="E357" s="466">
        <f t="shared" si="10"/>
        <v>24</v>
      </c>
      <c r="F357" s="466">
        <f t="shared" si="10"/>
        <v>63</v>
      </c>
      <c r="G357" s="466">
        <f t="shared" si="10"/>
        <v>4</v>
      </c>
      <c r="H357" s="466">
        <f t="shared" si="10"/>
        <v>0</v>
      </c>
      <c r="I357" s="466">
        <f t="shared" si="10"/>
        <v>0</v>
      </c>
      <c r="J357" s="466">
        <f t="shared" si="10"/>
        <v>0</v>
      </c>
      <c r="K357" s="464"/>
      <c r="L357" s="466">
        <f>SUM(L358:L360)</f>
        <v>0</v>
      </c>
      <c r="M357" s="466">
        <f t="shared" ref="M357:R357" si="11">SUM(M358:M360)</f>
        <v>0</v>
      </c>
      <c r="N357" s="466">
        <f t="shared" si="11"/>
        <v>0</v>
      </c>
      <c r="O357" s="466">
        <f t="shared" si="11"/>
        <v>0</v>
      </c>
      <c r="P357" s="466">
        <f t="shared" si="11"/>
        <v>0</v>
      </c>
      <c r="Q357" s="466">
        <f t="shared" si="11"/>
        <v>0</v>
      </c>
      <c r="R357" s="466">
        <f t="shared" si="11"/>
        <v>0</v>
      </c>
    </row>
    <row r="358" spans="1:28" ht="15" customHeight="1" x14ac:dyDescent="0.15">
      <c r="A358" s="191"/>
      <c r="B358" s="76" t="s">
        <v>184</v>
      </c>
      <c r="C358" s="465">
        <f>[7]B!C2420</f>
        <v>91</v>
      </c>
      <c r="D358" s="465">
        <f>[7]B!H2420</f>
        <v>87</v>
      </c>
      <c r="E358" s="451">
        <f>[7]B!I2420</f>
        <v>24</v>
      </c>
      <c r="F358" s="451">
        <f>[7]B!J2420</f>
        <v>63</v>
      </c>
      <c r="G358" s="451">
        <f>[7]B!K2420</f>
        <v>4</v>
      </c>
      <c r="H358" s="451">
        <f>[7]B!L2420</f>
        <v>0</v>
      </c>
      <c r="I358" s="451">
        <f>[7]B!M2420</f>
        <v>0</v>
      </c>
      <c r="J358" s="451">
        <f>[7]B!N2420</f>
        <v>0</v>
      </c>
      <c r="K358" s="464"/>
      <c r="L358" s="451">
        <f>[7]B!AD2420</f>
        <v>0</v>
      </c>
      <c r="M358" s="451">
        <f>[7]B!AE2420</f>
        <v>0</v>
      </c>
      <c r="N358" s="451">
        <f>[7]B!AF2420</f>
        <v>0</v>
      </c>
      <c r="O358" s="451">
        <f>[7]B!AG2420</f>
        <v>0</v>
      </c>
      <c r="P358" s="451">
        <f>[7]B!AH2420</f>
        <v>0</v>
      </c>
      <c r="Q358" s="451">
        <f>[7]B!AI2420</f>
        <v>0</v>
      </c>
      <c r="R358" s="451">
        <f>[7]B!AJ2420</f>
        <v>0</v>
      </c>
    </row>
    <row r="359" spans="1:28" ht="15" customHeight="1" x14ac:dyDescent="0.15">
      <c r="A359" s="191"/>
      <c r="B359" s="76" t="s">
        <v>185</v>
      </c>
      <c r="C359" s="465">
        <f>[7]B!C2421</f>
        <v>0</v>
      </c>
      <c r="D359" s="465">
        <f>[7]B!H2421</f>
        <v>0</v>
      </c>
      <c r="E359" s="451">
        <f>[7]B!I2421</f>
        <v>0</v>
      </c>
      <c r="F359" s="451">
        <f>[7]B!J2421</f>
        <v>0</v>
      </c>
      <c r="G359" s="451">
        <f>[7]B!K2421</f>
        <v>0</v>
      </c>
      <c r="H359" s="451">
        <f>[7]B!L2421</f>
        <v>0</v>
      </c>
      <c r="I359" s="451">
        <f>[7]B!M2421</f>
        <v>0</v>
      </c>
      <c r="J359" s="451">
        <f>[7]B!N2421</f>
        <v>0</v>
      </c>
      <c r="K359" s="464"/>
      <c r="L359" s="451">
        <f>[7]B!AD2421</f>
        <v>0</v>
      </c>
      <c r="M359" s="451">
        <f>[7]B!AE2421</f>
        <v>0</v>
      </c>
      <c r="N359" s="451">
        <f>[7]B!AF2421</f>
        <v>0</v>
      </c>
      <c r="O359" s="451">
        <f>[7]B!AG2421</f>
        <v>0</v>
      </c>
      <c r="P359" s="451">
        <f>[7]B!AH2421</f>
        <v>0</v>
      </c>
      <c r="Q359" s="451">
        <f>[7]B!AI2421</f>
        <v>0</v>
      </c>
      <c r="R359" s="451">
        <f>[7]B!AJ2421</f>
        <v>0</v>
      </c>
    </row>
    <row r="360" spans="1:28" ht="15" customHeight="1" x14ac:dyDescent="0.15">
      <c r="A360" s="191"/>
      <c r="B360" s="76" t="s">
        <v>186</v>
      </c>
      <c r="C360" s="318">
        <f>SUM([7]B!C2422:C2426)</f>
        <v>0</v>
      </c>
      <c r="D360" s="318">
        <f>SUM([7]B!H2422:H2426)</f>
        <v>0</v>
      </c>
      <c r="E360" s="467">
        <f>SUM([7]B!I2422:I2426)</f>
        <v>0</v>
      </c>
      <c r="F360" s="467">
        <f>SUM([7]B!J2422:J2426)</f>
        <v>0</v>
      </c>
      <c r="G360" s="467">
        <f>SUM([7]B!K2422:K2426)</f>
        <v>0</v>
      </c>
      <c r="H360" s="467">
        <f>SUM([7]B!L2422:L2426)</f>
        <v>0</v>
      </c>
      <c r="I360" s="467">
        <f>SUM([7]B!M2422:M2426)</f>
        <v>0</v>
      </c>
      <c r="J360" s="467">
        <f>SUM([7]B!N2422:N2426)</f>
        <v>0</v>
      </c>
      <c r="K360" s="464"/>
      <c r="L360" s="467">
        <f>SUM([7]B!AD2422:AD2426)</f>
        <v>0</v>
      </c>
      <c r="M360" s="467">
        <f>SUM([7]B!AE2422:AE2426)</f>
        <v>0</v>
      </c>
      <c r="N360" s="467">
        <f>SUM([7]B!AF2422:AF2426)</f>
        <v>0</v>
      </c>
      <c r="O360" s="467">
        <f>SUM([7]B!AG2422:AG2426)</f>
        <v>0</v>
      </c>
      <c r="P360" s="467">
        <f>SUM([7]B!AH2422:AH2426)</f>
        <v>0</v>
      </c>
      <c r="Q360" s="467">
        <f>SUM([7]B!AI2422:AI2426)</f>
        <v>0</v>
      </c>
      <c r="R360" s="467">
        <f>SUM([7]B!AJ2422:AJ2426)</f>
        <v>0</v>
      </c>
    </row>
    <row r="361" spans="1:28" ht="15" customHeight="1" x14ac:dyDescent="0.15">
      <c r="A361" s="188" t="s">
        <v>482</v>
      </c>
      <c r="B361" s="189" t="s">
        <v>483</v>
      </c>
      <c r="C361" s="449">
        <f>[7]B!C2660</f>
        <v>58</v>
      </c>
      <c r="D361" s="449">
        <f>[7]B!H2660</f>
        <v>52</v>
      </c>
      <c r="E361" s="451">
        <f>[7]B!I2660</f>
        <v>50</v>
      </c>
      <c r="F361" s="451">
        <f>[7]B!J2660</f>
        <v>2</v>
      </c>
      <c r="G361" s="451">
        <f>[7]B!K2660</f>
        <v>2</v>
      </c>
      <c r="H361" s="451">
        <f>[7]B!L2660</f>
        <v>4</v>
      </c>
      <c r="I361" s="451">
        <f>[7]B!M2660</f>
        <v>0</v>
      </c>
      <c r="J361" s="451">
        <f>[7]B!N2660</f>
        <v>0</v>
      </c>
      <c r="K361" s="450">
        <v>3</v>
      </c>
      <c r="L361" s="451">
        <f>[7]B!AD2660</f>
        <v>0</v>
      </c>
      <c r="M361" s="451">
        <f>[7]B!AE2660</f>
        <v>0</v>
      </c>
      <c r="N361" s="451">
        <f>[7]B!AF2660</f>
        <v>0</v>
      </c>
      <c r="O361" s="451">
        <f>[7]B!AG2660</f>
        <v>0</v>
      </c>
      <c r="P361" s="451">
        <f>[7]B!AH2660</f>
        <v>0</v>
      </c>
      <c r="Q361" s="451">
        <f>[7]B!AI2660</f>
        <v>0</v>
      </c>
      <c r="R361" s="451">
        <f>[7]B!AJ2660</f>
        <v>0</v>
      </c>
    </row>
    <row r="362" spans="1:28" ht="15" customHeight="1" x14ac:dyDescent="0.15">
      <c r="A362" s="188" t="s">
        <v>484</v>
      </c>
      <c r="B362" s="189" t="s">
        <v>485</v>
      </c>
      <c r="C362" s="468">
        <f>SUM([7]B!C2843+[7]B!C2816)</f>
        <v>55</v>
      </c>
      <c r="D362" s="468">
        <f>SUM([7]B!H2843+[7]B!H2816)</f>
        <v>55</v>
      </c>
      <c r="E362" s="467">
        <f>SUM([7]B!I2843+[7]B!I2816)</f>
        <v>55</v>
      </c>
      <c r="F362" s="467">
        <f>SUM([7]B!J2843+[7]B!J2816)</f>
        <v>0</v>
      </c>
      <c r="G362" s="467">
        <f>SUM([7]B!K2843+[7]B!K2816)</f>
        <v>0</v>
      </c>
      <c r="H362" s="467">
        <f>SUM([7]B!L2843+[7]B!L2816)</f>
        <v>0</v>
      </c>
      <c r="I362" s="467">
        <f>SUM([7]B!M2843+[7]B!M2816)</f>
        <v>0</v>
      </c>
      <c r="J362" s="467">
        <f>SUM([7]B!N2843+[7]B!N2816)</f>
        <v>0</v>
      </c>
      <c r="K362" s="450">
        <v>51</v>
      </c>
      <c r="L362" s="467">
        <f>SUM([7]B!AD2843+[7]B!AD2816)</f>
        <v>0</v>
      </c>
      <c r="M362" s="467">
        <f>SUM([7]B!AE2843+[7]B!AE2816)</f>
        <v>0</v>
      </c>
      <c r="N362" s="467">
        <f>SUM([7]B!AF2843+[7]B!AF2816)</f>
        <v>0</v>
      </c>
      <c r="O362" s="467">
        <f>SUM([7]B!AG2843+[7]B!AG2816)</f>
        <v>0</v>
      </c>
      <c r="P362" s="467">
        <f>SUM([7]B!AH2843+[7]B!AH2816)</f>
        <v>0</v>
      </c>
      <c r="Q362" s="467">
        <f>SUM([7]B!AI2843+[7]B!AI2816)</f>
        <v>0</v>
      </c>
      <c r="R362" s="467">
        <f>SUM([7]B!AJ2843+[7]B!AJ2816)</f>
        <v>0</v>
      </c>
    </row>
    <row r="363" spans="1:28" ht="15" customHeight="1" x14ac:dyDescent="0.15">
      <c r="A363" s="192" t="s">
        <v>484</v>
      </c>
      <c r="B363" s="193" t="s">
        <v>486</v>
      </c>
      <c r="C363" s="469">
        <f>[7]B!C2672</f>
        <v>3</v>
      </c>
      <c r="D363" s="449">
        <f>[7]B!H2672</f>
        <v>1</v>
      </c>
      <c r="E363" s="470">
        <f>[7]B!I2672</f>
        <v>1</v>
      </c>
      <c r="F363" s="470">
        <f>[7]B!J2672</f>
        <v>0</v>
      </c>
      <c r="G363" s="470">
        <f>[7]B!K2672</f>
        <v>0</v>
      </c>
      <c r="H363" s="470">
        <f>[7]B!L2672</f>
        <v>2</v>
      </c>
      <c r="I363" s="470">
        <f>[7]B!M2672</f>
        <v>0</v>
      </c>
      <c r="J363" s="470">
        <f>[7]B!N2672</f>
        <v>0</v>
      </c>
      <c r="K363" s="471"/>
      <c r="L363" s="470">
        <f>[7]B!AD2672</f>
        <v>0</v>
      </c>
      <c r="M363" s="470">
        <f>[7]B!AE2672</f>
        <v>0</v>
      </c>
      <c r="N363" s="470">
        <f>[7]B!AF2672</f>
        <v>0</v>
      </c>
      <c r="O363" s="470">
        <f>[7]B!AG2672</f>
        <v>0</v>
      </c>
      <c r="P363" s="470">
        <f>[7]B!AH2672</f>
        <v>0</v>
      </c>
      <c r="Q363" s="470">
        <f>[7]B!AI2672</f>
        <v>0</v>
      </c>
      <c r="R363" s="470">
        <f>[7]B!AJ2672</f>
        <v>0</v>
      </c>
    </row>
    <row r="364" spans="1:28" s="3" customFormat="1" ht="15" customHeight="1" x14ac:dyDescent="0.15">
      <c r="A364" s="639" t="s">
        <v>487</v>
      </c>
      <c r="B364" s="639"/>
      <c r="C364" s="456">
        <f>SUM(C344:C357)+C361+C362+C363</f>
        <v>519</v>
      </c>
      <c r="D364" s="456">
        <f t="shared" ref="D364:J364" si="12">SUM(D344:D357)+D361+D362+D363</f>
        <v>466</v>
      </c>
      <c r="E364" s="456">
        <f t="shared" si="12"/>
        <v>374</v>
      </c>
      <c r="F364" s="456">
        <f t="shared" si="12"/>
        <v>92</v>
      </c>
      <c r="G364" s="456">
        <f t="shared" si="12"/>
        <v>13</v>
      </c>
      <c r="H364" s="456">
        <f t="shared" si="12"/>
        <v>38</v>
      </c>
      <c r="I364" s="456">
        <f t="shared" si="12"/>
        <v>2</v>
      </c>
      <c r="J364" s="456">
        <f t="shared" si="12"/>
        <v>0</v>
      </c>
      <c r="K364" s="456">
        <f>SUM(K345:K351)+K361+K362+K353+K354+K355+K356</f>
        <v>113</v>
      </c>
      <c r="L364" s="456">
        <f t="shared" ref="L364:R364" si="13">SUM(L344:L357)+L361+L362+L363</f>
        <v>0</v>
      </c>
      <c r="M364" s="456">
        <f t="shared" si="13"/>
        <v>0</v>
      </c>
      <c r="N364" s="456">
        <f t="shared" si="13"/>
        <v>0</v>
      </c>
      <c r="O364" s="456">
        <f t="shared" si="13"/>
        <v>0</v>
      </c>
      <c r="P364" s="456">
        <f t="shared" si="13"/>
        <v>0</v>
      </c>
      <c r="Q364" s="456">
        <f t="shared" si="13"/>
        <v>0</v>
      </c>
      <c r="R364" s="456">
        <f t="shared" si="13"/>
        <v>0</v>
      </c>
    </row>
    <row r="365" spans="1:28" ht="24.95" customHeight="1" x14ac:dyDescent="0.15">
      <c r="A365" s="689" t="s">
        <v>488</v>
      </c>
      <c r="B365" s="689"/>
      <c r="C365" s="689"/>
      <c r="D365" s="689"/>
      <c r="E365" s="689"/>
      <c r="F365" s="689"/>
    </row>
    <row r="366" spans="1:28" ht="42" customHeight="1" x14ac:dyDescent="0.15">
      <c r="A366" s="690" t="s">
        <v>489</v>
      </c>
      <c r="B366" s="691"/>
      <c r="C366" s="595" t="s">
        <v>410</v>
      </c>
      <c r="D366" s="595" t="s">
        <v>490</v>
      </c>
      <c r="E366" s="656" t="s">
        <v>491</v>
      </c>
      <c r="F366" s="656" t="s">
        <v>492</v>
      </c>
      <c r="G366" s="460" t="s">
        <v>493</v>
      </c>
      <c r="H366" s="460" t="s">
        <v>494</v>
      </c>
      <c r="I366" s="460" t="s">
        <v>495</v>
      </c>
      <c r="J366" s="472" t="s">
        <v>495</v>
      </c>
    </row>
    <row r="367" spans="1:28" ht="32.25" customHeight="1" x14ac:dyDescent="0.15">
      <c r="A367" s="692"/>
      <c r="B367" s="693"/>
      <c r="C367" s="680"/>
      <c r="D367" s="680"/>
      <c r="E367" s="658"/>
      <c r="F367" s="658"/>
      <c r="G367" s="473" t="s">
        <v>491</v>
      </c>
      <c r="H367" s="473" t="s">
        <v>492</v>
      </c>
      <c r="I367" s="473" t="s">
        <v>491</v>
      </c>
      <c r="J367" s="474" t="s">
        <v>492</v>
      </c>
    </row>
    <row r="368" spans="1:28" ht="15" customHeight="1" x14ac:dyDescent="0.15">
      <c r="A368" s="683" t="s">
        <v>496</v>
      </c>
      <c r="B368" s="684"/>
      <c r="C368" s="475">
        <f>SUM(E368,F368)</f>
        <v>146</v>
      </c>
      <c r="D368" s="476">
        <v>83</v>
      </c>
      <c r="E368" s="477">
        <f>SUM([7]B!P1216,[7]B!P1352,[7]B!P1502,[7]B!P1566,[7]B!P1635,[7]B!P1680,[7]B!P1901,[7]B!P1913,[7]B!P1983,[7]B!P2176,[7]B!P2218,[7]B!P2342,[7]B!P2377,[7]B!P2414,[7]B!P2429,[7]B!P2660,[7]B!P2672,[7]B!P2843)</f>
        <v>8</v>
      </c>
      <c r="F368" s="477">
        <f>SUM([7]B!Q1216,[7]B!Q1352,[7]B!Q1502,[7]B!Q1566,[7]B!Q1635,[7]B!Q1680,[7]B!Q1901,[7]B!Q1913,[7]B!Q1983,[7]B!Q2176,[7]B!Q2218,[7]B!Q2342,[7]B!Q2377,[7]B!Q2414,[7]B!Q2429,[7]B!Q2660,[7]B!Q2672,[7]B!Q2843,[7]B!Q2676,[7]B!Q2702)</f>
        <v>138</v>
      </c>
      <c r="G368" s="476"/>
      <c r="H368" s="478"/>
      <c r="I368" s="478"/>
      <c r="J368" s="479"/>
      <c r="K368" s="165" t="str">
        <f>AA368</f>
        <v/>
      </c>
      <c r="AA368" s="194" t="str">
        <f>IF(C368&lt;D368,"Beneficiarios MAI no puede ser mayor al TOTAL","")</f>
        <v/>
      </c>
      <c r="AB368" s="194">
        <f>IF(C368&lt;D368,1,0)</f>
        <v>0</v>
      </c>
    </row>
    <row r="369" spans="1:28" ht="15" customHeight="1" x14ac:dyDescent="0.15">
      <c r="A369" s="685" t="s">
        <v>497</v>
      </c>
      <c r="B369" s="686"/>
      <c r="C369" s="480">
        <f>SUM(E369,F369)</f>
        <v>70</v>
      </c>
      <c r="D369" s="481">
        <v>57</v>
      </c>
      <c r="E369" s="482">
        <f>SUM([7]B!S1216,[7]B!S1352,[7]B!S1502,[7]B!S1566,[7]B!S1635,[7]B!S1680,[7]B!S1901,[7]B!S1913,[7]B!S1983,[7]B!S2176,[7]B!S2218,[7]B!S2342,[7]B!S2377,[7]B!S2414,[7]B!S2429,[7]B!S2660,[7]B!S2672,[7]B!S2843)</f>
        <v>6</v>
      </c>
      <c r="F369" s="482">
        <f>SUM([7]B!T1216,[7]B!T1352,[7]B!T1502,[7]B!T1566,[7]B!T1635,[7]B!T1680,[7]B!T1901,[7]B!T1913,[7]B!T1983,[7]B!T2176,[7]B!T2218,[7]B!T2342,[7]B!T2377,[7]B!T2414,[7]B!T2429,[7]B!T2660,[7]B!T2672,[7]B!T2843)</f>
        <v>64</v>
      </c>
      <c r="G369" s="481"/>
      <c r="H369" s="483"/>
      <c r="I369" s="483"/>
      <c r="J369" s="483"/>
      <c r="K369" s="165" t="str">
        <f>AA369</f>
        <v/>
      </c>
      <c r="AA369" s="194" t="str">
        <f>IF(C369&lt;D369,"Beneficiarios MAI no puede ser mayor al TOTAL","")</f>
        <v/>
      </c>
      <c r="AB369" s="194">
        <f>IF(C369&lt;D369,1,0)</f>
        <v>0</v>
      </c>
    </row>
    <row r="370" spans="1:28" ht="15" customHeight="1" x14ac:dyDescent="0.15">
      <c r="A370" s="687" t="s">
        <v>498</v>
      </c>
      <c r="B370" s="195" t="s">
        <v>499</v>
      </c>
      <c r="C370" s="475">
        <f>SUM(E370,F370)</f>
        <v>188</v>
      </c>
      <c r="D370" s="476">
        <v>163</v>
      </c>
      <c r="E370" s="477">
        <f>SUM([7]B!Y1216,[7]B!Y1352,[7]B!Y1502,[7]B!Y1566,[7]B!Y1635,[7]B!Y1680,[7]B!Y1901,[7]B!Y1913,[7]B!Y1983,[7]B!Y2176,[7]B!Y2218,[7]B!Y2342,[7]B!Y2377,[7]B!Y2414,[7]B!Y2429,[7]B!Y2660,[7]B!Y2672,[7]B!Y2843)</f>
        <v>8</v>
      </c>
      <c r="F370" s="477">
        <f>SUM([7]B!Z1216,[7]B!Z1352,[7]B!Z1502,[7]B!Z1566,[7]B!Z1635,[7]B!Z1680,[7]B!Z1901,[7]B!Z1913,[7]B!Z1983,[7]B!Z2176,[7]B!Z2218,[7]B!Z2342,[7]B!Z2377,[7]B!Z2414,[7]B!Z2429,[7]B!Z2660,[7]B!Z2672,[7]B!Z2843)</f>
        <v>180</v>
      </c>
      <c r="G370" s="476"/>
      <c r="H370" s="478"/>
      <c r="I370" s="478"/>
      <c r="J370" s="478"/>
      <c r="K370" s="165" t="str">
        <f>AA370</f>
        <v/>
      </c>
      <c r="AA370" s="194" t="str">
        <f>IF(C370&lt;D370,"Beneficiarios MAI no puede ser mayor al TOTAL","")</f>
        <v/>
      </c>
      <c r="AB370" s="194">
        <f>IF(C370&lt;D370,1,0)</f>
        <v>0</v>
      </c>
    </row>
    <row r="371" spans="1:28" ht="15" customHeight="1" x14ac:dyDescent="0.15">
      <c r="A371" s="688"/>
      <c r="B371" s="196" t="s">
        <v>500</v>
      </c>
      <c r="C371" s="484">
        <f>SUM(E371,F371)</f>
        <v>2</v>
      </c>
      <c r="D371" s="485">
        <v>2</v>
      </c>
      <c r="E371" s="486">
        <f>SUM([7]B!V1216,[7]B!V1352,[7]B!V1502,[7]B!V1566,[7]B!V1635,[7]B!V1680,[7]B!V1901,[7]B!V1913,[7]B!V1983,[7]B!V2176,[7]B!V2218,[7]B!V2342,[7]B!V2377,[7]B!V2414,[7]B!V2429,[7]B!V2660,[7]B!V2672,[7]B!V2843)</f>
        <v>0</v>
      </c>
      <c r="F371" s="486">
        <f>SUM([7]B!W1216,[7]B!W1352,[7]B!W1502,[7]B!W1566,[7]B!W1635,[7]B!W1680,[7]B!W1901,[7]B!W1913,[7]B!W1983,[7]B!W2176,[7]B!W2218,[7]B!W2342,[7]B!W2377,[7]B!W2414,[7]B!W2429,[7]B!W2660,[7]B!W2672,[7]B!W2843)</f>
        <v>2</v>
      </c>
      <c r="G371" s="485"/>
      <c r="H371" s="487"/>
      <c r="I371" s="487"/>
      <c r="J371" s="487"/>
      <c r="K371" s="165" t="str">
        <f>AA371</f>
        <v/>
      </c>
      <c r="AA371" s="194" t="str">
        <f>IF(C371&lt;D371,"Beneficiarios MAI no puede ser mayor al TOTAL","")</f>
        <v/>
      </c>
      <c r="AB371" s="194">
        <f>IF(C371&lt;D371,1,0)</f>
        <v>0</v>
      </c>
    </row>
    <row r="372" spans="1:28" ht="24.95" customHeight="1" x14ac:dyDescent="0.15">
      <c r="A372" s="689" t="s">
        <v>501</v>
      </c>
      <c r="B372" s="689"/>
      <c r="C372" s="197"/>
      <c r="D372" s="197"/>
      <c r="E372" s="2"/>
      <c r="F372" s="2"/>
      <c r="G372" s="371"/>
      <c r="H372" s="371"/>
      <c r="I372" s="371"/>
      <c r="J372" s="371"/>
      <c r="K372" s="371"/>
      <c r="L372" s="371"/>
      <c r="M372" s="371"/>
      <c r="N372" s="371"/>
      <c r="O372" s="371"/>
      <c r="P372" s="371"/>
      <c r="Q372" s="371"/>
      <c r="R372" s="371"/>
      <c r="S372" s="371"/>
      <c r="T372" s="371"/>
      <c r="U372" s="116"/>
    </row>
    <row r="373" spans="1:28" ht="29.25" customHeight="1" x14ac:dyDescent="0.15">
      <c r="A373" s="615" t="s">
        <v>502</v>
      </c>
      <c r="B373" s="616"/>
      <c r="C373" s="595" t="s">
        <v>6</v>
      </c>
      <c r="D373" s="673" t="s">
        <v>7</v>
      </c>
      <c r="E373" s="371"/>
      <c r="F373" s="371"/>
      <c r="G373" s="371"/>
      <c r="H373" s="371"/>
      <c r="I373" s="371"/>
      <c r="J373" s="371"/>
      <c r="K373" s="371"/>
      <c r="L373" s="371"/>
      <c r="M373" s="371"/>
      <c r="N373" s="371"/>
      <c r="O373" s="371"/>
      <c r="P373" s="116"/>
    </row>
    <row r="374" spans="1:28" ht="20.25" customHeight="1" x14ac:dyDescent="0.15">
      <c r="A374" s="617"/>
      <c r="B374" s="618"/>
      <c r="C374" s="680"/>
      <c r="D374" s="674"/>
      <c r="E374" s="371"/>
      <c r="F374" s="371"/>
      <c r="G374" s="371"/>
      <c r="H374" s="371"/>
      <c r="I374" s="371"/>
      <c r="J374" s="371"/>
      <c r="K374" s="371"/>
      <c r="L374" s="371"/>
      <c r="M374" s="371"/>
      <c r="N374" s="371"/>
      <c r="O374" s="371"/>
      <c r="P374" s="116"/>
    </row>
    <row r="375" spans="1:28" ht="15" customHeight="1" x14ac:dyDescent="0.15">
      <c r="A375" s="675" t="s">
        <v>503</v>
      </c>
      <c r="B375" s="676"/>
      <c r="C375" s="488">
        <f>[7]B!C2664</f>
        <v>3</v>
      </c>
      <c r="D375" s="489">
        <f>[7]B!H2664</f>
        <v>3</v>
      </c>
      <c r="E375" s="371"/>
      <c r="F375" s="371"/>
      <c r="G375" s="371"/>
      <c r="H375" s="371"/>
      <c r="I375" s="371"/>
      <c r="J375" s="371"/>
      <c r="K375" s="371"/>
      <c r="L375" s="371"/>
      <c r="M375" s="371"/>
      <c r="N375" s="371"/>
      <c r="O375" s="371"/>
      <c r="P375" s="116"/>
    </row>
    <row r="376" spans="1:28" ht="15" customHeight="1" x14ac:dyDescent="0.15">
      <c r="A376" s="677" t="s">
        <v>504</v>
      </c>
      <c r="B376" s="677"/>
      <c r="C376" s="490">
        <f>SUM([7]B!C2663+[7]B!C2665)</f>
        <v>0</v>
      </c>
      <c r="D376" s="491">
        <f>[7]B!H2663+[7]B!H2665</f>
        <v>0</v>
      </c>
      <c r="E376" s="371"/>
      <c r="F376" s="371"/>
      <c r="G376" s="371"/>
      <c r="H376" s="371"/>
      <c r="I376" s="371"/>
      <c r="J376" s="371"/>
      <c r="K376" s="371"/>
      <c r="L376" s="371"/>
      <c r="M376" s="371"/>
      <c r="N376" s="371"/>
      <c r="O376" s="371"/>
      <c r="P376" s="116"/>
    </row>
    <row r="377" spans="1:28" ht="24.95" customHeight="1" x14ac:dyDescent="0.15">
      <c r="A377" s="765" t="s">
        <v>505</v>
      </c>
      <c r="B377" s="765"/>
      <c r="C377" s="198"/>
      <c r="D377" s="492"/>
      <c r="E377" s="492"/>
      <c r="F377" s="371"/>
      <c r="G377" s="371"/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116"/>
    </row>
    <row r="378" spans="1:28" ht="15" customHeight="1" x14ac:dyDescent="0.15">
      <c r="A378" s="679" t="s">
        <v>433</v>
      </c>
      <c r="B378" s="679"/>
      <c r="C378" s="595" t="s">
        <v>410</v>
      </c>
      <c r="D378" s="681" t="s">
        <v>434</v>
      </c>
      <c r="E378" s="682"/>
      <c r="F378" s="682"/>
      <c r="G378" s="682"/>
      <c r="H378" s="651" t="s">
        <v>412</v>
      </c>
      <c r="I378" s="652"/>
      <c r="J378" s="653"/>
      <c r="K378" s="654" t="s">
        <v>413</v>
      </c>
      <c r="L378" s="655"/>
      <c r="M378" s="655"/>
      <c r="N378" s="656" t="s">
        <v>414</v>
      </c>
      <c r="O378" s="659" t="s">
        <v>415</v>
      </c>
      <c r="P378" s="660"/>
      <c r="Q378" s="661" t="s">
        <v>416</v>
      </c>
    </row>
    <row r="379" spans="1:28" s="63" customFormat="1" ht="32.25" customHeight="1" x14ac:dyDescent="0.15">
      <c r="A379" s="679"/>
      <c r="B379" s="679"/>
      <c r="C379" s="596"/>
      <c r="D379" s="664" t="s">
        <v>418</v>
      </c>
      <c r="E379" s="666" t="s">
        <v>419</v>
      </c>
      <c r="F379" s="666"/>
      <c r="G379" s="667" t="s">
        <v>449</v>
      </c>
      <c r="H379" s="669" t="s">
        <v>421</v>
      </c>
      <c r="I379" s="671" t="s">
        <v>422</v>
      </c>
      <c r="J379" s="644" t="s">
        <v>423</v>
      </c>
      <c r="K379" s="646" t="s">
        <v>506</v>
      </c>
      <c r="L379" s="647" t="s">
        <v>425</v>
      </c>
      <c r="M379" s="648" t="s">
        <v>426</v>
      </c>
      <c r="N379" s="657"/>
      <c r="O379" s="649" t="s">
        <v>427</v>
      </c>
      <c r="P379" s="650" t="s">
        <v>428</v>
      </c>
      <c r="Q379" s="662"/>
    </row>
    <row r="380" spans="1:28" s="63" customFormat="1" ht="20.25" customHeight="1" x14ac:dyDescent="0.15">
      <c r="A380" s="679"/>
      <c r="B380" s="679"/>
      <c r="C380" s="680"/>
      <c r="D380" s="665"/>
      <c r="E380" s="152" t="s">
        <v>429</v>
      </c>
      <c r="F380" s="134" t="s">
        <v>430</v>
      </c>
      <c r="G380" s="668"/>
      <c r="H380" s="670"/>
      <c r="I380" s="672"/>
      <c r="J380" s="645"/>
      <c r="K380" s="646"/>
      <c r="L380" s="647"/>
      <c r="M380" s="648"/>
      <c r="N380" s="658"/>
      <c r="O380" s="649"/>
      <c r="P380" s="650"/>
      <c r="Q380" s="663"/>
    </row>
    <row r="381" spans="1:28" ht="15" customHeight="1" x14ac:dyDescent="0.15">
      <c r="A381" s="624" t="s">
        <v>507</v>
      </c>
      <c r="B381" s="199" t="s">
        <v>508</v>
      </c>
      <c r="C381" s="536">
        <f>[7]B!C1091+SUM([7]B!C1093:C1127)</f>
        <v>24</v>
      </c>
      <c r="D381" s="536">
        <f>[7]B!D1091+SUM([7]B!D1093:D1127)</f>
        <v>24</v>
      </c>
      <c r="E381" s="203">
        <f>[7]B!E1091+SUM([7]B!E1093:E1127)</f>
        <v>24</v>
      </c>
      <c r="F381" s="203">
        <f>[7]B!F1091+SUM([7]B!F1093:F1127)</f>
        <v>0</v>
      </c>
      <c r="G381" s="203">
        <f>[7]B!G1091+SUM([7]B!G1093:G1127)</f>
        <v>0</v>
      </c>
      <c r="H381" s="203">
        <f>[7]B!AA1091+SUM([7]B!AA1093:AA1127)</f>
        <v>15</v>
      </c>
      <c r="I381" s="203">
        <f>[7]B!AB1091+SUM([7]B!AB1093:AB1127)</f>
        <v>9</v>
      </c>
      <c r="J381" s="203">
        <f>[7]B!AC1091+SUM([7]B!AC1093:AC1127)</f>
        <v>0</v>
      </c>
      <c r="K381" s="203">
        <f>[7]B!AD1091+SUM([7]B!AD1093:AD1127)</f>
        <v>0</v>
      </c>
      <c r="L381" s="203">
        <f>[7]B!AE1091+SUM([7]B!AE1093:AE1127)</f>
        <v>0</v>
      </c>
      <c r="M381" s="203">
        <f>[7]B!AF1091+SUM([7]B!AF1093:AF1127)</f>
        <v>0</v>
      </c>
      <c r="N381" s="203">
        <f>[7]B!AG1091+SUM([7]B!AG1093:AG1127)</f>
        <v>0</v>
      </c>
      <c r="O381" s="203">
        <f>[7]B!AH1091+SUM([7]B!AH1093:AH1127)</f>
        <v>0</v>
      </c>
      <c r="P381" s="203">
        <f>[7]B!AI1091+SUM([7]B!AI1093:AI1127)</f>
        <v>0</v>
      </c>
      <c r="Q381" s="537">
        <f>[7]B!AJ1091+SUM([7]B!AJ1093:AJ1127)</f>
        <v>0</v>
      </c>
    </row>
    <row r="382" spans="1:28" ht="15" customHeight="1" x14ac:dyDescent="0.15">
      <c r="A382" s="638"/>
      <c r="B382" s="200" t="s">
        <v>509</v>
      </c>
      <c r="C382" s="493">
        <f>SUM([7]B!C1128:C1144)</f>
        <v>0</v>
      </c>
      <c r="D382" s="493">
        <f>SUM([7]B!D1128:D1144)</f>
        <v>0</v>
      </c>
      <c r="E382" s="494">
        <f>SUM([7]B!E1128:E1144)</f>
        <v>0</v>
      </c>
      <c r="F382" s="494">
        <f>SUM([7]B!F1128:F1144)</f>
        <v>0</v>
      </c>
      <c r="G382" s="494">
        <f>SUM([7]B!G1128:G1144)</f>
        <v>0</v>
      </c>
      <c r="H382" s="494">
        <f>SUM([7]B!AA1128:AA1144)</f>
        <v>0</v>
      </c>
      <c r="I382" s="494">
        <f>SUM([7]B!AB1128:AB1144)</f>
        <v>0</v>
      </c>
      <c r="J382" s="494">
        <f>SUM([7]B!AC1128:AC1144)</f>
        <v>0</v>
      </c>
      <c r="K382" s="494">
        <f>SUM([7]B!AD1128:AD1144)</f>
        <v>0</v>
      </c>
      <c r="L382" s="494">
        <f>SUM([7]B!AE1128:AE1144)</f>
        <v>0</v>
      </c>
      <c r="M382" s="494">
        <f>SUM([7]B!AF1128:AF1144)</f>
        <v>0</v>
      </c>
      <c r="N382" s="494">
        <f>SUM([7]B!AG1128:AG1144)</f>
        <v>0</v>
      </c>
      <c r="O382" s="494">
        <f>SUM([7]B!AH1128:AH1144)</f>
        <v>0</v>
      </c>
      <c r="P382" s="494">
        <f>SUM([7]B!AI1128:AI1144)</f>
        <v>0</v>
      </c>
      <c r="Q382" s="494">
        <f>SUM([7]B!AJ1128:AJ1144)</f>
        <v>0</v>
      </c>
    </row>
    <row r="383" spans="1:28" ht="15" customHeight="1" x14ac:dyDescent="0.15">
      <c r="A383" s="625"/>
      <c r="B383" s="559" t="s">
        <v>410</v>
      </c>
      <c r="C383" s="538">
        <f>SUM(C381:C382)</f>
        <v>24</v>
      </c>
      <c r="D383" s="495">
        <f>SUM(D381:D382)</f>
        <v>24</v>
      </c>
      <c r="E383" s="496">
        <f t="shared" ref="E383:Q383" si="14">SUM(E381:E382)</f>
        <v>24</v>
      </c>
      <c r="F383" s="497">
        <f t="shared" si="14"/>
        <v>0</v>
      </c>
      <c r="G383" s="498">
        <f t="shared" si="14"/>
        <v>0</v>
      </c>
      <c r="H383" s="496">
        <f t="shared" si="14"/>
        <v>15</v>
      </c>
      <c r="I383" s="499">
        <f t="shared" si="14"/>
        <v>9</v>
      </c>
      <c r="J383" s="497">
        <f t="shared" si="14"/>
        <v>0</v>
      </c>
      <c r="K383" s="496">
        <f t="shared" si="14"/>
        <v>0</v>
      </c>
      <c r="L383" s="499">
        <f t="shared" si="14"/>
        <v>0</v>
      </c>
      <c r="M383" s="497">
        <f t="shared" si="14"/>
        <v>0</v>
      </c>
      <c r="N383" s="497">
        <f t="shared" si="14"/>
        <v>0</v>
      </c>
      <c r="O383" s="496">
        <f t="shared" si="14"/>
        <v>0</v>
      </c>
      <c r="P383" s="497">
        <f t="shared" si="14"/>
        <v>0</v>
      </c>
      <c r="Q383" s="495">
        <f t="shared" si="14"/>
        <v>0</v>
      </c>
    </row>
    <row r="384" spans="1:28" ht="15" customHeight="1" x14ac:dyDescent="0.15">
      <c r="A384" s="624" t="s">
        <v>510</v>
      </c>
      <c r="B384" s="203" t="s">
        <v>508</v>
      </c>
      <c r="C384" s="539">
        <f>[7]B!C1218+SUM([7]B!C1221:C1258)</f>
        <v>432</v>
      </c>
      <c r="D384" s="539">
        <f>[7]B!D1218+SUM([7]B!D1221:D1258)</f>
        <v>431</v>
      </c>
      <c r="E384" s="561">
        <f>[7]B!E1218+SUM([7]B!E1221:E1258)</f>
        <v>431</v>
      </c>
      <c r="F384" s="561">
        <f>[7]B!F1218+SUM([7]B!F1221:F1258)</f>
        <v>0</v>
      </c>
      <c r="G384" s="561">
        <f>[7]B!G1218+SUM([7]B!G1221:G1258)</f>
        <v>1</v>
      </c>
      <c r="H384" s="561">
        <f>[7]B!AA1218+SUM([7]B!AA1221:AA1258)</f>
        <v>17</v>
      </c>
      <c r="I384" s="561">
        <f>[7]B!AB1218+SUM([7]B!AB1221:AB1258)</f>
        <v>415</v>
      </c>
      <c r="J384" s="561">
        <f>[7]B!AC1218+SUM([7]B!AC1221:AC1258)</f>
        <v>0</v>
      </c>
      <c r="K384" s="561">
        <f>[7]B!AD1218+SUM([7]B!AD1221:AD1258)</f>
        <v>0</v>
      </c>
      <c r="L384" s="561">
        <f>[7]B!AE1218+SUM([7]B!AE1221:AE1258)</f>
        <v>0</v>
      </c>
      <c r="M384" s="561">
        <f>[7]B!AF1218+SUM([7]B!AF1221:AF1258)</f>
        <v>0</v>
      </c>
      <c r="N384" s="561">
        <f>[7]B!AG1218+SUM([7]B!AG1221:AG1258)</f>
        <v>0</v>
      </c>
      <c r="O384" s="561">
        <f>[7]B!AH1218+SUM([7]B!AH1221:AH1258)</f>
        <v>0</v>
      </c>
      <c r="P384" s="561">
        <f>[7]B!AI1218+SUM([7]B!AI1221:AI1258)</f>
        <v>4</v>
      </c>
      <c r="Q384" s="205">
        <f>[7]B!AJ1218+SUM([7]B!AJ1221:AJ1258)</f>
        <v>0</v>
      </c>
    </row>
    <row r="385" spans="1:17" ht="15" customHeight="1" x14ac:dyDescent="0.15">
      <c r="A385" s="638"/>
      <c r="B385" s="204" t="s">
        <v>509</v>
      </c>
      <c r="C385" s="498">
        <f>SUM([7]B!C1259:C1270)</f>
        <v>60</v>
      </c>
      <c r="D385" s="498">
        <f>SUM([7]B!D1259:D1270)</f>
        <v>60</v>
      </c>
      <c r="E385" s="500">
        <f>SUM([7]B!E1259:E1270)</f>
        <v>60</v>
      </c>
      <c r="F385" s="500">
        <f>SUM([7]B!F1259:F1270)</f>
        <v>0</v>
      </c>
      <c r="G385" s="500">
        <f>SUM([7]B!G1259:G1270)</f>
        <v>0</v>
      </c>
      <c r="H385" s="500">
        <f>SUM([7]B!AA1259:AA1270)</f>
        <v>0</v>
      </c>
      <c r="I385" s="500">
        <f>SUM([7]B!AB1259:AB1270)</f>
        <v>60</v>
      </c>
      <c r="J385" s="500">
        <f>SUM([7]B!AC1259:AC1270)</f>
        <v>0</v>
      </c>
      <c r="K385" s="500">
        <f>SUM([7]B!AD1259:AD1270)</f>
        <v>0</v>
      </c>
      <c r="L385" s="500">
        <f>SUM([7]B!AE1259:AE1270)</f>
        <v>0</v>
      </c>
      <c r="M385" s="500">
        <f>SUM([7]B!AF1259:AF1270)</f>
        <v>0</v>
      </c>
      <c r="N385" s="500">
        <f>SUM([7]B!AG1259:AG1270)</f>
        <v>0</v>
      </c>
      <c r="O385" s="500">
        <f>SUM([7]B!AH1259:AH1270)</f>
        <v>0</v>
      </c>
      <c r="P385" s="500">
        <f>SUM([7]B!AI1259:AI1270)</f>
        <v>0</v>
      </c>
      <c r="Q385" s="501">
        <f>SUM([7]B!AJ1259:AJ1270)</f>
        <v>0</v>
      </c>
    </row>
    <row r="386" spans="1:17" ht="15" customHeight="1" x14ac:dyDescent="0.15">
      <c r="A386" s="625"/>
      <c r="B386" s="559" t="s">
        <v>410</v>
      </c>
      <c r="C386" s="498">
        <f>SUM(C384:C385)</f>
        <v>492</v>
      </c>
      <c r="D386" s="498">
        <f t="shared" ref="D386:Q386" si="15">SUM(D384:D385)</f>
        <v>491</v>
      </c>
      <c r="E386" s="498">
        <f t="shared" si="15"/>
        <v>491</v>
      </c>
      <c r="F386" s="498">
        <f t="shared" si="15"/>
        <v>0</v>
      </c>
      <c r="G386" s="498">
        <f t="shared" si="15"/>
        <v>1</v>
      </c>
      <c r="H386" s="498">
        <f t="shared" si="15"/>
        <v>17</v>
      </c>
      <c r="I386" s="498">
        <f t="shared" si="15"/>
        <v>475</v>
      </c>
      <c r="J386" s="498">
        <f t="shared" si="15"/>
        <v>0</v>
      </c>
      <c r="K386" s="498">
        <f t="shared" si="15"/>
        <v>0</v>
      </c>
      <c r="L386" s="498">
        <f t="shared" si="15"/>
        <v>0</v>
      </c>
      <c r="M386" s="498">
        <f t="shared" si="15"/>
        <v>0</v>
      </c>
      <c r="N386" s="498">
        <f t="shared" si="15"/>
        <v>0</v>
      </c>
      <c r="O386" s="498">
        <f t="shared" si="15"/>
        <v>0</v>
      </c>
      <c r="P386" s="498">
        <f t="shared" si="15"/>
        <v>4</v>
      </c>
      <c r="Q386" s="495">
        <f t="shared" si="15"/>
        <v>0</v>
      </c>
    </row>
    <row r="387" spans="1:17" ht="15" customHeight="1" x14ac:dyDescent="0.15">
      <c r="A387" s="624" t="s">
        <v>511</v>
      </c>
      <c r="B387" s="203" t="s">
        <v>508</v>
      </c>
      <c r="C387" s="498">
        <f>SUM([7]B!C1354:C1401)</f>
        <v>308</v>
      </c>
      <c r="D387" s="498">
        <f>SUM([7]B!D1354:D1401)</f>
        <v>308</v>
      </c>
      <c r="E387" s="500">
        <f>SUM([7]B!E1354:E1401)</f>
        <v>308</v>
      </c>
      <c r="F387" s="500">
        <f>SUM([7]B!F1354:F1401)</f>
        <v>0</v>
      </c>
      <c r="G387" s="500">
        <f>SUM([7]B!G1354:G1401)</f>
        <v>0</v>
      </c>
      <c r="H387" s="500">
        <f>SUM([7]B!AA1354:AA1401)</f>
        <v>0</v>
      </c>
      <c r="I387" s="500">
        <f>SUM([7]B!AB1354:AB1401)</f>
        <v>307</v>
      </c>
      <c r="J387" s="500">
        <f>SUM([7]B!AC1354:AC1401)</f>
        <v>1</v>
      </c>
      <c r="K387" s="500">
        <f>SUM([7]B!AD1354:AD1401)</f>
        <v>0</v>
      </c>
      <c r="L387" s="500">
        <f>SUM([7]B!AE1354:AE1401)</f>
        <v>0</v>
      </c>
      <c r="M387" s="500">
        <f>SUM([7]B!AF1354:AF1401)</f>
        <v>0</v>
      </c>
      <c r="N387" s="500">
        <f>SUM([7]B!AG1354:AG1401)</f>
        <v>0</v>
      </c>
      <c r="O387" s="500">
        <f>SUM([7]B!AH1354:AH1401)</f>
        <v>0</v>
      </c>
      <c r="P387" s="500">
        <f>SUM([7]B!AI1354:AI1401)</f>
        <v>0</v>
      </c>
      <c r="Q387" s="501">
        <f>SUM([7]B!AJ1354:AJ1401)</f>
        <v>0</v>
      </c>
    </row>
    <row r="388" spans="1:17" ht="15" customHeight="1" x14ac:dyDescent="0.15">
      <c r="A388" s="638"/>
      <c r="B388" s="200" t="s">
        <v>509</v>
      </c>
      <c r="C388" s="498">
        <f>SUM([7]B!C1402:C1423)</f>
        <v>6</v>
      </c>
      <c r="D388" s="498">
        <f>SUM([7]B!D1402:D1423)</f>
        <v>6</v>
      </c>
      <c r="E388" s="500">
        <f>SUM([7]B!E1402:E1423)</f>
        <v>6</v>
      </c>
      <c r="F388" s="500">
        <f>SUM([7]B!F1402:F1423)</f>
        <v>0</v>
      </c>
      <c r="G388" s="500">
        <f>SUM([7]B!G1402:G1423)</f>
        <v>0</v>
      </c>
      <c r="H388" s="500">
        <f>SUM([7]B!AA1402:AA1423)</f>
        <v>0</v>
      </c>
      <c r="I388" s="500">
        <f>SUM([7]B!AB1402:AB1423)</f>
        <v>6</v>
      </c>
      <c r="J388" s="500">
        <f>SUM([7]B!AC1402:AC1423)</f>
        <v>0</v>
      </c>
      <c r="K388" s="500">
        <f>SUM([7]B!AD1402:AD1423)</f>
        <v>0</v>
      </c>
      <c r="L388" s="500">
        <f>SUM([7]B!AE1402:AE1423)</f>
        <v>0</v>
      </c>
      <c r="M388" s="500">
        <f>SUM([7]B!AF1402:AF1423)</f>
        <v>0</v>
      </c>
      <c r="N388" s="500">
        <f>SUM([7]B!AG1402:AG1423)</f>
        <v>0</v>
      </c>
      <c r="O388" s="500">
        <f>SUM([7]B!AH1402:AH1423)</f>
        <v>0</v>
      </c>
      <c r="P388" s="500">
        <f>SUM([7]B!AI1402:AI1423)</f>
        <v>0</v>
      </c>
      <c r="Q388" s="501">
        <f>SUM([7]B!AJ1402:AJ1423)</f>
        <v>0</v>
      </c>
    </row>
    <row r="389" spans="1:17" ht="15" customHeight="1" x14ac:dyDescent="0.15">
      <c r="A389" s="625"/>
      <c r="B389" s="559" t="s">
        <v>410</v>
      </c>
      <c r="C389" s="498">
        <f>SUM(C387:C388)</f>
        <v>314</v>
      </c>
      <c r="D389" s="498">
        <f t="shared" ref="D389:Q389" si="16">SUM(D387:D388)</f>
        <v>314</v>
      </c>
      <c r="E389" s="498">
        <f t="shared" si="16"/>
        <v>314</v>
      </c>
      <c r="F389" s="498">
        <f t="shared" si="16"/>
        <v>0</v>
      </c>
      <c r="G389" s="498">
        <f t="shared" si="16"/>
        <v>0</v>
      </c>
      <c r="H389" s="498">
        <f t="shared" si="16"/>
        <v>0</v>
      </c>
      <c r="I389" s="498">
        <f t="shared" si="16"/>
        <v>313</v>
      </c>
      <c r="J389" s="498">
        <f t="shared" si="16"/>
        <v>1</v>
      </c>
      <c r="K389" s="498">
        <f t="shared" si="16"/>
        <v>0</v>
      </c>
      <c r="L389" s="498">
        <f t="shared" si="16"/>
        <v>0</v>
      </c>
      <c r="M389" s="498">
        <f t="shared" si="16"/>
        <v>0</v>
      </c>
      <c r="N389" s="498">
        <f t="shared" si="16"/>
        <v>0</v>
      </c>
      <c r="O389" s="498">
        <f t="shared" si="16"/>
        <v>0</v>
      </c>
      <c r="P389" s="498">
        <f t="shared" si="16"/>
        <v>0</v>
      </c>
      <c r="Q389" s="495">
        <f t="shared" si="16"/>
        <v>0</v>
      </c>
    </row>
    <row r="390" spans="1:17" ht="24.75" customHeight="1" x14ac:dyDescent="0.15">
      <c r="A390" s="562" t="s">
        <v>512</v>
      </c>
      <c r="B390" s="205" t="s">
        <v>508</v>
      </c>
      <c r="C390" s="498">
        <f>[7]B!C1504</f>
        <v>0</v>
      </c>
      <c r="D390" s="498">
        <f>[7]B!D1504</f>
        <v>0</v>
      </c>
      <c r="E390" s="500">
        <f>[7]B!E1504</f>
        <v>0</v>
      </c>
      <c r="F390" s="500">
        <f>[7]B!F1504</f>
        <v>0</v>
      </c>
      <c r="G390" s="500">
        <f>[7]B!G1504</f>
        <v>0</v>
      </c>
      <c r="H390" s="500">
        <f>[7]B!AA1504</f>
        <v>0</v>
      </c>
      <c r="I390" s="500">
        <f>[7]B!AB1504</f>
        <v>0</v>
      </c>
      <c r="J390" s="500">
        <f>[7]B!AC1504</f>
        <v>0</v>
      </c>
      <c r="K390" s="500">
        <f>[7]B!AD1504</f>
        <v>0</v>
      </c>
      <c r="L390" s="500">
        <f>[7]B!AE1504</f>
        <v>0</v>
      </c>
      <c r="M390" s="500">
        <f>[7]B!AF1504</f>
        <v>0</v>
      </c>
      <c r="N390" s="500">
        <f>[7]B!AG1504</f>
        <v>0</v>
      </c>
      <c r="O390" s="500">
        <f>[7]B!AH1504</f>
        <v>0</v>
      </c>
      <c r="P390" s="500">
        <f>[7]B!AI1504</f>
        <v>0</v>
      </c>
      <c r="Q390" s="501">
        <f>[7]B!AJ1504</f>
        <v>0</v>
      </c>
    </row>
    <row r="391" spans="1:17" ht="24.75" customHeight="1" x14ac:dyDescent="0.15">
      <c r="A391" s="206" t="s">
        <v>513</v>
      </c>
      <c r="B391" s="204" t="s">
        <v>508</v>
      </c>
      <c r="C391" s="498">
        <f>[7]B!C1653</f>
        <v>0</v>
      </c>
      <c r="D391" s="498">
        <f>[7]B!D1653</f>
        <v>0</v>
      </c>
      <c r="E391" s="500">
        <f>[7]B!E1653</f>
        <v>0</v>
      </c>
      <c r="F391" s="500">
        <f>[7]B!F1653</f>
        <v>0</v>
      </c>
      <c r="G391" s="500">
        <f>[7]B!G1653</f>
        <v>0</v>
      </c>
      <c r="H391" s="500">
        <f>[7]B!AA1653</f>
        <v>0</v>
      </c>
      <c r="I391" s="500">
        <f>[7]B!AB1653</f>
        <v>0</v>
      </c>
      <c r="J391" s="500">
        <f>[7]B!AC1653</f>
        <v>0</v>
      </c>
      <c r="K391" s="500">
        <f>[7]B!AD1653</f>
        <v>0</v>
      </c>
      <c r="L391" s="500">
        <f>[7]B!AE1653</f>
        <v>0</v>
      </c>
      <c r="M391" s="500">
        <f>[7]B!AF1653</f>
        <v>0</v>
      </c>
      <c r="N391" s="500">
        <f>[7]B!AG1653</f>
        <v>0</v>
      </c>
      <c r="O391" s="500">
        <f>[7]B!AH1653</f>
        <v>0</v>
      </c>
      <c r="P391" s="500">
        <f>[7]B!AI1653</f>
        <v>0</v>
      </c>
      <c r="Q391" s="501">
        <f>[7]B!AJ1653</f>
        <v>0</v>
      </c>
    </row>
    <row r="392" spans="1:17" ht="15" customHeight="1" x14ac:dyDescent="0.15">
      <c r="A392" s="624" t="s">
        <v>514</v>
      </c>
      <c r="B392" s="207" t="s">
        <v>508</v>
      </c>
      <c r="C392" s="502">
        <f>SUM([7]B!C1682:C1690,[7]B!C1694:C1697,[7]B!C1701,[7]B!C1704:C1742,[7]B!C1753:C1758)+[7]B!C1812</f>
        <v>30376</v>
      </c>
      <c r="D392" s="502">
        <f>SUM([7]B!D1682:D1690,[7]B!D1694:D1697,[7]B!D1701,[7]B!D1704:D1742,[7]B!D1753:D1758)+[7]B!D1812</f>
        <v>30280</v>
      </c>
      <c r="E392" s="503">
        <f>SUM([7]B!E1682:E1690,[7]B!E1694:E1697,[7]B!E1701,[7]B!E1704:E1742,[7]B!E1753:E1758)+[7]B!E1812</f>
        <v>30280</v>
      </c>
      <c r="F392" s="503">
        <f>SUM([7]B!F1682:F1690,[7]B!F1694:F1697,[7]B!F1701,[7]B!F1704:F1742,[7]B!F1753:F1758)+[7]B!F1812</f>
        <v>0</v>
      </c>
      <c r="G392" s="503">
        <f>SUM([7]B!G1682:G1690,[7]B!G1694:G1697,[7]B!G1701,[7]B!G1704:G1742,[7]B!G1753:G1758)+[7]B!G1812</f>
        <v>96</v>
      </c>
      <c r="H392" s="503">
        <f>SUM([7]B!AA1682:AA1690,[7]B!AA1694:AA1697,[7]B!AA1701,[7]B!AA1704:AA1742,[7]B!AA1753:AA1758)+[7]B!AA1812</f>
        <v>28251</v>
      </c>
      <c r="I392" s="503">
        <f>SUM([7]B!AB1682:AB1690,[7]B!AB1694:AB1697,[7]B!AB1701,[7]B!AB1704:AB1742,[7]B!AB1753:AB1758)+[7]B!AB1812</f>
        <v>1164</v>
      </c>
      <c r="J392" s="503">
        <f>SUM([7]B!AC1682:AC1690,[7]B!AC1694:AC1697,[7]B!AC1701,[7]B!AC1704:AC1742,[7]B!AC1753:AC1758)+[7]B!AC1812</f>
        <v>961</v>
      </c>
      <c r="K392" s="503">
        <f>SUM([7]B!AD1682:AD1690,[7]B!AD1694:AD1697,[7]B!AD1701,[7]B!AD1704:AD1742,[7]B!AD1753:AD1758)+[7]B!AD1812</f>
        <v>0</v>
      </c>
      <c r="L392" s="503">
        <f>SUM([7]B!AE1682:AE1690,[7]B!AE1694:AE1697,[7]B!AE1701,[7]B!AE1704:AE1742,[7]B!AE1753:AE1758)+[7]B!AE1812</f>
        <v>0</v>
      </c>
      <c r="M392" s="503">
        <f>SUM([7]B!AF1682:AF1690,[7]B!AF1694:AF1697,[7]B!AF1701,[7]B!AF1704:AF1742,[7]B!AF1753:AF1758)+[7]B!AF1812</f>
        <v>0</v>
      </c>
      <c r="N392" s="503">
        <f>SUM([7]B!AG1682:AG1690,[7]B!AG1694:AG1697,[7]B!AG1701,[7]B!AG1704:AG1742,[7]B!AG1753:AG1758)+[7]B!AG1812</f>
        <v>0</v>
      </c>
      <c r="O392" s="503">
        <f>SUM([7]B!AH1682:AH1690,[7]B!AH1694:AH1697,[7]B!AH1701,[7]B!AH1704:AH1742,[7]B!AH1753:AH1758)+[7]B!AH1812</f>
        <v>0</v>
      </c>
      <c r="P392" s="503">
        <f>SUM([7]B!AI1682:AI1690,[7]B!AI1694:AI1697,[7]B!AI1701,[7]B!AI1704:AI1742,[7]B!AI1753:AI1758)+[7]B!AI1812</f>
        <v>1</v>
      </c>
      <c r="Q392" s="504">
        <f>SUM([7]B!AJ1682:AJ1690,[7]B!AJ1694:AJ1697,[7]B!AJ1701,[7]B!AJ1704:AJ1742,[7]B!AJ1753:AJ1758)+[7]B!AJ1812</f>
        <v>0</v>
      </c>
    </row>
    <row r="393" spans="1:17" ht="15" customHeight="1" x14ac:dyDescent="0.15">
      <c r="A393" s="638"/>
      <c r="B393" s="200" t="s">
        <v>509</v>
      </c>
      <c r="C393" s="505">
        <f>SUM([7]B!C1691:C1693,[7]B!C1695:C1696,[7]B!C1701:C1703,[7]B!C1743:C1752,[7]B!C1759:C1785,[7]B!C1815)</f>
        <v>7409</v>
      </c>
      <c r="D393" s="505">
        <f>SUM([7]B!D1691:D1693,[7]B!D1695:D1696,[7]B!D1701:D1703,[7]B!D1743:D1752,[7]B!D1759:D1785,[7]B!D1815)</f>
        <v>7409</v>
      </c>
      <c r="E393" s="506">
        <f>SUM([7]B!E1691:E1693,[7]B!E1695:E1696,[7]B!E1701:E1703,[7]B!E1743:E1752,[7]B!E1759:E1785,[7]B!E1815)</f>
        <v>7409</v>
      </c>
      <c r="F393" s="506">
        <f>SUM([7]B!F1691:F1693,[7]B!F1695:F1696,[7]B!F1701:F1703,[7]B!F1743:F1752,[7]B!F1759:F1785,[7]B!F1815)</f>
        <v>0</v>
      </c>
      <c r="G393" s="506">
        <f>SUM([7]B!G1691:G1693,[7]B!G1695:G1696,[7]B!G1701:G1703,[7]B!G1743:G1752,[7]B!G1759:G1785,[7]B!G1815)</f>
        <v>0</v>
      </c>
      <c r="H393" s="506">
        <f>SUM([7]B!AA1691:AA1693,[7]B!AA1695:AA1696,[7]B!AA1701:AA1703,[7]B!AA1743:AA1752,[7]B!AA1759:AA1785,[7]B!AA1815)</f>
        <v>6659</v>
      </c>
      <c r="I393" s="506">
        <f>SUM([7]B!AB1691:AB1693,[7]B!AB1695:AB1696,[7]B!AB1701:AB1703,[7]B!AB1743:AB1752,[7]B!AB1759:AB1785,[7]B!AB1815)</f>
        <v>0</v>
      </c>
      <c r="J393" s="506">
        <f>SUM([7]B!AC1691:AC1693,[7]B!AC1695:AC1696,[7]B!AC1701:AC1703,[7]B!AC1743:AC1752,[7]B!AC1759:AC1785,[7]B!AC1815)</f>
        <v>750</v>
      </c>
      <c r="K393" s="506">
        <f>SUM([7]B!AD1691:AD1693,[7]B!AD1695:AD1696,[7]B!AD1701:AD1703,[7]B!AD1743:AD1752,[7]B!AD1759:AD1785,[7]B!AD1815)</f>
        <v>0</v>
      </c>
      <c r="L393" s="506">
        <f>SUM([7]B!AE1691:AE1693,[7]B!AE1695:AE1696,[7]B!AE1701:AE1703,[7]B!AE1743:AE1752,[7]B!AE1759:AE1785,[7]B!AE1815)</f>
        <v>0</v>
      </c>
      <c r="M393" s="506">
        <f>SUM([7]B!AF1691:AF1693,[7]B!AF1695:AF1696,[7]B!AF1701:AF1703,[7]B!AF1743:AF1752,[7]B!AF1759:AF1785,[7]B!AF1815)</f>
        <v>0</v>
      </c>
      <c r="N393" s="506">
        <f>SUM([7]B!AG1691:AG1693,[7]B!AG1695:AG1696,[7]B!AG1701:AG1703,[7]B!AG1743:AG1752,[7]B!AG1759:AG1785,[7]B!AG1815)</f>
        <v>0</v>
      </c>
      <c r="O393" s="506">
        <f>SUM([7]B!AH1691:AH1693,[7]B!AH1695:AH1696,[7]B!AH1701:AH1703,[7]B!AH1743:AH1752,[7]B!AH1759:AH1785,[7]B!AH1815)</f>
        <v>0</v>
      </c>
      <c r="P393" s="506">
        <f>SUM([7]B!AI1691:AI1693,[7]B!AI1695:AI1696,[7]B!AI1701:AI1703,[7]B!AI1743:AI1752,[7]B!AI1759:AI1785,[7]B!AI1815)</f>
        <v>0</v>
      </c>
      <c r="Q393" s="494">
        <f>SUM([7]B!AJ1691:AJ1693,[7]B!AJ1695:AJ1696,[7]B!AJ1701:AJ1703,[7]B!AJ1743:AJ1752,[7]B!AJ1759:AJ1785,[7]B!AJ1815)</f>
        <v>0</v>
      </c>
    </row>
    <row r="394" spans="1:17" ht="15" customHeight="1" x14ac:dyDescent="0.15">
      <c r="A394" s="625"/>
      <c r="B394" s="559" t="s">
        <v>410</v>
      </c>
      <c r="C394" s="538">
        <f t="shared" ref="C394:Q394" si="17">SUM(C392:C393)</f>
        <v>37785</v>
      </c>
      <c r="D394" s="495">
        <f t="shared" si="17"/>
        <v>37689</v>
      </c>
      <c r="E394" s="496">
        <f t="shared" si="17"/>
        <v>37689</v>
      </c>
      <c r="F394" s="497">
        <f t="shared" si="17"/>
        <v>0</v>
      </c>
      <c r="G394" s="498">
        <f t="shared" si="17"/>
        <v>96</v>
      </c>
      <c r="H394" s="496">
        <f t="shared" si="17"/>
        <v>34910</v>
      </c>
      <c r="I394" s="499">
        <f t="shared" si="17"/>
        <v>1164</v>
      </c>
      <c r="J394" s="497">
        <f t="shared" si="17"/>
        <v>1711</v>
      </c>
      <c r="K394" s="496">
        <f t="shared" si="17"/>
        <v>0</v>
      </c>
      <c r="L394" s="499">
        <f t="shared" si="17"/>
        <v>0</v>
      </c>
      <c r="M394" s="497">
        <f t="shared" si="17"/>
        <v>0</v>
      </c>
      <c r="N394" s="497">
        <f>SUM(N392:N393)</f>
        <v>0</v>
      </c>
      <c r="O394" s="496">
        <f t="shared" si="17"/>
        <v>0</v>
      </c>
      <c r="P394" s="497">
        <f t="shared" si="17"/>
        <v>1</v>
      </c>
      <c r="Q394" s="495">
        <f t="shared" si="17"/>
        <v>0</v>
      </c>
    </row>
    <row r="395" spans="1:17" ht="15" customHeight="1" x14ac:dyDescent="0.15">
      <c r="A395" s="638" t="s">
        <v>515</v>
      </c>
      <c r="B395" s="207" t="s">
        <v>508</v>
      </c>
      <c r="C395" s="507">
        <f>SUM([7]B!C1985:C1998,[7]B!C2000:C2033,[7]B!C2059:C2061)</f>
        <v>324</v>
      </c>
      <c r="D395" s="507">
        <f>SUM([7]B!D1985:D1998,[7]B!D2000:D2033,[7]B!D2059:D2061)</f>
        <v>324</v>
      </c>
      <c r="E395" s="508">
        <f>SUM([7]B!E1985:E1998,[7]B!E2000:E2033,[7]B!E2059:E2061)</f>
        <v>324</v>
      </c>
      <c r="F395" s="508">
        <f>SUM([7]B!F1985:F1998,[7]B!F2000:F2033,[7]B!F2059:F2061)</f>
        <v>0</v>
      </c>
      <c r="G395" s="508">
        <f>SUM([7]B!G1985:G1998,[7]B!G2000:G2033,[7]B!G2059:G2061)</f>
        <v>0</v>
      </c>
      <c r="H395" s="508">
        <f>SUM([7]B!AA1985:AA1998,[7]B!AA2000:AA2033,[7]B!AA2059:AA2061)</f>
        <v>204</v>
      </c>
      <c r="I395" s="508">
        <f>SUM([7]B!AB1985:AB1998,[7]B!AB2000:AB2033,[7]B!AB2059:AB2061)</f>
        <v>119</v>
      </c>
      <c r="J395" s="508">
        <f>SUM([7]B!AC1985:AC1998,[7]B!AC2000:AC2033,[7]B!AC2059:AC2061)</f>
        <v>1</v>
      </c>
      <c r="K395" s="508">
        <f>SUM([7]B!AD1985:AD1998,[7]B!AD2000:AD2033,[7]B!AD2059:AD2061)</f>
        <v>0</v>
      </c>
      <c r="L395" s="508">
        <f>SUM([7]B!AE1985:AE1998,[7]B!AE2000:AE2033,[7]B!AE2059:AE2061)</f>
        <v>0</v>
      </c>
      <c r="M395" s="508">
        <f>SUM([7]B!AF1985:AF1998,[7]B!AF2000:AF2033,[7]B!AF2059:AF2061)</f>
        <v>0</v>
      </c>
      <c r="N395" s="508">
        <f>SUM([7]B!AG1985:AG1998,[7]B!AG2000:AG2033,[7]B!AG2059:AG2061)</f>
        <v>0</v>
      </c>
      <c r="O395" s="508">
        <f>SUM([7]B!AH1985:AH1998,[7]B!AH2000:AH2033,[7]B!AH2059:AH2061)</f>
        <v>0</v>
      </c>
      <c r="P395" s="508">
        <f>SUM([7]B!AI1985:AI1998,[7]B!AI2000:AI2033,[7]B!AI2059:AI2061)</f>
        <v>0</v>
      </c>
      <c r="Q395" s="509">
        <f>SUM([7]B!AJ1985:AJ1998,[7]B!AJ2000:AJ2033,[7]B!AJ2059:AJ2061)</f>
        <v>0</v>
      </c>
    </row>
    <row r="396" spans="1:17" ht="15" customHeight="1" x14ac:dyDescent="0.15">
      <c r="A396" s="638"/>
      <c r="B396" s="200" t="s">
        <v>509</v>
      </c>
      <c r="C396" s="505">
        <f>SUM([7]B!C1999,[7]B!C2034:C2055)</f>
        <v>30</v>
      </c>
      <c r="D396" s="505">
        <f>SUM([7]B!D1999,[7]B!D2034:D2055)</f>
        <v>30</v>
      </c>
      <c r="E396" s="506">
        <f>SUM([7]B!E1999,[7]B!E2034:E2055)</f>
        <v>30</v>
      </c>
      <c r="F396" s="506">
        <f>SUM([7]B!F1999,[7]B!F2034:F2055)</f>
        <v>0</v>
      </c>
      <c r="G396" s="506">
        <f>SUM([7]B!G1999,[7]B!G2034:G2055)</f>
        <v>0</v>
      </c>
      <c r="H396" s="506">
        <f>SUM([7]B!AA1999,[7]B!AA2034:AA2055)</f>
        <v>2</v>
      </c>
      <c r="I396" s="506">
        <f>SUM([7]B!AB1999,[7]B!AB2034:AB2055)</f>
        <v>7</v>
      </c>
      <c r="J396" s="506">
        <f>SUM([7]B!AC1999,[7]B!AC2034:AC2055)</f>
        <v>21</v>
      </c>
      <c r="K396" s="506">
        <f>SUM([7]B!AD1999,[7]B!AD2034:AD2055)</f>
        <v>0</v>
      </c>
      <c r="L396" s="506">
        <f>SUM([7]B!AE1999,[7]B!AE2034:AE2055)</f>
        <v>0</v>
      </c>
      <c r="M396" s="506">
        <f>SUM([7]B!AF1999,[7]B!AF2034:AF2055)</f>
        <v>0</v>
      </c>
      <c r="N396" s="506">
        <f>SUM([7]B!AG1999,[7]B!AG2034:AG2055)</f>
        <v>0</v>
      </c>
      <c r="O396" s="506">
        <f>SUM([7]B!AH1999,[7]B!AH2034:AH2055)</f>
        <v>0</v>
      </c>
      <c r="P396" s="506">
        <f>SUM([7]B!AI1999,[7]B!AI2034:AI2055)</f>
        <v>0</v>
      </c>
      <c r="Q396" s="494">
        <f>SUM([7]B!AJ1999,[7]B!AJ2034:AJ2055)</f>
        <v>0</v>
      </c>
    </row>
    <row r="397" spans="1:17" ht="15" customHeight="1" x14ac:dyDescent="0.15">
      <c r="A397" s="638"/>
      <c r="B397" s="559" t="s">
        <v>410</v>
      </c>
      <c r="C397" s="538">
        <f>SUM(C395:C396)</f>
        <v>354</v>
      </c>
      <c r="D397" s="495">
        <f t="shared" ref="D397:Q397" si="18">SUM(D395:D396)</f>
        <v>354</v>
      </c>
      <c r="E397" s="496">
        <f t="shared" si="18"/>
        <v>354</v>
      </c>
      <c r="F397" s="497">
        <f t="shared" si="18"/>
        <v>0</v>
      </c>
      <c r="G397" s="498">
        <f t="shared" si="18"/>
        <v>0</v>
      </c>
      <c r="H397" s="496">
        <f t="shared" si="18"/>
        <v>206</v>
      </c>
      <c r="I397" s="499">
        <f t="shared" si="18"/>
        <v>126</v>
      </c>
      <c r="J397" s="497">
        <f t="shared" si="18"/>
        <v>22</v>
      </c>
      <c r="K397" s="496">
        <f t="shared" si="18"/>
        <v>0</v>
      </c>
      <c r="L397" s="499">
        <f t="shared" si="18"/>
        <v>0</v>
      </c>
      <c r="M397" s="497">
        <f t="shared" si="18"/>
        <v>0</v>
      </c>
      <c r="N397" s="497">
        <f t="shared" si="18"/>
        <v>0</v>
      </c>
      <c r="O397" s="496">
        <f t="shared" si="18"/>
        <v>0</v>
      </c>
      <c r="P397" s="497">
        <f t="shared" si="18"/>
        <v>0</v>
      </c>
      <c r="Q397" s="495">
        <f t="shared" si="18"/>
        <v>0</v>
      </c>
    </row>
    <row r="398" spans="1:17" ht="15" customHeight="1" x14ac:dyDescent="0.15">
      <c r="A398" s="624" t="s">
        <v>516</v>
      </c>
      <c r="B398" s="203" t="s">
        <v>508</v>
      </c>
      <c r="C398" s="540">
        <f>SUM([7]B!C2220:C2241,[7]B!C2257:C2259)</f>
        <v>163</v>
      </c>
      <c r="D398" s="540">
        <f>SUM([7]B!D2220:D2241,[7]B!D2257:D2259)</f>
        <v>162</v>
      </c>
      <c r="E398" s="540">
        <f>SUM([7]B!E2220:E2241,[7]B!E2257:E2259)</f>
        <v>162</v>
      </c>
      <c r="F398" s="540">
        <f>SUM([7]B!F2220:F2241,[7]B!F2257:F2259)</f>
        <v>0</v>
      </c>
      <c r="G398" s="540">
        <f>SUM([7]B!G2220:G2241,[7]B!G2257:G2259)</f>
        <v>1</v>
      </c>
      <c r="H398" s="541">
        <f>SUM([7]B!AA2220:AA2241,[7]B!AA2257:AA2259)</f>
        <v>78</v>
      </c>
      <c r="I398" s="541">
        <f>SUM([7]B!AB2220:AB2241,[7]B!AB2257:AB2259)</f>
        <v>35</v>
      </c>
      <c r="J398" s="541">
        <f>SUM([7]B!AC2220:AC2241,[7]B!AC2257:AC2259)</f>
        <v>50</v>
      </c>
      <c r="K398" s="541">
        <f>SUM([7]B!AD2220:AD2241,[7]B!AD2257:AD2259)</f>
        <v>0</v>
      </c>
      <c r="L398" s="541">
        <f>SUM([7]B!AE2220:AE2241,[7]B!AE2257:AE2259)</f>
        <v>0</v>
      </c>
      <c r="M398" s="541">
        <f>SUM([7]B!AF2220:AF2241,[7]B!AF2257:AF2259)</f>
        <v>0</v>
      </c>
      <c r="N398" s="541">
        <f>SUM([7]B!AG2220:AG2241,[7]B!AG2257:AG2259)</f>
        <v>0</v>
      </c>
      <c r="O398" s="541">
        <f>SUM([7]B!AH2220:AH2241,[7]B!AH2257:AH2259)</f>
        <v>0</v>
      </c>
      <c r="P398" s="541">
        <f>SUM([7]B!AI2220:AI2241,[7]B!AI2257:AI2259)</f>
        <v>0</v>
      </c>
      <c r="Q398" s="207">
        <f>SUM([7]B!AJ2220:AJ2241,[7]B!AJ2257:AJ2259)</f>
        <v>0</v>
      </c>
    </row>
    <row r="399" spans="1:17" ht="15" customHeight="1" x14ac:dyDescent="0.15">
      <c r="A399" s="638"/>
      <c r="B399" s="200" t="s">
        <v>509</v>
      </c>
      <c r="C399" s="505">
        <f>SUM([7]B!C2242:C2245)</f>
        <v>243</v>
      </c>
      <c r="D399" s="505">
        <f>SUM([7]B!D2242:D2245)</f>
        <v>166</v>
      </c>
      <c r="E399" s="506">
        <f>SUM([7]B!E2242:E2245)</f>
        <v>166</v>
      </c>
      <c r="F399" s="506">
        <f>SUM([7]B!F2242:F2245)</f>
        <v>0</v>
      </c>
      <c r="G399" s="506">
        <f>SUM([7]B!G2242:G2245)</f>
        <v>77</v>
      </c>
      <c r="H399" s="506">
        <f>SUM([7]B!AA2242:AA2245)</f>
        <v>148</v>
      </c>
      <c r="I399" s="506">
        <f>SUM([7]B!AB2242:AB2245)</f>
        <v>5</v>
      </c>
      <c r="J399" s="506">
        <f>SUM([7]B!AC2242:AC2245)</f>
        <v>90</v>
      </c>
      <c r="K399" s="506">
        <f>SUM([7]B!AD2242:AD2245)</f>
        <v>0</v>
      </c>
      <c r="L399" s="506">
        <f>SUM([7]B!AE2242:AE2245)</f>
        <v>0</v>
      </c>
      <c r="M399" s="506">
        <f>SUM([7]B!AF2242:AF2245)</f>
        <v>0</v>
      </c>
      <c r="N399" s="506">
        <f>SUM([7]B!AG2242:AG2245)</f>
        <v>0</v>
      </c>
      <c r="O399" s="506">
        <f>SUM([7]B!AH2242:AH2245)</f>
        <v>0</v>
      </c>
      <c r="P399" s="506">
        <f>SUM([7]B!AI2242:AI2245)</f>
        <v>0</v>
      </c>
      <c r="Q399" s="494">
        <f>SUM([7]B!AJ2242:AJ2245)</f>
        <v>0</v>
      </c>
    </row>
    <row r="400" spans="1:17" ht="15" customHeight="1" x14ac:dyDescent="0.15">
      <c r="A400" s="625"/>
      <c r="B400" s="559" t="s">
        <v>410</v>
      </c>
      <c r="C400" s="498">
        <f>SUM(C398:C399)</f>
        <v>406</v>
      </c>
      <c r="D400" s="498">
        <f t="shared" ref="D400:Q400" si="19">SUM(D398:D399)</f>
        <v>328</v>
      </c>
      <c r="E400" s="498">
        <f t="shared" si="19"/>
        <v>328</v>
      </c>
      <c r="F400" s="498">
        <f t="shared" si="19"/>
        <v>0</v>
      </c>
      <c r="G400" s="498">
        <f t="shared" si="19"/>
        <v>78</v>
      </c>
      <c r="H400" s="498">
        <f>SUM(H398:H399)</f>
        <v>226</v>
      </c>
      <c r="I400" s="498">
        <f t="shared" si="19"/>
        <v>40</v>
      </c>
      <c r="J400" s="498">
        <f t="shared" si="19"/>
        <v>140</v>
      </c>
      <c r="K400" s="498">
        <f t="shared" si="19"/>
        <v>0</v>
      </c>
      <c r="L400" s="498">
        <f t="shared" si="19"/>
        <v>0</v>
      </c>
      <c r="M400" s="498">
        <f t="shared" si="19"/>
        <v>0</v>
      </c>
      <c r="N400" s="498">
        <f t="shared" si="19"/>
        <v>0</v>
      </c>
      <c r="O400" s="498">
        <f t="shared" si="19"/>
        <v>0</v>
      </c>
      <c r="P400" s="498">
        <f t="shared" si="19"/>
        <v>0</v>
      </c>
      <c r="Q400" s="495">
        <f t="shared" si="19"/>
        <v>0</v>
      </c>
    </row>
    <row r="401" spans="1:19" ht="15" customHeight="1" x14ac:dyDescent="0.15">
      <c r="A401" s="615" t="s">
        <v>517</v>
      </c>
      <c r="B401" s="205" t="s">
        <v>518</v>
      </c>
      <c r="C401" s="502">
        <f>SUM([7]B!C2416:C2418)+[7]B!C2363</f>
        <v>426</v>
      </c>
      <c r="D401" s="502">
        <f>SUM([7]B!D2416:D2418)+[7]B!D2363</f>
        <v>268</v>
      </c>
      <c r="E401" s="503">
        <f>SUM([7]B!E2416:E2418)+[7]B!E2363</f>
        <v>264</v>
      </c>
      <c r="F401" s="503">
        <f>SUM([7]B!F2416:F2418)+[7]B!F2363</f>
        <v>4</v>
      </c>
      <c r="G401" s="503">
        <f>SUM([7]B!G2416:G2418)+[7]B!G2363</f>
        <v>158</v>
      </c>
      <c r="H401" s="503">
        <f>SUM([7]B!AA2416:AA2418)+[7]B!AA2363</f>
        <v>358</v>
      </c>
      <c r="I401" s="504">
        <f>SUM([7]B!AB2416:AB2418)+[7]B!AB2363</f>
        <v>48</v>
      </c>
      <c r="J401" s="504">
        <f>SUM([7]B!AC2416:AC2418)+[7]B!AC2363</f>
        <v>20</v>
      </c>
      <c r="K401" s="504">
        <f>SUM([7]B!AD2416:AD2418)+[7]B!AD2363</f>
        <v>0</v>
      </c>
      <c r="L401" s="504">
        <f>SUM([7]B!AE2416:AE2418)+[7]B!AE2363</f>
        <v>0</v>
      </c>
      <c r="M401" s="504">
        <f>SUM([7]B!AF2416:AF2418)+[7]B!AF2363</f>
        <v>0</v>
      </c>
      <c r="N401" s="504">
        <f>SUM([7]B!AG2416:AG2418)+[7]B!AG2363</f>
        <v>0</v>
      </c>
      <c r="O401" s="504">
        <f>SUM([7]B!AH2416:AH2418)+[7]B!AH2363</f>
        <v>0</v>
      </c>
      <c r="P401" s="504">
        <f>SUM([7]B!AI2416:AI2418)+[7]B!AI2363</f>
        <v>0</v>
      </c>
      <c r="Q401" s="504">
        <f>SUM([7]B!AJ2416:AJ2418)+[7]B!AJ2363</f>
        <v>0</v>
      </c>
    </row>
    <row r="402" spans="1:19" ht="15" customHeight="1" x14ac:dyDescent="0.15">
      <c r="A402" s="637"/>
      <c r="B402" s="208" t="s">
        <v>509</v>
      </c>
      <c r="C402" s="510">
        <f>[7]B!C2369</f>
        <v>0</v>
      </c>
      <c r="D402" s="510">
        <f>[7]B!D2369</f>
        <v>0</v>
      </c>
      <c r="E402" s="511">
        <f>[7]B!E2369</f>
        <v>0</v>
      </c>
      <c r="F402" s="511">
        <f>[7]B!F2369</f>
        <v>0</v>
      </c>
      <c r="G402" s="511">
        <f>[7]B!G2369</f>
        <v>0</v>
      </c>
      <c r="H402" s="511">
        <f>[7]B!AA2369</f>
        <v>0</v>
      </c>
      <c r="I402" s="494">
        <f>[7]B!AB2369</f>
        <v>0</v>
      </c>
      <c r="J402" s="494">
        <f>[7]B!AC2369</f>
        <v>0</v>
      </c>
      <c r="K402" s="494">
        <f>[7]B!AD2369</f>
        <v>0</v>
      </c>
      <c r="L402" s="494">
        <f>[7]B!AE2369</f>
        <v>0</v>
      </c>
      <c r="M402" s="494">
        <f>[7]B!AF2369</f>
        <v>0</v>
      </c>
      <c r="N402" s="494">
        <f>[7]B!AG2369</f>
        <v>0</v>
      </c>
      <c r="O402" s="494">
        <f>[7]B!AH2369</f>
        <v>0</v>
      </c>
      <c r="P402" s="494">
        <f>[7]B!AI2369</f>
        <v>0</v>
      </c>
      <c r="Q402" s="494">
        <f>[7]B!AJ2369</f>
        <v>0</v>
      </c>
    </row>
    <row r="403" spans="1:19" ht="15" customHeight="1" x14ac:dyDescent="0.15">
      <c r="A403" s="617"/>
      <c r="B403" s="559" t="s">
        <v>410</v>
      </c>
      <c r="C403" s="498">
        <f>SUM(C401:C402)</f>
        <v>426</v>
      </c>
      <c r="D403" s="498">
        <f t="shared" ref="D403:Q403" si="20">SUM(D401:D402)</f>
        <v>268</v>
      </c>
      <c r="E403" s="498">
        <f t="shared" si="20"/>
        <v>264</v>
      </c>
      <c r="F403" s="498">
        <f t="shared" si="20"/>
        <v>4</v>
      </c>
      <c r="G403" s="498">
        <f t="shared" si="20"/>
        <v>158</v>
      </c>
      <c r="H403" s="498">
        <f t="shared" si="20"/>
        <v>358</v>
      </c>
      <c r="I403" s="498">
        <f t="shared" si="20"/>
        <v>48</v>
      </c>
      <c r="J403" s="498">
        <f t="shared" si="20"/>
        <v>20</v>
      </c>
      <c r="K403" s="498">
        <f t="shared" si="20"/>
        <v>0</v>
      </c>
      <c r="L403" s="498">
        <f t="shared" si="20"/>
        <v>0</v>
      </c>
      <c r="M403" s="498">
        <f t="shared" si="20"/>
        <v>0</v>
      </c>
      <c r="N403" s="498">
        <f t="shared" si="20"/>
        <v>0</v>
      </c>
      <c r="O403" s="498">
        <f t="shared" si="20"/>
        <v>0</v>
      </c>
      <c r="P403" s="498">
        <f t="shared" si="20"/>
        <v>0</v>
      </c>
      <c r="Q403" s="495">
        <f t="shared" si="20"/>
        <v>0</v>
      </c>
    </row>
    <row r="404" spans="1:19" ht="15" customHeight="1" x14ac:dyDescent="0.15">
      <c r="A404" s="624" t="s">
        <v>519</v>
      </c>
      <c r="B404" s="207" t="s">
        <v>508</v>
      </c>
      <c r="C404" s="502">
        <f>SUM([7]B!C2438:C2450,[7]B!C2684)</f>
        <v>116</v>
      </c>
      <c r="D404" s="502">
        <f>SUM([7]B!D2438:D2450,[7]B!D2684)</f>
        <v>116</v>
      </c>
      <c r="E404" s="503">
        <f>SUM([7]B!E2438:E2450,[7]B!E2684)</f>
        <v>116</v>
      </c>
      <c r="F404" s="503">
        <f>SUM([7]B!F2438:F2450,[7]B!F2684)</f>
        <v>0</v>
      </c>
      <c r="G404" s="503">
        <f>SUM([7]B!G2438:G2450,[7]B!G2684)</f>
        <v>0</v>
      </c>
      <c r="H404" s="503">
        <f>SUM([7]B!AA2438:AA2450,[7]B!AA2684)</f>
        <v>0</v>
      </c>
      <c r="I404" s="503">
        <f>SUM([7]B!AB2438:AB2450,[7]B!AB2684)</f>
        <v>113</v>
      </c>
      <c r="J404" s="503">
        <f>SUM([7]B!AC2438:AC2450,[7]B!AC2684)</f>
        <v>3</v>
      </c>
      <c r="K404" s="503">
        <f>SUM([7]B!AD2438:AD2450,[7]B!AD2684)</f>
        <v>0</v>
      </c>
      <c r="L404" s="503">
        <f>SUM([7]B!AE2438:AE2450,[7]B!AE2684)</f>
        <v>0</v>
      </c>
      <c r="M404" s="503">
        <f>SUM([7]B!AF2438:AF2450,[7]B!AF2684)</f>
        <v>0</v>
      </c>
      <c r="N404" s="503">
        <f>SUM([7]B!AG2438:AG2450,[7]B!AG2684)</f>
        <v>0</v>
      </c>
      <c r="O404" s="503">
        <f>SUM([7]B!AH2438:AH2450,[7]B!AH2684)</f>
        <v>0</v>
      </c>
      <c r="P404" s="503">
        <f>SUM([7]B!AI2438:AI2450,[7]B!AI2684)</f>
        <v>0</v>
      </c>
      <c r="Q404" s="504">
        <f>SUM([7]B!AJ2438:AJ2450,[7]B!AJ2684)</f>
        <v>0</v>
      </c>
    </row>
    <row r="405" spans="1:19" ht="15" customHeight="1" x14ac:dyDescent="0.15">
      <c r="A405" s="638"/>
      <c r="B405" s="200" t="s">
        <v>509</v>
      </c>
      <c r="C405" s="505">
        <f>SUM([7]B!C2435:C2437,[7]B!C2451:C2452)</f>
        <v>103</v>
      </c>
      <c r="D405" s="505">
        <f>SUM([7]B!D2435:D2437,[7]B!D2451:D2452)</f>
        <v>103</v>
      </c>
      <c r="E405" s="506">
        <f>SUM([7]B!E2435:E2437,[7]B!E2451:E2452)</f>
        <v>103</v>
      </c>
      <c r="F405" s="506">
        <f>SUM([7]B!F2435:F2437,[7]B!F2451:F2452)</f>
        <v>0</v>
      </c>
      <c r="G405" s="506">
        <f>SUM([7]B!G2435:G2437,[7]B!G2451:G2452)</f>
        <v>0</v>
      </c>
      <c r="H405" s="506">
        <f>SUM([7]B!AA2435:AA2437,[7]B!AA2451:AA2452)</f>
        <v>2</v>
      </c>
      <c r="I405" s="506">
        <f>SUM([7]B!AB2435:AB2437,[7]B!AB2451:AB2452)</f>
        <v>101</v>
      </c>
      <c r="J405" s="506">
        <f>SUM([7]B!AC2435:AC2437,[7]B!AC2451:AC2452)</f>
        <v>0</v>
      </c>
      <c r="K405" s="506">
        <f>SUM([7]B!AD2435:AD2437,[7]B!AD2451:AD2452)</f>
        <v>0</v>
      </c>
      <c r="L405" s="506">
        <f>SUM([7]B!AE2435:AE2437,[7]B!AE2451:AE2452)</f>
        <v>0</v>
      </c>
      <c r="M405" s="506">
        <f>SUM([7]B!AF2435:AF2437,[7]B!AF2451:AF2452)</f>
        <v>0</v>
      </c>
      <c r="N405" s="506">
        <f>SUM([7]B!AG2435:AG2437,[7]B!AG2451:AG2452)</f>
        <v>0</v>
      </c>
      <c r="O405" s="506">
        <f>SUM([7]B!AH2435:AH2437,[7]B!AH2451:AH2452)</f>
        <v>0</v>
      </c>
      <c r="P405" s="506">
        <f>SUM([7]B!AI2435:AI2437,[7]B!AI2451:AI2452)</f>
        <v>0</v>
      </c>
      <c r="Q405" s="494">
        <f>SUM([7]B!AJ2435:AJ2437,[7]B!AJ2451:AJ2452)</f>
        <v>0</v>
      </c>
    </row>
    <row r="406" spans="1:19" ht="15" customHeight="1" x14ac:dyDescent="0.15">
      <c r="A406" s="625"/>
      <c r="B406" s="559" t="s">
        <v>410</v>
      </c>
      <c r="C406" s="538">
        <f t="shared" ref="C406:Q406" si="21">SUM(C404:C405)</f>
        <v>219</v>
      </c>
      <c r="D406" s="495">
        <f t="shared" si="21"/>
        <v>219</v>
      </c>
      <c r="E406" s="496">
        <f t="shared" si="21"/>
        <v>219</v>
      </c>
      <c r="F406" s="497">
        <f t="shared" si="21"/>
        <v>0</v>
      </c>
      <c r="G406" s="498">
        <f t="shared" si="21"/>
        <v>0</v>
      </c>
      <c r="H406" s="496">
        <f t="shared" si="21"/>
        <v>2</v>
      </c>
      <c r="I406" s="499">
        <f t="shared" si="21"/>
        <v>214</v>
      </c>
      <c r="J406" s="497">
        <f t="shared" si="21"/>
        <v>3</v>
      </c>
      <c r="K406" s="496">
        <f t="shared" si="21"/>
        <v>0</v>
      </c>
      <c r="L406" s="499">
        <f t="shared" si="21"/>
        <v>0</v>
      </c>
      <c r="M406" s="497">
        <f t="shared" si="21"/>
        <v>0</v>
      </c>
      <c r="N406" s="497">
        <f t="shared" si="21"/>
        <v>0</v>
      </c>
      <c r="O406" s="496">
        <f t="shared" si="21"/>
        <v>0</v>
      </c>
      <c r="P406" s="497">
        <f t="shared" si="21"/>
        <v>0</v>
      </c>
      <c r="Q406" s="495">
        <f t="shared" si="21"/>
        <v>0</v>
      </c>
    </row>
    <row r="407" spans="1:19" ht="32.25" customHeight="1" x14ac:dyDescent="0.15">
      <c r="A407" s="209" t="s">
        <v>520</v>
      </c>
      <c r="B407" s="200" t="s">
        <v>509</v>
      </c>
      <c r="C407" s="498">
        <f>[7]B!C1011</f>
        <v>9790</v>
      </c>
      <c r="D407" s="498">
        <f>[7]B!D1011</f>
        <v>9790</v>
      </c>
      <c r="E407" s="500">
        <f>[7]B!E1011</f>
        <v>9790</v>
      </c>
      <c r="F407" s="500">
        <f>[7]B!F1011</f>
        <v>0</v>
      </c>
      <c r="G407" s="500">
        <f>[7]B!G1011</f>
        <v>0</v>
      </c>
      <c r="H407" s="500">
        <f>[7]B!AA1011</f>
        <v>8330</v>
      </c>
      <c r="I407" s="500">
        <f>[7]B!AB1011</f>
        <v>1460</v>
      </c>
      <c r="J407" s="500">
        <f>[7]B!AC1011</f>
        <v>0</v>
      </c>
      <c r="K407" s="500">
        <f>[7]B!AD1011</f>
        <v>0</v>
      </c>
      <c r="L407" s="500">
        <f>[7]B!AE1011</f>
        <v>0</v>
      </c>
      <c r="M407" s="500">
        <f>[7]B!AF1011</f>
        <v>0</v>
      </c>
      <c r="N407" s="500">
        <f>[7]B!AG1011</f>
        <v>0</v>
      </c>
      <c r="O407" s="500">
        <f>[7]B!AH1011</f>
        <v>0</v>
      </c>
      <c r="P407" s="500">
        <f>[7]B!AI1011</f>
        <v>0</v>
      </c>
      <c r="Q407" s="501">
        <f>[7]B!AJ1011</f>
        <v>0</v>
      </c>
    </row>
    <row r="408" spans="1:19" ht="15" customHeight="1" x14ac:dyDescent="0.15">
      <c r="A408" s="639" t="s">
        <v>521</v>
      </c>
      <c r="B408" s="210" t="s">
        <v>508</v>
      </c>
      <c r="C408" s="542">
        <f>D408+G408</f>
        <v>32169</v>
      </c>
      <c r="D408" s="507">
        <f>+D381+D384+D387+D390+D391+D392+D395+D398+D401+D404</f>
        <v>31913</v>
      </c>
      <c r="E408" s="507">
        <f t="shared" ref="E408:Q408" si="22">+E381+E384+E387+E390+E391+E392+E395+E398+E401+E404</f>
        <v>31909</v>
      </c>
      <c r="F408" s="507">
        <f t="shared" si="22"/>
        <v>4</v>
      </c>
      <c r="G408" s="507">
        <f t="shared" si="22"/>
        <v>256</v>
      </c>
      <c r="H408" s="507">
        <f t="shared" si="22"/>
        <v>28923</v>
      </c>
      <c r="I408" s="507">
        <f t="shared" si="22"/>
        <v>2210</v>
      </c>
      <c r="J408" s="507">
        <f t="shared" si="22"/>
        <v>1036</v>
      </c>
      <c r="K408" s="507">
        <f t="shared" si="22"/>
        <v>0</v>
      </c>
      <c r="L408" s="507">
        <f t="shared" si="22"/>
        <v>0</v>
      </c>
      <c r="M408" s="507">
        <f t="shared" si="22"/>
        <v>0</v>
      </c>
      <c r="N408" s="507">
        <f t="shared" si="22"/>
        <v>0</v>
      </c>
      <c r="O408" s="507">
        <f t="shared" si="22"/>
        <v>0</v>
      </c>
      <c r="P408" s="507">
        <f t="shared" si="22"/>
        <v>5</v>
      </c>
      <c r="Q408" s="512">
        <f t="shared" si="22"/>
        <v>0</v>
      </c>
    </row>
    <row r="409" spans="1:19" ht="15" customHeight="1" x14ac:dyDescent="0.15">
      <c r="A409" s="639"/>
      <c r="B409" s="212" t="s">
        <v>509</v>
      </c>
      <c r="C409" s="543">
        <f>D409+G409</f>
        <v>17641</v>
      </c>
      <c r="D409" s="505">
        <f>+D382+D385+D388+D393+D396+D399+D402+D405+D407</f>
        <v>17564</v>
      </c>
      <c r="E409" s="505">
        <f t="shared" ref="E409:Q409" si="23">+E382+E385+E388+E393+E396+E399+E402+E405+E407</f>
        <v>17564</v>
      </c>
      <c r="F409" s="505">
        <f t="shared" si="23"/>
        <v>0</v>
      </c>
      <c r="G409" s="505">
        <f t="shared" si="23"/>
        <v>77</v>
      </c>
      <c r="H409" s="505">
        <f t="shared" si="23"/>
        <v>15141</v>
      </c>
      <c r="I409" s="505">
        <f t="shared" si="23"/>
        <v>1639</v>
      </c>
      <c r="J409" s="505">
        <f t="shared" si="23"/>
        <v>861</v>
      </c>
      <c r="K409" s="505">
        <f t="shared" si="23"/>
        <v>0</v>
      </c>
      <c r="L409" s="505">
        <f t="shared" si="23"/>
        <v>0</v>
      </c>
      <c r="M409" s="505">
        <f t="shared" si="23"/>
        <v>0</v>
      </c>
      <c r="N409" s="505">
        <f t="shared" si="23"/>
        <v>0</v>
      </c>
      <c r="O409" s="505">
        <f t="shared" si="23"/>
        <v>0</v>
      </c>
      <c r="P409" s="505">
        <f t="shared" si="23"/>
        <v>0</v>
      </c>
      <c r="Q409" s="493">
        <f t="shared" si="23"/>
        <v>0</v>
      </c>
    </row>
    <row r="410" spans="1:19" ht="15" customHeight="1" x14ac:dyDescent="0.15">
      <c r="A410" s="639"/>
      <c r="B410" s="214" t="s">
        <v>522</v>
      </c>
      <c r="C410" s="538">
        <f>SUM(C408:C409)</f>
        <v>49810</v>
      </c>
      <c r="D410" s="495">
        <f>SUM(D408:D409)</f>
        <v>49477</v>
      </c>
      <c r="E410" s="496">
        <f>SUM(E408:E409)</f>
        <v>49473</v>
      </c>
      <c r="F410" s="497">
        <f>SUM(F408:F409)</f>
        <v>4</v>
      </c>
      <c r="G410" s="498">
        <f>SUM(G408:G409)</f>
        <v>333</v>
      </c>
      <c r="H410" s="498">
        <f t="shared" ref="H410:Q410" si="24">SUM(H408:H409)</f>
        <v>44064</v>
      </c>
      <c r="I410" s="498">
        <f t="shared" si="24"/>
        <v>3849</v>
      </c>
      <c r="J410" s="498">
        <f t="shared" si="24"/>
        <v>1897</v>
      </c>
      <c r="K410" s="498">
        <f t="shared" si="24"/>
        <v>0</v>
      </c>
      <c r="L410" s="498">
        <f t="shared" si="24"/>
        <v>0</v>
      </c>
      <c r="M410" s="498">
        <f t="shared" si="24"/>
        <v>0</v>
      </c>
      <c r="N410" s="498">
        <f>SUM(N408:N409)</f>
        <v>0</v>
      </c>
      <c r="O410" s="498">
        <f t="shared" si="24"/>
        <v>0</v>
      </c>
      <c r="P410" s="498">
        <f t="shared" si="24"/>
        <v>5</v>
      </c>
      <c r="Q410" s="495">
        <f t="shared" si="24"/>
        <v>0</v>
      </c>
    </row>
    <row r="411" spans="1:19" ht="27.75" customHeight="1" x14ac:dyDescent="0.15">
      <c r="A411" s="215" t="s">
        <v>523</v>
      </c>
      <c r="B411" s="556"/>
      <c r="E411" s="179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P411" s="513"/>
      <c r="Q411" s="513"/>
      <c r="R411" s="513"/>
      <c r="S411" s="217"/>
    </row>
    <row r="412" spans="1:19" ht="39.75" customHeight="1" x14ac:dyDescent="0.15">
      <c r="A412" s="640" t="s">
        <v>524</v>
      </c>
      <c r="B412" s="641"/>
      <c r="C412" s="557" t="s">
        <v>410</v>
      </c>
      <c r="D412" s="558" t="s">
        <v>7</v>
      </c>
      <c r="E412" s="39" t="s">
        <v>8</v>
      </c>
      <c r="F412" s="217"/>
      <c r="G412" s="217"/>
      <c r="H412" s="217"/>
      <c r="I412" s="217"/>
      <c r="J412" s="217"/>
      <c r="K412" s="217"/>
      <c r="L412" s="217"/>
      <c r="M412" s="513"/>
      <c r="N412" s="513"/>
      <c r="O412" s="513"/>
    </row>
    <row r="413" spans="1:19" ht="15" customHeight="1" x14ac:dyDescent="0.2">
      <c r="A413" s="642" t="s">
        <v>525</v>
      </c>
      <c r="B413" s="643"/>
      <c r="C413" s="514">
        <f>[7]B!C1073</f>
        <v>223</v>
      </c>
      <c r="D413" s="245">
        <f>[7]B!E1073</f>
        <v>223</v>
      </c>
      <c r="E413" s="220"/>
      <c r="F413" s="217"/>
      <c r="G413" s="217"/>
      <c r="H413" s="217"/>
      <c r="I413" s="217"/>
      <c r="J413" s="217"/>
      <c r="K413" s="217"/>
      <c r="L413" s="217"/>
      <c r="M413" s="513"/>
      <c r="N413" s="513"/>
      <c r="O413" s="513"/>
    </row>
    <row r="414" spans="1:19" ht="15" customHeight="1" x14ac:dyDescent="0.15">
      <c r="A414" s="628" t="s">
        <v>526</v>
      </c>
      <c r="B414" s="629"/>
      <c r="C414" s="514">
        <f>[7]B!C2741</f>
        <v>23</v>
      </c>
      <c r="D414" s="245">
        <f>[7]B!E2741</f>
        <v>17</v>
      </c>
      <c r="E414" s="18">
        <f>[7]B!AL2741</f>
        <v>567800</v>
      </c>
      <c r="F414" s="217"/>
      <c r="G414" s="217"/>
      <c r="H414" s="217"/>
      <c r="I414" s="217"/>
      <c r="J414" s="217"/>
      <c r="K414" s="217"/>
      <c r="L414" s="217"/>
      <c r="M414" s="513"/>
      <c r="N414" s="513"/>
      <c r="O414" s="513"/>
    </row>
    <row r="415" spans="1:19" ht="15" customHeight="1" x14ac:dyDescent="0.15">
      <c r="A415" s="628" t="s">
        <v>527</v>
      </c>
      <c r="B415" s="629"/>
      <c r="C415" s="514">
        <f>[7]B!C2751</f>
        <v>93</v>
      </c>
      <c r="D415" s="515">
        <f>[7]B!E2751</f>
        <v>24</v>
      </c>
      <c r="E415" s="20"/>
      <c r="F415" s="217"/>
      <c r="G415" s="217"/>
      <c r="H415" s="217"/>
      <c r="I415" s="217"/>
      <c r="J415" s="217"/>
      <c r="K415" s="217"/>
      <c r="L415" s="217"/>
      <c r="M415" s="513"/>
      <c r="N415" s="513"/>
      <c r="O415" s="513"/>
    </row>
    <row r="416" spans="1:19" ht="15" customHeight="1" x14ac:dyDescent="0.15">
      <c r="A416" s="628" t="s">
        <v>528</v>
      </c>
      <c r="B416" s="629"/>
      <c r="C416" s="514">
        <f>[7]B!C67</f>
        <v>1671</v>
      </c>
      <c r="D416" s="245">
        <f>[7]B!E67</f>
        <v>1668</v>
      </c>
      <c r="E416" s="18">
        <f>[7]B!AL67</f>
        <v>1317720</v>
      </c>
      <c r="F416" s="217"/>
      <c r="G416" s="217"/>
      <c r="H416" s="217"/>
      <c r="I416" s="217"/>
      <c r="J416" s="217"/>
      <c r="K416" s="217"/>
      <c r="L416" s="217"/>
      <c r="M416" s="513"/>
      <c r="N416" s="513"/>
      <c r="O416" s="513"/>
    </row>
    <row r="417" spans="1:23" ht="15" customHeight="1" x14ac:dyDescent="0.15">
      <c r="A417" s="628" t="s">
        <v>529</v>
      </c>
      <c r="B417" s="629"/>
      <c r="C417" s="514">
        <f>[7]B!C73</f>
        <v>0</v>
      </c>
      <c r="D417" s="245">
        <f>[7]B!E73</f>
        <v>0</v>
      </c>
      <c r="E417" s="20"/>
      <c r="F417" s="217"/>
      <c r="G417" s="217"/>
      <c r="H417" s="217"/>
      <c r="I417" s="217"/>
      <c r="J417" s="217"/>
      <c r="K417" s="217"/>
      <c r="L417" s="217"/>
      <c r="M417" s="513"/>
      <c r="N417" s="513"/>
      <c r="O417" s="513"/>
    </row>
    <row r="418" spans="1:23" ht="15" customHeight="1" x14ac:dyDescent="0.15">
      <c r="A418" s="628" t="s">
        <v>530</v>
      </c>
      <c r="B418" s="629"/>
      <c r="C418" s="516">
        <f>[7]B!C68</f>
        <v>510</v>
      </c>
      <c r="D418" s="245">
        <f>[7]B!E68</f>
        <v>510</v>
      </c>
      <c r="E418" s="18">
        <f>[7]B!AL68</f>
        <v>9149400</v>
      </c>
      <c r="F418" s="217"/>
      <c r="G418" s="217"/>
      <c r="H418" s="217"/>
      <c r="I418" s="217"/>
      <c r="J418" s="217"/>
      <c r="K418" s="217"/>
      <c r="L418" s="217"/>
      <c r="M418" s="513"/>
      <c r="N418" s="513"/>
      <c r="O418" s="513"/>
    </row>
    <row r="419" spans="1:23" ht="15" customHeight="1" x14ac:dyDescent="0.15">
      <c r="A419" s="628" t="s">
        <v>531</v>
      </c>
      <c r="B419" s="629"/>
      <c r="C419" s="514">
        <f>[7]B!C69</f>
        <v>58</v>
      </c>
      <c r="D419" s="245">
        <f>[7]B!E69</f>
        <v>54</v>
      </c>
      <c r="E419" s="18">
        <f>[7]B!AL69</f>
        <v>2225340</v>
      </c>
      <c r="F419" s="217"/>
      <c r="G419" s="217"/>
      <c r="H419" s="217"/>
      <c r="I419" s="217"/>
      <c r="J419" s="217"/>
      <c r="K419" s="217"/>
      <c r="L419" s="217"/>
      <c r="M419" s="513"/>
      <c r="N419" s="513"/>
      <c r="O419" s="513"/>
    </row>
    <row r="420" spans="1:23" ht="15" customHeight="1" x14ac:dyDescent="0.15">
      <c r="A420" s="628" t="s">
        <v>532</v>
      </c>
      <c r="B420" s="629"/>
      <c r="C420" s="514">
        <f>[7]B!C71</f>
        <v>0</v>
      </c>
      <c r="D420" s="245">
        <f>[7]B!E71</f>
        <v>0</v>
      </c>
      <c r="E420" s="18">
        <f>[7]B!AL71</f>
        <v>0</v>
      </c>
      <c r="F420" s="221"/>
      <c r="G420" s="221"/>
      <c r="H420" s="221"/>
      <c r="I420" s="221"/>
      <c r="J420" s="221"/>
      <c r="K420" s="221"/>
      <c r="L420" s="221"/>
      <c r="M420" s="221"/>
      <c r="N420" s="221"/>
      <c r="O420" s="221"/>
    </row>
    <row r="421" spans="1:23" ht="15" customHeight="1" x14ac:dyDescent="0.15">
      <c r="A421" s="628" t="s">
        <v>533</v>
      </c>
      <c r="B421" s="629"/>
      <c r="C421" s="516">
        <f>[7]B!C70</f>
        <v>9877</v>
      </c>
      <c r="D421" s="245">
        <f>[7]B!E70</f>
        <v>9877</v>
      </c>
      <c r="E421" s="18">
        <f>[7]B!AL70</f>
        <v>23606030</v>
      </c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</row>
    <row r="422" spans="1:23" ht="15" customHeight="1" x14ac:dyDescent="0.2">
      <c r="A422" s="628" t="s">
        <v>534</v>
      </c>
      <c r="B422" s="629"/>
      <c r="C422" s="514">
        <f>[7]B!C2739</f>
        <v>11</v>
      </c>
      <c r="D422" s="245">
        <f>[7]B!E2739</f>
        <v>11</v>
      </c>
      <c r="E422" s="223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</row>
    <row r="423" spans="1:23" ht="15" customHeight="1" x14ac:dyDescent="0.15">
      <c r="A423" s="630" t="s">
        <v>535</v>
      </c>
      <c r="B423" s="631"/>
      <c r="C423" s="517">
        <f>SUM(C413:C422)</f>
        <v>12466</v>
      </c>
      <c r="D423" s="518">
        <f>SUM(D413:D422)</f>
        <v>12384</v>
      </c>
      <c r="E423" s="519">
        <f>SUM(E413:E422)</f>
        <v>36866290</v>
      </c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</row>
    <row r="424" spans="1:23" s="225" customFormat="1" ht="24.95" customHeight="1" x14ac:dyDescent="0.15">
      <c r="A424" s="215" t="s">
        <v>536</v>
      </c>
      <c r="B424" s="224"/>
      <c r="F424" s="5"/>
      <c r="N424" s="226"/>
      <c r="O424" s="226"/>
      <c r="P424" s="226"/>
      <c r="Q424" s="226"/>
      <c r="R424" s="226"/>
      <c r="S424" s="226"/>
      <c r="T424" s="227"/>
      <c r="U424" s="226"/>
      <c r="V424" s="226"/>
      <c r="W424" s="226"/>
    </row>
    <row r="425" spans="1:23" ht="24.75" customHeight="1" x14ac:dyDescent="0.15">
      <c r="A425" s="632" t="s">
        <v>537</v>
      </c>
      <c r="B425" s="633"/>
      <c r="C425" s="557" t="s">
        <v>410</v>
      </c>
      <c r="N425" s="227"/>
      <c r="O425" s="227"/>
      <c r="P425" s="227"/>
      <c r="Q425" s="227"/>
      <c r="R425" s="227"/>
      <c r="S425" s="227"/>
      <c r="T425" s="227"/>
      <c r="U425" s="227"/>
      <c r="V425" s="227"/>
      <c r="W425" s="227"/>
    </row>
    <row r="426" spans="1:23" ht="14.1" customHeight="1" x14ac:dyDescent="0.15">
      <c r="A426" s="634" t="s">
        <v>538</v>
      </c>
      <c r="B426" s="635"/>
      <c r="C426" s="228">
        <v>6533</v>
      </c>
      <c r="D426" s="179"/>
      <c r="E426" s="151"/>
      <c r="H426" s="224"/>
      <c r="I426" s="224"/>
      <c r="J426" s="224"/>
      <c r="K426" s="224"/>
      <c r="L426" s="224"/>
      <c r="M426" s="224"/>
      <c r="N426" s="229"/>
      <c r="O426" s="229"/>
      <c r="P426" s="226"/>
      <c r="Q426" s="227"/>
      <c r="R426" s="227"/>
      <c r="S426" s="227"/>
      <c r="T426" s="227"/>
      <c r="U426" s="227"/>
      <c r="V426" s="227"/>
      <c r="W426" s="227"/>
    </row>
    <row r="427" spans="1:23" ht="24.95" customHeight="1" x14ac:dyDescent="0.15">
      <c r="A427" s="230" t="s">
        <v>539</v>
      </c>
      <c r="B427" s="231"/>
      <c r="C427" s="232"/>
      <c r="D427" s="492"/>
      <c r="E427" s="492"/>
      <c r="F427" s="492"/>
      <c r="G427" s="217"/>
      <c r="H427" s="217"/>
      <c r="I427" s="217"/>
      <c r="J427" s="217"/>
      <c r="K427" s="217"/>
      <c r="L427" s="217"/>
      <c r="M427" s="217"/>
      <c r="N427" s="222"/>
      <c r="O427" s="222"/>
      <c r="P427" s="227"/>
      <c r="Q427" s="227"/>
      <c r="R427" s="227"/>
      <c r="S427" s="227"/>
      <c r="T427" s="227"/>
      <c r="U427" s="227"/>
      <c r="V427" s="227"/>
      <c r="W427" s="227"/>
    </row>
    <row r="428" spans="1:23" ht="21.75" customHeight="1" x14ac:dyDescent="0.15">
      <c r="A428" s="233"/>
      <c r="B428" s="234"/>
      <c r="C428" s="520" t="s">
        <v>410</v>
      </c>
      <c r="D428" s="492"/>
      <c r="E428" s="492"/>
      <c r="F428" s="492"/>
      <c r="G428" s="217"/>
      <c r="H428" s="217"/>
      <c r="I428" s="217"/>
      <c r="J428" s="217"/>
      <c r="K428" s="217"/>
      <c r="L428" s="217"/>
      <c r="M428" s="217"/>
      <c r="N428" s="217"/>
      <c r="O428" s="217"/>
    </row>
    <row r="429" spans="1:23" ht="15" customHeight="1" x14ac:dyDescent="0.15">
      <c r="A429" s="636" t="s">
        <v>540</v>
      </c>
      <c r="B429" s="207" t="s">
        <v>541</v>
      </c>
      <c r="C429" s="521"/>
      <c r="D429" s="522"/>
      <c r="E429" s="492"/>
      <c r="F429" s="492"/>
      <c r="G429" s="217"/>
      <c r="H429" s="217"/>
      <c r="I429" s="217"/>
      <c r="J429" s="217"/>
      <c r="K429" s="217"/>
      <c r="L429" s="217"/>
      <c r="M429" s="217"/>
      <c r="N429" s="217"/>
      <c r="O429" s="217"/>
    </row>
    <row r="430" spans="1:23" ht="15" customHeight="1" x14ac:dyDescent="0.15">
      <c r="A430" s="636"/>
      <c r="B430" s="208" t="s">
        <v>542</v>
      </c>
      <c r="C430" s="523">
        <v>2179</v>
      </c>
      <c r="D430" s="522"/>
      <c r="E430" s="492"/>
      <c r="F430" s="492"/>
      <c r="G430" s="217"/>
      <c r="H430" s="217"/>
      <c r="I430" s="217"/>
      <c r="J430" s="217"/>
      <c r="K430" s="217"/>
      <c r="L430" s="217"/>
      <c r="M430" s="217"/>
      <c r="N430" s="217"/>
      <c r="O430" s="217"/>
    </row>
    <row r="431" spans="1:23" ht="15" customHeight="1" x14ac:dyDescent="0.15">
      <c r="A431" s="613" t="s">
        <v>543</v>
      </c>
      <c r="B431" s="614"/>
      <c r="C431" s="524">
        <v>16424</v>
      </c>
      <c r="D431" s="522"/>
      <c r="E431" s="492"/>
      <c r="F431" s="492"/>
      <c r="G431" s="217"/>
      <c r="H431" s="217"/>
      <c r="I431" s="217"/>
      <c r="J431" s="217"/>
      <c r="K431" s="217"/>
      <c r="L431" s="217"/>
      <c r="M431" s="217"/>
      <c r="N431" s="217"/>
      <c r="O431" s="217"/>
    </row>
    <row r="432" spans="1:23" s="149" customFormat="1" ht="24.95" customHeight="1" x14ac:dyDescent="0.15">
      <c r="A432" s="174" t="s">
        <v>544</v>
      </c>
      <c r="B432" s="148"/>
    </row>
    <row r="433" spans="1:28" ht="12.75" customHeight="1" x14ac:dyDescent="0.15">
      <c r="A433" s="615" t="s">
        <v>545</v>
      </c>
      <c r="B433" s="616"/>
      <c r="C433" s="619" t="s">
        <v>105</v>
      </c>
      <c r="D433" s="621" t="s">
        <v>546</v>
      </c>
      <c r="E433" s="622"/>
      <c r="F433" s="622"/>
      <c r="G433" s="622"/>
      <c r="H433" s="622"/>
      <c r="I433" s="623"/>
      <c r="J433" s="624" t="s">
        <v>419</v>
      </c>
    </row>
    <row r="434" spans="1:28" ht="22.5" customHeight="1" x14ac:dyDescent="0.15">
      <c r="A434" s="617"/>
      <c r="B434" s="618"/>
      <c r="C434" s="620"/>
      <c r="D434" s="236" t="s">
        <v>547</v>
      </c>
      <c r="E434" s="237" t="s">
        <v>548</v>
      </c>
      <c r="F434" s="238" t="s">
        <v>549</v>
      </c>
      <c r="G434" s="238" t="s">
        <v>550</v>
      </c>
      <c r="H434" s="238" t="s">
        <v>551</v>
      </c>
      <c r="I434" s="239" t="s">
        <v>552</v>
      </c>
      <c r="J434" s="625"/>
    </row>
    <row r="435" spans="1:28" ht="15" customHeight="1" x14ac:dyDescent="0.15">
      <c r="A435" s="626" t="s">
        <v>553</v>
      </c>
      <c r="B435" s="627"/>
      <c r="C435" s="240">
        <f>SUM(D435:I435)</f>
        <v>0</v>
      </c>
      <c r="D435" s="241"/>
      <c r="E435" s="242"/>
      <c r="F435" s="242"/>
      <c r="G435" s="242"/>
      <c r="H435" s="242"/>
      <c r="I435" s="243"/>
      <c r="J435" s="244"/>
      <c r="K435" s="168" t="str">
        <f>AA435</f>
        <v/>
      </c>
      <c r="L435" s="217"/>
      <c r="M435" s="217"/>
      <c r="N435" s="217"/>
      <c r="O435" s="217"/>
      <c r="P435" s="513"/>
      <c r="Q435" s="513"/>
      <c r="R435" s="513"/>
      <c r="AA435" s="194" t="str">
        <f>IF(J435&gt;C435,"Error: Las actividades totales son menores que las realizadas en beneficiarios","")</f>
        <v/>
      </c>
      <c r="AB435" s="194">
        <f>IF(J435&gt;C435,1,0)</f>
        <v>0</v>
      </c>
    </row>
    <row r="436" spans="1:28" ht="15" customHeight="1" x14ac:dyDescent="0.15">
      <c r="A436" s="600" t="s">
        <v>554</v>
      </c>
      <c r="B436" s="601"/>
      <c r="C436" s="245">
        <f>SUM(D436:I436)</f>
        <v>0</v>
      </c>
      <c r="D436" s="246"/>
      <c r="E436" s="247"/>
      <c r="F436" s="247"/>
      <c r="G436" s="247"/>
      <c r="H436" s="247"/>
      <c r="I436" s="248"/>
      <c r="J436" s="249"/>
      <c r="K436" s="168" t="str">
        <f>AA436</f>
        <v/>
      </c>
      <c r="AA436" s="194" t="str">
        <f>IF(J436&gt;C436,"Error: Las actividades totales son menores que las realizadas en beneficiarios","")</f>
        <v/>
      </c>
      <c r="AB436" s="194">
        <f>IF(J436&gt;C436,1,0)</f>
        <v>0</v>
      </c>
    </row>
    <row r="437" spans="1:28" ht="15" customHeight="1" x14ac:dyDescent="0.15">
      <c r="A437" s="602" t="s">
        <v>555</v>
      </c>
      <c r="B437" s="603"/>
      <c r="C437" s="250">
        <f>SUM(D437:E437)</f>
        <v>0</v>
      </c>
      <c r="D437" s="251"/>
      <c r="E437" s="252"/>
      <c r="F437" s="253"/>
      <c r="G437" s="253"/>
      <c r="H437" s="253"/>
      <c r="I437" s="254"/>
      <c r="J437" s="255"/>
      <c r="K437" s="168" t="str">
        <f>AA437</f>
        <v/>
      </c>
      <c r="AA437" s="194" t="str">
        <f>IF(J437&gt;C437,"Error: Las actividades totales son menores que las realizadas en beneficiarios","")</f>
        <v/>
      </c>
      <c r="AB437" s="194">
        <f>IF(J437&gt;C437,1,0)</f>
        <v>0</v>
      </c>
    </row>
    <row r="438" spans="1:28" ht="24.95" customHeight="1" x14ac:dyDescent="0.15">
      <c r="A438" s="174" t="s">
        <v>556</v>
      </c>
      <c r="B438" s="256"/>
      <c r="C438" s="525"/>
      <c r="D438" s="525"/>
      <c r="E438" s="525"/>
      <c r="F438" s="525"/>
      <c r="G438" s="525"/>
      <c r="H438" s="525"/>
      <c r="I438" s="525"/>
      <c r="J438" s="525"/>
      <c r="K438" s="525"/>
    </row>
    <row r="439" spans="1:28" ht="39.950000000000003" customHeight="1" x14ac:dyDescent="0.15">
      <c r="A439" s="604" t="s">
        <v>557</v>
      </c>
      <c r="B439" s="605"/>
      <c r="C439" s="257" t="s">
        <v>410</v>
      </c>
      <c r="D439" s="562" t="s">
        <v>558</v>
      </c>
      <c r="E439" s="258" t="s">
        <v>559</v>
      </c>
      <c r="L439" s="5" t="s">
        <v>560</v>
      </c>
    </row>
    <row r="440" spans="1:28" ht="15" customHeight="1" x14ac:dyDescent="0.15">
      <c r="A440" s="606" t="s">
        <v>561</v>
      </c>
      <c r="B440" s="259" t="s">
        <v>562</v>
      </c>
      <c r="C440" s="260">
        <v>310</v>
      </c>
      <c r="D440" s="261">
        <v>306</v>
      </c>
      <c r="E440" s="261"/>
      <c r="F440" s="151" t="str">
        <f>AA440</f>
        <v/>
      </c>
      <c r="AA440" s="194" t="str">
        <f>IF(D440&gt;C440,"Error: Las actividades totales son menores que las realizadas en beneficiarios","")</f>
        <v/>
      </c>
      <c r="AB440" s="194">
        <f>IF(D440&gt;C440,1,0)</f>
        <v>0</v>
      </c>
    </row>
    <row r="441" spans="1:28" ht="15" customHeight="1" x14ac:dyDescent="0.15">
      <c r="A441" s="607"/>
      <c r="B441" s="262" t="s">
        <v>563</v>
      </c>
      <c r="C441" s="263"/>
      <c r="D441" s="264"/>
      <c r="E441" s="264"/>
      <c r="F441" s="151" t="str">
        <f>AA441</f>
        <v/>
      </c>
      <c r="AA441" s="194" t="str">
        <f>IF(D441&gt;C441,"Error: Las actividades totales son menores que las realizadas en beneficiarios","")</f>
        <v/>
      </c>
      <c r="AB441" s="194">
        <f>IF(D441&gt;C441,1,0)</f>
        <v>0</v>
      </c>
    </row>
    <row r="442" spans="1:28" ht="15" customHeight="1" x14ac:dyDescent="0.15">
      <c r="A442" s="608"/>
      <c r="B442" s="265" t="s">
        <v>564</v>
      </c>
      <c r="C442" s="266"/>
      <c r="D442" s="267"/>
      <c r="E442" s="267"/>
      <c r="F442" s="151" t="str">
        <f>AA442</f>
        <v/>
      </c>
      <c r="AA442" s="194" t="str">
        <f>IF(D442&gt;C442,"Error: Las actividades totales son menores que las realizadas en beneficiarios","")</f>
        <v/>
      </c>
      <c r="AB442" s="194">
        <f>IF(D442&gt;C442,1,0)</f>
        <v>0</v>
      </c>
    </row>
    <row r="443" spans="1:28" ht="24.95" customHeight="1" x14ac:dyDescent="0.15">
      <c r="A443" s="268" t="s">
        <v>565</v>
      </c>
      <c r="B443" s="269"/>
      <c r="C443" s="270"/>
      <c r="D443" s="271"/>
      <c r="E443" s="271"/>
    </row>
    <row r="444" spans="1:28" ht="18.75" customHeight="1" x14ac:dyDescent="0.15">
      <c r="A444" s="609" t="s">
        <v>566</v>
      </c>
      <c r="B444" s="610"/>
      <c r="C444" s="272" t="s">
        <v>105</v>
      </c>
    </row>
    <row r="445" spans="1:28" ht="15" customHeight="1" x14ac:dyDescent="0.15">
      <c r="A445" s="611" t="s">
        <v>567</v>
      </c>
      <c r="B445" s="612"/>
      <c r="C445" s="526">
        <f>[7]B!C2916</f>
        <v>0</v>
      </c>
    </row>
    <row r="446" spans="1:28" ht="15" customHeight="1" x14ac:dyDescent="0.15">
      <c r="A446" s="589" t="s">
        <v>568</v>
      </c>
      <c r="B446" s="590"/>
      <c r="C446" s="527">
        <f>[7]B!C2917</f>
        <v>0</v>
      </c>
    </row>
    <row r="449" spans="1:13" ht="12.75" x14ac:dyDescent="0.2">
      <c r="A449" s="273" t="s">
        <v>569</v>
      </c>
      <c r="B449" s="274"/>
    </row>
    <row r="450" spans="1:13" ht="50.25" customHeight="1" x14ac:dyDescent="0.15">
      <c r="A450" s="591" t="s">
        <v>489</v>
      </c>
      <c r="B450" s="592"/>
      <c r="C450" s="595" t="s">
        <v>410</v>
      </c>
      <c r="D450" s="595" t="s">
        <v>490</v>
      </c>
      <c r="E450" s="597" t="s">
        <v>570</v>
      </c>
      <c r="F450" s="598"/>
      <c r="G450" s="597" t="s">
        <v>571</v>
      </c>
      <c r="H450" s="599"/>
      <c r="I450" s="598"/>
      <c r="J450" s="460" t="s">
        <v>493</v>
      </c>
      <c r="K450" s="460" t="s">
        <v>494</v>
      </c>
      <c r="L450" s="460" t="s">
        <v>495</v>
      </c>
      <c r="M450" s="472" t="s">
        <v>495</v>
      </c>
    </row>
    <row r="451" spans="1:13" ht="54.75" customHeight="1" x14ac:dyDescent="0.15">
      <c r="A451" s="593"/>
      <c r="B451" s="594"/>
      <c r="C451" s="596"/>
      <c r="D451" s="596"/>
      <c r="E451" s="275" t="s">
        <v>572</v>
      </c>
      <c r="F451" s="275" t="s">
        <v>573</v>
      </c>
      <c r="G451" s="528" t="s">
        <v>574</v>
      </c>
      <c r="H451" s="528" t="s">
        <v>575</v>
      </c>
      <c r="I451" s="529" t="s">
        <v>576</v>
      </c>
      <c r="J451" s="275" t="s">
        <v>572</v>
      </c>
      <c r="K451" s="275" t="s">
        <v>573</v>
      </c>
      <c r="L451" s="275" t="s">
        <v>572</v>
      </c>
      <c r="M451" s="275" t="s">
        <v>573</v>
      </c>
    </row>
    <row r="452" spans="1:13" ht="15" customHeight="1" x14ac:dyDescent="0.15">
      <c r="A452" s="587" t="s">
        <v>194</v>
      </c>
      <c r="B452" s="588" t="s">
        <v>194</v>
      </c>
      <c r="C452" s="530">
        <f>SUM(E452:F452)</f>
        <v>0</v>
      </c>
      <c r="D452" s="531"/>
      <c r="E452" s="531"/>
      <c r="F452" s="531"/>
      <c r="G452" s="531"/>
      <c r="H452" s="531"/>
      <c r="I452" s="531"/>
      <c r="J452" s="531"/>
      <c r="K452" s="531"/>
      <c r="L452" s="531"/>
      <c r="M452" s="531"/>
    </row>
    <row r="453" spans="1:13" ht="15" customHeight="1" x14ac:dyDescent="0.15">
      <c r="A453" s="587" t="s">
        <v>196</v>
      </c>
      <c r="B453" s="588" t="s">
        <v>196</v>
      </c>
      <c r="C453" s="530">
        <f>SUM(E453:F453)</f>
        <v>0</v>
      </c>
      <c r="D453" s="531"/>
      <c r="E453" s="531"/>
      <c r="F453" s="531"/>
      <c r="G453" s="531"/>
      <c r="H453" s="531"/>
      <c r="I453" s="531"/>
      <c r="J453" s="531"/>
      <c r="K453" s="531"/>
      <c r="L453" s="531"/>
      <c r="M453" s="531"/>
    </row>
    <row r="454" spans="1:13" ht="15" customHeight="1" x14ac:dyDescent="0.15">
      <c r="A454" s="587" t="s">
        <v>200</v>
      </c>
      <c r="B454" s="588"/>
      <c r="C454" s="530">
        <f>SUM(E454:F454)</f>
        <v>0</v>
      </c>
      <c r="D454" s="531"/>
      <c r="E454" s="531"/>
      <c r="F454" s="531"/>
      <c r="G454" s="531"/>
      <c r="H454" s="531"/>
      <c r="I454" s="531"/>
      <c r="J454" s="531"/>
      <c r="K454" s="531"/>
      <c r="L454" s="531"/>
      <c r="M454" s="531"/>
    </row>
    <row r="455" spans="1:13" ht="15" customHeight="1" x14ac:dyDescent="0.15">
      <c r="A455" s="587" t="s">
        <v>206</v>
      </c>
      <c r="B455" s="588"/>
      <c r="C455" s="530">
        <f>SUM(E455:F455)</f>
        <v>0</v>
      </c>
      <c r="D455" s="531"/>
      <c r="E455" s="531"/>
      <c r="F455" s="531"/>
      <c r="G455" s="531"/>
      <c r="H455" s="531"/>
      <c r="I455" s="531"/>
      <c r="J455" s="531"/>
      <c r="K455" s="531"/>
      <c r="L455" s="531"/>
      <c r="M455" s="531"/>
    </row>
    <row r="456" spans="1:13" ht="15" customHeight="1" x14ac:dyDescent="0.15">
      <c r="A456" s="587" t="s">
        <v>226</v>
      </c>
      <c r="B456" s="588"/>
      <c r="C456" s="530">
        <f>SUM(E456:F456)</f>
        <v>0</v>
      </c>
      <c r="D456" s="531"/>
      <c r="E456" s="531"/>
      <c r="F456" s="531"/>
      <c r="G456" s="531"/>
      <c r="H456" s="531"/>
      <c r="I456" s="531"/>
      <c r="J456" s="531"/>
      <c r="K456" s="531"/>
      <c r="L456" s="531"/>
      <c r="M456" s="531"/>
    </row>
    <row r="457" spans="1:13" ht="15" customHeight="1" x14ac:dyDescent="0.15">
      <c r="A457" s="564"/>
      <c r="B457" s="563" t="s">
        <v>577</v>
      </c>
      <c r="C457" s="530">
        <f t="shared" ref="C457:I457" si="25">SUM(C452:C456)</f>
        <v>0</v>
      </c>
      <c r="D457" s="530">
        <f t="shared" si="25"/>
        <v>0</v>
      </c>
      <c r="E457" s="530">
        <f t="shared" si="25"/>
        <v>0</v>
      </c>
      <c r="F457" s="530">
        <f t="shared" si="25"/>
        <v>0</v>
      </c>
      <c r="G457" s="530">
        <f t="shared" si="25"/>
        <v>0</v>
      </c>
      <c r="H457" s="530">
        <f t="shared" si="25"/>
        <v>0</v>
      </c>
      <c r="I457" s="530">
        <f t="shared" si="25"/>
        <v>0</v>
      </c>
      <c r="J457" s="530">
        <f>SUM(J452:J456)</f>
        <v>0</v>
      </c>
      <c r="K457" s="530">
        <f t="shared" ref="K457" si="26">SUM(K452:K456)</f>
        <v>0</v>
      </c>
      <c r="L457" s="530">
        <f>SUM(L452:L456)</f>
        <v>0</v>
      </c>
      <c r="M457" s="530">
        <f t="shared" ref="M457" si="27">SUM(M452:M456)</f>
        <v>0</v>
      </c>
    </row>
    <row r="458" spans="1:13" ht="24" customHeight="1" x14ac:dyDescent="0.15">
      <c r="A458" s="577" t="s">
        <v>578</v>
      </c>
      <c r="B458" s="578"/>
      <c r="C458" s="530">
        <f>SUM(E458:F458)</f>
        <v>0</v>
      </c>
      <c r="D458" s="531"/>
      <c r="E458" s="531"/>
      <c r="F458" s="531"/>
      <c r="G458" s="531"/>
      <c r="H458" s="531"/>
      <c r="I458" s="531"/>
      <c r="J458" s="531"/>
      <c r="K458" s="531"/>
      <c r="L458" s="531"/>
      <c r="M458" s="531"/>
    </row>
    <row r="459" spans="1:13" ht="15" customHeight="1" x14ac:dyDescent="0.15">
      <c r="A459" s="577" t="s">
        <v>579</v>
      </c>
      <c r="B459" s="578"/>
      <c r="C459" s="530">
        <f>SUM(E459:F459)</f>
        <v>0</v>
      </c>
      <c r="D459" s="531"/>
      <c r="E459" s="531"/>
      <c r="F459" s="531"/>
      <c r="G459" s="531"/>
      <c r="H459" s="531"/>
      <c r="I459" s="531"/>
      <c r="J459" s="531"/>
      <c r="K459" s="531"/>
      <c r="L459" s="531"/>
      <c r="M459" s="531"/>
    </row>
    <row r="460" spans="1:13" ht="15" customHeight="1" x14ac:dyDescent="0.15">
      <c r="A460" s="577" t="s">
        <v>580</v>
      </c>
      <c r="B460" s="578"/>
      <c r="C460" s="530">
        <f>SUM(E460:F460)</f>
        <v>0</v>
      </c>
      <c r="D460" s="531"/>
      <c r="E460" s="531"/>
      <c r="F460" s="531"/>
      <c r="G460" s="531"/>
      <c r="H460" s="531"/>
      <c r="I460" s="531"/>
      <c r="J460" s="531"/>
      <c r="K460" s="531"/>
      <c r="L460" s="531"/>
      <c r="M460" s="531"/>
    </row>
    <row r="461" spans="1:13" ht="15" customHeight="1" x14ac:dyDescent="0.15">
      <c r="A461" s="585" t="s">
        <v>581</v>
      </c>
      <c r="B461" s="586"/>
      <c r="C461" s="530">
        <f t="shared" ref="C461:M461" si="28">SUM(C458:C460)</f>
        <v>0</v>
      </c>
      <c r="D461" s="530">
        <f t="shared" si="28"/>
        <v>0</v>
      </c>
      <c r="E461" s="530">
        <f t="shared" si="28"/>
        <v>0</v>
      </c>
      <c r="F461" s="530">
        <f t="shared" si="28"/>
        <v>0</v>
      </c>
      <c r="G461" s="530">
        <f t="shared" si="28"/>
        <v>0</v>
      </c>
      <c r="H461" s="530">
        <f t="shared" si="28"/>
        <v>0</v>
      </c>
      <c r="I461" s="530">
        <f t="shared" si="28"/>
        <v>0</v>
      </c>
      <c r="J461" s="530">
        <f t="shared" si="28"/>
        <v>0</v>
      </c>
      <c r="K461" s="530">
        <f t="shared" si="28"/>
        <v>0</v>
      </c>
      <c r="L461" s="530">
        <f t="shared" si="28"/>
        <v>0</v>
      </c>
      <c r="M461" s="530">
        <f t="shared" si="28"/>
        <v>0</v>
      </c>
    </row>
    <row r="462" spans="1:13" ht="15" customHeight="1" x14ac:dyDescent="0.15">
      <c r="A462" s="577" t="s">
        <v>582</v>
      </c>
      <c r="B462" s="578"/>
      <c r="C462" s="530">
        <f t="shared" ref="C462" si="29">SUM(E462:F462)</f>
        <v>0</v>
      </c>
      <c r="D462" s="531"/>
      <c r="E462" s="531"/>
      <c r="F462" s="531"/>
      <c r="G462" s="531"/>
      <c r="H462" s="531"/>
      <c r="I462" s="531"/>
      <c r="J462" s="531"/>
      <c r="K462" s="531"/>
      <c r="L462" s="531"/>
      <c r="M462" s="531"/>
    </row>
    <row r="463" spans="1:13" ht="15" customHeight="1" x14ac:dyDescent="0.15">
      <c r="A463" s="577" t="s">
        <v>583</v>
      </c>
      <c r="B463" s="578"/>
      <c r="C463" s="530">
        <f>SUM(E463:F463)</f>
        <v>0</v>
      </c>
      <c r="D463" s="531"/>
      <c r="E463" s="531"/>
      <c r="F463" s="531"/>
      <c r="G463" s="531"/>
      <c r="H463" s="531"/>
      <c r="I463" s="531"/>
      <c r="J463" s="531"/>
      <c r="K463" s="531"/>
      <c r="L463" s="531"/>
      <c r="M463" s="531"/>
    </row>
    <row r="464" spans="1:13" ht="15" customHeight="1" x14ac:dyDescent="0.15">
      <c r="A464" s="577" t="s">
        <v>584</v>
      </c>
      <c r="B464" s="578"/>
      <c r="C464" s="530">
        <f>SUM(E464:F464)</f>
        <v>0</v>
      </c>
      <c r="D464" s="531"/>
      <c r="E464" s="531"/>
      <c r="F464" s="531"/>
      <c r="G464" s="531"/>
      <c r="H464" s="531"/>
      <c r="I464" s="531"/>
      <c r="J464" s="531"/>
      <c r="K464" s="531"/>
      <c r="L464" s="531"/>
      <c r="M464" s="531"/>
    </row>
    <row r="465" spans="1:13" ht="15" customHeight="1" x14ac:dyDescent="0.15">
      <c r="A465" s="564"/>
      <c r="B465" s="278" t="s">
        <v>585</v>
      </c>
      <c r="C465" s="530">
        <f t="shared" ref="C465:M465" si="30">SUM(C462:C464)</f>
        <v>0</v>
      </c>
      <c r="D465" s="530">
        <f t="shared" si="30"/>
        <v>0</v>
      </c>
      <c r="E465" s="530">
        <f t="shared" si="30"/>
        <v>0</v>
      </c>
      <c r="F465" s="530">
        <f t="shared" si="30"/>
        <v>0</v>
      </c>
      <c r="G465" s="530">
        <f t="shared" si="30"/>
        <v>0</v>
      </c>
      <c r="H465" s="530">
        <f t="shared" si="30"/>
        <v>0</v>
      </c>
      <c r="I465" s="530">
        <f t="shared" si="30"/>
        <v>0</v>
      </c>
      <c r="J465" s="530">
        <f t="shared" si="30"/>
        <v>0</v>
      </c>
      <c r="K465" s="530">
        <f t="shared" si="30"/>
        <v>0</v>
      </c>
      <c r="L465" s="530">
        <f t="shared" si="30"/>
        <v>0</v>
      </c>
      <c r="M465" s="530">
        <f t="shared" si="30"/>
        <v>0</v>
      </c>
    </row>
    <row r="466" spans="1:13" ht="15" customHeight="1" x14ac:dyDescent="0.15">
      <c r="A466" s="577" t="s">
        <v>586</v>
      </c>
      <c r="B466" s="578"/>
      <c r="C466" s="530">
        <f>SUM(E466:F466)</f>
        <v>0</v>
      </c>
      <c r="D466" s="531"/>
      <c r="E466" s="531"/>
      <c r="F466" s="531"/>
      <c r="G466" s="531"/>
      <c r="H466" s="531"/>
      <c r="I466" s="531"/>
      <c r="J466" s="531"/>
      <c r="K466" s="531"/>
      <c r="L466" s="531"/>
      <c r="M466" s="531"/>
    </row>
    <row r="467" spans="1:13" ht="15" customHeight="1" x14ac:dyDescent="0.15">
      <c r="A467" s="579" t="s">
        <v>587</v>
      </c>
      <c r="B467" s="580"/>
      <c r="C467" s="530">
        <f>SUM(E467:F467)</f>
        <v>0</v>
      </c>
      <c r="D467" s="531"/>
      <c r="E467" s="531"/>
      <c r="F467" s="531"/>
      <c r="G467" s="531"/>
      <c r="H467" s="531"/>
      <c r="I467" s="531"/>
      <c r="J467" s="531"/>
      <c r="K467" s="531"/>
      <c r="L467" s="531"/>
      <c r="M467" s="531"/>
    </row>
    <row r="468" spans="1:13" ht="15" customHeight="1" x14ac:dyDescent="0.15">
      <c r="A468" s="577" t="s">
        <v>588</v>
      </c>
      <c r="B468" s="578"/>
      <c r="C468" s="530">
        <f>SUM(E468:F468)</f>
        <v>0</v>
      </c>
      <c r="D468" s="531"/>
      <c r="E468" s="531"/>
      <c r="F468" s="531"/>
      <c r="G468" s="531"/>
      <c r="H468" s="531"/>
      <c r="I468" s="531"/>
      <c r="J468" s="531"/>
      <c r="K468" s="531"/>
      <c r="L468" s="531"/>
      <c r="M468" s="531"/>
    </row>
    <row r="469" spans="1:13" ht="15" customHeight="1" x14ac:dyDescent="0.15">
      <c r="A469" s="564"/>
      <c r="B469" s="278" t="s">
        <v>589</v>
      </c>
      <c r="C469" s="530">
        <f>SUM(C466:C468)</f>
        <v>0</v>
      </c>
      <c r="D469" s="530">
        <f t="shared" ref="D469:F469" si="31">SUM(D466:D468)</f>
        <v>0</v>
      </c>
      <c r="E469" s="530">
        <f t="shared" si="31"/>
        <v>0</v>
      </c>
      <c r="F469" s="530">
        <f t="shared" si="31"/>
        <v>0</v>
      </c>
      <c r="G469" s="530">
        <f>SUM(G466:G468)</f>
        <v>0</v>
      </c>
      <c r="H469" s="530">
        <f>SUM(H466:H468)</f>
        <v>0</v>
      </c>
      <c r="I469" s="530">
        <f>SUM(I466:I468)</f>
        <v>0</v>
      </c>
      <c r="J469" s="530">
        <f t="shared" ref="J469:M469" si="32">SUM(J466:J468)</f>
        <v>0</v>
      </c>
      <c r="K469" s="530">
        <f t="shared" si="32"/>
        <v>0</v>
      </c>
      <c r="L469" s="530">
        <f t="shared" si="32"/>
        <v>0</v>
      </c>
      <c r="M469" s="530">
        <f t="shared" si="32"/>
        <v>0</v>
      </c>
    </row>
    <row r="470" spans="1:13" ht="15" customHeight="1" x14ac:dyDescent="0.15">
      <c r="A470" s="583" t="s">
        <v>590</v>
      </c>
      <c r="B470" s="584" t="s">
        <v>47</v>
      </c>
      <c r="C470" s="530">
        <f t="shared" ref="C470:C477" si="33">SUM(E470:F470)</f>
        <v>0</v>
      </c>
      <c r="D470" s="531"/>
      <c r="E470" s="531"/>
      <c r="F470" s="531"/>
      <c r="G470" s="531"/>
      <c r="H470" s="531"/>
      <c r="I470" s="531"/>
      <c r="J470" s="531"/>
      <c r="K470" s="531"/>
      <c r="L470" s="531"/>
      <c r="M470" s="531"/>
    </row>
    <row r="471" spans="1:13" ht="15" customHeight="1" x14ac:dyDescent="0.15">
      <c r="A471" s="583" t="s">
        <v>591</v>
      </c>
      <c r="B471" s="584" t="s">
        <v>591</v>
      </c>
      <c r="C471" s="530">
        <f t="shared" si="33"/>
        <v>0</v>
      </c>
      <c r="D471" s="531"/>
      <c r="E471" s="531"/>
      <c r="F471" s="531"/>
      <c r="G471" s="531"/>
      <c r="H471" s="531"/>
      <c r="I471" s="531"/>
      <c r="J471" s="531"/>
      <c r="K471" s="531"/>
      <c r="L471" s="531"/>
      <c r="M471" s="531"/>
    </row>
    <row r="472" spans="1:13" ht="15" customHeight="1" x14ac:dyDescent="0.15">
      <c r="A472" s="583" t="s">
        <v>592</v>
      </c>
      <c r="B472" s="584" t="s">
        <v>592</v>
      </c>
      <c r="C472" s="530">
        <f t="shared" si="33"/>
        <v>0</v>
      </c>
      <c r="D472" s="531"/>
      <c r="E472" s="531"/>
      <c r="F472" s="531"/>
      <c r="G472" s="531"/>
      <c r="H472" s="531"/>
      <c r="I472" s="531"/>
      <c r="J472" s="531"/>
      <c r="K472" s="531"/>
      <c r="L472" s="531"/>
      <c r="M472" s="531"/>
    </row>
    <row r="473" spans="1:13" ht="15" customHeight="1" x14ac:dyDescent="0.15">
      <c r="A473" s="581" t="s">
        <v>50</v>
      </c>
      <c r="B473" s="582"/>
      <c r="C473" s="530">
        <f t="shared" si="33"/>
        <v>0</v>
      </c>
      <c r="D473" s="531"/>
      <c r="E473" s="531"/>
      <c r="F473" s="531"/>
      <c r="G473" s="531"/>
      <c r="H473" s="531"/>
      <c r="I473" s="531"/>
      <c r="J473" s="531"/>
      <c r="K473" s="531"/>
      <c r="L473" s="531"/>
      <c r="M473" s="531"/>
    </row>
    <row r="474" spans="1:13" ht="15" customHeight="1" x14ac:dyDescent="0.15">
      <c r="A474" s="581" t="s">
        <v>90</v>
      </c>
      <c r="B474" s="582" t="s">
        <v>90</v>
      </c>
      <c r="C474" s="530">
        <f t="shared" si="33"/>
        <v>0</v>
      </c>
      <c r="D474" s="531"/>
      <c r="E474" s="531"/>
      <c r="F474" s="531"/>
      <c r="G474" s="531"/>
      <c r="H474" s="531"/>
      <c r="I474" s="531"/>
      <c r="J474" s="531"/>
      <c r="K474" s="531"/>
      <c r="L474" s="531"/>
      <c r="M474" s="531"/>
    </row>
    <row r="475" spans="1:13" ht="15" customHeight="1" x14ac:dyDescent="0.15">
      <c r="A475" s="577" t="s">
        <v>72</v>
      </c>
      <c r="B475" s="578"/>
      <c r="C475" s="530">
        <f t="shared" si="33"/>
        <v>0</v>
      </c>
      <c r="D475" s="531"/>
      <c r="E475" s="531"/>
      <c r="F475" s="531"/>
      <c r="G475" s="531"/>
      <c r="H475" s="531"/>
      <c r="I475" s="531"/>
      <c r="J475" s="531"/>
      <c r="K475" s="531"/>
      <c r="L475" s="531"/>
      <c r="M475" s="531"/>
    </row>
    <row r="476" spans="1:13" ht="24" customHeight="1" x14ac:dyDescent="0.15">
      <c r="A476" s="581" t="s">
        <v>593</v>
      </c>
      <c r="B476" s="582" t="s">
        <v>593</v>
      </c>
      <c r="C476" s="530">
        <f t="shared" si="33"/>
        <v>0</v>
      </c>
      <c r="D476" s="531"/>
      <c r="E476" s="531"/>
      <c r="F476" s="531"/>
      <c r="G476" s="531"/>
      <c r="H476" s="531"/>
      <c r="I476" s="531"/>
      <c r="J476" s="531"/>
      <c r="K476" s="531"/>
      <c r="L476" s="531"/>
      <c r="M476" s="531"/>
    </row>
    <row r="477" spans="1:13" ht="15" customHeight="1" x14ac:dyDescent="0.15">
      <c r="A477" s="581" t="s">
        <v>68</v>
      </c>
      <c r="B477" s="582" t="s">
        <v>68</v>
      </c>
      <c r="C477" s="530">
        <f t="shared" si="33"/>
        <v>0</v>
      </c>
      <c r="D477" s="531"/>
      <c r="E477" s="531"/>
      <c r="F477" s="531"/>
      <c r="G477" s="531"/>
      <c r="H477" s="531"/>
      <c r="I477" s="531"/>
      <c r="J477" s="531"/>
      <c r="K477" s="531"/>
      <c r="L477" s="531"/>
      <c r="M477" s="531"/>
    </row>
    <row r="478" spans="1:13" ht="15" customHeight="1" x14ac:dyDescent="0.15">
      <c r="A478" s="565"/>
      <c r="B478" s="278" t="s">
        <v>594</v>
      </c>
      <c r="C478" s="530">
        <f>SUM(C470:C477)</f>
        <v>0</v>
      </c>
      <c r="D478" s="530">
        <f>SUM(D470:D477)</f>
        <v>0</v>
      </c>
      <c r="E478" s="530">
        <f t="shared" ref="E478:M478" si="34">SUM(E470:E477)</f>
        <v>0</v>
      </c>
      <c r="F478" s="530">
        <f t="shared" si="34"/>
        <v>0</v>
      </c>
      <c r="G478" s="530">
        <f t="shared" si="34"/>
        <v>0</v>
      </c>
      <c r="H478" s="530">
        <f t="shared" si="34"/>
        <v>0</v>
      </c>
      <c r="I478" s="530">
        <f t="shared" si="34"/>
        <v>0</v>
      </c>
      <c r="J478" s="530">
        <f t="shared" si="34"/>
        <v>0</v>
      </c>
      <c r="K478" s="530">
        <f t="shared" si="34"/>
        <v>0</v>
      </c>
      <c r="L478" s="530">
        <f t="shared" si="34"/>
        <v>0</v>
      </c>
      <c r="M478" s="530">
        <f t="shared" si="34"/>
        <v>0</v>
      </c>
    </row>
    <row r="479" spans="1:13" ht="15" customHeight="1" x14ac:dyDescent="0.15">
      <c r="A479" s="579" t="s">
        <v>595</v>
      </c>
      <c r="B479" s="580"/>
      <c r="C479" s="530">
        <f t="shared" ref="C479:C484" si="35">SUM(E479:F479)</f>
        <v>0</v>
      </c>
      <c r="D479" s="531"/>
      <c r="E479" s="531"/>
      <c r="F479" s="531"/>
      <c r="G479" s="531"/>
      <c r="H479" s="531"/>
      <c r="I479" s="531"/>
      <c r="J479" s="531"/>
      <c r="K479" s="531"/>
      <c r="L479" s="531"/>
      <c r="M479" s="531"/>
    </row>
    <row r="480" spans="1:13" ht="15" customHeight="1" x14ac:dyDescent="0.15">
      <c r="A480" s="579" t="s">
        <v>596</v>
      </c>
      <c r="B480" s="580"/>
      <c r="C480" s="530">
        <f t="shared" si="35"/>
        <v>0</v>
      </c>
      <c r="D480" s="531"/>
      <c r="E480" s="531"/>
      <c r="F480" s="531"/>
      <c r="G480" s="531"/>
      <c r="H480" s="531"/>
      <c r="I480" s="531"/>
      <c r="J480" s="531"/>
      <c r="K480" s="531"/>
      <c r="L480" s="531"/>
      <c r="M480" s="531"/>
    </row>
    <row r="481" spans="1:13" ht="15" customHeight="1" x14ac:dyDescent="0.15">
      <c r="A481" s="579" t="s">
        <v>597</v>
      </c>
      <c r="B481" s="580"/>
      <c r="C481" s="530">
        <f t="shared" si="35"/>
        <v>0</v>
      </c>
      <c r="D481" s="531"/>
      <c r="E481" s="531"/>
      <c r="F481" s="531"/>
      <c r="G481" s="531"/>
      <c r="H481" s="531"/>
      <c r="I481" s="531"/>
      <c r="J481" s="531"/>
      <c r="K481" s="531"/>
      <c r="L481" s="531"/>
      <c r="M481" s="531"/>
    </row>
    <row r="482" spans="1:13" ht="15" customHeight="1" x14ac:dyDescent="0.15">
      <c r="A482" s="577" t="s">
        <v>598</v>
      </c>
      <c r="B482" s="578"/>
      <c r="C482" s="530">
        <f t="shared" si="35"/>
        <v>0</v>
      </c>
      <c r="D482" s="531"/>
      <c r="E482" s="531"/>
      <c r="F482" s="531"/>
      <c r="G482" s="531"/>
      <c r="H482" s="531"/>
      <c r="I482" s="531"/>
      <c r="J482" s="531"/>
      <c r="K482" s="531"/>
      <c r="L482" s="531"/>
      <c r="M482" s="531"/>
    </row>
    <row r="483" spans="1:13" ht="15" customHeight="1" x14ac:dyDescent="0.15">
      <c r="A483" s="577" t="s">
        <v>599</v>
      </c>
      <c r="B483" s="578"/>
      <c r="C483" s="530">
        <f t="shared" si="35"/>
        <v>0</v>
      </c>
      <c r="D483" s="531"/>
      <c r="E483" s="531"/>
      <c r="F483" s="531"/>
      <c r="G483" s="531"/>
      <c r="H483" s="531"/>
      <c r="I483" s="531"/>
      <c r="J483" s="531"/>
      <c r="K483" s="531"/>
      <c r="L483" s="531"/>
      <c r="M483" s="531"/>
    </row>
    <row r="484" spans="1:13" ht="15" customHeight="1" x14ac:dyDescent="0.15">
      <c r="A484" s="577" t="s">
        <v>600</v>
      </c>
      <c r="B484" s="578"/>
      <c r="C484" s="530">
        <f t="shared" si="35"/>
        <v>0</v>
      </c>
      <c r="D484" s="531"/>
      <c r="E484" s="531"/>
      <c r="F484" s="531"/>
      <c r="G484" s="531"/>
      <c r="H484" s="531"/>
      <c r="I484" s="531"/>
      <c r="J484" s="531"/>
      <c r="K484" s="531"/>
      <c r="L484" s="531"/>
      <c r="M484" s="531"/>
    </row>
    <row r="485" spans="1:13" ht="15" customHeight="1" x14ac:dyDescent="0.15">
      <c r="A485" s="565"/>
      <c r="B485" s="278" t="s">
        <v>445</v>
      </c>
      <c r="C485" s="530">
        <f>SUM(C479:C484)</f>
        <v>0</v>
      </c>
      <c r="D485" s="530">
        <f>SUM(D479:D484)</f>
        <v>0</v>
      </c>
      <c r="E485" s="530">
        <f t="shared" ref="E485:M485" si="36">SUM(E479:E484)</f>
        <v>0</v>
      </c>
      <c r="F485" s="530">
        <f t="shared" si="36"/>
        <v>0</v>
      </c>
      <c r="G485" s="530">
        <f t="shared" si="36"/>
        <v>0</v>
      </c>
      <c r="H485" s="530">
        <f t="shared" si="36"/>
        <v>0</v>
      </c>
      <c r="I485" s="530">
        <f t="shared" si="36"/>
        <v>0</v>
      </c>
      <c r="J485" s="530">
        <f t="shared" si="36"/>
        <v>0</v>
      </c>
      <c r="K485" s="530">
        <f t="shared" si="36"/>
        <v>0</v>
      </c>
      <c r="L485" s="530">
        <f t="shared" si="36"/>
        <v>0</v>
      </c>
      <c r="M485" s="530">
        <f t="shared" si="36"/>
        <v>0</v>
      </c>
    </row>
    <row r="486" spans="1:13" ht="15" customHeight="1" x14ac:dyDescent="0.15">
      <c r="A486" s="577" t="s">
        <v>353</v>
      </c>
      <c r="B486" s="578" t="s">
        <v>353</v>
      </c>
      <c r="C486" s="530">
        <f>SUM(E486:F486)</f>
        <v>0</v>
      </c>
      <c r="D486" s="532"/>
      <c r="E486" s="531"/>
      <c r="F486" s="531"/>
      <c r="G486" s="531"/>
      <c r="H486" s="531"/>
      <c r="I486" s="531"/>
      <c r="J486" s="531"/>
      <c r="K486" s="531"/>
      <c r="L486" s="531"/>
      <c r="M486" s="531"/>
    </row>
    <row r="487" spans="1:13" ht="15" customHeight="1" x14ac:dyDescent="0.15">
      <c r="A487" s="577" t="s">
        <v>355</v>
      </c>
      <c r="B487" s="578" t="s">
        <v>355</v>
      </c>
      <c r="C487" s="530">
        <f>SUM(E487:F487)</f>
        <v>0</v>
      </c>
      <c r="D487" s="532"/>
      <c r="E487" s="531"/>
      <c r="F487" s="531"/>
      <c r="G487" s="531"/>
      <c r="H487" s="531"/>
      <c r="I487" s="531"/>
      <c r="J487" s="531"/>
      <c r="K487" s="531"/>
      <c r="L487" s="531"/>
      <c r="M487" s="531"/>
    </row>
    <row r="488" spans="1:13" ht="24" customHeight="1" x14ac:dyDescent="0.15">
      <c r="A488" s="577" t="s">
        <v>601</v>
      </c>
      <c r="B488" s="578"/>
      <c r="C488" s="530">
        <f>SUM(E488:F488)</f>
        <v>0</v>
      </c>
      <c r="D488" s="532"/>
      <c r="E488" s="532"/>
      <c r="F488" s="532"/>
      <c r="G488" s="532"/>
      <c r="H488" s="532"/>
      <c r="I488" s="532"/>
      <c r="J488" s="532"/>
      <c r="K488" s="532"/>
      <c r="L488" s="532"/>
      <c r="M488" s="532"/>
    </row>
    <row r="489" spans="1:13" ht="15" customHeight="1" x14ac:dyDescent="0.15">
      <c r="A489" s="577" t="s">
        <v>184</v>
      </c>
      <c r="B489" s="578"/>
      <c r="C489" s="530">
        <f t="shared" ref="C489:C490" si="37">SUM(E489:F489)</f>
        <v>0</v>
      </c>
      <c r="D489" s="532"/>
      <c r="E489" s="532"/>
      <c r="F489" s="532"/>
      <c r="G489" s="532"/>
      <c r="H489" s="532"/>
      <c r="I489" s="532"/>
      <c r="J489" s="532"/>
      <c r="K489" s="532"/>
      <c r="L489" s="532"/>
      <c r="M489" s="532"/>
    </row>
    <row r="490" spans="1:13" ht="15" customHeight="1" x14ac:dyDescent="0.15">
      <c r="A490" s="577" t="s">
        <v>185</v>
      </c>
      <c r="B490" s="578"/>
      <c r="C490" s="530">
        <f t="shared" si="37"/>
        <v>0</v>
      </c>
      <c r="D490" s="532"/>
      <c r="E490" s="532"/>
      <c r="F490" s="532"/>
      <c r="G490" s="532"/>
      <c r="H490" s="532"/>
      <c r="I490" s="532"/>
      <c r="J490" s="532"/>
      <c r="K490" s="532"/>
      <c r="L490" s="532"/>
      <c r="M490" s="532"/>
    </row>
    <row r="491" spans="1:13" ht="15" customHeight="1" x14ac:dyDescent="0.15">
      <c r="A491" s="280"/>
      <c r="B491" s="281" t="s">
        <v>602</v>
      </c>
      <c r="C491" s="530">
        <f>SUM(C486:C490)</f>
        <v>0</v>
      </c>
      <c r="D491" s="530">
        <f>SUM(D486:D490)</f>
        <v>0</v>
      </c>
      <c r="E491" s="530">
        <f t="shared" ref="E491:M491" si="38">SUM(E486:E490)</f>
        <v>0</v>
      </c>
      <c r="F491" s="530">
        <f t="shared" si="38"/>
        <v>0</v>
      </c>
      <c r="G491" s="530">
        <f t="shared" si="38"/>
        <v>0</v>
      </c>
      <c r="H491" s="530">
        <f t="shared" si="38"/>
        <v>0</v>
      </c>
      <c r="I491" s="530">
        <f t="shared" si="38"/>
        <v>0</v>
      </c>
      <c r="J491" s="530">
        <f t="shared" si="38"/>
        <v>0</v>
      </c>
      <c r="K491" s="530">
        <f t="shared" si="38"/>
        <v>0</v>
      </c>
      <c r="L491" s="530">
        <f t="shared" si="38"/>
        <v>0</v>
      </c>
      <c r="M491" s="530">
        <f t="shared" si="38"/>
        <v>0</v>
      </c>
    </row>
    <row r="492" spans="1:13" ht="15" customHeight="1" x14ac:dyDescent="0.15">
      <c r="A492" s="282"/>
      <c r="B492" s="281" t="s">
        <v>410</v>
      </c>
      <c r="C492" s="283">
        <f t="shared" ref="C492:M492" si="39">SUM(C457+C461+C465+C469+C478+C485+C491)</f>
        <v>0</v>
      </c>
      <c r="D492" s="283">
        <f t="shared" si="39"/>
        <v>0</v>
      </c>
      <c r="E492" s="283">
        <f t="shared" si="39"/>
        <v>0</v>
      </c>
      <c r="F492" s="283">
        <f t="shared" si="39"/>
        <v>0</v>
      </c>
      <c r="G492" s="283">
        <f t="shared" si="39"/>
        <v>0</v>
      </c>
      <c r="H492" s="283">
        <f t="shared" si="39"/>
        <v>0</v>
      </c>
      <c r="I492" s="283">
        <f t="shared" si="39"/>
        <v>0</v>
      </c>
      <c r="J492" s="283">
        <f t="shared" si="39"/>
        <v>0</v>
      </c>
      <c r="K492" s="283">
        <f t="shared" si="39"/>
        <v>0</v>
      </c>
      <c r="L492" s="283">
        <f t="shared" si="39"/>
        <v>0</v>
      </c>
      <c r="M492" s="283">
        <f t="shared" si="39"/>
        <v>0</v>
      </c>
    </row>
  </sheetData>
  <mergeCells count="209">
    <mergeCell ref="A97:E97"/>
    <mergeCell ref="A125:B125"/>
    <mergeCell ref="A221:B221"/>
    <mergeCell ref="A231:B231"/>
    <mergeCell ref="A237:B237"/>
    <mergeCell ref="A244:B244"/>
    <mergeCell ref="A8:C8"/>
    <mergeCell ref="A72:B72"/>
    <mergeCell ref="A73:B73"/>
    <mergeCell ref="A79:A82"/>
    <mergeCell ref="A86:B86"/>
    <mergeCell ref="A90:A93"/>
    <mergeCell ref="Q284:Q286"/>
    <mergeCell ref="R284:R286"/>
    <mergeCell ref="D285:D286"/>
    <mergeCell ref="E285:F285"/>
    <mergeCell ref="G285:G286"/>
    <mergeCell ref="H285:H286"/>
    <mergeCell ref="I285:I286"/>
    <mergeCell ref="J285:J286"/>
    <mergeCell ref="A256:B256"/>
    <mergeCell ref="A284:B286"/>
    <mergeCell ref="C284:C286"/>
    <mergeCell ref="D284:G284"/>
    <mergeCell ref="H284:J284"/>
    <mergeCell ref="K284:M284"/>
    <mergeCell ref="K285:K286"/>
    <mergeCell ref="L285:L286"/>
    <mergeCell ref="M285:M286"/>
    <mergeCell ref="A310:B310"/>
    <mergeCell ref="A311:B311"/>
    <mergeCell ref="A313:B315"/>
    <mergeCell ref="C313:C315"/>
    <mergeCell ref="D313:G313"/>
    <mergeCell ref="H313:J313"/>
    <mergeCell ref="O285:O286"/>
    <mergeCell ref="P285:P286"/>
    <mergeCell ref="A287:B287"/>
    <mergeCell ref="A293:A296"/>
    <mergeCell ref="A300:B300"/>
    <mergeCell ref="A304:A307"/>
    <mergeCell ref="N284:N286"/>
    <mergeCell ref="O284:P284"/>
    <mergeCell ref="O314:O315"/>
    <mergeCell ref="P314:P315"/>
    <mergeCell ref="K313:M313"/>
    <mergeCell ref="N313:N315"/>
    <mergeCell ref="O313:P313"/>
    <mergeCell ref="Q313:Q315"/>
    <mergeCell ref="D314:D315"/>
    <mergeCell ref="E314:F314"/>
    <mergeCell ref="G314:G315"/>
    <mergeCell ref="H314:H315"/>
    <mergeCell ref="I314:I315"/>
    <mergeCell ref="J314:J315"/>
    <mergeCell ref="A319:B319"/>
    <mergeCell ref="A321:B321"/>
    <mergeCell ref="A323:B323"/>
    <mergeCell ref="A324:B324"/>
    <mergeCell ref="A325:B325"/>
    <mergeCell ref="A326:B326"/>
    <mergeCell ref="K314:K315"/>
    <mergeCell ref="L314:L315"/>
    <mergeCell ref="M314:M315"/>
    <mergeCell ref="A318:B318"/>
    <mergeCell ref="O328:P328"/>
    <mergeCell ref="Q328:Q330"/>
    <mergeCell ref="D329:D330"/>
    <mergeCell ref="E329:F329"/>
    <mergeCell ref="G329:G330"/>
    <mergeCell ref="H329:H330"/>
    <mergeCell ref="I329:I330"/>
    <mergeCell ref="J329:J330"/>
    <mergeCell ref="K329:K330"/>
    <mergeCell ref="L329:L330"/>
    <mergeCell ref="D328:G328"/>
    <mergeCell ref="H328:J328"/>
    <mergeCell ref="K328:M328"/>
    <mergeCell ref="N328:N330"/>
    <mergeCell ref="M329:M330"/>
    <mergeCell ref="O329:O330"/>
    <mergeCell ref="P329:P330"/>
    <mergeCell ref="A339:B339"/>
    <mergeCell ref="A340:B340"/>
    <mergeCell ref="A341:B343"/>
    <mergeCell ref="C341:C343"/>
    <mergeCell ref="D341:D343"/>
    <mergeCell ref="E341:J341"/>
    <mergeCell ref="K341:K343"/>
    <mergeCell ref="L341:N342"/>
    <mergeCell ref="A328:B330"/>
    <mergeCell ref="C328:C330"/>
    <mergeCell ref="A365:F365"/>
    <mergeCell ref="A366:B367"/>
    <mergeCell ref="C366:C367"/>
    <mergeCell ref="D366:D367"/>
    <mergeCell ref="E366:E367"/>
    <mergeCell ref="F366:F367"/>
    <mergeCell ref="O341:O343"/>
    <mergeCell ref="P341:Q342"/>
    <mergeCell ref="R341:R343"/>
    <mergeCell ref="E342:G342"/>
    <mergeCell ref="H342:J342"/>
    <mergeCell ref="A364:B364"/>
    <mergeCell ref="D373:D374"/>
    <mergeCell ref="A375:B375"/>
    <mergeCell ref="A376:B376"/>
    <mergeCell ref="A377:B377"/>
    <mergeCell ref="A378:B380"/>
    <mergeCell ref="C378:C380"/>
    <mergeCell ref="D378:G378"/>
    <mergeCell ref="A368:B368"/>
    <mergeCell ref="A369:B369"/>
    <mergeCell ref="A370:A371"/>
    <mergeCell ref="A372:B372"/>
    <mergeCell ref="A373:B374"/>
    <mergeCell ref="C373:C374"/>
    <mergeCell ref="M379:M380"/>
    <mergeCell ref="O379:O380"/>
    <mergeCell ref="P379:P380"/>
    <mergeCell ref="H378:J378"/>
    <mergeCell ref="K378:M378"/>
    <mergeCell ref="N378:N380"/>
    <mergeCell ref="O378:P378"/>
    <mergeCell ref="Q378:Q380"/>
    <mergeCell ref="D379:D380"/>
    <mergeCell ref="E379:F379"/>
    <mergeCell ref="G379:G380"/>
    <mergeCell ref="H379:H380"/>
    <mergeCell ref="I379:I380"/>
    <mergeCell ref="A381:A383"/>
    <mergeCell ref="A384:A386"/>
    <mergeCell ref="A387:A389"/>
    <mergeCell ref="A392:A394"/>
    <mergeCell ref="A395:A397"/>
    <mergeCell ref="A398:A400"/>
    <mergeCell ref="J379:J380"/>
    <mergeCell ref="K379:K380"/>
    <mergeCell ref="L379:L380"/>
    <mergeCell ref="A415:B415"/>
    <mergeCell ref="A416:B416"/>
    <mergeCell ref="A417:B417"/>
    <mergeCell ref="A418:B418"/>
    <mergeCell ref="A419:B419"/>
    <mergeCell ref="A420:B420"/>
    <mergeCell ref="A401:A403"/>
    <mergeCell ref="A404:A406"/>
    <mergeCell ref="A408:A410"/>
    <mergeCell ref="A412:B412"/>
    <mergeCell ref="A413:B413"/>
    <mergeCell ref="A414:B414"/>
    <mergeCell ref="A431:B431"/>
    <mergeCell ref="A433:B434"/>
    <mergeCell ref="C433:C434"/>
    <mergeCell ref="D433:I433"/>
    <mergeCell ref="J433:J434"/>
    <mergeCell ref="A435:B435"/>
    <mergeCell ref="A421:B421"/>
    <mergeCell ref="A422:B422"/>
    <mergeCell ref="A423:B423"/>
    <mergeCell ref="A425:B425"/>
    <mergeCell ref="A426:B426"/>
    <mergeCell ref="A429:A430"/>
    <mergeCell ref="A446:B446"/>
    <mergeCell ref="A450:B451"/>
    <mergeCell ref="C450:C451"/>
    <mergeCell ref="D450:D451"/>
    <mergeCell ref="E450:F450"/>
    <mergeCell ref="G450:I450"/>
    <mergeCell ref="A436:B436"/>
    <mergeCell ref="A437:B437"/>
    <mergeCell ref="A439:B439"/>
    <mergeCell ref="A440:A442"/>
    <mergeCell ref="A444:B444"/>
    <mergeCell ref="A445:B445"/>
    <mergeCell ref="A459:B459"/>
    <mergeCell ref="A460:B460"/>
    <mergeCell ref="A461:B461"/>
    <mergeCell ref="A462:B462"/>
    <mergeCell ref="A463:B463"/>
    <mergeCell ref="A464:B464"/>
    <mergeCell ref="A452:B452"/>
    <mergeCell ref="A453:B453"/>
    <mergeCell ref="A454:B454"/>
    <mergeCell ref="A455:B455"/>
    <mergeCell ref="A456:B456"/>
    <mergeCell ref="A458:B458"/>
    <mergeCell ref="A473:B473"/>
    <mergeCell ref="A474:B474"/>
    <mergeCell ref="A475:B475"/>
    <mergeCell ref="A476:B476"/>
    <mergeCell ref="A477:B477"/>
    <mergeCell ref="A479:B479"/>
    <mergeCell ref="A466:B466"/>
    <mergeCell ref="A467:B467"/>
    <mergeCell ref="A468:B468"/>
    <mergeCell ref="A470:B470"/>
    <mergeCell ref="A471:B471"/>
    <mergeCell ref="A472:B472"/>
    <mergeCell ref="A487:B487"/>
    <mergeCell ref="A488:B488"/>
    <mergeCell ref="A489:B489"/>
    <mergeCell ref="A490:B490"/>
    <mergeCell ref="A480:B480"/>
    <mergeCell ref="A481:B481"/>
    <mergeCell ref="A482:B482"/>
    <mergeCell ref="A483:B483"/>
    <mergeCell ref="A484:B484"/>
    <mergeCell ref="A486:B486"/>
  </mergeCells>
  <dataValidations count="1">
    <dataValidation allowBlank="1" showInputMessage="1" showErrorMessage="1" errorTitle="ERROR" error="Por favor ingrese solo Números." sqref="A1:XFD1048576" xr:uid="{DFC4B740-6032-46BD-9AC0-AB963E03BDA3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492"/>
  <sheetViews>
    <sheetView topLeftCell="R425" workbookViewId="0">
      <selection activeCell="AA435" sqref="AA435"/>
    </sheetView>
  </sheetViews>
  <sheetFormatPr baseColWidth="10" defaultColWidth="11.42578125" defaultRowHeight="10.5" x14ac:dyDescent="0.15"/>
  <cols>
    <col min="1" max="1" width="18" style="5" customWidth="1"/>
    <col min="2" max="2" width="86.42578125" style="4" customWidth="1"/>
    <col min="3" max="3" width="21.85546875" style="5" customWidth="1"/>
    <col min="4" max="4" width="19" style="5" customWidth="1"/>
    <col min="5" max="5" width="18.5703125" style="5" customWidth="1"/>
    <col min="6" max="6" width="18.42578125" style="5" customWidth="1"/>
    <col min="7" max="7" width="16.85546875" style="5" customWidth="1"/>
    <col min="8" max="13" width="15.7109375" style="5" customWidth="1"/>
    <col min="14" max="16" width="12.7109375" style="5" customWidth="1"/>
    <col min="17" max="17" width="13.7109375" style="5" customWidth="1"/>
    <col min="18" max="18" width="18.5703125" style="5" customWidth="1"/>
    <col min="19" max="24" width="11.42578125" style="5"/>
    <col min="25" max="25" width="11.42578125" style="5" customWidth="1"/>
    <col min="26" max="26" width="5.28515625" style="5" customWidth="1"/>
    <col min="27" max="27" width="13.5703125" style="5" hidden="1" customWidth="1"/>
    <col min="28" max="28" width="11.42578125" style="5" hidden="1" customWidth="1"/>
    <col min="29" max="35" width="11.42578125" style="5" customWidth="1"/>
    <col min="36" max="16384" width="11.42578125" style="5"/>
  </cols>
  <sheetData>
    <row r="1" spans="1:14" s="3" customFormat="1" ht="15" customHeight="1" x14ac:dyDescent="0.15">
      <c r="A1" s="1" t="s">
        <v>0</v>
      </c>
      <c r="B1" s="2"/>
    </row>
    <row r="2" spans="1:14" s="3" customFormat="1" ht="15" customHeight="1" x14ac:dyDescent="0.15">
      <c r="A2" s="1" t="str">
        <f>CONCATENATE("COMUNA: ",[8]NOMBRE!B2," - ","( ",[8]NOMBRE!C2,[8]NOMBRE!D2,[8]NOMBRE!E2,[8]NOMBRE!F2,[8]NOMBRE!G2," )")</f>
        <v>COMUNA: LINARES - ( 07401 )</v>
      </c>
      <c r="B2" s="2"/>
    </row>
    <row r="3" spans="1:14" ht="15" customHeight="1" x14ac:dyDescent="0.15">
      <c r="A3" s="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</row>
    <row r="4" spans="1:14" ht="15" customHeight="1" x14ac:dyDescent="0.15">
      <c r="A4" s="1" t="str">
        <f>CONCATENATE("MES: ",[8]NOMBRE!B6," - ","( ",[8]NOMBRE!C6,[8]NOMBRE!D6," )")</f>
        <v>MES: JULIO - ( 07 )</v>
      </c>
    </row>
    <row r="5" spans="1:14" s="3" customFormat="1" ht="15" customHeight="1" x14ac:dyDescent="0.15">
      <c r="A5" s="1" t="str">
        <f>CONCATENATE("AÑO: ",[8]NOMBRE!B7)</f>
        <v>AÑO: 2021</v>
      </c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</row>
    <row r="6" spans="1:14" s="3" customFormat="1" ht="14.25" customHeight="1" x14ac:dyDescent="0.2">
      <c r="A6" s="1"/>
      <c r="B6" s="6"/>
      <c r="C6" s="8"/>
      <c r="D6" s="8" t="s">
        <v>1</v>
      </c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s="12" customFormat="1" ht="14.25" customHeight="1" x14ac:dyDescent="0.15">
      <c r="A7" s="9" t="s">
        <v>2</v>
      </c>
      <c r="B7" s="10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4" s="3" customFormat="1" ht="15.95" customHeight="1" x14ac:dyDescent="0.15">
      <c r="A8" s="762" t="s">
        <v>3</v>
      </c>
      <c r="B8" s="762"/>
      <c r="C8" s="762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4" s="3" customFormat="1" ht="35.1" customHeight="1" x14ac:dyDescent="0.15">
      <c r="A9" s="13" t="s">
        <v>4</v>
      </c>
      <c r="B9" s="13" t="s">
        <v>5</v>
      </c>
      <c r="C9" s="14" t="s">
        <v>6</v>
      </c>
      <c r="D9" s="14" t="s">
        <v>7</v>
      </c>
      <c r="E9" s="14" t="s">
        <v>8</v>
      </c>
      <c r="F9" s="7"/>
      <c r="G9" s="533">
        <f>+E70+E73+E86+E102+H124+E159+E164+E201+E220+E230+E236+E243+E277+E280</f>
        <v>1666302577.5</v>
      </c>
      <c r="H9" s="7"/>
      <c r="I9" s="7"/>
      <c r="J9" s="7"/>
      <c r="K9" s="7"/>
      <c r="L9" s="7"/>
      <c r="M9" s="7"/>
      <c r="N9" s="7"/>
    </row>
    <row r="10" spans="1:14" s="3" customFormat="1" ht="20.100000000000001" customHeight="1" x14ac:dyDescent="0.15">
      <c r="A10" s="15"/>
      <c r="B10" s="16" t="s">
        <v>9</v>
      </c>
      <c r="C10" s="284">
        <f>SUM(C11:C23)</f>
        <v>7347</v>
      </c>
      <c r="D10" s="285">
        <f>SUM(D11:D23)</f>
        <v>7144</v>
      </c>
      <c r="E10" s="17">
        <f>SUM(E11:E23)</f>
        <v>75592140</v>
      </c>
      <c r="F10" s="7"/>
      <c r="G10" s="7"/>
      <c r="H10" s="7"/>
      <c r="I10" s="7"/>
      <c r="J10" s="7"/>
      <c r="K10" s="7"/>
      <c r="L10" s="7"/>
      <c r="M10" s="7"/>
      <c r="N10" s="7"/>
    </row>
    <row r="11" spans="1:14" s="3" customFormat="1" ht="15" customHeight="1" x14ac:dyDescent="0.15">
      <c r="A11" s="286" t="s">
        <v>10</v>
      </c>
      <c r="B11" s="287" t="s">
        <v>11</v>
      </c>
      <c r="C11" s="288">
        <f>[8]B!C5</f>
        <v>0</v>
      </c>
      <c r="D11" s="289">
        <f>[8]B!E5</f>
        <v>0</v>
      </c>
      <c r="E11" s="18">
        <f>[8]B!AL5</f>
        <v>0</v>
      </c>
      <c r="F11" s="7"/>
      <c r="G11" s="7"/>
      <c r="H11" s="7"/>
      <c r="I11" s="7"/>
      <c r="J11" s="7"/>
      <c r="K11" s="7"/>
      <c r="L11" s="7"/>
      <c r="M11" s="7"/>
      <c r="N11" s="7"/>
    </row>
    <row r="12" spans="1:14" s="3" customFormat="1" ht="15" customHeight="1" x14ac:dyDescent="0.15">
      <c r="A12" s="290" t="s">
        <v>12</v>
      </c>
      <c r="B12" s="291" t="s">
        <v>13</v>
      </c>
      <c r="C12" s="288">
        <f>[8]B!C6</f>
        <v>0</v>
      </c>
      <c r="D12" s="289">
        <f>[8]B!E6</f>
        <v>0</v>
      </c>
      <c r="E12" s="18">
        <f>[8]B!AL6</f>
        <v>0</v>
      </c>
      <c r="F12" s="7"/>
      <c r="G12" s="7"/>
      <c r="H12" s="7"/>
      <c r="I12" s="7"/>
      <c r="J12" s="7"/>
      <c r="K12" s="7"/>
      <c r="L12" s="7"/>
      <c r="M12" s="7"/>
      <c r="N12" s="7"/>
    </row>
    <row r="13" spans="1:14" s="3" customFormat="1" ht="15" customHeight="1" x14ac:dyDescent="0.15">
      <c r="A13" s="290" t="s">
        <v>14</v>
      </c>
      <c r="B13" s="291" t="s">
        <v>15</v>
      </c>
      <c r="C13" s="288">
        <f>[8]B!C7</f>
        <v>3007</v>
      </c>
      <c r="D13" s="289">
        <f>[8]B!E7</f>
        <v>2874</v>
      </c>
      <c r="E13" s="18">
        <f>[8]B!AL7</f>
        <v>38597820</v>
      </c>
      <c r="F13" s="7"/>
      <c r="G13" s="7"/>
      <c r="H13" s="7"/>
      <c r="I13" s="7"/>
      <c r="J13" s="7"/>
      <c r="K13" s="7"/>
      <c r="L13" s="7"/>
      <c r="M13" s="7"/>
      <c r="N13" s="7"/>
    </row>
    <row r="14" spans="1:14" s="3" customFormat="1" ht="15" customHeight="1" x14ac:dyDescent="0.15">
      <c r="A14" s="290" t="s">
        <v>16</v>
      </c>
      <c r="B14" s="291" t="s">
        <v>17</v>
      </c>
      <c r="C14" s="288">
        <f>[8]B!C8</f>
        <v>0</v>
      </c>
      <c r="D14" s="289">
        <f>[8]B!E8</f>
        <v>0</v>
      </c>
      <c r="E14" s="18">
        <f>[8]B!AL8</f>
        <v>0</v>
      </c>
      <c r="F14" s="7"/>
      <c r="G14" s="7"/>
      <c r="H14" s="7"/>
      <c r="I14" s="7"/>
      <c r="J14" s="7"/>
      <c r="K14" s="7"/>
      <c r="L14" s="7"/>
      <c r="M14" s="7"/>
      <c r="N14" s="7"/>
    </row>
    <row r="15" spans="1:14" s="3" customFormat="1" ht="15" customHeight="1" x14ac:dyDescent="0.15">
      <c r="A15" s="290" t="s">
        <v>18</v>
      </c>
      <c r="B15" s="291" t="s">
        <v>19</v>
      </c>
      <c r="C15" s="288">
        <f>[8]B!C9</f>
        <v>0</v>
      </c>
      <c r="D15" s="289">
        <f>[8]B!E9</f>
        <v>0</v>
      </c>
      <c r="E15" s="18">
        <f>[8]B!AL9</f>
        <v>0</v>
      </c>
      <c r="F15" s="7"/>
      <c r="G15" s="7"/>
      <c r="H15" s="7"/>
      <c r="I15" s="7"/>
      <c r="J15" s="7"/>
      <c r="K15" s="7"/>
      <c r="L15" s="7"/>
      <c r="M15" s="7"/>
      <c r="N15" s="7"/>
    </row>
    <row r="16" spans="1:14" s="3" customFormat="1" ht="15" customHeight="1" x14ac:dyDescent="0.15">
      <c r="A16" s="290" t="s">
        <v>20</v>
      </c>
      <c r="B16" s="291" t="s">
        <v>21</v>
      </c>
      <c r="C16" s="288">
        <f>[8]B!C10</f>
        <v>0</v>
      </c>
      <c r="D16" s="289">
        <f>[8]B!E10</f>
        <v>0</v>
      </c>
      <c r="E16" s="18">
        <f>[8]B!AL10</f>
        <v>0</v>
      </c>
      <c r="F16" s="7"/>
      <c r="G16" s="7"/>
      <c r="H16" s="7"/>
      <c r="I16" s="7"/>
      <c r="J16" s="7"/>
      <c r="K16" s="7"/>
      <c r="L16" s="7"/>
      <c r="M16" s="7"/>
      <c r="N16" s="7"/>
    </row>
    <row r="17" spans="1:14" s="3" customFormat="1" ht="15" customHeight="1" x14ac:dyDescent="0.15">
      <c r="A17" s="290" t="s">
        <v>22</v>
      </c>
      <c r="B17" s="291" t="s">
        <v>23</v>
      </c>
      <c r="C17" s="288">
        <f>[8]B!C11</f>
        <v>166</v>
      </c>
      <c r="D17" s="289">
        <f>[8]B!E11</f>
        <v>98</v>
      </c>
      <c r="E17" s="18">
        <f>[8]B!AL11</f>
        <v>1650320</v>
      </c>
      <c r="F17" s="7"/>
      <c r="G17" s="7"/>
      <c r="H17" s="7"/>
      <c r="I17" s="7"/>
      <c r="J17" s="7"/>
      <c r="K17" s="7"/>
      <c r="L17" s="7"/>
      <c r="M17" s="7"/>
      <c r="N17" s="7"/>
    </row>
    <row r="18" spans="1:14" s="3" customFormat="1" ht="24" customHeight="1" x14ac:dyDescent="0.15">
      <c r="A18" s="290" t="s">
        <v>24</v>
      </c>
      <c r="B18" s="291" t="s">
        <v>25</v>
      </c>
      <c r="C18" s="288">
        <f>[8]B!C12</f>
        <v>0</v>
      </c>
      <c r="D18" s="289">
        <f>[8]B!E12</f>
        <v>0</v>
      </c>
      <c r="E18" s="18">
        <f>[8]B!AL12</f>
        <v>0</v>
      </c>
      <c r="F18" s="7"/>
      <c r="G18" s="7"/>
      <c r="H18" s="7"/>
      <c r="I18" s="7"/>
      <c r="J18" s="7"/>
      <c r="K18" s="7"/>
      <c r="L18" s="7"/>
      <c r="M18" s="7"/>
      <c r="N18" s="7"/>
    </row>
    <row r="19" spans="1:14" s="3" customFormat="1" ht="24" customHeight="1" x14ac:dyDescent="0.15">
      <c r="A19" s="290" t="s">
        <v>26</v>
      </c>
      <c r="B19" s="291" t="s">
        <v>27</v>
      </c>
      <c r="C19" s="288">
        <f>[8]B!C13</f>
        <v>0</v>
      </c>
      <c r="D19" s="289">
        <f>[8]B!E13</f>
        <v>0</v>
      </c>
      <c r="E19" s="18">
        <f>[8]B!AL13</f>
        <v>0</v>
      </c>
      <c r="F19" s="7"/>
      <c r="G19" s="7"/>
      <c r="H19" s="7"/>
      <c r="I19" s="7"/>
      <c r="J19" s="7"/>
      <c r="K19" s="7"/>
      <c r="L19" s="7"/>
      <c r="M19" s="7"/>
      <c r="N19" s="7"/>
    </row>
    <row r="20" spans="1:14" s="3" customFormat="1" ht="24" customHeight="1" x14ac:dyDescent="0.15">
      <c r="A20" s="290" t="s">
        <v>28</v>
      </c>
      <c r="B20" s="291" t="s">
        <v>29</v>
      </c>
      <c r="C20" s="288">
        <f>[8]B!C14</f>
        <v>0</v>
      </c>
      <c r="D20" s="289">
        <f>[8]B!E14</f>
        <v>0</v>
      </c>
      <c r="E20" s="18">
        <f>[8]B!AL14</f>
        <v>0</v>
      </c>
      <c r="F20" s="7"/>
      <c r="G20" s="7"/>
      <c r="H20" s="7"/>
      <c r="I20" s="7"/>
      <c r="J20" s="7"/>
      <c r="K20" s="7"/>
      <c r="L20" s="7"/>
      <c r="M20" s="7"/>
      <c r="N20" s="7"/>
    </row>
    <row r="21" spans="1:14" s="3" customFormat="1" ht="24" customHeight="1" x14ac:dyDescent="0.15">
      <c r="A21" s="290" t="s">
        <v>30</v>
      </c>
      <c r="B21" s="291" t="s">
        <v>31</v>
      </c>
      <c r="C21" s="288">
        <f>[8]B!C15</f>
        <v>1440</v>
      </c>
      <c r="D21" s="289">
        <f>[8]B!E15</f>
        <v>1440</v>
      </c>
      <c r="E21" s="18">
        <f>[8]B!AL15</f>
        <v>9763200</v>
      </c>
      <c r="F21" s="7"/>
      <c r="G21" s="7"/>
      <c r="H21" s="7"/>
      <c r="I21" s="7"/>
      <c r="J21" s="7"/>
      <c r="K21" s="7"/>
      <c r="L21" s="7"/>
      <c r="M21" s="7"/>
      <c r="N21" s="7"/>
    </row>
    <row r="22" spans="1:14" s="3" customFormat="1" ht="24" customHeight="1" x14ac:dyDescent="0.15">
      <c r="A22" s="290" t="s">
        <v>32</v>
      </c>
      <c r="B22" s="292" t="s">
        <v>33</v>
      </c>
      <c r="C22" s="288">
        <f>[8]B!C16</f>
        <v>1032</v>
      </c>
      <c r="D22" s="289">
        <f>[8]B!E16</f>
        <v>1032</v>
      </c>
      <c r="E22" s="18">
        <f>[8]B!AL16</f>
        <v>8410800</v>
      </c>
      <c r="F22" s="7"/>
      <c r="G22" s="7"/>
      <c r="H22" s="7"/>
      <c r="I22" s="7"/>
      <c r="J22" s="7"/>
      <c r="K22" s="7"/>
      <c r="L22" s="7"/>
      <c r="M22" s="7"/>
      <c r="N22" s="7"/>
    </row>
    <row r="23" spans="1:14" s="3" customFormat="1" ht="24" customHeight="1" x14ac:dyDescent="0.15">
      <c r="A23" s="290" t="s">
        <v>34</v>
      </c>
      <c r="B23" s="291" t="s">
        <v>35</v>
      </c>
      <c r="C23" s="288">
        <f>[8]B!C17</f>
        <v>1702</v>
      </c>
      <c r="D23" s="289">
        <f>[8]B!E17</f>
        <v>1700</v>
      </c>
      <c r="E23" s="18">
        <f>[8]B!AL17</f>
        <v>17170000</v>
      </c>
      <c r="F23" s="7"/>
      <c r="G23" s="7"/>
      <c r="H23" s="7"/>
      <c r="I23" s="7"/>
      <c r="J23" s="7"/>
      <c r="K23" s="7"/>
      <c r="L23" s="7"/>
      <c r="M23" s="7"/>
      <c r="N23" s="7"/>
    </row>
    <row r="24" spans="1:14" s="3" customFormat="1" ht="24" customHeight="1" x14ac:dyDescent="0.15">
      <c r="A24" s="293" t="s">
        <v>36</v>
      </c>
      <c r="B24" s="294" t="s">
        <v>37</v>
      </c>
      <c r="C24" s="288">
        <f>[8]B!C18</f>
        <v>3</v>
      </c>
      <c r="D24" s="289">
        <f>[8]B!E18</f>
        <v>3</v>
      </c>
      <c r="E24" s="18">
        <f>[8]B!AL18</f>
        <v>45450</v>
      </c>
      <c r="F24" s="7"/>
      <c r="G24" s="7"/>
      <c r="H24" s="7"/>
      <c r="I24" s="7"/>
      <c r="J24" s="7"/>
      <c r="K24" s="7"/>
      <c r="L24" s="7"/>
      <c r="M24" s="7"/>
      <c r="N24" s="7"/>
    </row>
    <row r="25" spans="1:14" s="3" customFormat="1" ht="15" customHeight="1" x14ac:dyDescent="0.15">
      <c r="A25" s="290" t="s">
        <v>38</v>
      </c>
      <c r="B25" s="291" t="s">
        <v>39</v>
      </c>
      <c r="C25" s="288">
        <f>[8]B!C1080</f>
        <v>0</v>
      </c>
      <c r="D25" s="289">
        <f>[8]B!E1080</f>
        <v>0</v>
      </c>
      <c r="E25" s="18">
        <f>[8]B!AL1080</f>
        <v>0</v>
      </c>
      <c r="F25" s="7"/>
      <c r="G25" s="7"/>
      <c r="H25" s="7"/>
      <c r="I25" s="7"/>
      <c r="J25" s="7"/>
      <c r="K25" s="7"/>
      <c r="L25" s="7"/>
      <c r="M25" s="7"/>
      <c r="N25" s="7"/>
    </row>
    <row r="26" spans="1:14" s="3" customFormat="1" ht="21.75" customHeight="1" x14ac:dyDescent="0.15">
      <c r="A26" s="295"/>
      <c r="B26" s="296" t="s">
        <v>40</v>
      </c>
      <c r="C26" s="297">
        <f>SUM(C27:C32)</f>
        <v>567</v>
      </c>
      <c r="D26" s="300"/>
      <c r="E26" s="20"/>
      <c r="F26" s="7"/>
      <c r="G26" s="7"/>
      <c r="H26" s="7"/>
      <c r="I26" s="7"/>
      <c r="J26" s="7"/>
      <c r="K26" s="7"/>
      <c r="L26" s="7"/>
      <c r="M26" s="7"/>
      <c r="N26" s="7"/>
    </row>
    <row r="27" spans="1:14" s="3" customFormat="1" ht="15" customHeight="1" x14ac:dyDescent="0.15">
      <c r="A27" s="290" t="s">
        <v>41</v>
      </c>
      <c r="B27" s="291" t="s">
        <v>42</v>
      </c>
      <c r="C27" s="299">
        <f>[8]B!C20</f>
        <v>0</v>
      </c>
      <c r="D27" s="300"/>
      <c r="E27" s="20"/>
      <c r="F27" s="7"/>
      <c r="G27" s="7"/>
      <c r="H27" s="7"/>
      <c r="I27" s="7"/>
      <c r="J27" s="7"/>
      <c r="K27" s="7"/>
      <c r="L27" s="7"/>
      <c r="M27" s="7"/>
      <c r="N27" s="7"/>
    </row>
    <row r="28" spans="1:14" s="3" customFormat="1" ht="15" customHeight="1" x14ac:dyDescent="0.15">
      <c r="A28" s="301"/>
      <c r="B28" s="291" t="s">
        <v>43</v>
      </c>
      <c r="C28" s="299">
        <f>[8]B!C21</f>
        <v>0</v>
      </c>
      <c r="D28" s="300"/>
      <c r="E28" s="20"/>
      <c r="F28" s="7"/>
      <c r="G28" s="7"/>
      <c r="H28" s="7"/>
      <c r="I28" s="7"/>
      <c r="J28" s="7"/>
      <c r="K28" s="7"/>
      <c r="L28" s="7"/>
      <c r="M28" s="7"/>
      <c r="N28" s="7"/>
    </row>
    <row r="29" spans="1:14" s="3" customFormat="1" ht="15" customHeight="1" x14ac:dyDescent="0.15">
      <c r="A29" s="290"/>
      <c r="B29" s="291" t="s">
        <v>44</v>
      </c>
      <c r="C29" s="299">
        <f>[8]B!C22</f>
        <v>0</v>
      </c>
      <c r="D29" s="300"/>
      <c r="E29" s="20"/>
      <c r="F29" s="7"/>
      <c r="G29" s="7"/>
      <c r="H29" s="7"/>
      <c r="I29" s="7"/>
      <c r="J29" s="7"/>
      <c r="K29" s="7"/>
      <c r="L29" s="7"/>
      <c r="M29" s="7"/>
      <c r="N29" s="7"/>
    </row>
    <row r="30" spans="1:14" s="3" customFormat="1" ht="15" customHeight="1" x14ac:dyDescent="0.15">
      <c r="A30" s="302"/>
      <c r="B30" s="291" t="s">
        <v>45</v>
      </c>
      <c r="C30" s="299">
        <f>[8]B!C23</f>
        <v>0</v>
      </c>
      <c r="D30" s="300"/>
      <c r="E30" s="20"/>
      <c r="F30" s="7"/>
      <c r="G30" s="7"/>
      <c r="H30" s="7"/>
      <c r="I30" s="7"/>
      <c r="J30" s="7"/>
      <c r="K30" s="7"/>
      <c r="L30" s="7"/>
      <c r="M30" s="7"/>
      <c r="N30" s="7"/>
    </row>
    <row r="31" spans="1:14" s="3" customFormat="1" ht="15" customHeight="1" x14ac:dyDescent="0.15">
      <c r="A31" s="302"/>
      <c r="B31" s="291" t="s">
        <v>46</v>
      </c>
      <c r="C31" s="299">
        <f>[8]B!C24</f>
        <v>567</v>
      </c>
      <c r="D31" s="300"/>
      <c r="E31" s="20"/>
      <c r="F31" s="7"/>
      <c r="G31" s="7"/>
      <c r="H31" s="7"/>
      <c r="I31" s="7"/>
      <c r="J31" s="7"/>
      <c r="K31" s="7"/>
      <c r="L31" s="7"/>
      <c r="M31" s="7"/>
      <c r="N31" s="7"/>
    </row>
    <row r="32" spans="1:14" s="3" customFormat="1" ht="15" customHeight="1" x14ac:dyDescent="0.15">
      <c r="A32" s="303">
        <v>101308</v>
      </c>
      <c r="B32" s="291" t="s">
        <v>47</v>
      </c>
      <c r="C32" s="299">
        <f>[8]B!C25</f>
        <v>0</v>
      </c>
      <c r="D32" s="300"/>
      <c r="E32" s="20"/>
      <c r="F32" s="7"/>
      <c r="G32" s="7"/>
      <c r="H32" s="7"/>
      <c r="I32" s="7"/>
      <c r="J32" s="7"/>
      <c r="K32" s="7"/>
      <c r="L32" s="7"/>
      <c r="M32" s="7"/>
      <c r="N32" s="7"/>
    </row>
    <row r="33" spans="1:14" s="3" customFormat="1" ht="20.100000000000001" customHeight="1" x14ac:dyDescent="0.15">
      <c r="A33" s="21"/>
      <c r="B33" s="22" t="s">
        <v>48</v>
      </c>
      <c r="C33" s="304">
        <f>SUM(C34:C44)</f>
        <v>7118</v>
      </c>
      <c r="D33" s="305">
        <f t="shared" ref="D33:E33" si="0">SUM(D34:D44)</f>
        <v>7114</v>
      </c>
      <c r="E33" s="305">
        <f t="shared" si="0"/>
        <v>11655970</v>
      </c>
      <c r="F33" s="7"/>
      <c r="G33" s="7"/>
      <c r="H33" s="7"/>
      <c r="I33" s="7"/>
      <c r="J33" s="7"/>
      <c r="K33" s="7"/>
      <c r="L33" s="7"/>
      <c r="M33" s="7"/>
      <c r="N33" s="7"/>
    </row>
    <row r="34" spans="1:14" s="3" customFormat="1" ht="15" customHeight="1" x14ac:dyDescent="0.15">
      <c r="A34" s="286" t="s">
        <v>49</v>
      </c>
      <c r="B34" s="287" t="s">
        <v>50</v>
      </c>
      <c r="C34" s="306">
        <f>[8]B!$C$29</f>
        <v>1699</v>
      </c>
      <c r="D34" s="306">
        <f>[8]B!$E$29</f>
        <v>1695</v>
      </c>
      <c r="E34" s="23">
        <f>[8]B!$AL$29</f>
        <v>2237400</v>
      </c>
      <c r="F34" s="7"/>
      <c r="G34" s="7"/>
      <c r="H34" s="7"/>
      <c r="I34" s="7"/>
      <c r="J34" s="7"/>
      <c r="K34" s="7"/>
      <c r="L34" s="7"/>
      <c r="M34" s="7"/>
      <c r="N34" s="7"/>
    </row>
    <row r="35" spans="1:14" s="3" customFormat="1" ht="15" customHeight="1" x14ac:dyDescent="0.15">
      <c r="A35" s="290" t="s">
        <v>51</v>
      </c>
      <c r="B35" s="291" t="s">
        <v>52</v>
      </c>
      <c r="C35" s="299">
        <f>[8]B!$C$30</f>
        <v>0</v>
      </c>
      <c r="D35" s="299">
        <f>[8]B!$E$30</f>
        <v>0</v>
      </c>
      <c r="E35" s="24">
        <f>[8]B!$AL$30</f>
        <v>0</v>
      </c>
      <c r="F35" s="7"/>
      <c r="G35" s="7"/>
      <c r="H35" s="7"/>
      <c r="I35" s="7"/>
      <c r="J35" s="7"/>
      <c r="K35" s="7"/>
      <c r="L35" s="7"/>
      <c r="M35" s="7"/>
      <c r="N35" s="7"/>
    </row>
    <row r="36" spans="1:14" s="3" customFormat="1" ht="15" customHeight="1" x14ac:dyDescent="0.15">
      <c r="A36" s="290" t="s">
        <v>53</v>
      </c>
      <c r="B36" s="291" t="s">
        <v>54</v>
      </c>
      <c r="C36" s="299">
        <f>[8]B!$C$31</f>
        <v>0</v>
      </c>
      <c r="D36" s="299">
        <f>[8]B!$E$31</f>
        <v>0</v>
      </c>
      <c r="E36" s="24">
        <f>[8]B!$AL$31</f>
        <v>0</v>
      </c>
      <c r="F36" s="7"/>
      <c r="G36" s="7"/>
      <c r="H36" s="7"/>
      <c r="I36" s="7"/>
      <c r="J36" s="7"/>
      <c r="K36" s="7"/>
      <c r="L36" s="7"/>
      <c r="M36" s="7"/>
      <c r="N36" s="7"/>
    </row>
    <row r="37" spans="1:14" s="3" customFormat="1" ht="15" customHeight="1" x14ac:dyDescent="0.15">
      <c r="A37" s="290" t="s">
        <v>55</v>
      </c>
      <c r="B37" s="291" t="s">
        <v>56</v>
      </c>
      <c r="C37" s="299">
        <f>[8]B!$C$32</f>
        <v>178</v>
      </c>
      <c r="D37" s="299">
        <f>[8]B!$E$32</f>
        <v>178</v>
      </c>
      <c r="E37" s="24">
        <f>[8]B!$AL$32</f>
        <v>320400</v>
      </c>
      <c r="F37" s="7"/>
      <c r="G37" s="7"/>
      <c r="H37" s="7"/>
      <c r="I37" s="7"/>
      <c r="J37" s="7"/>
      <c r="K37" s="7"/>
      <c r="L37" s="7"/>
      <c r="M37" s="7"/>
      <c r="N37" s="7"/>
    </row>
    <row r="38" spans="1:14" s="3" customFormat="1" ht="15" customHeight="1" x14ac:dyDescent="0.15">
      <c r="A38" s="290" t="s">
        <v>57</v>
      </c>
      <c r="B38" s="291" t="s">
        <v>58</v>
      </c>
      <c r="C38" s="299">
        <f>[8]B!$C$33</f>
        <v>4491</v>
      </c>
      <c r="D38" s="299">
        <f>[8]B!$E$33</f>
        <v>4491</v>
      </c>
      <c r="E38" s="24">
        <f>[8]B!$AL$33</f>
        <v>6511950</v>
      </c>
      <c r="F38" s="7"/>
      <c r="G38" s="7"/>
      <c r="H38" s="7"/>
      <c r="I38" s="7"/>
      <c r="J38" s="7"/>
      <c r="K38" s="7"/>
      <c r="L38" s="7"/>
      <c r="M38" s="7"/>
      <c r="N38" s="7"/>
    </row>
    <row r="39" spans="1:14" s="3" customFormat="1" ht="15" customHeight="1" x14ac:dyDescent="0.15">
      <c r="A39" s="290" t="s">
        <v>59</v>
      </c>
      <c r="B39" s="291" t="s">
        <v>60</v>
      </c>
      <c r="C39" s="299">
        <f>[8]B!$C$34</f>
        <v>292</v>
      </c>
      <c r="D39" s="299">
        <f>[8]B!$E$34</f>
        <v>292</v>
      </c>
      <c r="E39" s="24">
        <f>[8]B!$AL$34</f>
        <v>385440</v>
      </c>
      <c r="F39" s="7"/>
      <c r="G39" s="7"/>
      <c r="H39" s="7"/>
      <c r="I39" s="7"/>
      <c r="J39" s="7"/>
      <c r="K39" s="7"/>
      <c r="L39" s="7"/>
      <c r="M39" s="7"/>
      <c r="N39" s="7"/>
    </row>
    <row r="40" spans="1:14" s="3" customFormat="1" ht="15" customHeight="1" x14ac:dyDescent="0.15">
      <c r="A40" s="290" t="s">
        <v>61</v>
      </c>
      <c r="B40" s="291" t="s">
        <v>62</v>
      </c>
      <c r="C40" s="299">
        <f>[8]B!$C$1076</f>
        <v>87</v>
      </c>
      <c r="D40" s="299">
        <f>[8]B!$E$1076</f>
        <v>87</v>
      </c>
      <c r="E40" s="24">
        <f>[8]B!$AL$1076</f>
        <v>281010</v>
      </c>
      <c r="F40" s="7"/>
      <c r="G40" s="7"/>
      <c r="H40" s="7"/>
      <c r="I40" s="7"/>
      <c r="J40" s="7"/>
      <c r="K40" s="7"/>
      <c r="L40" s="7"/>
      <c r="M40" s="7"/>
      <c r="N40" s="7"/>
    </row>
    <row r="41" spans="1:14" s="3" customFormat="1" ht="15" customHeight="1" x14ac:dyDescent="0.15">
      <c r="A41" s="290" t="s">
        <v>63</v>
      </c>
      <c r="B41" s="291" t="s">
        <v>64</v>
      </c>
      <c r="C41" s="299">
        <f>[8]B!$C$1077</f>
        <v>227</v>
      </c>
      <c r="D41" s="299">
        <f>[8]B!$E$1077</f>
        <v>227</v>
      </c>
      <c r="E41" s="24">
        <f>[8]B!$AL$1077</f>
        <v>733210</v>
      </c>
      <c r="F41" s="7"/>
      <c r="G41" s="7"/>
      <c r="H41" s="7"/>
      <c r="I41" s="7"/>
      <c r="J41" s="7"/>
      <c r="K41" s="7"/>
      <c r="L41" s="7"/>
      <c r="M41" s="7"/>
      <c r="N41" s="7"/>
    </row>
    <row r="42" spans="1:14" s="3" customFormat="1" ht="15" customHeight="1" x14ac:dyDescent="0.15">
      <c r="A42" s="290" t="s">
        <v>65</v>
      </c>
      <c r="B42" s="291" t="s">
        <v>66</v>
      </c>
      <c r="C42" s="299">
        <f>[8]B!$C$1078</f>
        <v>0</v>
      </c>
      <c r="D42" s="299">
        <f>[8]B!$E$1078</f>
        <v>0</v>
      </c>
      <c r="E42" s="24">
        <f>[8]B!$AL$1078</f>
        <v>0</v>
      </c>
      <c r="F42" s="7"/>
      <c r="G42" s="7"/>
      <c r="H42" s="7"/>
      <c r="I42" s="7"/>
      <c r="J42" s="7"/>
      <c r="K42" s="7"/>
      <c r="L42" s="7"/>
      <c r="M42" s="7"/>
      <c r="N42" s="7"/>
    </row>
    <row r="43" spans="1:14" s="3" customFormat="1" ht="15" customHeight="1" x14ac:dyDescent="0.15">
      <c r="A43" s="290" t="s">
        <v>67</v>
      </c>
      <c r="B43" s="291" t="s">
        <v>68</v>
      </c>
      <c r="C43" s="299">
        <f>[8]B!$C$1079</f>
        <v>0</v>
      </c>
      <c r="D43" s="299">
        <f>[8]B!$E$1079</f>
        <v>0</v>
      </c>
      <c r="E43" s="24">
        <f>[8]B!$AL$1079</f>
        <v>0</v>
      </c>
      <c r="F43" s="7"/>
      <c r="G43" s="7"/>
      <c r="H43" s="7"/>
      <c r="I43" s="7"/>
      <c r="J43" s="7"/>
      <c r="K43" s="7"/>
      <c r="L43" s="7"/>
      <c r="M43" s="7"/>
      <c r="N43" s="7"/>
    </row>
    <row r="44" spans="1:14" s="3" customFormat="1" ht="15" customHeight="1" x14ac:dyDescent="0.15">
      <c r="A44" s="290" t="s">
        <v>69</v>
      </c>
      <c r="B44" s="291" t="s">
        <v>70</v>
      </c>
      <c r="C44" s="299">
        <f>[8]B!$C$1075</f>
        <v>144</v>
      </c>
      <c r="D44" s="299">
        <f>[8]B!$E$1075</f>
        <v>144</v>
      </c>
      <c r="E44" s="24">
        <f>[8]B!$AL$1075</f>
        <v>1186560</v>
      </c>
      <c r="F44" s="7"/>
      <c r="G44" s="7"/>
      <c r="H44" s="7"/>
      <c r="I44" s="7"/>
      <c r="J44" s="7"/>
      <c r="K44" s="7"/>
      <c r="L44" s="7"/>
      <c r="M44" s="7"/>
      <c r="N44" s="7"/>
    </row>
    <row r="45" spans="1:14" s="3" customFormat="1" ht="15" customHeight="1" x14ac:dyDescent="0.15">
      <c r="A45" s="295"/>
      <c r="B45" s="296" t="s">
        <v>40</v>
      </c>
      <c r="C45" s="307">
        <f>SUM(C46:C50)</f>
        <v>349</v>
      </c>
      <c r="D45" s="308"/>
      <c r="E45" s="27"/>
      <c r="F45" s="7"/>
      <c r="G45" s="7"/>
      <c r="H45" s="7"/>
      <c r="I45" s="7"/>
      <c r="J45" s="7"/>
      <c r="K45" s="7"/>
      <c r="L45" s="7"/>
      <c r="M45" s="7"/>
      <c r="N45" s="7"/>
    </row>
    <row r="46" spans="1:14" s="3" customFormat="1" ht="15" customHeight="1" x14ac:dyDescent="0.15">
      <c r="A46" s="26"/>
      <c r="B46" s="291" t="s">
        <v>71</v>
      </c>
      <c r="C46" s="299">
        <f>[8]B!$C$36</f>
        <v>79</v>
      </c>
      <c r="D46" s="308"/>
      <c r="E46" s="27"/>
      <c r="F46" s="7"/>
      <c r="G46" s="7"/>
      <c r="H46" s="7"/>
      <c r="I46" s="7"/>
      <c r="J46" s="7"/>
      <c r="K46" s="7"/>
      <c r="L46" s="7"/>
      <c r="M46" s="7"/>
      <c r="N46" s="7"/>
    </row>
    <row r="47" spans="1:14" s="3" customFormat="1" ht="15" customHeight="1" x14ac:dyDescent="0.15">
      <c r="A47" s="26"/>
      <c r="B47" s="291" t="s">
        <v>72</v>
      </c>
      <c r="C47" s="299">
        <f>[8]B!$C$37</f>
        <v>270</v>
      </c>
      <c r="D47" s="308"/>
      <c r="E47" s="27"/>
      <c r="F47" s="7"/>
      <c r="G47" s="7"/>
      <c r="H47" s="7"/>
      <c r="I47" s="7"/>
      <c r="J47" s="7"/>
      <c r="K47" s="7"/>
      <c r="L47" s="7"/>
      <c r="M47" s="7"/>
      <c r="N47" s="7"/>
    </row>
    <row r="48" spans="1:14" s="3" customFormat="1" ht="15" customHeight="1" x14ac:dyDescent="0.15">
      <c r="A48" s="26"/>
      <c r="B48" s="291" t="s">
        <v>73</v>
      </c>
      <c r="C48" s="299">
        <f>[8]B!$C$38</f>
        <v>0</v>
      </c>
      <c r="D48" s="308"/>
      <c r="E48" s="27"/>
      <c r="F48" s="7"/>
      <c r="G48" s="7"/>
      <c r="H48" s="7"/>
      <c r="I48" s="7"/>
      <c r="J48" s="7"/>
      <c r="K48" s="7"/>
      <c r="L48" s="7"/>
      <c r="M48" s="7"/>
      <c r="N48" s="7"/>
    </row>
    <row r="49" spans="1:14" s="3" customFormat="1" ht="15" customHeight="1" x14ac:dyDescent="0.15">
      <c r="A49" s="26"/>
      <c r="B49" s="291" t="s">
        <v>74</v>
      </c>
      <c r="C49" s="299">
        <f>[8]B!$C$39</f>
        <v>0</v>
      </c>
      <c r="D49" s="308"/>
      <c r="E49" s="27"/>
      <c r="F49" s="7"/>
      <c r="G49" s="7"/>
      <c r="H49" s="7"/>
      <c r="I49" s="7"/>
      <c r="J49" s="7"/>
      <c r="K49" s="7"/>
      <c r="L49" s="7"/>
      <c r="M49" s="7"/>
      <c r="N49" s="7"/>
    </row>
    <row r="50" spans="1:14" s="3" customFormat="1" ht="15" customHeight="1" x14ac:dyDescent="0.15">
      <c r="A50" s="28"/>
      <c r="B50" s="309" t="s">
        <v>75</v>
      </c>
      <c r="C50" s="310">
        <f>[8]B!$C$40</f>
        <v>0</v>
      </c>
      <c r="D50" s="308"/>
      <c r="E50" s="27"/>
      <c r="F50" s="7"/>
      <c r="G50" s="7"/>
      <c r="H50" s="7"/>
      <c r="I50" s="7"/>
      <c r="J50" s="7"/>
      <c r="K50" s="7"/>
      <c r="L50" s="7"/>
      <c r="M50" s="7"/>
      <c r="N50" s="7"/>
    </row>
    <row r="51" spans="1:14" s="3" customFormat="1" ht="20.100000000000001" customHeight="1" x14ac:dyDescent="0.15">
      <c r="A51" s="21"/>
      <c r="B51" s="22" t="s">
        <v>76</v>
      </c>
      <c r="C51" s="304">
        <f>SUM(C52:C53)</f>
        <v>0</v>
      </c>
      <c r="D51" s="305">
        <f>SUM(D52:D53)</f>
        <v>0</v>
      </c>
      <c r="E51" s="29">
        <f>SUM(E52:E53)</f>
        <v>0</v>
      </c>
      <c r="F51" s="7"/>
      <c r="G51" s="7"/>
      <c r="H51" s="7"/>
      <c r="I51" s="7"/>
      <c r="J51" s="7"/>
      <c r="K51" s="7"/>
      <c r="L51" s="7"/>
      <c r="M51" s="7"/>
      <c r="N51" s="7"/>
    </row>
    <row r="52" spans="1:14" s="3" customFormat="1" ht="15" customHeight="1" x14ac:dyDescent="0.15">
      <c r="A52" s="286" t="s">
        <v>77</v>
      </c>
      <c r="B52" s="287" t="s">
        <v>78</v>
      </c>
      <c r="C52" s="311">
        <f>[8]B!$C$1081</f>
        <v>0</v>
      </c>
      <c r="D52" s="311">
        <f>[8]B!$E$1081</f>
        <v>0</v>
      </c>
      <c r="E52" s="30">
        <f>[8]B!$AL$1081</f>
        <v>0</v>
      </c>
      <c r="F52" s="7"/>
      <c r="G52" s="7"/>
      <c r="H52" s="7"/>
      <c r="I52" s="7"/>
      <c r="J52" s="7"/>
      <c r="K52" s="7"/>
      <c r="L52" s="7"/>
      <c r="M52" s="7"/>
      <c r="N52" s="7"/>
    </row>
    <row r="53" spans="1:14" s="3" customFormat="1" ht="15" customHeight="1" x14ac:dyDescent="0.15">
      <c r="A53" s="290" t="s">
        <v>79</v>
      </c>
      <c r="B53" s="291" t="s">
        <v>80</v>
      </c>
      <c r="C53" s="312">
        <f>[8]B!$C$1082</f>
        <v>0</v>
      </c>
      <c r="D53" s="312">
        <f>[8]B!$E$1082</f>
        <v>0</v>
      </c>
      <c r="E53" s="31">
        <f>[8]B!$AL$1082</f>
        <v>0</v>
      </c>
      <c r="F53" s="7"/>
      <c r="G53" s="7"/>
      <c r="H53" s="7"/>
      <c r="I53" s="7"/>
      <c r="J53" s="7"/>
      <c r="K53" s="7"/>
      <c r="L53" s="7"/>
      <c r="M53" s="7"/>
      <c r="N53" s="7"/>
    </row>
    <row r="54" spans="1:14" s="3" customFormat="1" ht="15" customHeight="1" x14ac:dyDescent="0.15">
      <c r="A54" s="295"/>
      <c r="B54" s="313" t="s">
        <v>81</v>
      </c>
      <c r="C54" s="314">
        <f>C55</f>
        <v>0</v>
      </c>
      <c r="D54" s="308"/>
      <c r="E54" s="27"/>
      <c r="F54" s="7"/>
      <c r="G54" s="7"/>
      <c r="H54" s="7"/>
      <c r="I54" s="7"/>
      <c r="J54" s="7"/>
      <c r="K54" s="7"/>
      <c r="L54" s="7"/>
      <c r="M54" s="7"/>
      <c r="N54" s="7"/>
    </row>
    <row r="55" spans="1:14" s="3" customFormat="1" ht="24" customHeight="1" x14ac:dyDescent="0.15">
      <c r="A55" s="290" t="s">
        <v>82</v>
      </c>
      <c r="B55" s="309" t="s">
        <v>83</v>
      </c>
      <c r="C55" s="310">
        <f>[8]B!$C$1054</f>
        <v>0</v>
      </c>
      <c r="D55" s="308"/>
      <c r="E55" s="27"/>
      <c r="F55" s="7"/>
      <c r="G55" s="7"/>
      <c r="H55" s="7"/>
      <c r="I55" s="7"/>
      <c r="J55" s="7"/>
      <c r="K55" s="7"/>
      <c r="L55" s="7"/>
      <c r="M55" s="7"/>
      <c r="N55" s="7"/>
    </row>
    <row r="56" spans="1:14" s="3" customFormat="1" ht="20.100000000000001" customHeight="1" x14ac:dyDescent="0.15">
      <c r="A56" s="33"/>
      <c r="B56" s="22" t="s">
        <v>84</v>
      </c>
      <c r="C56" s="304">
        <f>SUM(C57:C60)</f>
        <v>945</v>
      </c>
      <c r="D56" s="305">
        <f>SUM(D57:D60)</f>
        <v>945</v>
      </c>
      <c r="E56" s="29">
        <f>SUM(E57:E60)</f>
        <v>1831330</v>
      </c>
      <c r="F56" s="7"/>
      <c r="G56" s="7"/>
      <c r="H56" s="7"/>
      <c r="I56" s="7"/>
      <c r="J56" s="7"/>
      <c r="K56" s="7"/>
      <c r="L56" s="7"/>
      <c r="M56" s="7"/>
      <c r="N56" s="7"/>
    </row>
    <row r="57" spans="1:14" s="3" customFormat="1" ht="15" customHeight="1" x14ac:dyDescent="0.15">
      <c r="A57" s="286" t="s">
        <v>85</v>
      </c>
      <c r="B57" s="287" t="s">
        <v>86</v>
      </c>
      <c r="C57" s="311">
        <f>[8]B!$C$44</f>
        <v>38</v>
      </c>
      <c r="D57" s="311">
        <f>[8]B!$E$44</f>
        <v>38</v>
      </c>
      <c r="E57" s="30">
        <f>[8]B!$AL$44</f>
        <v>164920</v>
      </c>
      <c r="F57" s="7"/>
      <c r="G57" s="7"/>
      <c r="H57" s="7"/>
      <c r="I57" s="7"/>
      <c r="J57" s="7"/>
      <c r="K57" s="7"/>
      <c r="L57" s="7"/>
      <c r="M57" s="7"/>
      <c r="N57" s="7"/>
    </row>
    <row r="58" spans="1:14" s="3" customFormat="1" ht="15" customHeight="1" x14ac:dyDescent="0.15">
      <c r="A58" s="290" t="s">
        <v>87</v>
      </c>
      <c r="B58" s="291" t="s">
        <v>88</v>
      </c>
      <c r="C58" s="312">
        <f>[8]B!$C$45</f>
        <v>605</v>
      </c>
      <c r="D58" s="312">
        <f>[8]B!$E$45</f>
        <v>605</v>
      </c>
      <c r="E58" s="31">
        <f>[8]B!$AL$45</f>
        <v>1445950</v>
      </c>
      <c r="F58" s="7"/>
      <c r="G58" s="7"/>
      <c r="H58" s="7"/>
      <c r="I58" s="7"/>
      <c r="J58" s="7"/>
      <c r="K58" s="7"/>
      <c r="L58" s="7"/>
      <c r="M58" s="7"/>
      <c r="N58" s="7"/>
    </row>
    <row r="59" spans="1:14" s="3" customFormat="1" ht="15" customHeight="1" x14ac:dyDescent="0.15">
      <c r="A59" s="290" t="s">
        <v>89</v>
      </c>
      <c r="B59" s="291" t="s">
        <v>90</v>
      </c>
      <c r="C59" s="312">
        <f>[8]B!$C$46</f>
        <v>0</v>
      </c>
      <c r="D59" s="312">
        <f>[8]B!$E$46</f>
        <v>0</v>
      </c>
      <c r="E59" s="31">
        <f>[8]B!$AL$46</f>
        <v>0</v>
      </c>
      <c r="F59" s="7"/>
      <c r="G59" s="7"/>
      <c r="H59" s="7"/>
      <c r="I59" s="7"/>
      <c r="J59" s="7"/>
      <c r="K59" s="7"/>
      <c r="L59" s="7"/>
      <c r="M59" s="7"/>
      <c r="N59" s="7"/>
    </row>
    <row r="60" spans="1:14" s="3" customFormat="1" ht="15" customHeight="1" x14ac:dyDescent="0.15">
      <c r="A60" s="290" t="s">
        <v>91</v>
      </c>
      <c r="B60" s="291" t="s">
        <v>92</v>
      </c>
      <c r="C60" s="312">
        <f>[8]B!$C$47</f>
        <v>302</v>
      </c>
      <c r="D60" s="312">
        <f>[8]B!$E$47</f>
        <v>302</v>
      </c>
      <c r="E60" s="31">
        <f>[8]B!$AL$47</f>
        <v>220460</v>
      </c>
      <c r="F60" s="7"/>
      <c r="G60" s="7"/>
      <c r="H60" s="7"/>
      <c r="I60" s="7"/>
      <c r="J60" s="7"/>
      <c r="K60" s="7"/>
      <c r="L60" s="7"/>
      <c r="M60" s="7"/>
      <c r="N60" s="7"/>
    </row>
    <row r="61" spans="1:14" s="3" customFormat="1" ht="15" customHeight="1" x14ac:dyDescent="0.15">
      <c r="A61" s="315"/>
      <c r="B61" s="313" t="s">
        <v>93</v>
      </c>
      <c r="C61" s="316">
        <f>C62</f>
        <v>0</v>
      </c>
      <c r="D61" s="308"/>
      <c r="E61" s="27"/>
      <c r="F61" s="7"/>
      <c r="G61" s="7"/>
      <c r="H61" s="7"/>
      <c r="I61" s="7"/>
      <c r="J61" s="7"/>
      <c r="K61" s="7"/>
      <c r="L61" s="7"/>
      <c r="M61" s="7"/>
      <c r="N61" s="7"/>
    </row>
    <row r="62" spans="1:14" s="3" customFormat="1" ht="15" customHeight="1" x14ac:dyDescent="0.15">
      <c r="A62" s="303"/>
      <c r="B62" s="309" t="s">
        <v>94</v>
      </c>
      <c r="C62" s="317">
        <f>[8]B!$C$49</f>
        <v>0</v>
      </c>
      <c r="D62" s="308"/>
      <c r="E62" s="27"/>
      <c r="F62" s="7"/>
      <c r="G62" s="7"/>
      <c r="H62" s="7"/>
      <c r="I62" s="7"/>
      <c r="J62" s="7"/>
      <c r="K62" s="7"/>
      <c r="L62" s="7"/>
      <c r="M62" s="7"/>
      <c r="N62" s="7"/>
    </row>
    <row r="63" spans="1:14" s="3" customFormat="1" ht="20.100000000000001" customHeight="1" x14ac:dyDescent="0.15">
      <c r="A63" s="33"/>
      <c r="B63" s="22" t="s">
        <v>95</v>
      </c>
      <c r="C63" s="304">
        <f>SUM(C64:C66)</f>
        <v>1310</v>
      </c>
      <c r="D63" s="305">
        <f>SUM(D64:D66)</f>
        <v>1310</v>
      </c>
      <c r="E63" s="29">
        <f>SUM(E64:E66)</f>
        <v>2341220</v>
      </c>
      <c r="F63" s="7"/>
      <c r="G63" s="7"/>
      <c r="H63" s="7"/>
      <c r="I63" s="7"/>
      <c r="J63" s="7"/>
      <c r="K63" s="7"/>
      <c r="L63" s="7"/>
      <c r="M63" s="7"/>
      <c r="N63" s="7"/>
    </row>
    <row r="64" spans="1:14" s="3" customFormat="1" ht="15" customHeight="1" x14ac:dyDescent="0.15">
      <c r="A64" s="286" t="s">
        <v>96</v>
      </c>
      <c r="B64" s="287" t="s">
        <v>97</v>
      </c>
      <c r="C64" s="311">
        <f>[8]B!$C$53</f>
        <v>866</v>
      </c>
      <c r="D64" s="311">
        <f>[8]B!$E$53</f>
        <v>866</v>
      </c>
      <c r="E64" s="30">
        <f>[8]B!$AL$53</f>
        <v>1792620</v>
      </c>
      <c r="F64" s="7"/>
      <c r="G64" s="7"/>
      <c r="H64" s="7"/>
      <c r="I64" s="7"/>
      <c r="J64" s="7"/>
      <c r="K64" s="7"/>
      <c r="L64" s="7"/>
      <c r="M64" s="7"/>
      <c r="N64" s="7"/>
    </row>
    <row r="65" spans="1:14" s="3" customFormat="1" ht="15" customHeight="1" x14ac:dyDescent="0.15">
      <c r="A65" s="290" t="s">
        <v>98</v>
      </c>
      <c r="B65" s="291" t="s">
        <v>99</v>
      </c>
      <c r="C65" s="312">
        <f>[8]B!$C$54</f>
        <v>23</v>
      </c>
      <c r="D65" s="312">
        <f>[8]B!$E$54</f>
        <v>23</v>
      </c>
      <c r="E65" s="31">
        <f>[8]B!$AL$54</f>
        <v>47610</v>
      </c>
      <c r="F65" s="7"/>
      <c r="G65" s="7"/>
      <c r="H65" s="7"/>
      <c r="I65" s="7"/>
      <c r="J65" s="7"/>
      <c r="K65" s="7"/>
      <c r="L65" s="7"/>
      <c r="M65" s="7"/>
      <c r="N65" s="7"/>
    </row>
    <row r="66" spans="1:14" s="3" customFormat="1" ht="15" customHeight="1" x14ac:dyDescent="0.15">
      <c r="A66" s="290" t="s">
        <v>100</v>
      </c>
      <c r="B66" s="291" t="s">
        <v>101</v>
      </c>
      <c r="C66" s="312">
        <f>[8]B!$C$55</f>
        <v>421</v>
      </c>
      <c r="D66" s="312">
        <f>[8]B!$E$55</f>
        <v>421</v>
      </c>
      <c r="E66" s="31">
        <f>[8]B!$AL$55</f>
        <v>500990</v>
      </c>
      <c r="F66" s="7"/>
      <c r="G66" s="7"/>
      <c r="H66" s="7"/>
      <c r="I66" s="7"/>
      <c r="J66" s="7"/>
      <c r="K66" s="7"/>
      <c r="L66" s="7"/>
      <c r="M66" s="7"/>
      <c r="N66" s="7"/>
    </row>
    <row r="67" spans="1:14" s="3" customFormat="1" ht="15" customHeight="1" x14ac:dyDescent="0.15">
      <c r="A67" s="295"/>
      <c r="B67" s="296" t="s">
        <v>102</v>
      </c>
      <c r="C67" s="318">
        <f>SUM(C68:C69)</f>
        <v>0</v>
      </c>
      <c r="D67" s="308"/>
      <c r="E67" s="27"/>
      <c r="F67" s="7"/>
      <c r="G67" s="7"/>
      <c r="H67" s="7"/>
      <c r="I67" s="7"/>
      <c r="J67" s="7"/>
      <c r="K67" s="7"/>
      <c r="L67" s="7"/>
      <c r="M67" s="7"/>
      <c r="N67" s="7"/>
    </row>
    <row r="68" spans="1:14" s="3" customFormat="1" ht="15" customHeight="1" x14ac:dyDescent="0.15">
      <c r="A68" s="26"/>
      <c r="B68" s="291" t="s">
        <v>103</v>
      </c>
      <c r="C68" s="312">
        <f xml:space="preserve"> [8]B!$C$57</f>
        <v>0</v>
      </c>
      <c r="D68" s="308"/>
      <c r="E68" s="35"/>
      <c r="F68" s="7"/>
      <c r="G68" s="7"/>
      <c r="H68" s="7"/>
      <c r="I68" s="7"/>
      <c r="J68" s="7"/>
      <c r="K68" s="7"/>
      <c r="L68" s="7"/>
      <c r="M68" s="7"/>
      <c r="N68" s="7"/>
    </row>
    <row r="69" spans="1:14" s="3" customFormat="1" ht="15" customHeight="1" x14ac:dyDescent="0.15">
      <c r="A69" s="28"/>
      <c r="B69" s="309" t="s">
        <v>104</v>
      </c>
      <c r="C69" s="317">
        <f>[8]B!$C$58</f>
        <v>0</v>
      </c>
      <c r="D69" s="319"/>
      <c r="E69" s="36"/>
      <c r="F69" s="7"/>
      <c r="G69" s="7"/>
      <c r="H69" s="7"/>
      <c r="I69" s="7"/>
      <c r="J69" s="7"/>
      <c r="K69" s="7"/>
      <c r="L69" s="7"/>
      <c r="M69" s="7"/>
      <c r="N69" s="7"/>
    </row>
    <row r="70" spans="1:14" s="3" customFormat="1" ht="15" customHeight="1" x14ac:dyDescent="0.15">
      <c r="A70" s="37"/>
      <c r="B70" s="13" t="s">
        <v>105</v>
      </c>
      <c r="C70" s="304">
        <f>C10+C33+C51+C56+C63+C25+C26+C45+C54+C61+C67</f>
        <v>17636</v>
      </c>
      <c r="D70" s="304">
        <f>D10+D33+D51+D56+D63+D25</f>
        <v>16513</v>
      </c>
      <c r="E70" s="38">
        <f>E10+E33+E51+E56+E63+E25</f>
        <v>91420660</v>
      </c>
      <c r="F70" s="7"/>
      <c r="G70" s="7"/>
      <c r="H70" s="7"/>
      <c r="I70" s="7"/>
      <c r="J70" s="7"/>
      <c r="K70" s="7"/>
      <c r="L70" s="7"/>
      <c r="M70" s="7"/>
      <c r="N70" s="7"/>
    </row>
    <row r="71" spans="1:14" ht="24.95" customHeight="1" x14ac:dyDescent="0.15">
      <c r="A71" s="12" t="s">
        <v>106</v>
      </c>
    </row>
    <row r="72" spans="1:14" ht="35.1" customHeight="1" x14ac:dyDescent="0.15">
      <c r="A72" s="690" t="s">
        <v>107</v>
      </c>
      <c r="B72" s="753"/>
      <c r="C72" s="39" t="s">
        <v>6</v>
      </c>
      <c r="D72" s="39" t="s">
        <v>7</v>
      </c>
      <c r="E72" s="39" t="s">
        <v>8</v>
      </c>
    </row>
    <row r="73" spans="1:14" s="41" customFormat="1" ht="15" customHeight="1" x14ac:dyDescent="0.25">
      <c r="A73" s="748" t="s">
        <v>108</v>
      </c>
      <c r="B73" s="763"/>
      <c r="C73" s="304">
        <f>SUM(C74:C79,C83:C85)</f>
        <v>130266</v>
      </c>
      <c r="D73" s="320">
        <f>SUM(D74:D78,D79,D83:D85)</f>
        <v>127791</v>
      </c>
      <c r="E73" s="40">
        <f>SUM(E74:E78,E79,E83:E85)</f>
        <v>919445300</v>
      </c>
    </row>
    <row r="74" spans="1:14" ht="15" customHeight="1" x14ac:dyDescent="0.15">
      <c r="A74" s="42" t="s">
        <v>109</v>
      </c>
      <c r="B74" s="43" t="s">
        <v>110</v>
      </c>
      <c r="C74" s="311">
        <f>[8]B!$C$218</f>
        <v>43444</v>
      </c>
      <c r="D74" s="311">
        <f>[8]B!$E$218</f>
        <v>42125</v>
      </c>
      <c r="E74" s="44">
        <f>[8]B!$AL$218</f>
        <v>57332490</v>
      </c>
    </row>
    <row r="75" spans="1:14" ht="15" customHeight="1" x14ac:dyDescent="0.15">
      <c r="A75" s="555" t="s">
        <v>111</v>
      </c>
      <c r="B75" s="45" t="s">
        <v>112</v>
      </c>
      <c r="C75" s="312">
        <f>[8]B!C283</f>
        <v>48039</v>
      </c>
      <c r="D75" s="321">
        <f>[8]B!$E$283</f>
        <v>47151</v>
      </c>
      <c r="E75" s="46">
        <f>[8]B!$AL$283</f>
        <v>81473010</v>
      </c>
    </row>
    <row r="76" spans="1:14" ht="15" customHeight="1" x14ac:dyDescent="0.15">
      <c r="A76" s="555" t="s">
        <v>113</v>
      </c>
      <c r="B76" s="45" t="s">
        <v>114</v>
      </c>
      <c r="C76" s="312">
        <f>[8]B!$C$327</f>
        <v>2549</v>
      </c>
      <c r="D76" s="312">
        <f>[8]B!$E$327</f>
        <v>2511</v>
      </c>
      <c r="E76" s="46">
        <f>[8]B!$AL$327</f>
        <v>11292160</v>
      </c>
    </row>
    <row r="77" spans="1:14" ht="15" customHeight="1" x14ac:dyDescent="0.15">
      <c r="A77" s="555" t="s">
        <v>115</v>
      </c>
      <c r="B77" s="45" t="s">
        <v>116</v>
      </c>
      <c r="C77" s="312">
        <f>[8]B!$C$338</f>
        <v>0</v>
      </c>
      <c r="D77" s="312">
        <f>[8]B!$E$338</f>
        <v>0</v>
      </c>
      <c r="E77" s="46">
        <f>[8]B!$AL$338</f>
        <v>0</v>
      </c>
    </row>
    <row r="78" spans="1:14" ht="15" customHeight="1" x14ac:dyDescent="0.15">
      <c r="A78" s="555" t="s">
        <v>117</v>
      </c>
      <c r="B78" s="47" t="s">
        <v>118</v>
      </c>
      <c r="C78" s="322">
        <f>[8]B!$C$413</f>
        <v>3506</v>
      </c>
      <c r="D78" s="322">
        <f>[8]B!$E$413</f>
        <v>3442</v>
      </c>
      <c r="E78" s="48">
        <f>[8]B!$AL$413</f>
        <v>19485970</v>
      </c>
    </row>
    <row r="79" spans="1:14" ht="15" customHeight="1" x14ac:dyDescent="0.15">
      <c r="A79" s="764" t="s">
        <v>119</v>
      </c>
      <c r="B79" s="50" t="s">
        <v>120</v>
      </c>
      <c r="C79" s="323">
        <f>SUM(C80:C82)</f>
        <v>31084</v>
      </c>
      <c r="D79" s="323">
        <f>SUM(D80:D82)</f>
        <v>30941</v>
      </c>
      <c r="E79" s="51">
        <f>SUM(E80:E82)</f>
        <v>747180910</v>
      </c>
    </row>
    <row r="80" spans="1:14" ht="15" customHeight="1" x14ac:dyDescent="0.15">
      <c r="A80" s="764"/>
      <c r="B80" s="52" t="s">
        <v>121</v>
      </c>
      <c r="C80" s="321">
        <f>[8]B!$C$464</f>
        <v>3579</v>
      </c>
      <c r="D80" s="321">
        <f>[8]B!$E$464</f>
        <v>3544</v>
      </c>
      <c r="E80" s="53">
        <f>[8]B!$AL$464</f>
        <v>14011350</v>
      </c>
    </row>
    <row r="81" spans="1:5" ht="15" customHeight="1" x14ac:dyDescent="0.15">
      <c r="A81" s="764"/>
      <c r="B81" s="54" t="s">
        <v>122</v>
      </c>
      <c r="C81" s="312">
        <f>[8]B!$C$483</f>
        <v>11</v>
      </c>
      <c r="D81" s="321">
        <f>[8]B!$E$483</f>
        <v>9</v>
      </c>
      <c r="E81" s="46">
        <f>[8]B!$AL$483</f>
        <v>30340</v>
      </c>
    </row>
    <row r="82" spans="1:5" ht="15" customHeight="1" x14ac:dyDescent="0.15">
      <c r="A82" s="764"/>
      <c r="B82" s="54" t="s">
        <v>123</v>
      </c>
      <c r="C82" s="312">
        <f>[8]B!$C$511</f>
        <v>27494</v>
      </c>
      <c r="D82" s="312">
        <f>[8]B!$E$511</f>
        <v>27388</v>
      </c>
      <c r="E82" s="46">
        <f>[8]B!$AL$511</f>
        <v>733139220</v>
      </c>
    </row>
    <row r="83" spans="1:5" ht="15" customHeight="1" x14ac:dyDescent="0.15">
      <c r="A83" s="555" t="s">
        <v>124</v>
      </c>
      <c r="B83" s="45" t="s">
        <v>125</v>
      </c>
      <c r="C83" s="312">
        <f>[8]B!$C$521</f>
        <v>0</v>
      </c>
      <c r="D83" s="312">
        <f>[8]B!$E$521</f>
        <v>0</v>
      </c>
      <c r="E83" s="46">
        <f>[8]B!$AL$521</f>
        <v>0</v>
      </c>
    </row>
    <row r="84" spans="1:5" s="56" customFormat="1" ht="15" customHeight="1" x14ac:dyDescent="0.15">
      <c r="A84" s="555" t="s">
        <v>126</v>
      </c>
      <c r="B84" s="45" t="s">
        <v>127</v>
      </c>
      <c r="C84" s="324">
        <f>[8]B!$C$575</f>
        <v>69</v>
      </c>
      <c r="D84" s="312">
        <f>[8]B!$E$575</f>
        <v>68</v>
      </c>
      <c r="E84" s="55">
        <f>[8]B!$AL$575</f>
        <v>161040</v>
      </c>
    </row>
    <row r="85" spans="1:5" ht="15" customHeight="1" x14ac:dyDescent="0.15">
      <c r="A85" s="555" t="s">
        <v>128</v>
      </c>
      <c r="B85" s="45" t="s">
        <v>129</v>
      </c>
      <c r="C85" s="312">
        <f>[8]B!$C$607</f>
        <v>1575</v>
      </c>
      <c r="D85" s="312">
        <f>[8]B!$E$607</f>
        <v>1553</v>
      </c>
      <c r="E85" s="46">
        <f>[8]B!$AL$607</f>
        <v>2519720</v>
      </c>
    </row>
    <row r="86" spans="1:5" s="3" customFormat="1" ht="15" customHeight="1" x14ac:dyDescent="0.15">
      <c r="A86" s="748" t="s">
        <v>130</v>
      </c>
      <c r="B86" s="749"/>
      <c r="C86" s="323">
        <f>+C87+C88+C89+C90+C94+C95</f>
        <v>4872</v>
      </c>
      <c r="D86" s="323">
        <f>+D87+D88+D89+D90+D94</f>
        <v>4850</v>
      </c>
      <c r="E86" s="51">
        <f>+E87+E88+E89+E90+E94</f>
        <v>147079150</v>
      </c>
    </row>
    <row r="87" spans="1:5" ht="15" customHeight="1" x14ac:dyDescent="0.15">
      <c r="A87" s="57" t="s">
        <v>131</v>
      </c>
      <c r="B87" s="58" t="s">
        <v>132</v>
      </c>
      <c r="C87" s="321">
        <f>[8]B!$C$669</f>
        <v>1980</v>
      </c>
      <c r="D87" s="312">
        <f>[8]B!$E$669</f>
        <v>1975</v>
      </c>
      <c r="E87" s="53">
        <f>[8]B!$AL$669</f>
        <v>18102480</v>
      </c>
    </row>
    <row r="88" spans="1:5" ht="15" customHeight="1" x14ac:dyDescent="0.15">
      <c r="A88" s="555" t="s">
        <v>133</v>
      </c>
      <c r="B88" s="45" t="s">
        <v>134</v>
      </c>
      <c r="C88" s="312">
        <f>[8]B!$C$692</f>
        <v>1</v>
      </c>
      <c r="D88" s="312">
        <f>[8]B!$E$692</f>
        <v>1</v>
      </c>
      <c r="E88" s="46">
        <f>[8]B!$AL$692</f>
        <v>13030</v>
      </c>
    </row>
    <row r="89" spans="1:5" ht="15" customHeight="1" x14ac:dyDescent="0.15">
      <c r="A89" s="555" t="s">
        <v>135</v>
      </c>
      <c r="B89" s="45" t="s">
        <v>136</v>
      </c>
      <c r="C89" s="312">
        <f>[8]B!$C$722</f>
        <v>1849</v>
      </c>
      <c r="D89" s="312">
        <f>[8]B!$E$722</f>
        <v>1846</v>
      </c>
      <c r="E89" s="46">
        <f>[8]B!$AL$722</f>
        <v>109765460</v>
      </c>
    </row>
    <row r="90" spans="1:5" ht="15" customHeight="1" x14ac:dyDescent="0.15">
      <c r="A90" s="764" t="s">
        <v>113</v>
      </c>
      <c r="B90" s="45" t="s">
        <v>137</v>
      </c>
      <c r="C90" s="312">
        <f>SUM(C91:C93)</f>
        <v>1032</v>
      </c>
      <c r="D90" s="312">
        <f>SUM(D91:D93)</f>
        <v>1028</v>
      </c>
      <c r="E90" s="46">
        <f>SUM(E91:E93)</f>
        <v>19198180</v>
      </c>
    </row>
    <row r="91" spans="1:5" ht="15" customHeight="1" x14ac:dyDescent="0.15">
      <c r="A91" s="764"/>
      <c r="B91" s="54" t="s">
        <v>138</v>
      </c>
      <c r="C91" s="312">
        <f>[8]B!$C$746-[8]B!C724-[8]B!C725</f>
        <v>911</v>
      </c>
      <c r="D91" s="312">
        <f>[8]B!$E$746-[8]B!E724-[8]B!E725</f>
        <v>909</v>
      </c>
      <c r="E91" s="46">
        <f>[8]B!$AL$746-[8]B!$AL$676724-[8]B!$AL$725</f>
        <v>16551620</v>
      </c>
    </row>
    <row r="92" spans="1:5" ht="15" customHeight="1" x14ac:dyDescent="0.15">
      <c r="A92" s="764"/>
      <c r="B92" s="54" t="s">
        <v>139</v>
      </c>
      <c r="C92" s="312">
        <f>[8]B!$C$724</f>
        <v>0</v>
      </c>
      <c r="D92" s="312">
        <f>[8]B!$E$724</f>
        <v>0</v>
      </c>
      <c r="E92" s="46">
        <f>[8]B!$AL$724</f>
        <v>0</v>
      </c>
    </row>
    <row r="93" spans="1:5" ht="15" customHeight="1" x14ac:dyDescent="0.15">
      <c r="A93" s="764"/>
      <c r="B93" s="54" t="s">
        <v>140</v>
      </c>
      <c r="C93" s="312">
        <f>[8]B!$C$725</f>
        <v>121</v>
      </c>
      <c r="D93" s="312">
        <f>[8]B!$E$725</f>
        <v>119</v>
      </c>
      <c r="E93" s="46">
        <f>[8]B!$AL$725</f>
        <v>2646560</v>
      </c>
    </row>
    <row r="94" spans="1:5" ht="15" customHeight="1" x14ac:dyDescent="0.15">
      <c r="A94" s="555" t="s">
        <v>115</v>
      </c>
      <c r="B94" s="45" t="s">
        <v>141</v>
      </c>
      <c r="C94" s="312">
        <f>[8]B!$C$779</f>
        <v>0</v>
      </c>
      <c r="D94" s="312">
        <f>[8]B!$E$779</f>
        <v>0</v>
      </c>
      <c r="E94" s="46">
        <f>[8]B!$AL$779</f>
        <v>0</v>
      </c>
    </row>
    <row r="95" spans="1:5" s="60" customFormat="1" ht="15" customHeight="1" x14ac:dyDescent="0.15">
      <c r="A95" s="555"/>
      <c r="B95" s="45" t="s">
        <v>142</v>
      </c>
      <c r="C95" s="312">
        <f>[8]B!$C$837</f>
        <v>10</v>
      </c>
      <c r="D95" s="59"/>
      <c r="E95" s="59"/>
    </row>
    <row r="96" spans="1:5" s="3" customFormat="1" ht="15" customHeight="1" x14ac:dyDescent="0.15">
      <c r="A96" s="61"/>
      <c r="B96" s="61" t="s">
        <v>143</v>
      </c>
      <c r="C96" s="325">
        <f>[8]B!$C$1051</f>
        <v>0</v>
      </c>
      <c r="D96" s="326">
        <f>[8]B!$E$1051</f>
        <v>0</v>
      </c>
      <c r="E96" s="62">
        <f>[8]B!$AL$1051</f>
        <v>0</v>
      </c>
    </row>
    <row r="97" spans="1:8" s="63" customFormat="1" ht="24.95" customHeight="1" x14ac:dyDescent="0.15">
      <c r="A97" s="752" t="s">
        <v>144</v>
      </c>
      <c r="B97" s="752"/>
      <c r="C97" s="752"/>
      <c r="D97" s="752"/>
      <c r="E97" s="752"/>
    </row>
    <row r="98" spans="1:8" s="63" customFormat="1" ht="35.1" customHeight="1" x14ac:dyDescent="0.15">
      <c r="A98" s="13" t="s">
        <v>145</v>
      </c>
      <c r="B98" s="535" t="s">
        <v>5</v>
      </c>
      <c r="C98" s="39" t="s">
        <v>6</v>
      </c>
      <c r="D98" s="39" t="s">
        <v>7</v>
      </c>
      <c r="E98" s="39" t="s">
        <v>8</v>
      </c>
    </row>
    <row r="99" spans="1:8" s="63" customFormat="1" ht="15" customHeight="1" x14ac:dyDescent="0.15">
      <c r="A99" s="286" t="s">
        <v>146</v>
      </c>
      <c r="B99" s="43" t="s">
        <v>147</v>
      </c>
      <c r="C99" s="327">
        <f>[8]B!C844+[8]B!C851+[8]B!C855+[8]B!C862+[8]B!C871+[8]B!C875+[8]B!C879+[8]B!C883+[8]B!C894+[8]B!C897+[8]B!C905+[8]B!C911+[8]B!C921+[8]B!C926+[8]B!C891</f>
        <v>0</v>
      </c>
      <c r="D99" s="327">
        <f>[8]B!E844+[8]B!E851+[8]B!E855+[8]B!E862+[8]B!E871+[8]B!E875+[8]B!E879+[8]B!E883+[8]B!E894+[8]B!E897+[8]B!E905+[8]B!E911+[8]B!E921+[8]B!E926+[8]B!E891</f>
        <v>0</v>
      </c>
      <c r="E99" s="327">
        <f>[8]B!AL844+[8]B!AL851+[8]B!AL855+[8]B!AL862+[8]B!AL871+[8]B!AL875+[8]B!AL879+[8]B!AL883+[8]B!AL894+[8]B!AL897+[8]B!AL905+[8]B!AL911+[8]B!AL921+[8]B!AL926+[8]B!AL891</f>
        <v>0</v>
      </c>
    </row>
    <row r="100" spans="1:8" s="63" customFormat="1" ht="15" customHeight="1" x14ac:dyDescent="0.15">
      <c r="A100" s="290">
        <v>2001</v>
      </c>
      <c r="B100" s="45" t="s">
        <v>148</v>
      </c>
      <c r="C100" s="312">
        <f>SUM([8]B!C2370,[8]B!C2416:C2418)</f>
        <v>913</v>
      </c>
      <c r="D100" s="312">
        <f>SUM([8]B!E2370,[8]B!E2416:E2418)</f>
        <v>763</v>
      </c>
      <c r="E100" s="46">
        <f>[8]B!AL2370+[8]B!AL2416+[8]B!AL2417+[8]B!AL2418</f>
        <v>11727120</v>
      </c>
    </row>
    <row r="101" spans="1:8" s="63" customFormat="1" ht="15" customHeight="1" x14ac:dyDescent="0.15">
      <c r="A101" s="303" t="s">
        <v>149</v>
      </c>
      <c r="B101" s="65" t="s">
        <v>150</v>
      </c>
      <c r="C101" s="317">
        <f>[8]B!C2684</f>
        <v>12</v>
      </c>
      <c r="D101" s="317">
        <f>[8]B!E2684</f>
        <v>12</v>
      </c>
      <c r="E101" s="48">
        <f>[8]B!AL2684</f>
        <v>974190</v>
      </c>
    </row>
    <row r="102" spans="1:8" s="63" customFormat="1" ht="15" customHeight="1" x14ac:dyDescent="0.15">
      <c r="A102" s="37"/>
      <c r="B102" s="66" t="s">
        <v>151</v>
      </c>
      <c r="C102" s="328">
        <f>SUM(C99:C101)</f>
        <v>925</v>
      </c>
      <c r="D102" s="328">
        <f>SUM(D99:D101)</f>
        <v>775</v>
      </c>
      <c r="E102" s="67">
        <f>SUM(E99:E101)</f>
        <v>12701310</v>
      </c>
    </row>
    <row r="103" spans="1:8" s="71" customFormat="1" ht="24.95" customHeight="1" x14ac:dyDescent="0.15">
      <c r="A103" s="68" t="s">
        <v>152</v>
      </c>
      <c r="B103" s="69"/>
      <c r="C103" s="68"/>
      <c r="D103" s="68"/>
      <c r="E103" s="68"/>
      <c r="F103" s="70"/>
      <c r="G103" s="70"/>
    </row>
    <row r="104" spans="1:8" s="63" customFormat="1" ht="33.75" customHeight="1" x14ac:dyDescent="0.15">
      <c r="A104" s="72" t="s">
        <v>4</v>
      </c>
      <c r="B104" s="72" t="s">
        <v>5</v>
      </c>
      <c r="C104" s="39" t="s">
        <v>6</v>
      </c>
      <c r="D104" s="39" t="s">
        <v>7</v>
      </c>
      <c r="E104" s="39" t="s">
        <v>153</v>
      </c>
      <c r="F104" s="39" t="s">
        <v>154</v>
      </c>
      <c r="G104" s="39" t="s">
        <v>155</v>
      </c>
      <c r="H104" s="39" t="s">
        <v>8</v>
      </c>
    </row>
    <row r="105" spans="1:8" s="63" customFormat="1" ht="15" customHeight="1" x14ac:dyDescent="0.15">
      <c r="A105" s="286" t="s">
        <v>156</v>
      </c>
      <c r="B105" s="43" t="s">
        <v>157</v>
      </c>
      <c r="C105" s="311">
        <f>[8]B!$C$1216</f>
        <v>6</v>
      </c>
      <c r="D105" s="311">
        <f>[8]B!$I$1216</f>
        <v>0</v>
      </c>
      <c r="E105" s="311">
        <f>[8]B!$I$1216</f>
        <v>0</v>
      </c>
      <c r="F105" s="311">
        <f>[8]B!$L$1216</f>
        <v>0</v>
      </c>
      <c r="G105" s="73"/>
      <c r="H105" s="44">
        <f>[8]B!$AL$1216</f>
        <v>0</v>
      </c>
    </row>
    <row r="106" spans="1:8" s="63" customFormat="1" ht="15" customHeight="1" x14ac:dyDescent="0.15">
      <c r="A106" s="290" t="s">
        <v>158</v>
      </c>
      <c r="B106" s="45" t="s">
        <v>159</v>
      </c>
      <c r="C106" s="312">
        <f>[8]B!C1352</f>
        <v>57</v>
      </c>
      <c r="D106" s="312">
        <f>[8]B!I1352</f>
        <v>46</v>
      </c>
      <c r="E106" s="312">
        <f>[8]B!I1352</f>
        <v>46</v>
      </c>
      <c r="F106" s="312">
        <f>[8]B!L1352</f>
        <v>5</v>
      </c>
      <c r="G106" s="74"/>
      <c r="H106" s="46">
        <f>[8]B!$AL$1352</f>
        <v>22590295</v>
      </c>
    </row>
    <row r="107" spans="1:8" s="63" customFormat="1" ht="15" customHeight="1" x14ac:dyDescent="0.15">
      <c r="A107" s="290" t="s">
        <v>160</v>
      </c>
      <c r="B107" s="45" t="s">
        <v>161</v>
      </c>
      <c r="C107" s="312">
        <f>[8]B!C1502</f>
        <v>27</v>
      </c>
      <c r="D107" s="312">
        <f>[8]B!I1502</f>
        <v>20</v>
      </c>
      <c r="E107" s="312">
        <f>[8]B!I1502</f>
        <v>20</v>
      </c>
      <c r="F107" s="312">
        <f>[8]B!L1502</f>
        <v>2</v>
      </c>
      <c r="G107" s="74"/>
      <c r="H107" s="46">
        <f>[8]B!$AL$1502</f>
        <v>1719785</v>
      </c>
    </row>
    <row r="108" spans="1:8" s="63" customFormat="1" ht="15" customHeight="1" x14ac:dyDescent="0.15">
      <c r="A108" s="290" t="s">
        <v>162</v>
      </c>
      <c r="B108" s="45" t="s">
        <v>163</v>
      </c>
      <c r="C108" s="312">
        <f>[8]B!C1566</f>
        <v>6</v>
      </c>
      <c r="D108" s="312">
        <f>[8]B!I1566</f>
        <v>5</v>
      </c>
      <c r="E108" s="312">
        <f>[8]B!I1566</f>
        <v>5</v>
      </c>
      <c r="F108" s="312">
        <f>[8]B!L1566</f>
        <v>1</v>
      </c>
      <c r="G108" s="74"/>
      <c r="H108" s="46">
        <f>[8]B!AL1566</f>
        <v>933090</v>
      </c>
    </row>
    <row r="109" spans="1:8" s="63" customFormat="1" ht="15" customHeight="1" x14ac:dyDescent="0.15">
      <c r="A109" s="290" t="s">
        <v>164</v>
      </c>
      <c r="B109" s="45" t="s">
        <v>165</v>
      </c>
      <c r="C109" s="312">
        <f>[8]B!$C$1635</f>
        <v>30</v>
      </c>
      <c r="D109" s="312">
        <f>[8]B!$I$1635</f>
        <v>21</v>
      </c>
      <c r="E109" s="312">
        <f>[8]B!$I$1635</f>
        <v>21</v>
      </c>
      <c r="F109" s="312">
        <f>[8]B!$L$1635</f>
        <v>9</v>
      </c>
      <c r="G109" s="74"/>
      <c r="H109" s="46">
        <f>[8]B!$AL$1635</f>
        <v>1769105</v>
      </c>
    </row>
    <row r="110" spans="1:8" s="63" customFormat="1" ht="15" customHeight="1" x14ac:dyDescent="0.15">
      <c r="A110" s="290" t="s">
        <v>166</v>
      </c>
      <c r="B110" s="45" t="s">
        <v>167</v>
      </c>
      <c r="C110" s="312">
        <f>[8]B!$C$1680</f>
        <v>39</v>
      </c>
      <c r="D110" s="312">
        <f>[8]B!$I$1680</f>
        <v>34</v>
      </c>
      <c r="E110" s="312">
        <f>[8]B!$I$1680</f>
        <v>34</v>
      </c>
      <c r="F110" s="312">
        <f>[8]B!$L$1680</f>
        <v>5</v>
      </c>
      <c r="G110" s="74"/>
      <c r="H110" s="46">
        <f>[8]B!$AL$1680</f>
        <v>2351580</v>
      </c>
    </row>
    <row r="111" spans="1:8" s="63" customFormat="1" ht="15" customHeight="1" x14ac:dyDescent="0.15">
      <c r="A111" s="290" t="s">
        <v>168</v>
      </c>
      <c r="B111" s="45" t="s">
        <v>169</v>
      </c>
      <c r="C111" s="312">
        <f>[8]B!$C$1914</f>
        <v>6</v>
      </c>
      <c r="D111" s="312">
        <f>[8]B!$I$1914</f>
        <v>4</v>
      </c>
      <c r="E111" s="312">
        <f>[8]B!$I$1914</f>
        <v>4</v>
      </c>
      <c r="F111" s="312">
        <f>[8]B!$L$1914</f>
        <v>0</v>
      </c>
      <c r="G111" s="74"/>
      <c r="H111" s="46">
        <f>[8]B!$AL$1914</f>
        <v>6563790</v>
      </c>
    </row>
    <row r="112" spans="1:8" s="63" customFormat="1" ht="15" customHeight="1" x14ac:dyDescent="0.15">
      <c r="A112" s="290" t="s">
        <v>170</v>
      </c>
      <c r="B112" s="45" t="s">
        <v>171</v>
      </c>
      <c r="C112" s="312">
        <f>[8]B!$C$1983</f>
        <v>5</v>
      </c>
      <c r="D112" s="312">
        <f>[8]B!$I$1983</f>
        <v>5</v>
      </c>
      <c r="E112" s="312">
        <f>[8]B!$I$1983</f>
        <v>5</v>
      </c>
      <c r="F112" s="312">
        <f>[8]B!$L$1983</f>
        <v>0</v>
      </c>
      <c r="G112" s="74"/>
      <c r="H112" s="46">
        <f>[8]B!$AL$1983</f>
        <v>1819700</v>
      </c>
    </row>
    <row r="113" spans="1:12" s="63" customFormat="1" ht="15" customHeight="1" x14ac:dyDescent="0.15">
      <c r="A113" s="290" t="s">
        <v>172</v>
      </c>
      <c r="B113" s="45" t="s">
        <v>173</v>
      </c>
      <c r="C113" s="312">
        <f>[8]B!$C$2176</f>
        <v>176</v>
      </c>
      <c r="D113" s="312">
        <f>[8]B!$I$2176</f>
        <v>113</v>
      </c>
      <c r="E113" s="312">
        <f>[8]B!$I$2176</f>
        <v>113</v>
      </c>
      <c r="F113" s="312">
        <f>[8]B!$L$2176</f>
        <v>22</v>
      </c>
      <c r="G113" s="74"/>
      <c r="H113" s="46">
        <f>[8]B!$AL$2176</f>
        <v>37258295</v>
      </c>
    </row>
    <row r="114" spans="1:12" s="63" customFormat="1" ht="15" customHeight="1" x14ac:dyDescent="0.15">
      <c r="A114" s="290" t="s">
        <v>174</v>
      </c>
      <c r="B114" s="45" t="s">
        <v>175</v>
      </c>
      <c r="C114" s="312">
        <f>[8]B!C2218</f>
        <v>8</v>
      </c>
      <c r="D114" s="312">
        <f>[8]B!I2218</f>
        <v>2</v>
      </c>
      <c r="E114" s="312">
        <f>[8]B!I2218</f>
        <v>2</v>
      </c>
      <c r="F114" s="312">
        <f>[8]B!L2218</f>
        <v>0</v>
      </c>
      <c r="G114" s="74"/>
      <c r="H114" s="46">
        <f>[8]B!AL2218</f>
        <v>211990</v>
      </c>
    </row>
    <row r="115" spans="1:12" s="63" customFormat="1" ht="15" customHeight="1" x14ac:dyDescent="0.15">
      <c r="A115" s="290" t="s">
        <v>176</v>
      </c>
      <c r="B115" s="45" t="s">
        <v>177</v>
      </c>
      <c r="C115" s="312">
        <f>[8]B!$C$2342</f>
        <v>42</v>
      </c>
      <c r="D115" s="312">
        <f>[8]B!I2342</f>
        <v>21</v>
      </c>
      <c r="E115" s="312">
        <f>[8]B!I2342</f>
        <v>21</v>
      </c>
      <c r="F115" s="312">
        <f>[8]B!L2342</f>
        <v>8</v>
      </c>
      <c r="G115" s="74"/>
      <c r="H115" s="46">
        <f>[8]B!AL2342</f>
        <v>8343380</v>
      </c>
    </row>
    <row r="116" spans="1:12" s="63" customFormat="1" ht="15" customHeight="1" x14ac:dyDescent="0.15">
      <c r="A116" s="290" t="s">
        <v>178</v>
      </c>
      <c r="B116" s="45" t="s">
        <v>179</v>
      </c>
      <c r="C116" s="312">
        <f>[8]B!$C$2377</f>
        <v>6</v>
      </c>
      <c r="D116" s="312">
        <f>[8]B!I2377</f>
        <v>5</v>
      </c>
      <c r="E116" s="312">
        <f>[8]B!I2377</f>
        <v>5</v>
      </c>
      <c r="F116" s="312">
        <f>[8]B!L2377</f>
        <v>1</v>
      </c>
      <c r="G116" s="74"/>
      <c r="H116" s="46">
        <f>[8]B!$AL$2377</f>
        <v>1134315</v>
      </c>
    </row>
    <row r="117" spans="1:12" s="63" customFormat="1" ht="15" customHeight="1" x14ac:dyDescent="0.15">
      <c r="A117" s="290" t="s">
        <v>180</v>
      </c>
      <c r="B117" s="45" t="s">
        <v>181</v>
      </c>
      <c r="C117" s="312">
        <f>[8]B!$C$2414</f>
        <v>40</v>
      </c>
      <c r="D117" s="312">
        <f>[8]B!$I$2414</f>
        <v>22</v>
      </c>
      <c r="E117" s="312">
        <f>[8]B!$I$2414</f>
        <v>22</v>
      </c>
      <c r="F117" s="312">
        <f>[8]B!$L$2414</f>
        <v>5</v>
      </c>
      <c r="G117" s="74"/>
      <c r="H117" s="46">
        <f>[8]B!$AL$2414</f>
        <v>5426380</v>
      </c>
    </row>
    <row r="118" spans="1:12" s="75" customFormat="1" ht="15" customHeight="1" x14ac:dyDescent="0.15">
      <c r="A118" s="290" t="s">
        <v>182</v>
      </c>
      <c r="B118" s="45" t="s">
        <v>183</v>
      </c>
      <c r="C118" s="312">
        <f>SUM(C119:C121)</f>
        <v>87</v>
      </c>
      <c r="D118" s="312">
        <f t="shared" ref="D118:F118" si="1">SUM(D119:D121)</f>
        <v>23</v>
      </c>
      <c r="E118" s="312">
        <f t="shared" si="1"/>
        <v>23</v>
      </c>
      <c r="F118" s="312">
        <f t="shared" si="1"/>
        <v>0</v>
      </c>
      <c r="G118" s="74"/>
      <c r="H118" s="46">
        <f>SUM(H119:H121)</f>
        <v>3541310</v>
      </c>
    </row>
    <row r="119" spans="1:12" s="75" customFormat="1" ht="15" customHeight="1" x14ac:dyDescent="0.15">
      <c r="A119" s="290"/>
      <c r="B119" s="76" t="s">
        <v>184</v>
      </c>
      <c r="C119" s="312">
        <f>[8]B!C2420</f>
        <v>87</v>
      </c>
      <c r="D119" s="312">
        <f>[8]B!$I$2420</f>
        <v>23</v>
      </c>
      <c r="E119" s="312">
        <f>[8]B!$I$2420</f>
        <v>23</v>
      </c>
      <c r="F119" s="312">
        <f>[8]B!$L$2420</f>
        <v>0</v>
      </c>
      <c r="G119" s="74"/>
      <c r="H119" s="46">
        <f>[8]B!$AL$2420</f>
        <v>3541310</v>
      </c>
    </row>
    <row r="120" spans="1:12" s="75" customFormat="1" ht="15" customHeight="1" x14ac:dyDescent="0.15">
      <c r="A120" s="290"/>
      <c r="B120" s="76" t="s">
        <v>185</v>
      </c>
      <c r="C120" s="312">
        <f>[8]B!C2421</f>
        <v>0</v>
      </c>
      <c r="D120" s="312">
        <f>[8]B!$I$2421</f>
        <v>0</v>
      </c>
      <c r="E120" s="312">
        <f>[8]B!$I$2421</f>
        <v>0</v>
      </c>
      <c r="F120" s="312">
        <f>[8]B!$L$2421</f>
        <v>0</v>
      </c>
      <c r="G120" s="74"/>
      <c r="H120" s="46">
        <f>[8]B!$AL$2421</f>
        <v>0</v>
      </c>
    </row>
    <row r="121" spans="1:12" s="75" customFormat="1" ht="15" customHeight="1" x14ac:dyDescent="0.15">
      <c r="A121" s="290"/>
      <c r="B121" s="76" t="s">
        <v>186</v>
      </c>
      <c r="C121" s="312">
        <f>SUM([8]B!C2422:C2426)</f>
        <v>0</v>
      </c>
      <c r="D121" s="312">
        <f>SUM([8]B!I2422:I2426)</f>
        <v>0</v>
      </c>
      <c r="E121" s="312">
        <f>SUM([8]B!I2422:I2426)</f>
        <v>0</v>
      </c>
      <c r="F121" s="312">
        <f>SUM([8]B!L2422:L2426)</f>
        <v>0</v>
      </c>
      <c r="G121" s="74"/>
      <c r="H121" s="46">
        <f>SUM([8]B!AL2422:AL2426)</f>
        <v>0</v>
      </c>
    </row>
    <row r="122" spans="1:12" s="63" customFormat="1" ht="15" customHeight="1" x14ac:dyDescent="0.15">
      <c r="A122" s="290" t="s">
        <v>187</v>
      </c>
      <c r="B122" s="45" t="s">
        <v>188</v>
      </c>
      <c r="C122" s="312">
        <f>[8]B!$C$2660</f>
        <v>61</v>
      </c>
      <c r="D122" s="312">
        <f>[8]B!$I$2660</f>
        <v>52</v>
      </c>
      <c r="E122" s="312">
        <f>[8]B!$I$2660</f>
        <v>52</v>
      </c>
      <c r="F122" s="312">
        <f>[8]B!$L$2660</f>
        <v>8</v>
      </c>
      <c r="G122" s="74"/>
      <c r="H122" s="46">
        <f>[8]B!$AL$2660</f>
        <v>17636190</v>
      </c>
    </row>
    <row r="123" spans="1:12" s="63" customFormat="1" ht="15" customHeight="1" x14ac:dyDescent="0.15">
      <c r="A123" s="303">
        <v>2106</v>
      </c>
      <c r="B123" s="65" t="s">
        <v>189</v>
      </c>
      <c r="C123" s="317">
        <f>[8]B!$C2672</f>
        <v>10</v>
      </c>
      <c r="D123" s="317">
        <f>[8]B!$I2672</f>
        <v>7</v>
      </c>
      <c r="E123" s="74"/>
      <c r="F123" s="74"/>
      <c r="G123" s="317">
        <f>[8]B!C2672</f>
        <v>10</v>
      </c>
      <c r="H123" s="317">
        <f>+([8]B!$AL2672)*0.75</f>
        <v>510922.5</v>
      </c>
    </row>
    <row r="124" spans="1:12" s="63" customFormat="1" ht="15" customHeight="1" x14ac:dyDescent="0.15">
      <c r="A124" s="329"/>
      <c r="B124" s="66" t="s">
        <v>190</v>
      </c>
      <c r="C124" s="323">
        <f>SUM(C105:C118)+C122+C123</f>
        <v>606</v>
      </c>
      <c r="D124" s="323">
        <f>SUM(D105:D118)+D122+D123</f>
        <v>380</v>
      </c>
      <c r="E124" s="323">
        <f>SUM(E105:E118)+E122+E123</f>
        <v>373</v>
      </c>
      <c r="F124" s="323">
        <f>SUM(F105:F118)+F122+F123</f>
        <v>66</v>
      </c>
      <c r="G124" s="317">
        <f>SUM(G123)</f>
        <v>10</v>
      </c>
      <c r="H124" s="51">
        <f>SUM(H105:H118)+H122+H123</f>
        <v>111810127.5</v>
      </c>
    </row>
    <row r="125" spans="1:12" s="12" customFormat="1" ht="24.95" customHeight="1" x14ac:dyDescent="0.15">
      <c r="A125" s="759" t="s">
        <v>191</v>
      </c>
      <c r="B125" s="752"/>
      <c r="C125" s="330"/>
      <c r="D125" s="330"/>
      <c r="E125" s="77"/>
      <c r="F125" s="11"/>
      <c r="G125" s="11"/>
      <c r="H125" s="11"/>
      <c r="I125" s="11"/>
      <c r="J125" s="11"/>
      <c r="K125" s="11"/>
      <c r="L125" s="11"/>
    </row>
    <row r="126" spans="1:12" s="3" customFormat="1" ht="35.1" customHeight="1" x14ac:dyDescent="0.15">
      <c r="A126" s="13" t="s">
        <v>4</v>
      </c>
      <c r="B126" s="13" t="s">
        <v>5</v>
      </c>
      <c r="C126" s="39" t="s">
        <v>6</v>
      </c>
      <c r="D126" s="39" t="s">
        <v>7</v>
      </c>
      <c r="E126" s="39" t="s">
        <v>8</v>
      </c>
      <c r="F126" s="7"/>
      <c r="G126" s="7"/>
      <c r="H126" s="7"/>
      <c r="I126" s="7"/>
      <c r="J126" s="7"/>
      <c r="K126" s="7"/>
      <c r="L126" s="7"/>
    </row>
    <row r="127" spans="1:12" s="3" customFormat="1" ht="20.100000000000001" customHeight="1" x14ac:dyDescent="0.15">
      <c r="A127" s="13"/>
      <c r="B127" s="331" t="s">
        <v>192</v>
      </c>
      <c r="C127" s="304"/>
      <c r="D127" s="304"/>
      <c r="E127" s="40"/>
      <c r="F127" s="7"/>
      <c r="G127" s="7"/>
      <c r="H127" s="7"/>
      <c r="I127" s="7"/>
      <c r="J127" s="7"/>
      <c r="K127" s="7"/>
      <c r="L127" s="7"/>
    </row>
    <row r="128" spans="1:12" s="3" customFormat="1" ht="24" customHeight="1" x14ac:dyDescent="0.15">
      <c r="A128" s="286" t="s">
        <v>193</v>
      </c>
      <c r="B128" s="43" t="s">
        <v>194</v>
      </c>
      <c r="C128" s="332">
        <f>[8]B!$C$116</f>
        <v>3712</v>
      </c>
      <c r="D128" s="332">
        <f>[8]B!$E$116</f>
        <v>3275</v>
      </c>
      <c r="E128" s="78">
        <f>[8]B!$AL$116</f>
        <v>129133250</v>
      </c>
      <c r="F128" s="7"/>
      <c r="G128" s="7"/>
      <c r="H128" s="7"/>
      <c r="I128" s="7"/>
      <c r="J128" s="7"/>
      <c r="K128" s="7"/>
      <c r="L128" s="7"/>
    </row>
    <row r="129" spans="1:12" s="3" customFormat="1" ht="24" customHeight="1" x14ac:dyDescent="0.15">
      <c r="A129" s="290" t="s">
        <v>195</v>
      </c>
      <c r="B129" s="45" t="s">
        <v>196</v>
      </c>
      <c r="C129" s="333">
        <f>[8]B!$C$117</f>
        <v>0</v>
      </c>
      <c r="D129" s="333">
        <f>[8]B!$E$117</f>
        <v>0</v>
      </c>
      <c r="E129" s="79">
        <f>[8]B!$AL$117</f>
        <v>0</v>
      </c>
      <c r="F129" s="7"/>
      <c r="G129" s="7"/>
      <c r="H129" s="7"/>
      <c r="I129" s="7"/>
      <c r="J129" s="7"/>
      <c r="K129" s="7"/>
      <c r="L129" s="7"/>
    </row>
    <row r="130" spans="1:12" s="3" customFormat="1" ht="24" customHeight="1" x14ac:dyDescent="0.15">
      <c r="A130" s="290" t="s">
        <v>197</v>
      </c>
      <c r="B130" s="45" t="s">
        <v>198</v>
      </c>
      <c r="C130" s="333">
        <f>[8]B!$C$118</f>
        <v>0</v>
      </c>
      <c r="D130" s="333">
        <f>[8]B!$E$118</f>
        <v>0</v>
      </c>
      <c r="E130" s="79">
        <f>[8]B!$AL$118</f>
        <v>0</v>
      </c>
      <c r="F130" s="7"/>
      <c r="G130" s="7"/>
      <c r="H130" s="7"/>
      <c r="I130" s="7"/>
      <c r="J130" s="7"/>
      <c r="K130" s="7"/>
      <c r="L130" s="7"/>
    </row>
    <row r="131" spans="1:12" s="3" customFormat="1" ht="15" customHeight="1" x14ac:dyDescent="0.15">
      <c r="A131" s="290" t="s">
        <v>199</v>
      </c>
      <c r="B131" s="45" t="s">
        <v>200</v>
      </c>
      <c r="C131" s="333">
        <f>[8]B!$C$119</f>
        <v>815</v>
      </c>
      <c r="D131" s="333">
        <f>[8]B!$E$119</f>
        <v>811</v>
      </c>
      <c r="E131" s="79">
        <f>[8]B!$AL$119</f>
        <v>132931010</v>
      </c>
      <c r="F131" s="7"/>
      <c r="G131" s="7"/>
      <c r="H131" s="7"/>
      <c r="I131" s="7"/>
      <c r="J131" s="7"/>
      <c r="K131" s="7"/>
      <c r="L131" s="7"/>
    </row>
    <row r="132" spans="1:12" s="3" customFormat="1" ht="15" customHeight="1" x14ac:dyDescent="0.15">
      <c r="A132" s="290" t="s">
        <v>201</v>
      </c>
      <c r="B132" s="45" t="s">
        <v>202</v>
      </c>
      <c r="C132" s="333">
        <f>[8]B!$C$120</f>
        <v>0</v>
      </c>
      <c r="D132" s="333">
        <f>[8]B!$E$120</f>
        <v>0</v>
      </c>
      <c r="E132" s="79">
        <f>[8]B!$AL$120</f>
        <v>0</v>
      </c>
      <c r="F132" s="7"/>
      <c r="G132" s="7"/>
      <c r="H132" s="7"/>
      <c r="I132" s="7"/>
      <c r="J132" s="7"/>
      <c r="K132" s="7"/>
      <c r="L132" s="7"/>
    </row>
    <row r="133" spans="1:12" s="3" customFormat="1" ht="15" customHeight="1" x14ac:dyDescent="0.15">
      <c r="A133" s="290" t="s">
        <v>203</v>
      </c>
      <c r="B133" s="45" t="s">
        <v>204</v>
      </c>
      <c r="C133" s="333">
        <f>[8]B!$C$121</f>
        <v>0</v>
      </c>
      <c r="D133" s="333">
        <f>[8]B!$E$121</f>
        <v>0</v>
      </c>
      <c r="E133" s="79">
        <f>[8]B!$AL$121</f>
        <v>0</v>
      </c>
      <c r="F133" s="7"/>
      <c r="G133" s="7"/>
      <c r="H133" s="7"/>
      <c r="I133" s="7"/>
      <c r="J133" s="7"/>
      <c r="K133" s="7"/>
      <c r="L133" s="7"/>
    </row>
    <row r="134" spans="1:12" s="3" customFormat="1" ht="15" customHeight="1" x14ac:dyDescent="0.15">
      <c r="A134" s="290" t="s">
        <v>205</v>
      </c>
      <c r="B134" s="45" t="s">
        <v>206</v>
      </c>
      <c r="C134" s="333">
        <f>[8]B!$C$122</f>
        <v>406</v>
      </c>
      <c r="D134" s="333">
        <f>[8]B!$E$122</f>
        <v>404</v>
      </c>
      <c r="E134" s="79">
        <f>[8]B!$AL$122</f>
        <v>31988720</v>
      </c>
      <c r="F134" s="7"/>
      <c r="G134" s="7"/>
      <c r="H134" s="7"/>
      <c r="I134" s="7"/>
      <c r="J134" s="7"/>
      <c r="K134" s="7"/>
      <c r="L134" s="7"/>
    </row>
    <row r="135" spans="1:12" s="3" customFormat="1" ht="15" customHeight="1" x14ac:dyDescent="0.15">
      <c r="A135" s="290" t="s">
        <v>207</v>
      </c>
      <c r="B135" s="45" t="s">
        <v>208</v>
      </c>
      <c r="C135" s="333">
        <f>[8]B!$C$123</f>
        <v>158</v>
      </c>
      <c r="D135" s="333">
        <f>[8]B!$E$123</f>
        <v>158</v>
      </c>
      <c r="E135" s="79">
        <f>[8]B!$AL$123</f>
        <v>12510440</v>
      </c>
      <c r="F135" s="7"/>
      <c r="G135" s="7"/>
      <c r="H135" s="7"/>
      <c r="I135" s="7"/>
      <c r="J135" s="7"/>
      <c r="K135" s="7"/>
      <c r="L135" s="7"/>
    </row>
    <row r="136" spans="1:12" s="3" customFormat="1" ht="15" customHeight="1" x14ac:dyDescent="0.15">
      <c r="A136" s="290" t="s">
        <v>209</v>
      </c>
      <c r="B136" s="45" t="s">
        <v>210</v>
      </c>
      <c r="C136" s="333">
        <f>[8]B!$C$124</f>
        <v>0</v>
      </c>
      <c r="D136" s="333">
        <f>[8]B!$E$124</f>
        <v>0</v>
      </c>
      <c r="E136" s="79">
        <f>[8]B!$AL$124</f>
        <v>0</v>
      </c>
      <c r="F136" s="7"/>
      <c r="G136" s="7"/>
      <c r="H136" s="7"/>
      <c r="I136" s="7"/>
      <c r="J136" s="7"/>
      <c r="K136" s="7"/>
      <c r="L136" s="7"/>
    </row>
    <row r="137" spans="1:12" s="3" customFormat="1" ht="15" customHeight="1" x14ac:dyDescent="0.15">
      <c r="A137" s="290" t="s">
        <v>211</v>
      </c>
      <c r="B137" s="45" t="s">
        <v>212</v>
      </c>
      <c r="C137" s="333">
        <f>[8]B!$C$125</f>
        <v>151</v>
      </c>
      <c r="D137" s="333">
        <f>[8]B!$E$125</f>
        <v>151</v>
      </c>
      <c r="E137" s="79">
        <f>[8]B!$AL$125</f>
        <v>10725530</v>
      </c>
      <c r="F137" s="7"/>
      <c r="G137" s="7"/>
      <c r="H137" s="7"/>
      <c r="I137" s="7"/>
      <c r="J137" s="7"/>
      <c r="K137" s="7"/>
      <c r="L137" s="7"/>
    </row>
    <row r="138" spans="1:12" s="3" customFormat="1" ht="15" customHeight="1" x14ac:dyDescent="0.15">
      <c r="A138" s="290" t="s">
        <v>213</v>
      </c>
      <c r="B138" s="45" t="s">
        <v>214</v>
      </c>
      <c r="C138" s="333">
        <f>[8]B!$C$126</f>
        <v>0</v>
      </c>
      <c r="D138" s="333">
        <f>[8]B!$E$126</f>
        <v>0</v>
      </c>
      <c r="E138" s="79">
        <f>[8]B!$AL$126</f>
        <v>0</v>
      </c>
      <c r="F138" s="7"/>
      <c r="G138" s="7"/>
      <c r="H138" s="7"/>
      <c r="I138" s="7"/>
      <c r="J138" s="7"/>
      <c r="K138" s="7"/>
      <c r="L138" s="7"/>
    </row>
    <row r="139" spans="1:12" s="3" customFormat="1" ht="15" customHeight="1" x14ac:dyDescent="0.15">
      <c r="A139" s="290" t="s">
        <v>215</v>
      </c>
      <c r="B139" s="45" t="s">
        <v>216</v>
      </c>
      <c r="C139" s="333">
        <f>[8]B!$C$127</f>
        <v>0</v>
      </c>
      <c r="D139" s="333">
        <f>[8]B!$E$127</f>
        <v>0</v>
      </c>
      <c r="E139" s="79">
        <f>[8]B!$AL$127</f>
        <v>0</v>
      </c>
      <c r="F139" s="7"/>
      <c r="G139" s="7"/>
      <c r="H139" s="7"/>
      <c r="I139" s="7"/>
      <c r="J139" s="7"/>
      <c r="K139" s="7"/>
      <c r="L139" s="7"/>
    </row>
    <row r="140" spans="1:12" s="3" customFormat="1" ht="15" customHeight="1" x14ac:dyDescent="0.15">
      <c r="A140" s="303" t="s">
        <v>217</v>
      </c>
      <c r="B140" s="65" t="s">
        <v>218</v>
      </c>
      <c r="C140" s="334">
        <f>[8]B!$C$128</f>
        <v>0</v>
      </c>
      <c r="D140" s="334">
        <f>[8]B!$E$128</f>
        <v>0</v>
      </c>
      <c r="E140" s="80">
        <f>[8]B!$AL$128</f>
        <v>0</v>
      </c>
      <c r="F140" s="7"/>
      <c r="G140" s="7"/>
      <c r="H140" s="7"/>
      <c r="I140" s="7"/>
      <c r="J140" s="7"/>
      <c r="K140" s="7"/>
      <c r="L140" s="7"/>
    </row>
    <row r="141" spans="1:12" s="3" customFormat="1" ht="20.100000000000001" customHeight="1" x14ac:dyDescent="0.15">
      <c r="A141" s="329"/>
      <c r="B141" s="66" t="s">
        <v>219</v>
      </c>
      <c r="C141" s="335">
        <f>SUM(C128:C140)</f>
        <v>5242</v>
      </c>
      <c r="D141" s="335">
        <f>SUM(D128:D140)</f>
        <v>4799</v>
      </c>
      <c r="E141" s="51">
        <f>SUM(E128:E140)</f>
        <v>317288950</v>
      </c>
      <c r="F141" s="7"/>
      <c r="G141" s="7"/>
      <c r="H141" s="7"/>
      <c r="I141" s="7"/>
      <c r="J141" s="7"/>
      <c r="K141" s="7"/>
      <c r="L141" s="7"/>
    </row>
    <row r="142" spans="1:12" s="3" customFormat="1" ht="20.100000000000001" customHeight="1" x14ac:dyDescent="0.15">
      <c r="A142" s="329"/>
      <c r="B142" s="81" t="s">
        <v>220</v>
      </c>
      <c r="C142" s="335">
        <f>SUM(C143:C152)</f>
        <v>706</v>
      </c>
      <c r="D142" s="335">
        <f>SUM(D143:D152)</f>
        <v>669</v>
      </c>
      <c r="E142" s="51">
        <f>SUM(E143:E152)</f>
        <v>3947850</v>
      </c>
      <c r="F142" s="7"/>
      <c r="G142" s="7"/>
      <c r="H142" s="7"/>
      <c r="I142" s="7"/>
      <c r="J142" s="7"/>
      <c r="K142" s="7"/>
      <c r="L142" s="7"/>
    </row>
    <row r="143" spans="1:12" s="3" customFormat="1" ht="15" customHeight="1" x14ac:dyDescent="0.15">
      <c r="A143" s="286" t="s">
        <v>221</v>
      </c>
      <c r="B143" s="43" t="s">
        <v>222</v>
      </c>
      <c r="C143" s="336">
        <f>[8]B!$C$131</f>
        <v>0</v>
      </c>
      <c r="D143" s="336">
        <f>[8]B!$E$131</f>
        <v>0</v>
      </c>
      <c r="E143" s="78">
        <f>[8]B!$AL$131</f>
        <v>0</v>
      </c>
      <c r="F143" s="7"/>
      <c r="G143" s="7"/>
      <c r="H143" s="7"/>
      <c r="I143" s="7"/>
      <c r="J143" s="7"/>
      <c r="K143" s="7"/>
      <c r="L143" s="7"/>
    </row>
    <row r="144" spans="1:12" s="3" customFormat="1" ht="15" customHeight="1" x14ac:dyDescent="0.15">
      <c r="A144" s="290" t="s">
        <v>223</v>
      </c>
      <c r="B144" s="45" t="s">
        <v>224</v>
      </c>
      <c r="C144" s="337">
        <f>[8]B!$C$132</f>
        <v>0</v>
      </c>
      <c r="D144" s="337">
        <f>[8]B!$E$132</f>
        <v>0</v>
      </c>
      <c r="E144" s="79">
        <f>[8]B!$AL$132</f>
        <v>0</v>
      </c>
      <c r="F144" s="7"/>
      <c r="G144" s="7"/>
      <c r="H144" s="7"/>
      <c r="I144" s="7"/>
      <c r="J144" s="7"/>
      <c r="K144" s="7"/>
      <c r="L144" s="7"/>
    </row>
    <row r="145" spans="1:12" s="3" customFormat="1" ht="15" customHeight="1" x14ac:dyDescent="0.15">
      <c r="A145" s="290" t="s">
        <v>225</v>
      </c>
      <c r="B145" s="45" t="s">
        <v>226</v>
      </c>
      <c r="C145" s="337">
        <f>[8]B!$C$133</f>
        <v>0</v>
      </c>
      <c r="D145" s="337">
        <f>[8]B!$E$133</f>
        <v>0</v>
      </c>
      <c r="E145" s="79">
        <f>[8]B!$AL$133</f>
        <v>0</v>
      </c>
      <c r="F145" s="7"/>
      <c r="G145" s="7"/>
      <c r="H145" s="7"/>
      <c r="I145" s="7"/>
      <c r="J145" s="7"/>
      <c r="K145" s="7"/>
      <c r="L145" s="7"/>
    </row>
    <row r="146" spans="1:12" s="3" customFormat="1" ht="15" customHeight="1" x14ac:dyDescent="0.15">
      <c r="A146" s="290" t="s">
        <v>227</v>
      </c>
      <c r="B146" s="45" t="s">
        <v>228</v>
      </c>
      <c r="C146" s="337">
        <f>[8]B!$C$134</f>
        <v>687</v>
      </c>
      <c r="D146" s="337">
        <f>[8]B!$E$134</f>
        <v>650</v>
      </c>
      <c r="E146" s="79">
        <f>[8]B!$AL$134</f>
        <v>3802500</v>
      </c>
      <c r="F146" s="7"/>
      <c r="G146" s="7"/>
      <c r="H146" s="7"/>
      <c r="I146" s="7"/>
      <c r="J146" s="7"/>
      <c r="K146" s="7"/>
      <c r="L146" s="7"/>
    </row>
    <row r="147" spans="1:12" s="3" customFormat="1" ht="15" customHeight="1" x14ac:dyDescent="0.15">
      <c r="A147" s="290" t="s">
        <v>229</v>
      </c>
      <c r="B147" s="45" t="s">
        <v>230</v>
      </c>
      <c r="C147" s="337">
        <f>[8]B!$C$135</f>
        <v>0</v>
      </c>
      <c r="D147" s="337">
        <f>[8]B!$E$135</f>
        <v>0</v>
      </c>
      <c r="E147" s="79">
        <f>[8]B!$AL$135</f>
        <v>0</v>
      </c>
      <c r="F147" s="7"/>
      <c r="G147" s="7"/>
      <c r="H147" s="7"/>
      <c r="I147" s="7"/>
      <c r="J147" s="7"/>
      <c r="K147" s="7"/>
      <c r="L147" s="7"/>
    </row>
    <row r="148" spans="1:12" s="3" customFormat="1" ht="15" customHeight="1" x14ac:dyDescent="0.15">
      <c r="A148" s="290" t="s">
        <v>231</v>
      </c>
      <c r="B148" s="45" t="s">
        <v>232</v>
      </c>
      <c r="C148" s="337">
        <f>[8]B!$C$136</f>
        <v>0</v>
      </c>
      <c r="D148" s="337">
        <f>[8]B!$E$136</f>
        <v>0</v>
      </c>
      <c r="E148" s="79">
        <f>[8]B!$AL$136</f>
        <v>0</v>
      </c>
      <c r="F148" s="7"/>
      <c r="G148" s="7"/>
      <c r="H148" s="7"/>
      <c r="I148" s="7"/>
      <c r="J148" s="7"/>
      <c r="K148" s="7"/>
      <c r="L148" s="7"/>
    </row>
    <row r="149" spans="1:12" s="3" customFormat="1" ht="15" customHeight="1" x14ac:dyDescent="0.15">
      <c r="A149" s="290" t="s">
        <v>233</v>
      </c>
      <c r="B149" s="45" t="s">
        <v>234</v>
      </c>
      <c r="C149" s="337">
        <f>[8]B!$C$137</f>
        <v>0</v>
      </c>
      <c r="D149" s="337">
        <f>[8]B!$E$137</f>
        <v>0</v>
      </c>
      <c r="E149" s="79">
        <f>[8]B!$AL$137</f>
        <v>0</v>
      </c>
      <c r="F149" s="7"/>
      <c r="G149" s="7"/>
      <c r="H149" s="7"/>
      <c r="I149" s="7"/>
      <c r="J149" s="7"/>
      <c r="K149" s="7"/>
      <c r="L149" s="7"/>
    </row>
    <row r="150" spans="1:12" s="3" customFormat="1" ht="15" customHeight="1" x14ac:dyDescent="0.15">
      <c r="A150" s="290" t="s">
        <v>235</v>
      </c>
      <c r="B150" s="45" t="s">
        <v>236</v>
      </c>
      <c r="C150" s="337">
        <f>[8]B!$C$138</f>
        <v>19</v>
      </c>
      <c r="D150" s="337">
        <f>[8]B!$E$138</f>
        <v>19</v>
      </c>
      <c r="E150" s="79">
        <f>[8]B!$AL$138</f>
        <v>145350</v>
      </c>
      <c r="F150" s="7"/>
      <c r="G150" s="7"/>
      <c r="H150" s="7"/>
      <c r="I150" s="7"/>
      <c r="J150" s="7"/>
      <c r="K150" s="7"/>
      <c r="L150" s="7"/>
    </row>
    <row r="151" spans="1:12" s="3" customFormat="1" ht="14.1" customHeight="1" x14ac:dyDescent="0.15">
      <c r="A151" s="290" t="s">
        <v>237</v>
      </c>
      <c r="B151" s="45" t="s">
        <v>238</v>
      </c>
      <c r="C151" s="337">
        <f>[8]B!$C$139</f>
        <v>0</v>
      </c>
      <c r="D151" s="337">
        <f>[8]B!$E$139</f>
        <v>0</v>
      </c>
      <c r="E151" s="79">
        <f>[8]B!$AL$139</f>
        <v>0</v>
      </c>
      <c r="F151" s="7"/>
      <c r="G151" s="7"/>
      <c r="H151" s="7"/>
      <c r="I151" s="7"/>
      <c r="J151" s="7"/>
      <c r="K151" s="7"/>
      <c r="L151" s="7"/>
    </row>
    <row r="152" spans="1:12" s="3" customFormat="1" ht="15" customHeight="1" x14ac:dyDescent="0.15">
      <c r="A152" s="303" t="s">
        <v>239</v>
      </c>
      <c r="B152" s="65" t="s">
        <v>240</v>
      </c>
      <c r="C152" s="338">
        <f>[8]B!$C$140</f>
        <v>0</v>
      </c>
      <c r="D152" s="338">
        <f>[8]B!$E$140</f>
        <v>0</v>
      </c>
      <c r="E152" s="80">
        <f>[8]B!$AL$140</f>
        <v>0</v>
      </c>
      <c r="F152" s="7"/>
      <c r="G152" s="7"/>
      <c r="H152" s="7"/>
      <c r="I152" s="7"/>
      <c r="J152" s="7"/>
      <c r="K152" s="7"/>
      <c r="L152" s="7"/>
    </row>
    <row r="153" spans="1:12" s="3" customFormat="1" ht="15" customHeight="1" x14ac:dyDescent="0.15">
      <c r="A153" s="339"/>
      <c r="B153" s="82" t="s">
        <v>241</v>
      </c>
      <c r="C153" s="340">
        <f>SUM(C154:C158)</f>
        <v>0</v>
      </c>
      <c r="D153" s="341"/>
      <c r="E153" s="84"/>
      <c r="F153" s="7"/>
      <c r="G153" s="7"/>
      <c r="H153" s="7"/>
      <c r="I153" s="7"/>
      <c r="J153" s="7"/>
      <c r="K153" s="7"/>
      <c r="L153" s="7"/>
    </row>
    <row r="154" spans="1:12" s="3" customFormat="1" ht="14.1" customHeight="1" x14ac:dyDescent="0.15">
      <c r="A154" s="303">
        <v>203211</v>
      </c>
      <c r="B154" s="65" t="s">
        <v>242</v>
      </c>
      <c r="C154" s="337">
        <f>[8]B!$C$142</f>
        <v>0</v>
      </c>
      <c r="D154" s="341"/>
      <c r="E154" s="84"/>
      <c r="F154" s="7"/>
      <c r="G154" s="7"/>
      <c r="H154" s="7"/>
      <c r="I154" s="7"/>
      <c r="J154" s="7"/>
      <c r="K154" s="7"/>
      <c r="L154" s="7"/>
    </row>
    <row r="155" spans="1:12" s="3" customFormat="1" ht="23.25" customHeight="1" x14ac:dyDescent="0.15">
      <c r="A155" s="342" t="s">
        <v>243</v>
      </c>
      <c r="B155" s="85" t="s">
        <v>244</v>
      </c>
      <c r="C155" s="337">
        <f>[8]B!C143</f>
        <v>0</v>
      </c>
      <c r="D155" s="343"/>
      <c r="E155" s="86"/>
      <c r="F155" s="7"/>
      <c r="G155" s="7"/>
      <c r="H155" s="7"/>
      <c r="I155" s="7"/>
      <c r="J155" s="7"/>
      <c r="K155" s="7"/>
      <c r="L155" s="7"/>
    </row>
    <row r="156" spans="1:12" s="3" customFormat="1" ht="14.1" customHeight="1" x14ac:dyDescent="0.15">
      <c r="A156" s="342" t="s">
        <v>245</v>
      </c>
      <c r="B156" s="85" t="s">
        <v>246</v>
      </c>
      <c r="C156" s="337">
        <f>[8]B!C144</f>
        <v>0</v>
      </c>
      <c r="D156" s="343"/>
      <c r="E156" s="86"/>
      <c r="F156" s="7"/>
      <c r="G156" s="7"/>
      <c r="H156" s="7"/>
      <c r="I156" s="7"/>
      <c r="J156" s="7"/>
      <c r="K156" s="7"/>
      <c r="L156" s="7"/>
    </row>
    <row r="157" spans="1:12" s="3" customFormat="1" ht="14.1" customHeight="1" x14ac:dyDescent="0.15">
      <c r="A157" s="342" t="s">
        <v>247</v>
      </c>
      <c r="B157" s="85" t="s">
        <v>248</v>
      </c>
      <c r="C157" s="337">
        <f>[8]B!C145</f>
        <v>0</v>
      </c>
      <c r="D157" s="343"/>
      <c r="E157" s="86"/>
      <c r="F157" s="7"/>
      <c r="G157" s="7"/>
      <c r="H157" s="7"/>
      <c r="I157" s="7"/>
      <c r="J157" s="7"/>
      <c r="K157" s="7"/>
      <c r="L157" s="7"/>
    </row>
    <row r="158" spans="1:12" s="3" customFormat="1" ht="24" customHeight="1" x14ac:dyDescent="0.15">
      <c r="A158" s="342" t="s">
        <v>249</v>
      </c>
      <c r="B158" s="85" t="s">
        <v>250</v>
      </c>
      <c r="C158" s="337">
        <f>[8]B!C146</f>
        <v>0</v>
      </c>
      <c r="D158" s="343"/>
      <c r="E158" s="86"/>
      <c r="F158" s="7"/>
      <c r="G158" s="7"/>
      <c r="H158" s="7"/>
      <c r="I158" s="7"/>
      <c r="J158" s="7"/>
      <c r="K158" s="7"/>
      <c r="L158" s="7"/>
    </row>
    <row r="159" spans="1:12" s="3" customFormat="1" ht="15" customHeight="1" x14ac:dyDescent="0.15">
      <c r="A159" s="329"/>
      <c r="B159" s="87" t="s">
        <v>251</v>
      </c>
      <c r="C159" s="344">
        <f>(C141+C142+C153)</f>
        <v>5948</v>
      </c>
      <c r="D159" s="344">
        <f>(D141+D142)</f>
        <v>5468</v>
      </c>
      <c r="E159" s="51">
        <f>(E141+E142)</f>
        <v>321236800</v>
      </c>
      <c r="F159" s="7"/>
      <c r="G159" s="7"/>
      <c r="H159" s="7"/>
      <c r="I159" s="7"/>
      <c r="J159" s="7"/>
      <c r="K159" s="7"/>
      <c r="L159" s="7"/>
    </row>
    <row r="160" spans="1:12" s="12" customFormat="1" ht="24.95" customHeight="1" x14ac:dyDescent="0.15">
      <c r="A160" s="68" t="s">
        <v>252</v>
      </c>
      <c r="B160" s="88"/>
      <c r="C160" s="330"/>
      <c r="D160" s="330"/>
      <c r="E160" s="77"/>
      <c r="F160" s="11"/>
      <c r="G160" s="11"/>
      <c r="H160" s="11"/>
      <c r="I160" s="11"/>
      <c r="J160" s="11"/>
      <c r="K160" s="11"/>
      <c r="L160" s="11"/>
    </row>
    <row r="161" spans="1:14" s="3" customFormat="1" ht="35.1" customHeight="1" x14ac:dyDescent="0.15">
      <c r="A161" s="13" t="s">
        <v>4</v>
      </c>
      <c r="B161" s="13" t="s">
        <v>5</v>
      </c>
      <c r="C161" s="39" t="s">
        <v>6</v>
      </c>
      <c r="D161" s="39" t="s">
        <v>7</v>
      </c>
      <c r="E161" s="39" t="s">
        <v>8</v>
      </c>
      <c r="F161" s="7"/>
      <c r="G161" s="7"/>
      <c r="H161" s="7"/>
      <c r="I161" s="7"/>
      <c r="J161" s="7"/>
      <c r="K161" s="7"/>
      <c r="L161" s="7"/>
    </row>
    <row r="162" spans="1:14" s="3" customFormat="1" ht="15" customHeight="1" x14ac:dyDescent="0.15">
      <c r="A162" s="286" t="s">
        <v>253</v>
      </c>
      <c r="B162" s="43" t="s">
        <v>254</v>
      </c>
      <c r="C162" s="345">
        <f>[8]B!C62</f>
        <v>303</v>
      </c>
      <c r="D162" s="345">
        <f>[8]B!$E$62</f>
        <v>303</v>
      </c>
      <c r="E162" s="79">
        <f>[8]B!$AL$62</f>
        <v>272700</v>
      </c>
      <c r="F162" s="7"/>
      <c r="G162" s="7"/>
      <c r="H162" s="7"/>
      <c r="I162" s="7"/>
      <c r="J162" s="7"/>
      <c r="K162" s="7"/>
      <c r="L162" s="7"/>
    </row>
    <row r="163" spans="1:14" s="3" customFormat="1" ht="15" customHeight="1" x14ac:dyDescent="0.15">
      <c r="A163" s="303" t="s">
        <v>255</v>
      </c>
      <c r="B163" s="65" t="s">
        <v>256</v>
      </c>
      <c r="C163" s="317">
        <f>SUM([8]B!$C$63+[8]B!$C$64)</f>
        <v>0</v>
      </c>
      <c r="D163" s="346">
        <f>SUM([8]B!$E$63+[8]B!$E$64)</f>
        <v>0</v>
      </c>
      <c r="E163" s="79">
        <f>SUM([8]B!$AL$63+[8]B!$AL$64)</f>
        <v>0</v>
      </c>
      <c r="F163" s="7"/>
      <c r="G163" s="7"/>
      <c r="H163" s="7"/>
      <c r="I163" s="7"/>
      <c r="J163" s="7"/>
      <c r="K163" s="7"/>
      <c r="L163" s="7"/>
    </row>
    <row r="164" spans="1:14" s="3" customFormat="1" ht="15" customHeight="1" x14ac:dyDescent="0.15">
      <c r="A164" s="89"/>
      <c r="B164" s="90" t="s">
        <v>257</v>
      </c>
      <c r="C164" s="347">
        <f>SUM(C162:C163)</f>
        <v>303</v>
      </c>
      <c r="D164" s="347">
        <f>SUM(D162:D163)</f>
        <v>303</v>
      </c>
      <c r="E164" s="91">
        <f>SUM(E162:E163)</f>
        <v>272700</v>
      </c>
      <c r="F164" s="7"/>
      <c r="G164" s="7"/>
      <c r="H164" s="7"/>
      <c r="I164" s="7"/>
      <c r="J164" s="7"/>
      <c r="K164" s="7"/>
      <c r="L164" s="7"/>
    </row>
    <row r="165" spans="1:14" s="3" customFormat="1" ht="24.95" customHeight="1" x14ac:dyDescent="0.15">
      <c r="A165" s="68" t="s">
        <v>258</v>
      </c>
      <c r="B165" s="92"/>
      <c r="C165" s="348"/>
      <c r="D165" s="348"/>
      <c r="E165" s="93"/>
      <c r="F165" s="7"/>
      <c r="G165" s="7"/>
      <c r="H165" s="7"/>
      <c r="I165" s="7"/>
      <c r="J165" s="7"/>
      <c r="K165" s="7"/>
      <c r="L165" s="7"/>
      <c r="M165" s="7"/>
      <c r="N165" s="7"/>
    </row>
    <row r="166" spans="1:14" s="3" customFormat="1" ht="35.1" customHeight="1" x14ac:dyDescent="0.15">
      <c r="A166" s="13" t="s">
        <v>4</v>
      </c>
      <c r="B166" s="13" t="s">
        <v>5</v>
      </c>
      <c r="C166" s="39" t="s">
        <v>6</v>
      </c>
      <c r="D166" s="94" t="s">
        <v>7</v>
      </c>
      <c r="E166" s="39" t="s">
        <v>8</v>
      </c>
      <c r="F166" s="7"/>
      <c r="G166" s="7"/>
      <c r="H166" s="7"/>
      <c r="I166" s="7"/>
      <c r="J166" s="7"/>
      <c r="K166" s="7"/>
      <c r="L166" s="7"/>
      <c r="M166" s="7"/>
      <c r="N166" s="7"/>
    </row>
    <row r="167" spans="1:14" s="3" customFormat="1" ht="15" customHeight="1" x14ac:dyDescent="0.15">
      <c r="A167" s="286">
        <v>1101004</v>
      </c>
      <c r="B167" s="43" t="s">
        <v>259</v>
      </c>
      <c r="C167" s="311">
        <f>[8]B!C1085</f>
        <v>7</v>
      </c>
      <c r="D167" s="349">
        <f>[8]B!$E$1085</f>
        <v>7</v>
      </c>
      <c r="E167" s="79">
        <f>[8]B!$AL$1085</f>
        <v>119210</v>
      </c>
      <c r="F167" s="7"/>
      <c r="G167" s="7"/>
      <c r="H167" s="7"/>
      <c r="I167" s="7"/>
      <c r="J167" s="7"/>
      <c r="K167" s="7"/>
      <c r="L167" s="7"/>
      <c r="M167" s="7"/>
      <c r="N167" s="7"/>
    </row>
    <row r="168" spans="1:14" s="3" customFormat="1" ht="15" customHeight="1" x14ac:dyDescent="0.15">
      <c r="A168" s="290">
        <v>1101006</v>
      </c>
      <c r="B168" s="45" t="s">
        <v>260</v>
      </c>
      <c r="C168" s="350">
        <f>[8]B!C1086</f>
        <v>0</v>
      </c>
      <c r="D168" s="351">
        <f>[8]B!$E$1086</f>
        <v>0</v>
      </c>
      <c r="E168" s="79">
        <f>[8]B!$AL$1086</f>
        <v>0</v>
      </c>
      <c r="F168" s="7"/>
      <c r="G168" s="7"/>
      <c r="H168" s="7"/>
      <c r="I168" s="7"/>
      <c r="J168" s="7"/>
      <c r="K168" s="7"/>
      <c r="L168" s="7"/>
      <c r="M168" s="7"/>
      <c r="N168" s="7"/>
    </row>
    <row r="169" spans="1:14" s="3" customFormat="1" ht="15" customHeight="1" x14ac:dyDescent="0.15">
      <c r="A169" s="290">
        <v>1701001</v>
      </c>
      <c r="B169" s="45" t="s">
        <v>261</v>
      </c>
      <c r="C169" s="351">
        <f>[8]B!C1788</f>
        <v>1032</v>
      </c>
      <c r="D169" s="351">
        <f>[8]B!$E$1788</f>
        <v>1024</v>
      </c>
      <c r="E169" s="79">
        <f>[8]B!$AL$1788</f>
        <v>5980160</v>
      </c>
      <c r="F169" s="7"/>
      <c r="G169" s="7"/>
      <c r="H169" s="7"/>
      <c r="I169" s="7"/>
      <c r="J169" s="7"/>
      <c r="K169" s="7"/>
      <c r="L169" s="7"/>
      <c r="M169" s="7"/>
      <c r="N169" s="7"/>
    </row>
    <row r="170" spans="1:14" s="3" customFormat="1" ht="24" customHeight="1" x14ac:dyDescent="0.15">
      <c r="A170" s="290">
        <v>1701003</v>
      </c>
      <c r="B170" s="45" t="s">
        <v>262</v>
      </c>
      <c r="C170" s="351">
        <f>[8]B!C1789</f>
        <v>9</v>
      </c>
      <c r="D170" s="351">
        <f>[8]B!$E$1789</f>
        <v>9</v>
      </c>
      <c r="E170" s="79">
        <f>[8]B!$AL$1789</f>
        <v>147960</v>
      </c>
      <c r="F170" s="7"/>
      <c r="G170" s="7"/>
      <c r="H170" s="7"/>
      <c r="I170" s="7"/>
      <c r="J170" s="7"/>
      <c r="K170" s="7"/>
      <c r="L170" s="7"/>
      <c r="M170" s="7"/>
      <c r="N170" s="7"/>
    </row>
    <row r="171" spans="1:14" s="3" customFormat="1" ht="24" customHeight="1" x14ac:dyDescent="0.15">
      <c r="A171" s="290" t="s">
        <v>263</v>
      </c>
      <c r="B171" s="45" t="s">
        <v>264</v>
      </c>
      <c r="C171" s="351">
        <f>[8]B!C1790</f>
        <v>15</v>
      </c>
      <c r="D171" s="351">
        <f>[8]B!$E$1790</f>
        <v>15</v>
      </c>
      <c r="E171" s="79">
        <f>[8]B!$AL$1790</f>
        <v>418200</v>
      </c>
      <c r="F171" s="7"/>
      <c r="G171" s="7"/>
      <c r="H171" s="7"/>
      <c r="I171" s="7"/>
      <c r="J171" s="7"/>
      <c r="K171" s="7"/>
      <c r="L171" s="7"/>
      <c r="M171" s="7"/>
      <c r="N171" s="7"/>
    </row>
    <row r="172" spans="1:14" s="3" customFormat="1" ht="15" customHeight="1" x14ac:dyDescent="0.15">
      <c r="A172" s="290" t="s">
        <v>265</v>
      </c>
      <c r="B172" s="45" t="s">
        <v>266</v>
      </c>
      <c r="C172" s="351">
        <f>[8]B!C1791</f>
        <v>0</v>
      </c>
      <c r="D172" s="351">
        <f>[8]B!$E$1791</f>
        <v>0</v>
      </c>
      <c r="E172" s="79">
        <f>[8]B!$AL$1791</f>
        <v>0</v>
      </c>
      <c r="F172" s="7"/>
      <c r="G172" s="7"/>
      <c r="H172" s="7"/>
      <c r="I172" s="7"/>
      <c r="J172" s="7"/>
      <c r="K172" s="7"/>
      <c r="L172" s="7"/>
      <c r="M172" s="7"/>
      <c r="N172" s="7"/>
    </row>
    <row r="173" spans="1:14" s="3" customFormat="1" ht="15" customHeight="1" x14ac:dyDescent="0.15">
      <c r="A173" s="290" t="s">
        <v>267</v>
      </c>
      <c r="B173" s="45" t="s">
        <v>268</v>
      </c>
      <c r="C173" s="351">
        <f>[8]B!C1792</f>
        <v>127</v>
      </c>
      <c r="D173" s="351">
        <f>[8]B!$E$1792</f>
        <v>127</v>
      </c>
      <c r="E173" s="79">
        <f>[8]B!$AL$1792</f>
        <v>7532370</v>
      </c>
      <c r="F173" s="7"/>
      <c r="G173" s="7"/>
      <c r="H173" s="7"/>
      <c r="I173" s="7"/>
      <c r="J173" s="7"/>
      <c r="K173" s="7"/>
      <c r="L173" s="7"/>
      <c r="M173" s="7"/>
      <c r="N173" s="7"/>
    </row>
    <row r="174" spans="1:14" s="3" customFormat="1" ht="24" customHeight="1" x14ac:dyDescent="0.15">
      <c r="A174" s="290" t="s">
        <v>269</v>
      </c>
      <c r="B174" s="45" t="s">
        <v>270</v>
      </c>
      <c r="C174" s="351">
        <f>[8]B!C1793</f>
        <v>0</v>
      </c>
      <c r="D174" s="351">
        <f>[8]B!$E$1793</f>
        <v>0</v>
      </c>
      <c r="E174" s="79">
        <f>[8]B!$AL$1793</f>
        <v>0</v>
      </c>
      <c r="F174" s="7"/>
      <c r="G174" s="7"/>
      <c r="H174" s="7"/>
      <c r="I174" s="7"/>
      <c r="J174" s="7"/>
      <c r="K174" s="7"/>
      <c r="L174" s="7"/>
      <c r="M174" s="7"/>
      <c r="N174" s="7"/>
    </row>
    <row r="175" spans="1:14" s="3" customFormat="1" ht="15" customHeight="1" x14ac:dyDescent="0.15">
      <c r="A175" s="290" t="s">
        <v>271</v>
      </c>
      <c r="B175" s="45" t="s">
        <v>272</v>
      </c>
      <c r="C175" s="351">
        <f>[8]B!C1794</f>
        <v>0</v>
      </c>
      <c r="D175" s="351">
        <f>[8]B!$E$1794</f>
        <v>0</v>
      </c>
      <c r="E175" s="79">
        <f>[8]B!$AL$1794</f>
        <v>0</v>
      </c>
      <c r="F175" s="7"/>
      <c r="G175" s="7"/>
      <c r="H175" s="7"/>
      <c r="I175" s="7"/>
      <c r="J175" s="7"/>
      <c r="K175" s="7"/>
      <c r="L175" s="7"/>
      <c r="M175" s="7"/>
      <c r="N175" s="7"/>
    </row>
    <row r="176" spans="1:14" s="3" customFormat="1" ht="15" customHeight="1" x14ac:dyDescent="0.15">
      <c r="A176" s="290" t="s">
        <v>273</v>
      </c>
      <c r="B176" s="45" t="s">
        <v>274</v>
      </c>
      <c r="C176" s="351">
        <f>[8]B!C1795</f>
        <v>0</v>
      </c>
      <c r="D176" s="351">
        <f>[8]B!$E$1795</f>
        <v>0</v>
      </c>
      <c r="E176" s="79">
        <f>[8]B!$AL$1795</f>
        <v>0</v>
      </c>
      <c r="F176" s="7"/>
      <c r="G176" s="7"/>
      <c r="H176" s="7"/>
      <c r="I176" s="7"/>
      <c r="J176" s="7"/>
      <c r="K176" s="7"/>
      <c r="L176" s="7"/>
      <c r="M176" s="7"/>
      <c r="N176" s="7"/>
    </row>
    <row r="177" spans="1:14" s="3" customFormat="1" ht="15" customHeight="1" x14ac:dyDescent="0.15">
      <c r="A177" s="290" t="s">
        <v>275</v>
      </c>
      <c r="B177" s="45" t="s">
        <v>276</v>
      </c>
      <c r="C177" s="351">
        <f>[8]B!C1796</f>
        <v>0</v>
      </c>
      <c r="D177" s="351">
        <f>[8]B!$E$1796</f>
        <v>0</v>
      </c>
      <c r="E177" s="79">
        <f>[8]B!$AL$1796</f>
        <v>0</v>
      </c>
      <c r="F177" s="7"/>
      <c r="G177" s="7"/>
      <c r="H177" s="7"/>
      <c r="I177" s="7"/>
      <c r="J177" s="7"/>
      <c r="K177" s="7"/>
      <c r="L177" s="7"/>
      <c r="M177" s="7"/>
      <c r="N177" s="7"/>
    </row>
    <row r="178" spans="1:14" s="3" customFormat="1" ht="15" customHeight="1" x14ac:dyDescent="0.15">
      <c r="A178" s="290" t="s">
        <v>277</v>
      </c>
      <c r="B178" s="45" t="s">
        <v>278</v>
      </c>
      <c r="C178" s="351">
        <f>[8]B!C1797</f>
        <v>0</v>
      </c>
      <c r="D178" s="351">
        <f>[8]B!$E$1797</f>
        <v>0</v>
      </c>
      <c r="E178" s="79">
        <f>[8]B!$AL$1797</f>
        <v>0</v>
      </c>
      <c r="F178" s="7"/>
      <c r="G178" s="7"/>
      <c r="H178" s="7"/>
      <c r="I178" s="7"/>
      <c r="J178" s="7"/>
      <c r="K178" s="7"/>
      <c r="L178" s="7"/>
      <c r="M178" s="7"/>
      <c r="N178" s="7"/>
    </row>
    <row r="179" spans="1:14" s="3" customFormat="1" ht="15" customHeight="1" x14ac:dyDescent="0.15">
      <c r="A179" s="290" t="s">
        <v>279</v>
      </c>
      <c r="B179" s="45" t="s">
        <v>280</v>
      </c>
      <c r="C179" s="351">
        <f>[8]B!C1798</f>
        <v>0</v>
      </c>
      <c r="D179" s="351">
        <f>[8]B!$E$1798</f>
        <v>0</v>
      </c>
      <c r="E179" s="79">
        <f>[8]B!$AL$1798</f>
        <v>0</v>
      </c>
      <c r="F179" s="7"/>
      <c r="G179" s="7"/>
      <c r="H179" s="7"/>
      <c r="I179" s="7"/>
      <c r="J179" s="7"/>
      <c r="K179" s="7"/>
      <c r="L179" s="7"/>
      <c r="M179" s="7"/>
      <c r="N179" s="7"/>
    </row>
    <row r="180" spans="1:14" s="3" customFormat="1" ht="15" customHeight="1" x14ac:dyDescent="0.15">
      <c r="A180" s="290" t="s">
        <v>281</v>
      </c>
      <c r="B180" s="45" t="s">
        <v>282</v>
      </c>
      <c r="C180" s="351">
        <f>[8]B!C1799</f>
        <v>0</v>
      </c>
      <c r="D180" s="351">
        <f>[8]B!$E$1799</f>
        <v>0</v>
      </c>
      <c r="E180" s="79">
        <f>[8]B!$AL$1799</f>
        <v>0</v>
      </c>
      <c r="F180" s="7"/>
      <c r="G180" s="7"/>
      <c r="H180" s="7"/>
      <c r="I180" s="7"/>
      <c r="J180" s="7"/>
      <c r="K180" s="7"/>
      <c r="L180" s="7"/>
      <c r="M180" s="7"/>
      <c r="N180" s="7"/>
    </row>
    <row r="181" spans="1:14" s="3" customFormat="1" ht="15" customHeight="1" x14ac:dyDescent="0.15">
      <c r="A181" s="290" t="s">
        <v>283</v>
      </c>
      <c r="B181" s="45" t="s">
        <v>284</v>
      </c>
      <c r="C181" s="351">
        <f>[8]B!C1800</f>
        <v>0</v>
      </c>
      <c r="D181" s="351">
        <f>[8]B!$E$1800</f>
        <v>0</v>
      </c>
      <c r="E181" s="79">
        <f>[8]B!$AL$1800</f>
        <v>0</v>
      </c>
      <c r="F181" s="7"/>
      <c r="G181" s="7"/>
      <c r="H181" s="7"/>
      <c r="I181" s="7"/>
      <c r="J181" s="7"/>
      <c r="K181" s="7"/>
      <c r="L181" s="7"/>
      <c r="M181" s="7"/>
      <c r="N181" s="7"/>
    </row>
    <row r="182" spans="1:14" s="3" customFormat="1" ht="15" customHeight="1" x14ac:dyDescent="0.15">
      <c r="A182" s="290" t="s">
        <v>285</v>
      </c>
      <c r="B182" s="45" t="s">
        <v>286</v>
      </c>
      <c r="C182" s="351">
        <f>[8]B!C1801</f>
        <v>0</v>
      </c>
      <c r="D182" s="351">
        <f>[8]B!$E$1801</f>
        <v>0</v>
      </c>
      <c r="E182" s="79">
        <f>[8]B!$AL$1801</f>
        <v>0</v>
      </c>
      <c r="F182" s="7"/>
      <c r="G182" s="7"/>
      <c r="H182" s="7"/>
      <c r="I182" s="7"/>
      <c r="J182" s="7"/>
      <c r="K182" s="7"/>
      <c r="L182" s="7"/>
      <c r="M182" s="7"/>
      <c r="N182" s="7"/>
    </row>
    <row r="183" spans="1:14" s="3" customFormat="1" ht="24" customHeight="1" x14ac:dyDescent="0.15">
      <c r="A183" s="290" t="s">
        <v>287</v>
      </c>
      <c r="B183" s="45" t="s">
        <v>288</v>
      </c>
      <c r="C183" s="351">
        <f>[8]B!C1802</f>
        <v>0</v>
      </c>
      <c r="D183" s="351">
        <f>[8]B!$E$1802</f>
        <v>0</v>
      </c>
      <c r="E183" s="79">
        <f>[8]B!$AL$1802</f>
        <v>0</v>
      </c>
      <c r="F183" s="7"/>
      <c r="G183" s="7"/>
      <c r="H183" s="7"/>
      <c r="I183" s="7"/>
      <c r="J183" s="7"/>
      <c r="K183" s="7"/>
      <c r="L183" s="7"/>
      <c r="M183" s="7"/>
      <c r="N183" s="7"/>
    </row>
    <row r="184" spans="1:14" s="3" customFormat="1" ht="15" customHeight="1" x14ac:dyDescent="0.15">
      <c r="A184" s="290" t="s">
        <v>289</v>
      </c>
      <c r="B184" s="45" t="s">
        <v>290</v>
      </c>
      <c r="C184" s="351">
        <f>[8]B!C1803</f>
        <v>0</v>
      </c>
      <c r="D184" s="351">
        <f>[8]B!$E$1803</f>
        <v>0</v>
      </c>
      <c r="E184" s="79">
        <f>[8]B!$AL$1803</f>
        <v>0</v>
      </c>
      <c r="F184" s="7"/>
      <c r="G184" s="7"/>
      <c r="H184" s="7"/>
      <c r="I184" s="7"/>
      <c r="J184" s="7"/>
      <c r="K184" s="7"/>
      <c r="L184" s="7"/>
      <c r="M184" s="7"/>
      <c r="N184" s="7"/>
    </row>
    <row r="185" spans="1:14" s="3" customFormat="1" ht="15" customHeight="1" x14ac:dyDescent="0.15">
      <c r="A185" s="290" t="s">
        <v>291</v>
      </c>
      <c r="B185" s="45" t="s">
        <v>292</v>
      </c>
      <c r="C185" s="351">
        <f>[8]B!C1804</f>
        <v>0</v>
      </c>
      <c r="D185" s="351">
        <f>[8]B!$E$1804</f>
        <v>0</v>
      </c>
      <c r="E185" s="79">
        <f>[8]B!$AL$1804</f>
        <v>0</v>
      </c>
      <c r="F185" s="7"/>
      <c r="G185" s="7"/>
      <c r="H185" s="7"/>
      <c r="I185" s="7"/>
      <c r="J185" s="7"/>
      <c r="K185" s="7"/>
      <c r="L185" s="7"/>
      <c r="M185" s="7"/>
      <c r="N185" s="7"/>
    </row>
    <row r="186" spans="1:14" s="3" customFormat="1" ht="15" customHeight="1" x14ac:dyDescent="0.15">
      <c r="A186" s="290" t="s">
        <v>293</v>
      </c>
      <c r="B186" s="45" t="s">
        <v>294</v>
      </c>
      <c r="C186" s="351">
        <f>[8]B!C1805</f>
        <v>0</v>
      </c>
      <c r="D186" s="351">
        <f>[8]B!$E$1805</f>
        <v>0</v>
      </c>
      <c r="E186" s="79">
        <f>[8]B!$AL$1805</f>
        <v>0</v>
      </c>
      <c r="F186" s="7"/>
      <c r="G186" s="7"/>
      <c r="H186" s="7"/>
      <c r="I186" s="7"/>
      <c r="J186" s="7"/>
      <c r="K186" s="7"/>
      <c r="L186" s="7"/>
      <c r="M186" s="7"/>
      <c r="N186" s="7"/>
    </row>
    <row r="187" spans="1:14" s="3" customFormat="1" ht="15" customHeight="1" x14ac:dyDescent="0.15">
      <c r="A187" s="290" t="s">
        <v>295</v>
      </c>
      <c r="B187" s="45" t="s">
        <v>296</v>
      </c>
      <c r="C187" s="351">
        <f>[8]B!C1806</f>
        <v>0</v>
      </c>
      <c r="D187" s="351">
        <f>[8]B!$E$1806</f>
        <v>0</v>
      </c>
      <c r="E187" s="79">
        <f>[8]B!$AL$1806</f>
        <v>0</v>
      </c>
      <c r="F187" s="7"/>
      <c r="G187" s="7"/>
      <c r="H187" s="7"/>
      <c r="I187" s="7"/>
      <c r="J187" s="7"/>
      <c r="K187" s="7"/>
      <c r="L187" s="7"/>
      <c r="M187" s="7"/>
      <c r="N187" s="7"/>
    </row>
    <row r="188" spans="1:14" s="3" customFormat="1" ht="15" customHeight="1" x14ac:dyDescent="0.15">
      <c r="A188" s="290" t="s">
        <v>297</v>
      </c>
      <c r="B188" s="45" t="s">
        <v>298</v>
      </c>
      <c r="C188" s="351">
        <f>[8]B!C1807</f>
        <v>0</v>
      </c>
      <c r="D188" s="351">
        <f>[8]B!$E$1807</f>
        <v>0</v>
      </c>
      <c r="E188" s="79">
        <f>[8]B!$AL$1807</f>
        <v>0</v>
      </c>
      <c r="F188" s="7"/>
      <c r="G188" s="7"/>
      <c r="H188" s="7"/>
      <c r="I188" s="7"/>
      <c r="J188" s="7"/>
      <c r="K188" s="7"/>
      <c r="L188" s="7"/>
      <c r="M188" s="7"/>
      <c r="N188" s="7"/>
    </row>
    <row r="189" spans="1:14" s="3" customFormat="1" ht="15" customHeight="1" x14ac:dyDescent="0.15">
      <c r="A189" s="290" t="s">
        <v>299</v>
      </c>
      <c r="B189" s="45" t="s">
        <v>300</v>
      </c>
      <c r="C189" s="351">
        <f>[8]B!C1808</f>
        <v>0</v>
      </c>
      <c r="D189" s="351">
        <f>[8]B!$E$1808</f>
        <v>0</v>
      </c>
      <c r="E189" s="79">
        <f>[8]B!$AL$1808</f>
        <v>0</v>
      </c>
      <c r="F189" s="7"/>
      <c r="G189" s="7"/>
      <c r="H189" s="7"/>
      <c r="I189" s="7"/>
      <c r="J189" s="7"/>
      <c r="K189" s="7"/>
      <c r="L189" s="7"/>
      <c r="M189" s="7"/>
      <c r="N189" s="7"/>
    </row>
    <row r="190" spans="1:14" s="3" customFormat="1" ht="15" customHeight="1" x14ac:dyDescent="0.15">
      <c r="A190" s="290">
        <v>1701035</v>
      </c>
      <c r="B190" s="45" t="s">
        <v>301</v>
      </c>
      <c r="C190" s="351">
        <f>[8]B!C1809</f>
        <v>0</v>
      </c>
      <c r="D190" s="351">
        <f>[8]B!$E$1809</f>
        <v>0</v>
      </c>
      <c r="E190" s="79">
        <f>[8]B!$AL$1809</f>
        <v>0</v>
      </c>
      <c r="F190" s="7"/>
      <c r="G190" s="7"/>
      <c r="H190" s="7"/>
      <c r="I190" s="7"/>
      <c r="J190" s="7"/>
      <c r="K190" s="7"/>
      <c r="L190" s="7"/>
      <c r="M190" s="7"/>
      <c r="N190" s="7"/>
    </row>
    <row r="191" spans="1:14" s="3" customFormat="1" ht="15" customHeight="1" x14ac:dyDescent="0.15">
      <c r="A191" s="290" t="s">
        <v>302</v>
      </c>
      <c r="B191" s="45" t="s">
        <v>303</v>
      </c>
      <c r="C191" s="351">
        <f>[8]B!C1810</f>
        <v>0</v>
      </c>
      <c r="D191" s="351">
        <f>[8]B!$E$1810</f>
        <v>0</v>
      </c>
      <c r="E191" s="79">
        <f>[8]B!$AL$1810</f>
        <v>0</v>
      </c>
      <c r="F191" s="7"/>
      <c r="G191" s="7"/>
      <c r="H191" s="7"/>
      <c r="I191" s="7"/>
      <c r="J191" s="7"/>
      <c r="K191" s="7"/>
      <c r="L191" s="7"/>
      <c r="M191" s="7"/>
      <c r="N191" s="7"/>
    </row>
    <row r="192" spans="1:14" s="3" customFormat="1" ht="15" customHeight="1" x14ac:dyDescent="0.15">
      <c r="A192" s="290" t="s">
        <v>304</v>
      </c>
      <c r="B192" s="45" t="s">
        <v>305</v>
      </c>
      <c r="C192" s="351">
        <f>[8]B!C1811</f>
        <v>0</v>
      </c>
      <c r="D192" s="351">
        <f>[8]B!$E$1811</f>
        <v>0</v>
      </c>
      <c r="E192" s="79">
        <f>[8]B!$AL$1811</f>
        <v>0</v>
      </c>
      <c r="F192" s="7"/>
      <c r="G192" s="7"/>
      <c r="H192" s="7"/>
      <c r="I192" s="7"/>
      <c r="J192" s="7"/>
      <c r="K192" s="7"/>
      <c r="L192" s="7"/>
      <c r="M192" s="7"/>
      <c r="N192" s="7"/>
    </row>
    <row r="193" spans="1:14" s="3" customFormat="1" ht="15" customHeight="1" x14ac:dyDescent="0.15">
      <c r="A193" s="290">
        <v>1801001</v>
      </c>
      <c r="B193" s="45" t="s">
        <v>306</v>
      </c>
      <c r="C193" s="351">
        <f>[8]B!C2059</f>
        <v>56</v>
      </c>
      <c r="D193" s="351">
        <f>[8]B!$E$2059</f>
        <v>56</v>
      </c>
      <c r="E193" s="79">
        <f>[8]B!$AL$2059</f>
        <v>2254560</v>
      </c>
      <c r="F193" s="7"/>
      <c r="G193" s="7"/>
      <c r="H193" s="7"/>
      <c r="I193" s="7"/>
      <c r="J193" s="7"/>
      <c r="K193" s="7"/>
      <c r="L193" s="7"/>
      <c r="M193" s="7"/>
      <c r="N193" s="7"/>
    </row>
    <row r="194" spans="1:14" s="3" customFormat="1" ht="15" customHeight="1" x14ac:dyDescent="0.15">
      <c r="A194" s="290">
        <v>1801003</v>
      </c>
      <c r="B194" s="45" t="s">
        <v>307</v>
      </c>
      <c r="C194" s="351">
        <f>[8]B!C2060</f>
        <v>0</v>
      </c>
      <c r="D194" s="351">
        <f>[8]B!$E$2060</f>
        <v>0</v>
      </c>
      <c r="E194" s="79">
        <f>[8]B!$AL$2060</f>
        <v>0</v>
      </c>
      <c r="F194" s="7"/>
      <c r="G194" s="7"/>
      <c r="H194" s="7"/>
      <c r="I194" s="7"/>
      <c r="J194" s="7"/>
      <c r="K194" s="7"/>
      <c r="L194" s="7"/>
      <c r="M194" s="7"/>
      <c r="N194" s="7"/>
    </row>
    <row r="195" spans="1:14" s="3" customFormat="1" ht="15" customHeight="1" x14ac:dyDescent="0.15">
      <c r="A195" s="290">
        <v>1801006</v>
      </c>
      <c r="B195" s="45" t="s">
        <v>308</v>
      </c>
      <c r="C195" s="351">
        <f>[8]B!C2061</f>
        <v>21</v>
      </c>
      <c r="D195" s="351">
        <f>[8]B!$E$2061</f>
        <v>21</v>
      </c>
      <c r="E195" s="79">
        <f>[8]B!$AL$2061</f>
        <v>1086330</v>
      </c>
      <c r="F195" s="7"/>
      <c r="G195" s="7"/>
      <c r="H195" s="7"/>
      <c r="I195" s="7"/>
      <c r="J195" s="7"/>
      <c r="K195" s="7"/>
      <c r="L195" s="7"/>
      <c r="M195" s="7"/>
      <c r="N195" s="7"/>
    </row>
    <row r="196" spans="1:14" s="3" customFormat="1" ht="15" customHeight="1" x14ac:dyDescent="0.15">
      <c r="A196" s="290">
        <v>1401001</v>
      </c>
      <c r="B196" s="45" t="s">
        <v>309</v>
      </c>
      <c r="C196" s="351">
        <f>[8]B!C1504</f>
        <v>0</v>
      </c>
      <c r="D196" s="351">
        <f>[8]B!$E$1504</f>
        <v>0</v>
      </c>
      <c r="E196" s="79">
        <f>[8]B!$AL$1504</f>
        <v>0</v>
      </c>
      <c r="F196" s="7"/>
      <c r="G196" s="7"/>
      <c r="H196" s="7"/>
      <c r="I196" s="7"/>
      <c r="J196" s="7"/>
      <c r="K196" s="7"/>
      <c r="L196" s="7"/>
      <c r="M196" s="7"/>
      <c r="N196" s="7"/>
    </row>
    <row r="197" spans="1:14" s="3" customFormat="1" ht="24" customHeight="1" x14ac:dyDescent="0.15">
      <c r="A197" s="290">
        <v>1101113</v>
      </c>
      <c r="B197" s="45" t="s">
        <v>310</v>
      </c>
      <c r="C197" s="351">
        <f>[8]B!C1087</f>
        <v>0</v>
      </c>
      <c r="D197" s="351">
        <f>[8]B!$E$1087</f>
        <v>0</v>
      </c>
      <c r="E197" s="79">
        <f>[8]B!$AL$1087</f>
        <v>0</v>
      </c>
      <c r="F197" s="7"/>
      <c r="G197" s="7"/>
      <c r="H197" s="7"/>
      <c r="I197" s="7"/>
      <c r="J197" s="7"/>
      <c r="K197" s="7"/>
      <c r="L197" s="7"/>
      <c r="M197" s="7"/>
      <c r="N197" s="7"/>
    </row>
    <row r="198" spans="1:14" s="3" customFormat="1" ht="24" customHeight="1" x14ac:dyDescent="0.15">
      <c r="A198" s="290">
        <v>1101140</v>
      </c>
      <c r="B198" s="45" t="s">
        <v>311</v>
      </c>
      <c r="C198" s="351">
        <f>[8]B!C1088</f>
        <v>0</v>
      </c>
      <c r="D198" s="351">
        <f>[8]B!$E$1088</f>
        <v>0</v>
      </c>
      <c r="E198" s="79">
        <f>[8]B!$AL$1088</f>
        <v>0</v>
      </c>
      <c r="F198" s="7"/>
      <c r="G198" s="7"/>
      <c r="H198" s="7"/>
      <c r="I198" s="7"/>
      <c r="J198" s="7"/>
      <c r="K198" s="7"/>
      <c r="L198" s="7"/>
      <c r="M198" s="7"/>
      <c r="N198" s="7"/>
    </row>
    <row r="199" spans="1:14" s="3" customFormat="1" ht="15" customHeight="1" x14ac:dyDescent="0.15">
      <c r="A199" s="290">
        <v>1101141</v>
      </c>
      <c r="B199" s="45" t="s">
        <v>312</v>
      </c>
      <c r="C199" s="351">
        <f>[8]B!C1089</f>
        <v>3</v>
      </c>
      <c r="D199" s="351">
        <f>[8]B!$E$1089</f>
        <v>3</v>
      </c>
      <c r="E199" s="79">
        <f>[8]B!$AL$1089</f>
        <v>798660</v>
      </c>
      <c r="F199" s="7"/>
      <c r="G199" s="7"/>
      <c r="H199" s="7"/>
      <c r="I199" s="7"/>
      <c r="J199" s="7"/>
      <c r="K199" s="7"/>
      <c r="L199" s="7"/>
      <c r="M199" s="7"/>
      <c r="N199" s="7"/>
    </row>
    <row r="200" spans="1:14" s="3" customFormat="1" ht="15" customHeight="1" x14ac:dyDescent="0.15">
      <c r="A200" s="303">
        <v>1101142</v>
      </c>
      <c r="B200" s="65" t="s">
        <v>313</v>
      </c>
      <c r="C200" s="351">
        <f>[8]B!C1090</f>
        <v>0</v>
      </c>
      <c r="D200" s="352">
        <f>[8]B!$E$1090</f>
        <v>0</v>
      </c>
      <c r="E200" s="79">
        <f>[8]B!$AL$1090</f>
        <v>0</v>
      </c>
      <c r="F200" s="7"/>
      <c r="G200" s="7"/>
      <c r="H200" s="7"/>
      <c r="I200" s="7"/>
      <c r="J200" s="7"/>
      <c r="K200" s="7"/>
      <c r="L200" s="7"/>
      <c r="M200" s="7"/>
      <c r="N200" s="7"/>
    </row>
    <row r="201" spans="1:14" s="3" customFormat="1" ht="15" customHeight="1" x14ac:dyDescent="0.15">
      <c r="A201" s="329"/>
      <c r="B201" s="66" t="s">
        <v>314</v>
      </c>
      <c r="C201" s="353">
        <f>SUM(C167:C200)</f>
        <v>1270</v>
      </c>
      <c r="D201" s="353">
        <f>SUM(D167:D200)</f>
        <v>1262</v>
      </c>
      <c r="E201" s="95">
        <f>SUM(E167:E200)</f>
        <v>18337450</v>
      </c>
      <c r="F201" s="7"/>
      <c r="G201" s="7"/>
      <c r="H201" s="7"/>
      <c r="I201" s="7"/>
      <c r="J201" s="7"/>
      <c r="K201" s="7"/>
      <c r="L201" s="7"/>
      <c r="M201" s="7"/>
      <c r="N201" s="7"/>
    </row>
    <row r="202" spans="1:14" s="3" customFormat="1" ht="24.95" customHeight="1" x14ac:dyDescent="0.15">
      <c r="A202" s="96" t="s">
        <v>315</v>
      </c>
      <c r="B202" s="97"/>
      <c r="C202" s="354"/>
      <c r="D202" s="354"/>
      <c r="E202" s="98"/>
      <c r="F202" s="7"/>
      <c r="G202" s="7"/>
      <c r="H202" s="7"/>
      <c r="I202" s="7"/>
      <c r="J202" s="7"/>
      <c r="K202" s="7"/>
      <c r="L202" s="7"/>
      <c r="M202" s="7"/>
      <c r="N202" s="7"/>
    </row>
    <row r="203" spans="1:14" s="3" customFormat="1" ht="30" customHeight="1" x14ac:dyDescent="0.15">
      <c r="A203" s="13" t="s">
        <v>4</v>
      </c>
      <c r="B203" s="13" t="s">
        <v>5</v>
      </c>
      <c r="C203" s="14" t="s">
        <v>6</v>
      </c>
      <c r="D203" s="39" t="s">
        <v>7</v>
      </c>
      <c r="E203" s="39" t="s">
        <v>8</v>
      </c>
      <c r="F203" s="7"/>
      <c r="G203" s="7"/>
      <c r="H203" s="7"/>
      <c r="I203" s="7"/>
      <c r="J203" s="7"/>
      <c r="K203" s="7"/>
      <c r="L203" s="7"/>
      <c r="M203" s="7"/>
      <c r="N203" s="7"/>
    </row>
    <row r="204" spans="1:14" s="3" customFormat="1" ht="15" customHeight="1" x14ac:dyDescent="0.15">
      <c r="A204" s="301"/>
      <c r="B204" s="99" t="s">
        <v>316</v>
      </c>
      <c r="C204" s="336">
        <f>[8]B!C947</f>
        <v>0</v>
      </c>
      <c r="D204" s="355">
        <f>[8]B!E947</f>
        <v>0</v>
      </c>
      <c r="E204" s="30">
        <f>[8]B!$AL$947</f>
        <v>0</v>
      </c>
      <c r="F204" s="7"/>
      <c r="G204" s="7"/>
      <c r="H204" s="7"/>
      <c r="I204" s="7"/>
      <c r="J204" s="7"/>
      <c r="K204" s="7"/>
      <c r="L204" s="7"/>
      <c r="M204" s="7"/>
      <c r="N204" s="7"/>
    </row>
    <row r="205" spans="1:14" s="3" customFormat="1" ht="15" customHeight="1" x14ac:dyDescent="0.15">
      <c r="A205" s="301"/>
      <c r="B205" s="99" t="s">
        <v>317</v>
      </c>
      <c r="C205" s="356">
        <f>[8]B!C2900</f>
        <v>0</v>
      </c>
      <c r="D205" s="357"/>
      <c r="E205" s="100"/>
      <c r="F205" s="7"/>
      <c r="G205" s="7"/>
      <c r="H205" s="7"/>
      <c r="I205" s="7"/>
      <c r="J205" s="7"/>
      <c r="K205" s="7"/>
      <c r="L205" s="7"/>
    </row>
    <row r="206" spans="1:14" s="3" customFormat="1" ht="15" customHeight="1" x14ac:dyDescent="0.15">
      <c r="A206" s="290"/>
      <c r="B206" s="101" t="s">
        <v>318</v>
      </c>
      <c r="C206" s="337">
        <f>[8]B!C2901</f>
        <v>0</v>
      </c>
      <c r="D206" s="341"/>
      <c r="E206" s="84"/>
      <c r="F206" s="7"/>
      <c r="G206" s="7"/>
      <c r="H206" s="7"/>
      <c r="I206" s="7"/>
      <c r="J206" s="7"/>
      <c r="K206" s="7"/>
      <c r="L206" s="7"/>
    </row>
    <row r="207" spans="1:14" s="3" customFormat="1" ht="15" customHeight="1" x14ac:dyDescent="0.15">
      <c r="A207" s="290"/>
      <c r="B207" s="101" t="s">
        <v>319</v>
      </c>
      <c r="C207" s="337">
        <f>[8]B!$C$2902</f>
        <v>0</v>
      </c>
      <c r="D207" s="341"/>
      <c r="E207" s="84"/>
      <c r="F207" s="7"/>
      <c r="G207" s="7"/>
      <c r="H207" s="7"/>
      <c r="I207" s="7"/>
      <c r="J207" s="7"/>
      <c r="K207" s="7"/>
      <c r="L207" s="7"/>
    </row>
    <row r="208" spans="1:14" s="3" customFormat="1" ht="15" customHeight="1" x14ac:dyDescent="0.15">
      <c r="A208" s="290"/>
      <c r="B208" s="101" t="s">
        <v>320</v>
      </c>
      <c r="C208" s="337">
        <f>[8]B!$C$2903</f>
        <v>0</v>
      </c>
      <c r="D208" s="341"/>
      <c r="E208" s="84"/>
      <c r="F208" s="7"/>
      <c r="G208" s="7"/>
      <c r="H208" s="7"/>
      <c r="I208" s="7"/>
      <c r="J208" s="7"/>
      <c r="K208" s="7"/>
      <c r="L208" s="7"/>
    </row>
    <row r="209" spans="1:12" s="3" customFormat="1" ht="15" customHeight="1" x14ac:dyDescent="0.15">
      <c r="A209" s="290"/>
      <c r="B209" s="101" t="s">
        <v>321</v>
      </c>
      <c r="C209" s="337">
        <f>[8]B!$C$2904</f>
        <v>0</v>
      </c>
      <c r="D209" s="341"/>
      <c r="E209" s="84"/>
      <c r="F209" s="7"/>
      <c r="G209" s="7"/>
      <c r="H209" s="7"/>
      <c r="I209" s="7"/>
      <c r="J209" s="7"/>
      <c r="K209" s="7"/>
      <c r="L209" s="7"/>
    </row>
    <row r="210" spans="1:12" s="3" customFormat="1" ht="15" customHeight="1" x14ac:dyDescent="0.15">
      <c r="A210" s="290"/>
      <c r="B210" s="101" t="s">
        <v>322</v>
      </c>
      <c r="C210" s="337">
        <f>[8]B!$C$2905</f>
        <v>0</v>
      </c>
      <c r="D210" s="341"/>
      <c r="E210" s="84"/>
      <c r="F210" s="7"/>
      <c r="G210" s="7"/>
      <c r="H210" s="7"/>
      <c r="I210" s="7"/>
      <c r="J210" s="7"/>
      <c r="K210" s="7"/>
      <c r="L210" s="7"/>
    </row>
    <row r="211" spans="1:12" s="3" customFormat="1" ht="15" customHeight="1" x14ac:dyDescent="0.15">
      <c r="A211" s="303"/>
      <c r="B211" s="102" t="s">
        <v>323</v>
      </c>
      <c r="C211" s="338">
        <f>[8]B!$C$2906</f>
        <v>0</v>
      </c>
      <c r="D211" s="358"/>
      <c r="E211" s="103"/>
      <c r="F211" s="7"/>
      <c r="G211" s="7"/>
      <c r="H211" s="7"/>
      <c r="I211" s="7"/>
      <c r="J211" s="7"/>
      <c r="K211" s="7"/>
      <c r="L211" s="7"/>
    </row>
    <row r="212" spans="1:12" s="3" customFormat="1" ht="15" customHeight="1" x14ac:dyDescent="0.15">
      <c r="A212" s="329"/>
      <c r="B212" s="104" t="s">
        <v>105</v>
      </c>
      <c r="C212" s="359">
        <f>SUM(C204:C211)</f>
        <v>0</v>
      </c>
      <c r="D212" s="359">
        <f>SUM(D204:D211)</f>
        <v>0</v>
      </c>
      <c r="E212" s="359">
        <f t="shared" ref="E212" si="2">SUM(E204:E211)</f>
        <v>0</v>
      </c>
      <c r="F212" s="7"/>
      <c r="G212" s="7"/>
      <c r="H212" s="7"/>
      <c r="I212" s="7"/>
      <c r="J212" s="7"/>
      <c r="K212" s="7"/>
      <c r="L212" s="7"/>
    </row>
    <row r="213" spans="1:12" s="3" customFormat="1" ht="24.95" customHeight="1" x14ac:dyDescent="0.15">
      <c r="A213" s="96" t="s">
        <v>324</v>
      </c>
      <c r="B213" s="97"/>
      <c r="C213" s="360"/>
      <c r="D213" s="360"/>
      <c r="E213" s="105"/>
      <c r="F213" s="7"/>
      <c r="G213" s="7"/>
      <c r="H213" s="7"/>
      <c r="I213" s="7"/>
      <c r="J213" s="7"/>
      <c r="K213" s="7"/>
      <c r="L213" s="7"/>
    </row>
    <row r="214" spans="1:12" s="3" customFormat="1" ht="30" customHeight="1" x14ac:dyDescent="0.15">
      <c r="A214" s="13" t="s">
        <v>4</v>
      </c>
      <c r="B214" s="106" t="s">
        <v>325</v>
      </c>
      <c r="C214" s="39" t="s">
        <v>6</v>
      </c>
      <c r="D214" s="94" t="s">
        <v>7</v>
      </c>
      <c r="E214" s="39" t="s">
        <v>8</v>
      </c>
      <c r="F214" s="7"/>
      <c r="G214" s="7"/>
      <c r="H214" s="7"/>
      <c r="I214" s="7"/>
      <c r="J214" s="7"/>
      <c r="K214" s="7"/>
      <c r="L214" s="7"/>
    </row>
    <row r="215" spans="1:12" s="3" customFormat="1" ht="15" customHeight="1" x14ac:dyDescent="0.15">
      <c r="A215" s="286">
        <v>3003001</v>
      </c>
      <c r="B215" s="107" t="s">
        <v>326</v>
      </c>
      <c r="C215" s="361">
        <f>[8]B!C2909</f>
        <v>7</v>
      </c>
      <c r="D215" s="362">
        <f>[8]B!$E$2909</f>
        <v>7</v>
      </c>
      <c r="E215" s="30">
        <f>[8]B!$AL$2909</f>
        <v>57610</v>
      </c>
      <c r="F215" s="7"/>
      <c r="G215" s="7"/>
      <c r="H215" s="7"/>
      <c r="I215" s="7"/>
      <c r="J215" s="7"/>
      <c r="K215" s="7"/>
      <c r="L215" s="7"/>
    </row>
    <row r="216" spans="1:12" s="3" customFormat="1" ht="15" customHeight="1" x14ac:dyDescent="0.15">
      <c r="A216" s="290" t="s">
        <v>327</v>
      </c>
      <c r="B216" s="101" t="s">
        <v>328</v>
      </c>
      <c r="C216" s="363">
        <f>[8]B!C2910</f>
        <v>0</v>
      </c>
      <c r="D216" s="364">
        <f>[8]B!$E$2910</f>
        <v>0</v>
      </c>
      <c r="E216" s="31">
        <f>[8]B!$AL$2910</f>
        <v>0</v>
      </c>
      <c r="F216" s="7"/>
      <c r="G216" s="7"/>
      <c r="H216" s="7"/>
      <c r="I216" s="7"/>
      <c r="J216" s="7"/>
      <c r="K216" s="7"/>
      <c r="L216" s="7"/>
    </row>
    <row r="217" spans="1:12" s="3" customFormat="1" ht="15" customHeight="1" x14ac:dyDescent="0.15">
      <c r="A217" s="290" t="s">
        <v>329</v>
      </c>
      <c r="B217" s="101" t="s">
        <v>330</v>
      </c>
      <c r="C217" s="363">
        <f>[8]B!C2911</f>
        <v>0</v>
      </c>
      <c r="D217" s="363">
        <f>[8]B!$E$2911</f>
        <v>0</v>
      </c>
      <c r="E217" s="31">
        <f>[8]B!$AL$2911</f>
        <v>0</v>
      </c>
      <c r="F217" s="7"/>
      <c r="G217" s="7"/>
      <c r="H217" s="7"/>
      <c r="I217" s="7"/>
      <c r="J217" s="7"/>
      <c r="K217" s="7"/>
      <c r="L217" s="7"/>
    </row>
    <row r="218" spans="1:12" s="3" customFormat="1" ht="15" customHeight="1" x14ac:dyDescent="0.15">
      <c r="A218" s="290" t="s">
        <v>331</v>
      </c>
      <c r="B218" s="101" t="s">
        <v>332</v>
      </c>
      <c r="C218" s="363">
        <f>[8]B!C2912</f>
        <v>0</v>
      </c>
      <c r="D218" s="363">
        <f>[8]B!$E$2912</f>
        <v>0</v>
      </c>
      <c r="E218" s="31">
        <f>[8]B!$AL$2912</f>
        <v>0</v>
      </c>
      <c r="F218" s="7"/>
      <c r="G218" s="7"/>
      <c r="H218" s="7"/>
      <c r="I218" s="7"/>
      <c r="J218" s="7"/>
      <c r="K218" s="7"/>
      <c r="L218" s="7"/>
    </row>
    <row r="219" spans="1:12" s="3" customFormat="1" ht="15" customHeight="1" x14ac:dyDescent="0.15">
      <c r="A219" s="303" t="s">
        <v>333</v>
      </c>
      <c r="B219" s="102" t="s">
        <v>334</v>
      </c>
      <c r="C219" s="365">
        <f>[8]B!C2913</f>
        <v>0</v>
      </c>
      <c r="D219" s="365">
        <f>[8]B!$E$2913</f>
        <v>0</v>
      </c>
      <c r="E219" s="108">
        <f>[8]B!$AL$2913</f>
        <v>0</v>
      </c>
      <c r="F219" s="7"/>
      <c r="G219" s="7"/>
      <c r="H219" s="7"/>
      <c r="I219" s="7"/>
      <c r="J219" s="7"/>
      <c r="K219" s="7"/>
      <c r="L219" s="7"/>
    </row>
    <row r="220" spans="1:12" s="3" customFormat="1" ht="15" customHeight="1" x14ac:dyDescent="0.15">
      <c r="A220" s="329"/>
      <c r="B220" s="109" t="s">
        <v>335</v>
      </c>
      <c r="C220" s="366">
        <f>SUM(C215:C219)</f>
        <v>7</v>
      </c>
      <c r="D220" s="366">
        <f>SUM(D215:D219)</f>
        <v>7</v>
      </c>
      <c r="E220" s="95">
        <f>SUM(E215:E219)</f>
        <v>57610</v>
      </c>
      <c r="F220" s="7"/>
      <c r="G220" s="7"/>
      <c r="H220" s="7"/>
      <c r="I220" s="7"/>
      <c r="J220" s="7"/>
      <c r="K220" s="7"/>
      <c r="L220" s="7"/>
    </row>
    <row r="221" spans="1:12" s="111" customFormat="1" ht="24.95" customHeight="1" x14ac:dyDescent="0.15">
      <c r="A221" s="760" t="s">
        <v>336</v>
      </c>
      <c r="B221" s="760"/>
      <c r="C221" s="367"/>
      <c r="D221" s="367"/>
      <c r="E221" s="110"/>
    </row>
    <row r="222" spans="1:12" s="3" customFormat="1" ht="35.1" customHeight="1" x14ac:dyDescent="0.15">
      <c r="A222" s="13" t="s">
        <v>4</v>
      </c>
      <c r="B222" s="106" t="s">
        <v>337</v>
      </c>
      <c r="C222" s="39" t="s">
        <v>6</v>
      </c>
      <c r="D222" s="94" t="s">
        <v>7</v>
      </c>
      <c r="E222" s="39" t="s">
        <v>8</v>
      </c>
      <c r="F222" s="7"/>
      <c r="G222" s="7"/>
      <c r="H222" s="7"/>
      <c r="I222" s="7"/>
      <c r="J222" s="7"/>
      <c r="K222" s="7"/>
      <c r="L222" s="7"/>
    </row>
    <row r="223" spans="1:12" s="3" customFormat="1" ht="15" customHeight="1" x14ac:dyDescent="0.15">
      <c r="A223" s="286">
        <v>2401061</v>
      </c>
      <c r="B223" s="107" t="s">
        <v>338</v>
      </c>
      <c r="C223" s="361">
        <f>[8]B!$C$2753</f>
        <v>208</v>
      </c>
      <c r="D223" s="361">
        <f>[8]B!$E$2753</f>
        <v>208</v>
      </c>
      <c r="E223" s="30">
        <f>[8]B!$AL$2753</f>
        <v>4576000</v>
      </c>
      <c r="F223" s="7"/>
      <c r="G223" s="7"/>
      <c r="H223" s="7"/>
      <c r="I223" s="7"/>
      <c r="J223" s="7"/>
      <c r="K223" s="7"/>
      <c r="L223" s="7"/>
    </row>
    <row r="224" spans="1:12" s="3" customFormat="1" ht="15" customHeight="1" x14ac:dyDescent="0.15">
      <c r="A224" s="290" t="s">
        <v>339</v>
      </c>
      <c r="B224" s="101" t="s">
        <v>340</v>
      </c>
      <c r="C224" s="363">
        <f>[8]B!$C$2754</f>
        <v>195</v>
      </c>
      <c r="D224" s="363">
        <f>[8]B!$E$2754</f>
        <v>195</v>
      </c>
      <c r="E224" s="31">
        <f>[8]B!$AL$2754</f>
        <v>13497900</v>
      </c>
      <c r="F224" s="7"/>
      <c r="G224" s="7"/>
      <c r="H224" s="7"/>
      <c r="I224" s="7"/>
      <c r="J224" s="7"/>
      <c r="K224" s="7"/>
      <c r="L224" s="7"/>
    </row>
    <row r="225" spans="1:22" s="3" customFormat="1" ht="15" customHeight="1" x14ac:dyDescent="0.15">
      <c r="A225" s="290" t="s">
        <v>341</v>
      </c>
      <c r="B225" s="101" t="s">
        <v>342</v>
      </c>
      <c r="C225" s="363">
        <f>[8]B!$C$2755</f>
        <v>0</v>
      </c>
      <c r="D225" s="363">
        <f>[8]B!$E$2755</f>
        <v>0</v>
      </c>
      <c r="E225" s="31">
        <f>[8]B!$AL$2755</f>
        <v>0</v>
      </c>
      <c r="F225" s="7"/>
      <c r="G225" s="7"/>
      <c r="H225" s="7"/>
      <c r="I225" s="7"/>
      <c r="J225" s="7"/>
      <c r="K225" s="7"/>
      <c r="L225" s="7"/>
    </row>
    <row r="226" spans="1:22" s="3" customFormat="1" ht="15" customHeight="1" x14ac:dyDescent="0.15">
      <c r="A226" s="290" t="s">
        <v>343</v>
      </c>
      <c r="B226" s="101" t="s">
        <v>344</v>
      </c>
      <c r="C226" s="363">
        <f>[8]B!$C$2756</f>
        <v>281</v>
      </c>
      <c r="D226" s="363">
        <f>[8]B!$E$2756</f>
        <v>276</v>
      </c>
      <c r="E226" s="31">
        <f>[8]B!$AL$2756</f>
        <v>833520</v>
      </c>
      <c r="F226" s="7"/>
      <c r="G226" s="7"/>
      <c r="H226" s="7"/>
      <c r="I226" s="7"/>
      <c r="J226" s="7"/>
      <c r="K226" s="7"/>
      <c r="L226" s="7"/>
    </row>
    <row r="227" spans="1:22" s="3" customFormat="1" ht="15" customHeight="1" x14ac:dyDescent="0.15">
      <c r="A227" s="290" t="s">
        <v>345</v>
      </c>
      <c r="B227" s="101" t="s">
        <v>346</v>
      </c>
      <c r="C227" s="363">
        <f>[8]B!$C$2757</f>
        <v>0</v>
      </c>
      <c r="D227" s="363">
        <f>[8]B!$E$2757</f>
        <v>0</v>
      </c>
      <c r="E227" s="31">
        <f>[8]B!$AL$2757</f>
        <v>0</v>
      </c>
      <c r="F227" s="7"/>
      <c r="G227" s="7"/>
      <c r="H227" s="7"/>
      <c r="I227" s="7"/>
      <c r="J227" s="7"/>
      <c r="K227" s="7"/>
      <c r="L227" s="7"/>
    </row>
    <row r="228" spans="1:22" s="3" customFormat="1" ht="15" customHeight="1" x14ac:dyDescent="0.15">
      <c r="A228" s="290" t="s">
        <v>347</v>
      </c>
      <c r="B228" s="101" t="s">
        <v>348</v>
      </c>
      <c r="C228" s="363">
        <f>[8]B!$C$2758</f>
        <v>0</v>
      </c>
      <c r="D228" s="363">
        <f>[8]B!$E$2758</f>
        <v>0</v>
      </c>
      <c r="E228" s="31">
        <f>[8]B!$AL$2758</f>
        <v>0</v>
      </c>
      <c r="F228" s="7"/>
      <c r="G228" s="7"/>
      <c r="H228" s="7"/>
      <c r="I228" s="7"/>
      <c r="J228" s="7"/>
      <c r="K228" s="7"/>
      <c r="L228" s="7"/>
      <c r="V228" s="112"/>
    </row>
    <row r="229" spans="1:22" s="3" customFormat="1" ht="15" customHeight="1" x14ac:dyDescent="0.15">
      <c r="A229" s="303" t="s">
        <v>349</v>
      </c>
      <c r="B229" s="102" t="s">
        <v>350</v>
      </c>
      <c r="C229" s="365">
        <f>[8]B!$C$2759</f>
        <v>0</v>
      </c>
      <c r="D229" s="365">
        <f>[8]B!$E$2759</f>
        <v>0</v>
      </c>
      <c r="E229" s="108">
        <f>[8]B!$AL$2759</f>
        <v>0</v>
      </c>
      <c r="F229" s="7"/>
      <c r="G229" s="7"/>
      <c r="H229" s="7"/>
      <c r="I229" s="7"/>
      <c r="J229" s="7"/>
      <c r="K229" s="7"/>
      <c r="L229" s="7"/>
      <c r="V229" s="112"/>
    </row>
    <row r="230" spans="1:22" s="3" customFormat="1" ht="15" customHeight="1" x14ac:dyDescent="0.15">
      <c r="A230" s="329"/>
      <c r="B230" s="109" t="s">
        <v>351</v>
      </c>
      <c r="C230" s="368">
        <f>SUM(C223:C229)</f>
        <v>684</v>
      </c>
      <c r="D230" s="368">
        <f>SUM(D223:D229)</f>
        <v>679</v>
      </c>
      <c r="E230" s="95">
        <f>SUM(E223:E229)</f>
        <v>18907420</v>
      </c>
      <c r="F230" s="7"/>
      <c r="G230" s="7"/>
      <c r="H230" s="7"/>
      <c r="I230" s="7"/>
      <c r="J230" s="7"/>
      <c r="K230" s="7"/>
      <c r="L230" s="7"/>
      <c r="V230" s="112"/>
    </row>
    <row r="231" spans="1:22" s="114" customFormat="1" ht="24.95" customHeight="1" x14ac:dyDescent="0.15">
      <c r="A231" s="752" t="s">
        <v>352</v>
      </c>
      <c r="B231" s="752"/>
      <c r="C231" s="369"/>
      <c r="D231" s="369"/>
      <c r="E231" s="93"/>
      <c r="F231" s="370"/>
      <c r="G231" s="370"/>
      <c r="H231" s="370"/>
      <c r="I231" s="370"/>
      <c r="J231" s="370"/>
      <c r="K231" s="370"/>
      <c r="L231" s="370"/>
      <c r="M231" s="370"/>
      <c r="N231" s="370"/>
      <c r="O231" s="113"/>
      <c r="V231" s="115"/>
    </row>
    <row r="232" spans="1:22" ht="35.1" customHeight="1" x14ac:dyDescent="0.15">
      <c r="A232" s="13" t="s">
        <v>4</v>
      </c>
      <c r="B232" s="13" t="s">
        <v>5</v>
      </c>
      <c r="C232" s="39" t="s">
        <v>6</v>
      </c>
      <c r="D232" s="94" t="s">
        <v>7</v>
      </c>
      <c r="E232" s="39" t="s">
        <v>8</v>
      </c>
      <c r="F232" s="371"/>
      <c r="G232" s="371"/>
      <c r="H232" s="371"/>
      <c r="I232" s="371"/>
      <c r="J232" s="371"/>
      <c r="K232" s="371"/>
      <c r="L232" s="371"/>
      <c r="M232" s="371"/>
      <c r="N232" s="371"/>
      <c r="O232" s="116"/>
      <c r="V232" s="117"/>
    </row>
    <row r="233" spans="1:22" ht="15" customHeight="1" x14ac:dyDescent="0.15">
      <c r="A233" s="286">
        <v>2004103</v>
      </c>
      <c r="B233" s="107" t="s">
        <v>353</v>
      </c>
      <c r="C233" s="361">
        <f>[8]B!$C$2427</f>
        <v>44</v>
      </c>
      <c r="D233" s="361">
        <f>[8]B!$E$2427</f>
        <v>41</v>
      </c>
      <c r="E233" s="30">
        <f>[8]B!$AL$2427</f>
        <v>6312360</v>
      </c>
      <c r="F233" s="371"/>
      <c r="G233" s="371"/>
      <c r="H233" s="371"/>
      <c r="I233" s="371"/>
      <c r="J233" s="371"/>
      <c r="K233" s="371"/>
      <c r="L233" s="371"/>
      <c r="M233" s="371"/>
      <c r="N233" s="371"/>
      <c r="O233" s="116"/>
      <c r="V233" s="117"/>
    </row>
    <row r="234" spans="1:22" ht="15" customHeight="1" x14ac:dyDescent="0.15">
      <c r="A234" s="303" t="s">
        <v>354</v>
      </c>
      <c r="B234" s="102" t="s">
        <v>355</v>
      </c>
      <c r="C234" s="363">
        <f>[8]B!$C$2428</f>
        <v>6</v>
      </c>
      <c r="D234" s="363">
        <f>[8]B!$E$2428</f>
        <v>4</v>
      </c>
      <c r="E234" s="31">
        <f>[8]B!$AL$2428</f>
        <v>647920</v>
      </c>
      <c r="F234" s="371"/>
      <c r="G234" s="371"/>
      <c r="H234" s="371"/>
      <c r="I234" s="371"/>
      <c r="J234" s="371"/>
      <c r="K234" s="371"/>
      <c r="L234" s="371"/>
      <c r="M234" s="371"/>
      <c r="N234" s="371"/>
      <c r="O234" s="116"/>
      <c r="V234" s="117"/>
    </row>
    <row r="235" spans="1:22" ht="23.25" customHeight="1" x14ac:dyDescent="0.15">
      <c r="A235" s="342">
        <v>2004003</v>
      </c>
      <c r="B235" s="102" t="s">
        <v>356</v>
      </c>
      <c r="C235" s="365">
        <f>[8]B!C2431</f>
        <v>0</v>
      </c>
      <c r="D235" s="365">
        <f>[8]B!E2431</f>
        <v>0</v>
      </c>
      <c r="E235" s="108">
        <f>[8]B!$AL$2431</f>
        <v>0</v>
      </c>
      <c r="F235" s="371"/>
      <c r="G235" s="371"/>
      <c r="H235" s="371"/>
      <c r="I235" s="371"/>
      <c r="J235" s="371"/>
      <c r="K235" s="371"/>
      <c r="L235" s="371"/>
      <c r="M235" s="371"/>
      <c r="N235" s="371"/>
      <c r="O235" s="116"/>
      <c r="V235" s="117"/>
    </row>
    <row r="236" spans="1:22" ht="15" customHeight="1" x14ac:dyDescent="0.15">
      <c r="A236" s="329"/>
      <c r="B236" s="109" t="s">
        <v>357</v>
      </c>
      <c r="C236" s="366">
        <f>SUM(C233:C235)</f>
        <v>50</v>
      </c>
      <c r="D236" s="366">
        <f>SUM(D233:D235)</f>
        <v>45</v>
      </c>
      <c r="E236" s="95">
        <f>SUM(E233:E235)</f>
        <v>6960280</v>
      </c>
      <c r="F236" s="371"/>
      <c r="G236" s="371"/>
      <c r="H236" s="371"/>
      <c r="I236" s="371"/>
      <c r="J236" s="371"/>
      <c r="K236" s="371"/>
      <c r="L236" s="371"/>
      <c r="M236" s="371"/>
      <c r="N236" s="371"/>
      <c r="O236" s="116"/>
      <c r="V236" s="117"/>
    </row>
    <row r="237" spans="1:22" s="114" customFormat="1" ht="24.95" customHeight="1" x14ac:dyDescent="0.15">
      <c r="A237" s="752" t="s">
        <v>358</v>
      </c>
      <c r="B237" s="752"/>
      <c r="C237" s="372"/>
      <c r="D237" s="372"/>
      <c r="E237" s="93"/>
      <c r="F237" s="370"/>
      <c r="G237" s="370"/>
      <c r="H237" s="370"/>
      <c r="I237" s="370"/>
      <c r="J237" s="370"/>
      <c r="K237" s="370"/>
      <c r="L237" s="370"/>
      <c r="M237" s="370"/>
      <c r="N237" s="370"/>
      <c r="O237" s="370"/>
      <c r="P237" s="370"/>
      <c r="Q237" s="113"/>
      <c r="V237" s="118"/>
    </row>
    <row r="238" spans="1:22" ht="35.1" customHeight="1" x14ac:dyDescent="0.15">
      <c r="A238" s="13"/>
      <c r="B238" s="13" t="s">
        <v>359</v>
      </c>
      <c r="C238" s="39" t="s">
        <v>6</v>
      </c>
      <c r="D238" s="94" t="s">
        <v>7</v>
      </c>
      <c r="E238" s="14" t="s">
        <v>8</v>
      </c>
      <c r="F238" s="371"/>
      <c r="G238" s="371"/>
      <c r="H238" s="371"/>
      <c r="I238" s="371"/>
      <c r="J238" s="371"/>
      <c r="K238" s="371"/>
      <c r="L238" s="371"/>
      <c r="M238" s="371"/>
      <c r="N238" s="371"/>
      <c r="O238" s="371"/>
      <c r="P238" s="371"/>
      <c r="Q238" s="116"/>
    </row>
    <row r="239" spans="1:22" ht="15" customHeight="1" x14ac:dyDescent="0.15">
      <c r="A239" s="286" t="s">
        <v>360</v>
      </c>
      <c r="B239" s="107" t="s">
        <v>361</v>
      </c>
      <c r="C239" s="336">
        <f>[8]B!$C$2780</f>
        <v>577</v>
      </c>
      <c r="D239" s="336">
        <f>[8]B!$E$2780</f>
        <v>577</v>
      </c>
      <c r="E239" s="30">
        <f>[8]B!$AL$2780</f>
        <v>2713560</v>
      </c>
      <c r="F239" s="371"/>
      <c r="G239" s="371"/>
      <c r="H239" s="371"/>
      <c r="I239" s="371"/>
      <c r="J239" s="371"/>
      <c r="K239" s="371"/>
      <c r="L239" s="371"/>
      <c r="M239" s="371"/>
      <c r="N239" s="371"/>
      <c r="O239" s="371"/>
      <c r="P239" s="371"/>
      <c r="Q239" s="116"/>
    </row>
    <row r="240" spans="1:22" ht="15" customHeight="1" x14ac:dyDescent="0.15">
      <c r="A240" s="290" t="s">
        <v>362</v>
      </c>
      <c r="B240" s="101" t="s">
        <v>363</v>
      </c>
      <c r="C240" s="337">
        <f>[8]B!C2806+[8]B!C2839+[8]B!C2840</f>
        <v>182</v>
      </c>
      <c r="D240" s="337">
        <f>[8]B!E2806+[8]B!E2839+[8]B!E2840</f>
        <v>182</v>
      </c>
      <c r="E240" s="31">
        <f>[8]B!$AL$2806+[8]B!AL2839+[8]B!AL2840</f>
        <v>4534760</v>
      </c>
      <c r="F240" s="371"/>
      <c r="G240" s="371"/>
      <c r="H240" s="371"/>
      <c r="I240" s="371"/>
      <c r="J240" s="371"/>
      <c r="K240" s="371"/>
      <c r="L240" s="371"/>
      <c r="M240" s="371"/>
      <c r="N240" s="371"/>
      <c r="O240" s="371"/>
      <c r="P240" s="371"/>
      <c r="Q240" s="116"/>
    </row>
    <row r="241" spans="1:17" ht="15" customHeight="1" x14ac:dyDescent="0.15">
      <c r="A241" s="290" t="s">
        <v>364</v>
      </c>
      <c r="B241" s="101" t="s">
        <v>365</v>
      </c>
      <c r="C241" s="337">
        <f>[8]B!$C$2843</f>
        <v>62</v>
      </c>
      <c r="D241" s="337">
        <f>[8]B!$C$2843</f>
        <v>62</v>
      </c>
      <c r="E241" s="31">
        <f>[8]B!$AL$2843</f>
        <v>1220760</v>
      </c>
      <c r="F241" s="371"/>
      <c r="G241" s="371"/>
      <c r="H241" s="371"/>
      <c r="I241" s="371"/>
      <c r="J241" s="371"/>
      <c r="K241" s="371"/>
      <c r="L241" s="371"/>
      <c r="M241" s="371"/>
      <c r="N241" s="371"/>
      <c r="O241" s="371"/>
      <c r="P241" s="371"/>
      <c r="Q241" s="116"/>
    </row>
    <row r="242" spans="1:17" ht="15" customHeight="1" x14ac:dyDescent="0.15">
      <c r="A242" s="303"/>
      <c r="B242" s="102" t="s">
        <v>366</v>
      </c>
      <c r="C242" s="338">
        <f>[8]B!$C$2893</f>
        <v>0</v>
      </c>
      <c r="D242" s="358"/>
      <c r="E242" s="36"/>
      <c r="F242" s="371"/>
      <c r="G242" s="371"/>
      <c r="H242" s="371"/>
      <c r="I242" s="371"/>
      <c r="J242" s="371"/>
      <c r="K242" s="371"/>
      <c r="L242" s="371"/>
      <c r="M242" s="371"/>
      <c r="N242" s="371"/>
      <c r="O242" s="371"/>
      <c r="P242" s="371"/>
      <c r="Q242" s="116"/>
    </row>
    <row r="243" spans="1:17" ht="15" customHeight="1" x14ac:dyDescent="0.15">
      <c r="A243" s="329"/>
      <c r="B243" s="109" t="s">
        <v>367</v>
      </c>
      <c r="C243" s="373">
        <f>SUM(C239:C242)</f>
        <v>821</v>
      </c>
      <c r="D243" s="373">
        <f>SUM(D239:D241)</f>
        <v>821</v>
      </c>
      <c r="E243" s="119">
        <f>SUM(E239:E241)</f>
        <v>8469080</v>
      </c>
      <c r="F243" s="371"/>
      <c r="G243" s="371"/>
      <c r="H243" s="371"/>
      <c r="I243" s="371"/>
      <c r="J243" s="371"/>
      <c r="K243" s="371"/>
      <c r="L243" s="371"/>
      <c r="M243" s="371"/>
      <c r="N243" s="371"/>
      <c r="O243" s="371"/>
      <c r="P243" s="371"/>
      <c r="Q243" s="116"/>
    </row>
    <row r="244" spans="1:17" ht="15" customHeight="1" x14ac:dyDescent="0.15">
      <c r="A244" s="761" t="s">
        <v>368</v>
      </c>
      <c r="B244" s="761"/>
      <c r="C244" s="374"/>
      <c r="D244" s="374"/>
      <c r="E244" s="120"/>
      <c r="F244" s="371"/>
      <c r="G244" s="371"/>
      <c r="H244" s="371"/>
      <c r="I244" s="371"/>
      <c r="J244" s="371"/>
      <c r="K244" s="371"/>
      <c r="L244" s="371"/>
      <c r="M244" s="371"/>
      <c r="N244" s="371"/>
      <c r="O244" s="371"/>
      <c r="P244" s="371"/>
      <c r="Q244" s="116"/>
    </row>
    <row r="245" spans="1:17" ht="32.25" customHeight="1" x14ac:dyDescent="0.15">
      <c r="A245" s="13" t="s">
        <v>4</v>
      </c>
      <c r="B245" s="13" t="s">
        <v>5</v>
      </c>
      <c r="C245" s="39" t="s">
        <v>6</v>
      </c>
      <c r="D245" s="94" t="s">
        <v>7</v>
      </c>
      <c r="E245" s="39" t="s">
        <v>8</v>
      </c>
      <c r="F245" s="371"/>
      <c r="G245" s="371"/>
      <c r="H245" s="371"/>
      <c r="I245" s="371"/>
      <c r="J245" s="371"/>
      <c r="K245" s="371"/>
      <c r="L245" s="371"/>
      <c r="M245" s="371"/>
      <c r="N245" s="371"/>
      <c r="O245" s="371"/>
      <c r="P245" s="371"/>
      <c r="Q245" s="116"/>
    </row>
    <row r="246" spans="1:17" ht="15" customHeight="1" x14ac:dyDescent="0.15">
      <c r="A246" s="286">
        <v>1901023</v>
      </c>
      <c r="B246" s="107" t="s">
        <v>369</v>
      </c>
      <c r="C246" s="336">
        <f>[8]B!$C$2249</f>
        <v>26</v>
      </c>
      <c r="D246" s="336">
        <f>[8]B!$E$2249</f>
        <v>26</v>
      </c>
      <c r="E246" s="121">
        <f>[8]B!$AL$2249</f>
        <v>1290900</v>
      </c>
      <c r="F246" s="371"/>
      <c r="G246" s="371"/>
      <c r="H246" s="371"/>
      <c r="I246" s="371"/>
      <c r="J246" s="371"/>
      <c r="K246" s="371"/>
      <c r="L246" s="371"/>
      <c r="M246" s="371"/>
      <c r="N246" s="371"/>
      <c r="O246" s="371"/>
      <c r="P246" s="371"/>
      <c r="Q246" s="116"/>
    </row>
    <row r="247" spans="1:17" ht="15" customHeight="1" x14ac:dyDescent="0.15">
      <c r="A247" s="290">
        <v>1901024</v>
      </c>
      <c r="B247" s="101" t="s">
        <v>370</v>
      </c>
      <c r="C247" s="337">
        <f>[8]B!$C$2250</f>
        <v>0</v>
      </c>
      <c r="D247" s="337">
        <f>[8]B!$E$2250</f>
        <v>0</v>
      </c>
      <c r="E247" s="18">
        <f>[8]B!$AL$2250</f>
        <v>0</v>
      </c>
      <c r="F247" s="371"/>
      <c r="G247" s="371"/>
      <c r="H247" s="371"/>
      <c r="I247" s="371"/>
      <c r="J247" s="371"/>
      <c r="K247" s="371"/>
      <c r="L247" s="371"/>
      <c r="M247" s="371"/>
      <c r="N247" s="371"/>
      <c r="O247" s="371"/>
      <c r="P247" s="371"/>
      <c r="Q247" s="116"/>
    </row>
    <row r="248" spans="1:17" ht="15" customHeight="1" x14ac:dyDescent="0.15">
      <c r="A248" s="290" t="s">
        <v>371</v>
      </c>
      <c r="B248" s="101" t="s">
        <v>372</v>
      </c>
      <c r="C248" s="337">
        <f>[8]B!$C$2251</f>
        <v>0</v>
      </c>
      <c r="D248" s="337">
        <f>[8]B!$E$2251</f>
        <v>0</v>
      </c>
      <c r="E248" s="18">
        <f>[8]B!$AL$2251</f>
        <v>0</v>
      </c>
      <c r="F248" s="371"/>
      <c r="G248" s="371"/>
      <c r="H248" s="371"/>
      <c r="I248" s="371"/>
      <c r="J248" s="371"/>
      <c r="K248" s="371"/>
      <c r="L248" s="371"/>
      <c r="M248" s="371"/>
      <c r="N248" s="371"/>
      <c r="O248" s="371"/>
      <c r="P248" s="371"/>
      <c r="Q248" s="116"/>
    </row>
    <row r="249" spans="1:17" ht="15" customHeight="1" x14ac:dyDescent="0.15">
      <c r="A249" s="290" t="s">
        <v>373</v>
      </c>
      <c r="B249" s="101" t="s">
        <v>374</v>
      </c>
      <c r="C249" s="337">
        <f>[8]B!$C$2252</f>
        <v>0</v>
      </c>
      <c r="D249" s="337">
        <f>[8]B!$E$2252</f>
        <v>0</v>
      </c>
      <c r="E249" s="18">
        <f>[8]B!$AL$2252</f>
        <v>0</v>
      </c>
      <c r="F249" s="371"/>
      <c r="G249" s="371"/>
      <c r="H249" s="371"/>
      <c r="I249" s="371"/>
      <c r="J249" s="371"/>
      <c r="K249" s="371"/>
      <c r="L249" s="371"/>
      <c r="M249" s="371"/>
      <c r="N249" s="371"/>
      <c r="O249" s="371"/>
      <c r="P249" s="371"/>
      <c r="Q249" s="116"/>
    </row>
    <row r="250" spans="1:17" ht="15" customHeight="1" x14ac:dyDescent="0.15">
      <c r="A250" s="290">
        <v>1901126</v>
      </c>
      <c r="B250" s="101" t="s">
        <v>375</v>
      </c>
      <c r="C250" s="337">
        <f>[8]B!$C$2253</f>
        <v>0</v>
      </c>
      <c r="D250" s="337">
        <f>[8]B!$E$2253</f>
        <v>0</v>
      </c>
      <c r="E250" s="18">
        <f>[8]B!$AL$2253</f>
        <v>0</v>
      </c>
      <c r="F250" s="371"/>
      <c r="G250" s="371"/>
      <c r="H250" s="371"/>
      <c r="I250" s="371"/>
      <c r="J250" s="371"/>
      <c r="K250" s="371"/>
      <c r="L250" s="371"/>
      <c r="M250" s="371"/>
      <c r="N250" s="371"/>
      <c r="O250" s="371"/>
      <c r="P250" s="371"/>
      <c r="Q250" s="116"/>
    </row>
    <row r="251" spans="1:17" ht="15" customHeight="1" x14ac:dyDescent="0.15">
      <c r="A251" s="290" t="s">
        <v>376</v>
      </c>
      <c r="B251" s="101" t="s">
        <v>377</v>
      </c>
      <c r="C251" s="337">
        <f>[8]B!$C$2254</f>
        <v>0</v>
      </c>
      <c r="D251" s="337">
        <f>[8]B!$E$2254</f>
        <v>0</v>
      </c>
      <c r="E251" s="18">
        <f>[8]B!$AL$2254</f>
        <v>0</v>
      </c>
      <c r="F251" s="371"/>
      <c r="G251" s="371"/>
      <c r="H251" s="371"/>
      <c r="I251" s="371"/>
      <c r="J251" s="371"/>
      <c r="K251" s="371"/>
      <c r="L251" s="371"/>
      <c r="M251" s="371"/>
      <c r="N251" s="371"/>
      <c r="O251" s="371"/>
      <c r="P251" s="371"/>
      <c r="Q251" s="116"/>
    </row>
    <row r="252" spans="1:17" ht="15" customHeight="1" x14ac:dyDescent="0.15">
      <c r="A252" s="290" t="s">
        <v>378</v>
      </c>
      <c r="B252" s="101" t="s">
        <v>379</v>
      </c>
      <c r="C252" s="337">
        <f>[8]B!$C$2255</f>
        <v>0</v>
      </c>
      <c r="D252" s="337">
        <f>[8]B!$E$2255</f>
        <v>0</v>
      </c>
      <c r="E252" s="18">
        <f>[8]B!$AL$2255</f>
        <v>0</v>
      </c>
      <c r="F252" s="371"/>
      <c r="G252" s="371"/>
      <c r="H252" s="371"/>
      <c r="I252" s="371"/>
      <c r="J252" s="371"/>
      <c r="K252" s="371"/>
      <c r="L252" s="371"/>
      <c r="M252" s="371"/>
      <c r="N252" s="371"/>
      <c r="O252" s="371"/>
      <c r="P252" s="371"/>
      <c r="Q252" s="116"/>
    </row>
    <row r="253" spans="1:17" ht="15" customHeight="1" x14ac:dyDescent="0.15">
      <c r="A253" s="303">
        <v>1901029</v>
      </c>
      <c r="B253" s="102" t="s">
        <v>380</v>
      </c>
      <c r="C253" s="338">
        <f>[8]B!$C$2256</f>
        <v>0</v>
      </c>
      <c r="D253" s="338">
        <f>[8]B!$E$2256</f>
        <v>0</v>
      </c>
      <c r="E253" s="122">
        <f>[8]B!$AL$2256</f>
        <v>0</v>
      </c>
      <c r="F253" s="371"/>
      <c r="G253" s="371"/>
      <c r="H253" s="371"/>
      <c r="I253" s="371"/>
      <c r="J253" s="371"/>
      <c r="K253" s="371"/>
      <c r="L253" s="371"/>
      <c r="M253" s="371"/>
      <c r="N253" s="371"/>
      <c r="O253" s="371"/>
      <c r="P253" s="371"/>
      <c r="Q253" s="116"/>
    </row>
    <row r="254" spans="1:17" ht="15" customHeight="1" x14ac:dyDescent="0.15">
      <c r="A254" s="342"/>
      <c r="B254" s="123" t="s">
        <v>381</v>
      </c>
      <c r="C254" s="124">
        <f>SUM(C246:C253)</f>
        <v>26</v>
      </c>
      <c r="D254" s="124">
        <f>SUM(D246:D253)</f>
        <v>26</v>
      </c>
      <c r="E254" s="119">
        <f>SUM(E246:E253)</f>
        <v>1290900</v>
      </c>
      <c r="F254" s="371"/>
      <c r="G254" s="371"/>
      <c r="H254" s="371"/>
      <c r="I254" s="371"/>
      <c r="J254" s="371"/>
      <c r="K254" s="371"/>
      <c r="L254" s="371"/>
      <c r="M254" s="371"/>
      <c r="N254" s="371"/>
      <c r="O254" s="371"/>
      <c r="P254" s="371"/>
      <c r="Q254" s="116"/>
    </row>
    <row r="255" spans="1:17" ht="15" customHeight="1" x14ac:dyDescent="0.15">
      <c r="A255" s="125"/>
      <c r="B255" s="126"/>
      <c r="C255" s="374"/>
      <c r="D255" s="374"/>
      <c r="E255" s="120"/>
      <c r="F255" s="371"/>
      <c r="G255" s="371"/>
      <c r="H255" s="371"/>
      <c r="I255" s="371"/>
      <c r="J255" s="371"/>
      <c r="K255" s="371"/>
      <c r="L255" s="371"/>
      <c r="M255" s="371"/>
      <c r="N255" s="371"/>
      <c r="O255" s="371"/>
      <c r="P255" s="371"/>
      <c r="Q255" s="116"/>
    </row>
    <row r="256" spans="1:17" s="111" customFormat="1" ht="24.95" customHeight="1" x14ac:dyDescent="0.15">
      <c r="A256" s="752" t="s">
        <v>382</v>
      </c>
      <c r="B256" s="752"/>
      <c r="C256" s="369"/>
      <c r="D256" s="369"/>
      <c r="E256" s="93"/>
    </row>
    <row r="257" spans="1:14" s="3" customFormat="1" ht="35.1" customHeight="1" x14ac:dyDescent="0.15">
      <c r="A257" s="13" t="s">
        <v>4</v>
      </c>
      <c r="B257" s="13" t="s">
        <v>5</v>
      </c>
      <c r="C257" s="39" t="s">
        <v>6</v>
      </c>
      <c r="D257" s="94" t="s">
        <v>7</v>
      </c>
      <c r="E257" s="39" t="s">
        <v>8</v>
      </c>
      <c r="F257" s="7"/>
      <c r="G257" s="7"/>
      <c r="H257" s="7"/>
      <c r="I257" s="7"/>
      <c r="J257" s="7"/>
      <c r="K257" s="7"/>
      <c r="L257" s="7"/>
      <c r="M257" s="7"/>
      <c r="N257" s="7"/>
    </row>
    <row r="258" spans="1:14" s="3" customFormat="1" ht="15" customHeight="1" x14ac:dyDescent="0.15">
      <c r="A258" s="286"/>
      <c r="B258" s="107" t="s">
        <v>383</v>
      </c>
      <c r="C258" s="345">
        <f>[8]B!$C$103</f>
        <v>0</v>
      </c>
      <c r="D258" s="375"/>
      <c r="E258" s="128"/>
      <c r="F258" s="7"/>
      <c r="G258" s="7"/>
      <c r="H258" s="7"/>
      <c r="I258" s="7"/>
      <c r="J258" s="7"/>
      <c r="K258" s="7"/>
      <c r="L258" s="7"/>
      <c r="M258" s="7"/>
      <c r="N258" s="7"/>
    </row>
    <row r="259" spans="1:14" s="3" customFormat="1" ht="15" customHeight="1" x14ac:dyDescent="0.15">
      <c r="A259" s="290"/>
      <c r="B259" s="101" t="s">
        <v>384</v>
      </c>
      <c r="C259" s="288">
        <f>[8]B!$C$104</f>
        <v>0</v>
      </c>
      <c r="D259" s="300"/>
      <c r="E259" s="35"/>
      <c r="F259" s="7"/>
      <c r="G259" s="7"/>
      <c r="H259" s="7"/>
      <c r="I259" s="7"/>
      <c r="J259" s="7"/>
      <c r="K259" s="7"/>
      <c r="L259" s="7"/>
      <c r="M259" s="7"/>
      <c r="N259" s="7"/>
    </row>
    <row r="260" spans="1:14" s="3" customFormat="1" ht="15" customHeight="1" x14ac:dyDescent="0.15">
      <c r="A260" s="290"/>
      <c r="B260" s="101" t="s">
        <v>385</v>
      </c>
      <c r="C260" s="288">
        <f>[8]B!$C$105</f>
        <v>0</v>
      </c>
      <c r="D260" s="300"/>
      <c r="E260" s="35"/>
      <c r="F260" s="7"/>
      <c r="G260" s="7"/>
      <c r="H260" s="7"/>
      <c r="I260" s="7"/>
      <c r="J260" s="7"/>
      <c r="K260" s="7"/>
      <c r="L260" s="7"/>
      <c r="M260" s="7"/>
      <c r="N260" s="7"/>
    </row>
    <row r="261" spans="1:14" s="3" customFormat="1" ht="15" customHeight="1" x14ac:dyDescent="0.15">
      <c r="A261" s="290"/>
      <c r="B261" s="101" t="s">
        <v>386</v>
      </c>
      <c r="C261" s="288">
        <f>[8]B!$C$106</f>
        <v>0</v>
      </c>
      <c r="D261" s="300"/>
      <c r="E261" s="35"/>
      <c r="F261" s="7"/>
      <c r="G261" s="7"/>
      <c r="H261" s="7"/>
      <c r="I261" s="7"/>
      <c r="J261" s="7"/>
      <c r="K261" s="7"/>
      <c r="L261" s="7"/>
      <c r="M261" s="7"/>
      <c r="N261" s="7"/>
    </row>
    <row r="262" spans="1:14" s="3" customFormat="1" ht="15" customHeight="1" x14ac:dyDescent="0.15">
      <c r="A262" s="290"/>
      <c r="B262" s="101" t="s">
        <v>387</v>
      </c>
      <c r="C262" s="288">
        <f>[8]B!$C$107</f>
        <v>0</v>
      </c>
      <c r="D262" s="300"/>
      <c r="E262" s="35"/>
      <c r="F262" s="7"/>
      <c r="G262" s="7"/>
      <c r="H262" s="7"/>
      <c r="I262" s="7"/>
      <c r="J262" s="7"/>
      <c r="K262" s="7"/>
      <c r="L262" s="7"/>
      <c r="M262" s="7"/>
      <c r="N262" s="7"/>
    </row>
    <row r="263" spans="1:14" s="3" customFormat="1" ht="15" customHeight="1" x14ac:dyDescent="0.15">
      <c r="A263" s="290"/>
      <c r="B263" s="101" t="s">
        <v>388</v>
      </c>
      <c r="C263" s="288">
        <f>[8]B!$C$108</f>
        <v>0</v>
      </c>
      <c r="D263" s="300"/>
      <c r="E263" s="35"/>
      <c r="F263" s="7"/>
      <c r="G263" s="7"/>
      <c r="H263" s="7"/>
      <c r="I263" s="7"/>
      <c r="J263" s="7"/>
      <c r="K263" s="7"/>
      <c r="L263" s="7"/>
      <c r="M263" s="7"/>
      <c r="N263" s="7"/>
    </row>
    <row r="264" spans="1:14" s="3" customFormat="1" ht="15" customHeight="1" x14ac:dyDescent="0.15">
      <c r="A264" s="290"/>
      <c r="B264" s="101" t="s">
        <v>389</v>
      </c>
      <c r="C264" s="288">
        <f>[8]B!$C$109</f>
        <v>0</v>
      </c>
      <c r="D264" s="300"/>
      <c r="E264" s="35"/>
      <c r="F264" s="7"/>
      <c r="G264" s="7"/>
      <c r="H264" s="7"/>
      <c r="I264" s="7"/>
      <c r="J264" s="7"/>
      <c r="K264" s="7"/>
      <c r="L264" s="7"/>
      <c r="M264" s="7"/>
      <c r="N264" s="7"/>
    </row>
    <row r="265" spans="1:14" s="3" customFormat="1" ht="15" customHeight="1" x14ac:dyDescent="0.15">
      <c r="A265" s="290"/>
      <c r="B265" s="101" t="s">
        <v>390</v>
      </c>
      <c r="C265" s="288">
        <f>[8]B!$C$110</f>
        <v>0</v>
      </c>
      <c r="D265" s="300"/>
      <c r="E265" s="35"/>
      <c r="F265" s="7"/>
      <c r="G265" s="7"/>
      <c r="H265" s="7"/>
      <c r="I265" s="7"/>
      <c r="J265" s="7"/>
      <c r="K265" s="7"/>
      <c r="L265" s="7"/>
      <c r="M265" s="7"/>
      <c r="N265" s="7"/>
    </row>
    <row r="266" spans="1:14" s="3" customFormat="1" ht="15" customHeight="1" x14ac:dyDescent="0.15">
      <c r="A266" s="290"/>
      <c r="B266" s="101" t="s">
        <v>391</v>
      </c>
      <c r="C266" s="288">
        <f>[8]B!$C$111</f>
        <v>0</v>
      </c>
      <c r="D266" s="300"/>
      <c r="E266" s="35"/>
      <c r="F266" s="7"/>
      <c r="G266" s="7"/>
      <c r="H266" s="7"/>
      <c r="I266" s="7"/>
      <c r="J266" s="7"/>
      <c r="K266" s="7"/>
      <c r="L266" s="7"/>
      <c r="M266" s="7"/>
      <c r="N266" s="7"/>
    </row>
    <row r="267" spans="1:14" s="3" customFormat="1" ht="15" customHeight="1" x14ac:dyDescent="0.15">
      <c r="A267" s="290"/>
      <c r="B267" s="101" t="s">
        <v>392</v>
      </c>
      <c r="C267" s="288">
        <f>[8]B!$C$112</f>
        <v>0</v>
      </c>
      <c r="D267" s="300"/>
      <c r="E267" s="35"/>
      <c r="F267" s="7"/>
      <c r="G267" s="7"/>
      <c r="H267" s="7"/>
      <c r="I267" s="7"/>
      <c r="J267" s="7"/>
      <c r="K267" s="7"/>
      <c r="L267" s="7"/>
      <c r="M267" s="7"/>
      <c r="N267" s="7"/>
    </row>
    <row r="268" spans="1:14" s="3" customFormat="1" ht="15" customHeight="1" x14ac:dyDescent="0.15">
      <c r="A268" s="290">
        <v>1802100</v>
      </c>
      <c r="B268" s="101" t="s">
        <v>393</v>
      </c>
      <c r="C268" s="288">
        <f>[8]B!$C$2110</f>
        <v>0</v>
      </c>
      <c r="D268" s="288">
        <f>[8]B!$C$2110</f>
        <v>0</v>
      </c>
      <c r="E268" s="53">
        <f>[8]B!$AL$2110</f>
        <v>0</v>
      </c>
      <c r="F268" s="7"/>
      <c r="G268" s="7"/>
      <c r="H268" s="7"/>
      <c r="I268" s="7"/>
      <c r="J268" s="7"/>
      <c r="K268" s="7"/>
      <c r="L268" s="7"/>
      <c r="M268" s="7"/>
      <c r="N268" s="7"/>
    </row>
    <row r="269" spans="1:14" s="3" customFormat="1" ht="15" customHeight="1" x14ac:dyDescent="0.15">
      <c r="A269" s="290"/>
      <c r="B269" s="101" t="s">
        <v>394</v>
      </c>
      <c r="C269" s="288">
        <f>[8]B!$C$1904</f>
        <v>0</v>
      </c>
      <c r="D269" s="300"/>
      <c r="E269" s="35"/>
      <c r="F269" s="7"/>
      <c r="G269" s="7"/>
      <c r="H269" s="7"/>
      <c r="I269" s="7"/>
      <c r="J269" s="7"/>
      <c r="K269" s="7"/>
      <c r="L269" s="7"/>
      <c r="M269" s="7"/>
      <c r="N269" s="7"/>
    </row>
    <row r="270" spans="1:14" s="3" customFormat="1" ht="15" customHeight="1" x14ac:dyDescent="0.15">
      <c r="A270" s="290">
        <v>1902003</v>
      </c>
      <c r="B270" s="101" t="s">
        <v>395</v>
      </c>
      <c r="C270" s="288">
        <f>[8]B!$C$2263</f>
        <v>0</v>
      </c>
      <c r="D270" s="288">
        <f>[8]B!$C$2263</f>
        <v>0</v>
      </c>
      <c r="E270" s="53">
        <f>[8]B!$AL$2263</f>
        <v>0</v>
      </c>
      <c r="F270" s="7"/>
      <c r="G270" s="7"/>
      <c r="H270" s="7"/>
      <c r="I270" s="7"/>
      <c r="J270" s="7"/>
      <c r="K270" s="7"/>
      <c r="L270" s="7"/>
      <c r="M270" s="7"/>
      <c r="N270" s="7"/>
    </row>
    <row r="271" spans="1:14" s="3" customFormat="1" ht="15" customHeight="1" x14ac:dyDescent="0.15">
      <c r="A271" s="303"/>
      <c r="B271" s="102" t="s">
        <v>396</v>
      </c>
      <c r="C271" s="346">
        <f>[8]B!$C$113</f>
        <v>0</v>
      </c>
      <c r="D271" s="376"/>
      <c r="E271" s="36"/>
      <c r="F271" s="7"/>
      <c r="G271" s="7"/>
      <c r="H271" s="7"/>
      <c r="I271" s="7"/>
      <c r="J271" s="7"/>
      <c r="K271" s="7"/>
      <c r="L271" s="7"/>
      <c r="M271" s="7"/>
      <c r="N271" s="7"/>
    </row>
    <row r="272" spans="1:14" s="3" customFormat="1" ht="15" customHeight="1" x14ac:dyDescent="0.15">
      <c r="A272" s="329"/>
      <c r="B272" s="109" t="s">
        <v>397</v>
      </c>
      <c r="C272" s="377">
        <f>SUM(C258:C271)</f>
        <v>0</v>
      </c>
      <c r="D272" s="377">
        <f t="shared" ref="D272:E272" si="3">SUM(D258:D271)</f>
        <v>0</v>
      </c>
      <c r="E272" s="377">
        <f t="shared" si="3"/>
        <v>0</v>
      </c>
      <c r="F272" s="7"/>
      <c r="G272" s="7"/>
      <c r="H272" s="7"/>
      <c r="I272" s="7"/>
      <c r="J272" s="7"/>
      <c r="K272" s="7"/>
      <c r="L272" s="7"/>
      <c r="M272" s="7"/>
      <c r="N272" s="7"/>
    </row>
    <row r="273" spans="1:20" s="63" customFormat="1" ht="24.95" customHeight="1" x14ac:dyDescent="0.15">
      <c r="A273" s="129" t="s">
        <v>398</v>
      </c>
      <c r="B273" s="130"/>
      <c r="C273" s="378"/>
      <c r="D273" s="378"/>
      <c r="E273" s="131"/>
    </row>
    <row r="274" spans="1:20" s="63" customFormat="1" ht="35.1" customHeight="1" x14ac:dyDescent="0.15">
      <c r="A274" s="13" t="s">
        <v>4</v>
      </c>
      <c r="B274" s="13" t="s">
        <v>5</v>
      </c>
      <c r="C274" s="94" t="s">
        <v>399</v>
      </c>
      <c r="D274" s="94" t="s">
        <v>7</v>
      </c>
      <c r="E274" s="39" t="s">
        <v>8</v>
      </c>
    </row>
    <row r="275" spans="1:20" s="63" customFormat="1" ht="15" customHeight="1" x14ac:dyDescent="0.15">
      <c r="A275" s="286">
        <v>3001001</v>
      </c>
      <c r="B275" s="107" t="s">
        <v>400</v>
      </c>
      <c r="C275" s="379">
        <f>[8]B!$C$2896</f>
        <v>102</v>
      </c>
      <c r="D275" s="379">
        <f>[8]B!$E$2896</f>
        <v>102</v>
      </c>
      <c r="E275" s="30">
        <f>[8]B!$AL$2896</f>
        <v>2351100</v>
      </c>
    </row>
    <row r="276" spans="1:20" s="63" customFormat="1" ht="15" customHeight="1" x14ac:dyDescent="0.15">
      <c r="A276" s="303" t="s">
        <v>401</v>
      </c>
      <c r="B276" s="102" t="s">
        <v>402</v>
      </c>
      <c r="C276" s="380">
        <f>[8]B!$C$2897</f>
        <v>0</v>
      </c>
      <c r="D276" s="380">
        <f>[8]B!$E$2897</f>
        <v>0</v>
      </c>
      <c r="E276" s="108">
        <f>[8]B!$AL$2897</f>
        <v>0</v>
      </c>
    </row>
    <row r="277" spans="1:20" s="63" customFormat="1" ht="15" customHeight="1" x14ac:dyDescent="0.15">
      <c r="A277" s="329"/>
      <c r="B277" s="102" t="s">
        <v>403</v>
      </c>
      <c r="C277" s="323">
        <f>SUM(C275:C276)</f>
        <v>102</v>
      </c>
      <c r="D277" s="323">
        <f>SUM(D275:D276)</f>
        <v>102</v>
      </c>
      <c r="E277" s="119">
        <f>SUM(E275:E276)</f>
        <v>2351100</v>
      </c>
    </row>
    <row r="278" spans="1:20" s="63" customFormat="1" ht="24.95" customHeight="1" x14ac:dyDescent="0.15">
      <c r="A278" s="96" t="s">
        <v>404</v>
      </c>
      <c r="B278" s="92"/>
      <c r="C278" s="372"/>
      <c r="D278" s="372"/>
      <c r="E278" s="93"/>
    </row>
    <row r="279" spans="1:20" s="63" customFormat="1" ht="35.1" customHeight="1" x14ac:dyDescent="0.15">
      <c r="A279" s="13" t="s">
        <v>4</v>
      </c>
      <c r="B279" s="106" t="s">
        <v>5</v>
      </c>
      <c r="C279" s="94" t="s">
        <v>399</v>
      </c>
      <c r="D279" s="94" t="s">
        <v>7</v>
      </c>
      <c r="E279" s="39" t="s">
        <v>8</v>
      </c>
    </row>
    <row r="280" spans="1:20" s="63" customFormat="1" ht="15" customHeight="1" x14ac:dyDescent="0.15">
      <c r="A280" s="329" t="s">
        <v>405</v>
      </c>
      <c r="B280" s="102" t="s">
        <v>406</v>
      </c>
      <c r="C280" s="381">
        <f>[8]B!$C$1029</f>
        <v>1012</v>
      </c>
      <c r="D280" s="381">
        <f>[8]B!$E$1029</f>
        <v>951</v>
      </c>
      <c r="E280" s="132">
        <f>[8]B!$AL$1029</f>
        <v>7253590</v>
      </c>
    </row>
    <row r="281" spans="1:20" s="63" customFormat="1" ht="15" customHeight="1" x14ac:dyDescent="0.15">
      <c r="A281" s="329" t="s">
        <v>405</v>
      </c>
      <c r="B281" s="102" t="s">
        <v>407</v>
      </c>
      <c r="C281" s="381">
        <f>[8]B!C1036</f>
        <v>0</v>
      </c>
      <c r="D281" s="376"/>
      <c r="E281" s="36"/>
    </row>
    <row r="282" spans="1:20" s="3" customFormat="1" ht="25.5" customHeight="1" x14ac:dyDescent="0.15">
      <c r="A282" s="9" t="s">
        <v>408</v>
      </c>
      <c r="B282" s="133"/>
      <c r="C282" s="63"/>
      <c r="D282" s="63"/>
      <c r="E282" s="63"/>
      <c r="F282" s="7"/>
      <c r="G282" s="7"/>
      <c r="H282" s="7"/>
      <c r="I282" s="7"/>
      <c r="J282" s="7"/>
      <c r="K282" s="7"/>
      <c r="L282" s="7"/>
      <c r="M282" s="7"/>
      <c r="N282" s="7"/>
    </row>
    <row r="283" spans="1:20" ht="24.95" customHeight="1" x14ac:dyDescent="0.15">
      <c r="A283" s="12" t="s">
        <v>409</v>
      </c>
    </row>
    <row r="284" spans="1:20" ht="24" customHeight="1" x14ac:dyDescent="0.15">
      <c r="A284" s="690" t="s">
        <v>107</v>
      </c>
      <c r="B284" s="753"/>
      <c r="C284" s="595" t="s">
        <v>410</v>
      </c>
      <c r="D284" s="681" t="s">
        <v>411</v>
      </c>
      <c r="E284" s="682"/>
      <c r="F284" s="682"/>
      <c r="G284" s="682"/>
      <c r="H284" s="651" t="s">
        <v>412</v>
      </c>
      <c r="I284" s="652"/>
      <c r="J284" s="653"/>
      <c r="K284" s="756" t="s">
        <v>413</v>
      </c>
      <c r="L284" s="757"/>
      <c r="M284" s="758"/>
      <c r="N284" s="656" t="s">
        <v>414</v>
      </c>
      <c r="O284" s="659" t="s">
        <v>415</v>
      </c>
      <c r="P284" s="660"/>
      <c r="Q284" s="661" t="s">
        <v>416</v>
      </c>
      <c r="R284" s="661" t="s">
        <v>417</v>
      </c>
    </row>
    <row r="285" spans="1:20" ht="18" customHeight="1" x14ac:dyDescent="0.15">
      <c r="A285" s="703"/>
      <c r="B285" s="754"/>
      <c r="C285" s="596"/>
      <c r="D285" s="664" t="s">
        <v>418</v>
      </c>
      <c r="E285" s="721" t="s">
        <v>419</v>
      </c>
      <c r="F285" s="722"/>
      <c r="G285" s="667" t="s">
        <v>420</v>
      </c>
      <c r="H285" s="669" t="s">
        <v>421</v>
      </c>
      <c r="I285" s="671" t="s">
        <v>422</v>
      </c>
      <c r="J285" s="644" t="s">
        <v>423</v>
      </c>
      <c r="K285" s="646" t="s">
        <v>424</v>
      </c>
      <c r="L285" s="647" t="s">
        <v>425</v>
      </c>
      <c r="M285" s="648" t="s">
        <v>426</v>
      </c>
      <c r="N285" s="657"/>
      <c r="O285" s="649" t="s">
        <v>427</v>
      </c>
      <c r="P285" s="650" t="s">
        <v>428</v>
      </c>
      <c r="Q285" s="662"/>
      <c r="R285" s="662"/>
    </row>
    <row r="286" spans="1:20" ht="18" customHeight="1" x14ac:dyDescent="0.15">
      <c r="A286" s="692"/>
      <c r="B286" s="755"/>
      <c r="C286" s="680"/>
      <c r="D286" s="665"/>
      <c r="E286" s="134" t="s">
        <v>429</v>
      </c>
      <c r="F286" s="134" t="s">
        <v>430</v>
      </c>
      <c r="G286" s="668"/>
      <c r="H286" s="670"/>
      <c r="I286" s="672"/>
      <c r="J286" s="645"/>
      <c r="K286" s="646"/>
      <c r="L286" s="647"/>
      <c r="M286" s="648"/>
      <c r="N286" s="658"/>
      <c r="O286" s="649"/>
      <c r="P286" s="650"/>
      <c r="Q286" s="663"/>
      <c r="R286" s="663"/>
    </row>
    <row r="287" spans="1:20" s="41" customFormat="1" ht="15" customHeight="1" x14ac:dyDescent="0.25">
      <c r="A287" s="748" t="s">
        <v>108</v>
      </c>
      <c r="B287" s="749"/>
      <c r="C287" s="382">
        <f>+C288+C289+C290+C291+C292+C293+C297+C298+C299</f>
        <v>130266</v>
      </c>
      <c r="D287" s="382">
        <f t="shared" ref="D287:P287" si="4">+D288+D289+D290+D291+D292+D293+D297+D298+D299</f>
        <v>127791</v>
      </c>
      <c r="E287" s="382">
        <f t="shared" si="4"/>
        <v>127791</v>
      </c>
      <c r="F287" s="382">
        <f t="shared" si="4"/>
        <v>0</v>
      </c>
      <c r="G287" s="382">
        <f t="shared" si="4"/>
        <v>2475</v>
      </c>
      <c r="H287" s="382">
        <f t="shared" si="4"/>
        <v>47425</v>
      </c>
      <c r="I287" s="382">
        <f t="shared" si="4"/>
        <v>49918</v>
      </c>
      <c r="J287" s="382">
        <f t="shared" si="4"/>
        <v>32923</v>
      </c>
      <c r="K287" s="382">
        <f t="shared" si="4"/>
        <v>0</v>
      </c>
      <c r="L287" s="382">
        <f t="shared" si="4"/>
        <v>0</v>
      </c>
      <c r="M287" s="382">
        <f t="shared" si="4"/>
        <v>0</v>
      </c>
      <c r="N287" s="382">
        <f t="shared" si="4"/>
        <v>0</v>
      </c>
      <c r="O287" s="382">
        <f t="shared" si="4"/>
        <v>0</v>
      </c>
      <c r="P287" s="382">
        <f t="shared" si="4"/>
        <v>283</v>
      </c>
      <c r="Q287" s="382">
        <f>+Q288+Q289+Q290+Q291+Q292+Q293+Q297+Q298+Q299</f>
        <v>0</v>
      </c>
      <c r="R287" s="382">
        <v>0</v>
      </c>
      <c r="S287" s="135"/>
      <c r="T287" s="135"/>
    </row>
    <row r="288" spans="1:20" ht="15" customHeight="1" x14ac:dyDescent="0.15">
      <c r="A288" s="42" t="s">
        <v>109</v>
      </c>
      <c r="B288" s="136" t="s">
        <v>110</v>
      </c>
      <c r="C288" s="383">
        <f>[8]B!C218</f>
        <v>43444</v>
      </c>
      <c r="D288" s="383">
        <f>[8]B!D218</f>
        <v>42125</v>
      </c>
      <c r="E288" s="383">
        <f>[8]B!E218</f>
        <v>42125</v>
      </c>
      <c r="F288" s="383">
        <f>[8]B!F218</f>
        <v>0</v>
      </c>
      <c r="G288" s="383">
        <f>[8]B!G218</f>
        <v>1319</v>
      </c>
      <c r="H288" s="383">
        <f>[8]B!AA218</f>
        <v>22087</v>
      </c>
      <c r="I288" s="383">
        <f>[8]B!AB218</f>
        <v>6704</v>
      </c>
      <c r="J288" s="383">
        <f>[8]B!AC218</f>
        <v>14653</v>
      </c>
      <c r="K288" s="383">
        <f>[8]B!AD218</f>
        <v>0</v>
      </c>
      <c r="L288" s="383">
        <f>[8]B!AE218</f>
        <v>0</v>
      </c>
      <c r="M288" s="383">
        <f>[8]B!AF218</f>
        <v>0</v>
      </c>
      <c r="N288" s="383">
        <f>[8]B!AG218</f>
        <v>0</v>
      </c>
      <c r="O288" s="383">
        <f>[8]B!AH218</f>
        <v>0</v>
      </c>
      <c r="P288" s="383">
        <f>[8]B!AI218</f>
        <v>9</v>
      </c>
      <c r="Q288" s="383">
        <f>[8]B!AJ218</f>
        <v>0</v>
      </c>
      <c r="R288" s="384"/>
      <c r="S288" s="137"/>
      <c r="T288" s="137"/>
    </row>
    <row r="289" spans="1:20" ht="15" customHeight="1" x14ac:dyDescent="0.15">
      <c r="A289" s="555" t="s">
        <v>111</v>
      </c>
      <c r="B289" s="138" t="s">
        <v>112</v>
      </c>
      <c r="C289" s="385">
        <f>[8]B!C283</f>
        <v>48039</v>
      </c>
      <c r="D289" s="385">
        <f>[8]B!D283</f>
        <v>47151</v>
      </c>
      <c r="E289" s="385">
        <f>[8]B!E283</f>
        <v>47151</v>
      </c>
      <c r="F289" s="385">
        <f>[8]B!F283</f>
        <v>0</v>
      </c>
      <c r="G289" s="385">
        <f>[8]B!G283</f>
        <v>888</v>
      </c>
      <c r="H289" s="385">
        <f>[8]B!AA283</f>
        <v>21423</v>
      </c>
      <c r="I289" s="385">
        <f>[8]B!AB283</f>
        <v>11318</v>
      </c>
      <c r="J289" s="385">
        <f>[8]B!AC283</f>
        <v>15298</v>
      </c>
      <c r="K289" s="385">
        <f>[8]B!AD283</f>
        <v>0</v>
      </c>
      <c r="L289" s="385">
        <f>[8]B!AE283</f>
        <v>0</v>
      </c>
      <c r="M289" s="385">
        <f>[8]B!AF283</f>
        <v>0</v>
      </c>
      <c r="N289" s="385">
        <f>[8]B!AG283</f>
        <v>0</v>
      </c>
      <c r="O289" s="385">
        <f>[8]B!AH283</f>
        <v>0</v>
      </c>
      <c r="P289" s="385">
        <f>[8]B!AI283</f>
        <v>42</v>
      </c>
      <c r="Q289" s="385">
        <f>[8]B!AJ283</f>
        <v>0</v>
      </c>
      <c r="R289" s="386"/>
      <c r="S289" s="137"/>
      <c r="T289" s="137"/>
    </row>
    <row r="290" spans="1:20" ht="15" customHeight="1" x14ac:dyDescent="0.15">
      <c r="A290" s="555" t="s">
        <v>113</v>
      </c>
      <c r="B290" s="138" t="s">
        <v>114</v>
      </c>
      <c r="C290" s="385">
        <f>[8]B!C327</f>
        <v>2549</v>
      </c>
      <c r="D290" s="385">
        <f>[8]B!D327</f>
        <v>2511</v>
      </c>
      <c r="E290" s="385">
        <f>[8]B!E327</f>
        <v>2511</v>
      </c>
      <c r="F290" s="385">
        <f>[8]B!F327</f>
        <v>0</v>
      </c>
      <c r="G290" s="385">
        <f>[8]B!G327</f>
        <v>38</v>
      </c>
      <c r="H290" s="385">
        <f>[8]B!AA327</f>
        <v>227</v>
      </c>
      <c r="I290" s="385">
        <f>[8]B!AB327</f>
        <v>2299</v>
      </c>
      <c r="J290" s="385">
        <f>[8]B!AC327</f>
        <v>23</v>
      </c>
      <c r="K290" s="385">
        <f>[8]B!AD327</f>
        <v>0</v>
      </c>
      <c r="L290" s="385">
        <f>[8]B!AE327</f>
        <v>0</v>
      </c>
      <c r="M290" s="385">
        <f>[8]B!AF327</f>
        <v>0</v>
      </c>
      <c r="N290" s="385">
        <f>[8]B!AG327</f>
        <v>0</v>
      </c>
      <c r="O290" s="385">
        <f>[8]B!AH327</f>
        <v>0</v>
      </c>
      <c r="P290" s="385">
        <f>[8]B!AI327</f>
        <v>29</v>
      </c>
      <c r="Q290" s="385">
        <f>[8]B!AJ327</f>
        <v>0</v>
      </c>
      <c r="R290" s="386"/>
      <c r="S290" s="137"/>
      <c r="T290" s="137"/>
    </row>
    <row r="291" spans="1:20" ht="15" customHeight="1" x14ac:dyDescent="0.15">
      <c r="A291" s="555" t="s">
        <v>115</v>
      </c>
      <c r="B291" s="138" t="s">
        <v>116</v>
      </c>
      <c r="C291" s="385">
        <f>[8]B!C338</f>
        <v>0</v>
      </c>
      <c r="D291" s="385">
        <f>[8]B!D338</f>
        <v>0</v>
      </c>
      <c r="E291" s="385">
        <f>[8]B!E338</f>
        <v>0</v>
      </c>
      <c r="F291" s="385">
        <f>[8]B!F338</f>
        <v>0</v>
      </c>
      <c r="G291" s="385">
        <f>[8]B!G338</f>
        <v>0</v>
      </c>
      <c r="H291" s="385">
        <f>[8]B!AA338</f>
        <v>0</v>
      </c>
      <c r="I291" s="385">
        <f>[8]B!AB338</f>
        <v>0</v>
      </c>
      <c r="J291" s="385">
        <f>[8]B!AC338</f>
        <v>0</v>
      </c>
      <c r="K291" s="385">
        <f>[8]B!AD338</f>
        <v>0</v>
      </c>
      <c r="L291" s="385">
        <f>[8]B!AE338</f>
        <v>0</v>
      </c>
      <c r="M291" s="385">
        <f>[8]B!AF338</f>
        <v>0</v>
      </c>
      <c r="N291" s="385">
        <f>[8]B!AG338</f>
        <v>0</v>
      </c>
      <c r="O291" s="385">
        <f>[8]B!AH338</f>
        <v>0</v>
      </c>
      <c r="P291" s="385">
        <f>[8]B!AI338</f>
        <v>6</v>
      </c>
      <c r="Q291" s="385">
        <f>[8]B!AJ338</f>
        <v>0</v>
      </c>
      <c r="R291" s="386"/>
      <c r="S291" s="137"/>
      <c r="T291" s="137"/>
    </row>
    <row r="292" spans="1:20" ht="15" customHeight="1" x14ac:dyDescent="0.15">
      <c r="A292" s="139" t="s">
        <v>117</v>
      </c>
      <c r="B292" s="140" t="s">
        <v>118</v>
      </c>
      <c r="C292" s="387">
        <f>[8]B!C413</f>
        <v>3506</v>
      </c>
      <c r="D292" s="387">
        <f>[8]B!D413</f>
        <v>3442</v>
      </c>
      <c r="E292" s="387">
        <f>[8]B!E413</f>
        <v>3442</v>
      </c>
      <c r="F292" s="387">
        <f>[8]B!F413</f>
        <v>0</v>
      </c>
      <c r="G292" s="387">
        <f>[8]B!G413</f>
        <v>64</v>
      </c>
      <c r="H292" s="387">
        <f>[8]B!AA413</f>
        <v>1585</v>
      </c>
      <c r="I292" s="387">
        <f>[8]B!AB413</f>
        <v>828</v>
      </c>
      <c r="J292" s="387">
        <f>[8]B!AC413</f>
        <v>1093</v>
      </c>
      <c r="K292" s="387">
        <f>[8]B!AD413</f>
        <v>0</v>
      </c>
      <c r="L292" s="387">
        <f>[8]B!AE413</f>
        <v>0</v>
      </c>
      <c r="M292" s="387">
        <f>[8]B!AF413</f>
        <v>0</v>
      </c>
      <c r="N292" s="387">
        <f>[8]B!AG413</f>
        <v>0</v>
      </c>
      <c r="O292" s="387">
        <f>[8]B!AH413</f>
        <v>0</v>
      </c>
      <c r="P292" s="387">
        <f>[8]B!AI413</f>
        <v>152</v>
      </c>
      <c r="Q292" s="387">
        <f>[8]B!AJ413</f>
        <v>0</v>
      </c>
      <c r="R292" s="388"/>
      <c r="S292" s="137"/>
      <c r="T292" s="137"/>
    </row>
    <row r="293" spans="1:20" ht="15" customHeight="1" x14ac:dyDescent="0.15">
      <c r="A293" s="750" t="s">
        <v>119</v>
      </c>
      <c r="B293" s="4" t="s">
        <v>120</v>
      </c>
      <c r="C293" s="389">
        <f>SUM(C294:C296)</f>
        <v>31084</v>
      </c>
      <c r="D293" s="390">
        <f>SUM(D294:D296)</f>
        <v>30941</v>
      </c>
      <c r="E293" s="391">
        <f t="shared" ref="E293:P293" si="5">SUM(E294:E296)</f>
        <v>30941</v>
      </c>
      <c r="F293" s="392">
        <f t="shared" si="5"/>
        <v>0</v>
      </c>
      <c r="G293" s="393">
        <f t="shared" si="5"/>
        <v>143</v>
      </c>
      <c r="H293" s="393">
        <f t="shared" si="5"/>
        <v>1814</v>
      </c>
      <c r="I293" s="393">
        <f t="shared" si="5"/>
        <v>28158</v>
      </c>
      <c r="J293" s="393">
        <f t="shared" si="5"/>
        <v>1112</v>
      </c>
      <c r="K293" s="393">
        <f t="shared" si="5"/>
        <v>0</v>
      </c>
      <c r="L293" s="393">
        <f t="shared" si="5"/>
        <v>0</v>
      </c>
      <c r="M293" s="393">
        <f t="shared" si="5"/>
        <v>0</v>
      </c>
      <c r="N293" s="393">
        <f t="shared" si="5"/>
        <v>0</v>
      </c>
      <c r="O293" s="393">
        <f t="shared" si="5"/>
        <v>0</v>
      </c>
      <c r="P293" s="393">
        <f t="shared" si="5"/>
        <v>43</v>
      </c>
      <c r="Q293" s="394">
        <f>SUM(Q294:Q296)</f>
        <v>0</v>
      </c>
      <c r="R293" s="395">
        <v>0</v>
      </c>
      <c r="S293" s="137"/>
      <c r="T293" s="137"/>
    </row>
    <row r="294" spans="1:20" ht="15" customHeight="1" x14ac:dyDescent="0.15">
      <c r="A294" s="750"/>
      <c r="B294" s="141" t="s">
        <v>121</v>
      </c>
      <c r="C294" s="383">
        <f>[8]B!C464</f>
        <v>3579</v>
      </c>
      <c r="D294" s="383">
        <f>[8]B!D464</f>
        <v>3544</v>
      </c>
      <c r="E294" s="383">
        <f>[8]B!E464</f>
        <v>3544</v>
      </c>
      <c r="F294" s="383">
        <f>[8]B!F464</f>
        <v>0</v>
      </c>
      <c r="G294" s="383">
        <f>[8]B!G464</f>
        <v>35</v>
      </c>
      <c r="H294" s="383">
        <f>[8]B!AA464</f>
        <v>1266</v>
      </c>
      <c r="I294" s="383">
        <f>[8]B!AB464</f>
        <v>2017</v>
      </c>
      <c r="J294" s="383">
        <f>[8]B!AC464</f>
        <v>296</v>
      </c>
      <c r="K294" s="383">
        <f>[8]B!AD464</f>
        <v>0</v>
      </c>
      <c r="L294" s="383">
        <f>[8]B!AE464</f>
        <v>0</v>
      </c>
      <c r="M294" s="383">
        <f>[8]B!AF464</f>
        <v>0</v>
      </c>
      <c r="N294" s="383">
        <f>[8]B!AG464</f>
        <v>0</v>
      </c>
      <c r="O294" s="383">
        <f>[8]B!AH464</f>
        <v>0</v>
      </c>
      <c r="P294" s="383">
        <f>[8]B!AI464</f>
        <v>5</v>
      </c>
      <c r="Q294" s="383">
        <f>[8]B!AJ464</f>
        <v>0</v>
      </c>
      <c r="R294" s="384"/>
      <c r="S294" s="137"/>
      <c r="T294" s="137"/>
    </row>
    <row r="295" spans="1:20" ht="15" customHeight="1" x14ac:dyDescent="0.15">
      <c r="A295" s="750"/>
      <c r="B295" s="54" t="s">
        <v>122</v>
      </c>
      <c r="C295" s="385">
        <f>[8]B!C483</f>
        <v>11</v>
      </c>
      <c r="D295" s="385">
        <f>[8]B!D483</f>
        <v>9</v>
      </c>
      <c r="E295" s="385">
        <f>[8]B!E483</f>
        <v>9</v>
      </c>
      <c r="F295" s="385">
        <f>[8]B!F483</f>
        <v>0</v>
      </c>
      <c r="G295" s="385">
        <f>[8]B!G483</f>
        <v>2</v>
      </c>
      <c r="H295" s="385">
        <f>[8]B!AA483</f>
        <v>2</v>
      </c>
      <c r="I295" s="385">
        <f>[8]B!AB483</f>
        <v>9</v>
      </c>
      <c r="J295" s="385">
        <f>[8]B!AC483</f>
        <v>0</v>
      </c>
      <c r="K295" s="385">
        <f>[8]B!AD483</f>
        <v>0</v>
      </c>
      <c r="L295" s="385">
        <f>[8]B!AE483</f>
        <v>0</v>
      </c>
      <c r="M295" s="385">
        <f>[8]B!AF483</f>
        <v>0</v>
      </c>
      <c r="N295" s="385">
        <f>[8]B!AG483</f>
        <v>0</v>
      </c>
      <c r="O295" s="385">
        <f>[8]B!AH483</f>
        <v>0</v>
      </c>
      <c r="P295" s="385">
        <f>[8]B!AI483</f>
        <v>0</v>
      </c>
      <c r="Q295" s="385">
        <f>[8]B!AJ483</f>
        <v>0</v>
      </c>
      <c r="R295" s="386"/>
      <c r="S295" s="137"/>
      <c r="T295" s="137"/>
    </row>
    <row r="296" spans="1:20" ht="15" customHeight="1" x14ac:dyDescent="0.15">
      <c r="A296" s="751"/>
      <c r="B296" s="142" t="s">
        <v>123</v>
      </c>
      <c r="C296" s="396">
        <f>[8]B!C511</f>
        <v>27494</v>
      </c>
      <c r="D296" s="396">
        <f>[8]B!D511</f>
        <v>27388</v>
      </c>
      <c r="E296" s="396">
        <f>[8]B!E511</f>
        <v>27388</v>
      </c>
      <c r="F296" s="396">
        <f>[8]B!F511</f>
        <v>0</v>
      </c>
      <c r="G296" s="396">
        <f>[8]B!G511</f>
        <v>106</v>
      </c>
      <c r="H296" s="396">
        <f>[8]B!AA511</f>
        <v>546</v>
      </c>
      <c r="I296" s="396">
        <f>[8]B!AB511</f>
        <v>26132</v>
      </c>
      <c r="J296" s="396">
        <f>[8]B!AC511</f>
        <v>816</v>
      </c>
      <c r="K296" s="396">
        <f>[8]B!AD511</f>
        <v>0</v>
      </c>
      <c r="L296" s="396">
        <f>[8]B!AE511</f>
        <v>0</v>
      </c>
      <c r="M296" s="396">
        <f>[8]B!AF511</f>
        <v>0</v>
      </c>
      <c r="N296" s="396">
        <f>[8]B!AG511</f>
        <v>0</v>
      </c>
      <c r="O296" s="396">
        <f>[8]B!AH511</f>
        <v>0</v>
      </c>
      <c r="P296" s="396">
        <f>[8]B!AI511</f>
        <v>38</v>
      </c>
      <c r="Q296" s="396">
        <f>[8]B!AJ511</f>
        <v>0</v>
      </c>
      <c r="R296" s="397"/>
      <c r="S296" s="137"/>
      <c r="T296" s="137"/>
    </row>
    <row r="297" spans="1:20" ht="15" customHeight="1" x14ac:dyDescent="0.15">
      <c r="A297" s="42" t="s">
        <v>124</v>
      </c>
      <c r="B297" s="136" t="s">
        <v>125</v>
      </c>
      <c r="C297" s="383">
        <f>[8]B!C521</f>
        <v>0</v>
      </c>
      <c r="D297" s="383">
        <f>[8]B!D521</f>
        <v>0</v>
      </c>
      <c r="E297" s="383">
        <f>[8]B!E521</f>
        <v>0</v>
      </c>
      <c r="F297" s="383">
        <f>[8]B!F521</f>
        <v>0</v>
      </c>
      <c r="G297" s="383">
        <f>[8]B!G521</f>
        <v>0</v>
      </c>
      <c r="H297" s="383">
        <f>[8]B!AA521</f>
        <v>0</v>
      </c>
      <c r="I297" s="383">
        <f>[8]B!AB521</f>
        <v>0</v>
      </c>
      <c r="J297" s="383">
        <f>[8]B!AC521</f>
        <v>0</v>
      </c>
      <c r="K297" s="383">
        <f>[8]B!AD521</f>
        <v>0</v>
      </c>
      <c r="L297" s="383">
        <f>[8]B!AE521</f>
        <v>0</v>
      </c>
      <c r="M297" s="383">
        <f>[8]B!AF521</f>
        <v>0</v>
      </c>
      <c r="N297" s="383">
        <f>[8]B!AG521</f>
        <v>0</v>
      </c>
      <c r="O297" s="383">
        <f>[8]B!AH521</f>
        <v>0</v>
      </c>
      <c r="P297" s="383">
        <f>[8]B!AI521</f>
        <v>0</v>
      </c>
      <c r="Q297" s="383">
        <f>[8]B!AJ521</f>
        <v>0</v>
      </c>
      <c r="R297" s="384"/>
      <c r="S297" s="137"/>
      <c r="T297" s="137"/>
    </row>
    <row r="298" spans="1:20" s="56" customFormat="1" ht="15" customHeight="1" x14ac:dyDescent="0.15">
      <c r="A298" s="555" t="s">
        <v>126</v>
      </c>
      <c r="B298" s="45" t="s">
        <v>127</v>
      </c>
      <c r="C298" s="385">
        <f>[8]B!C575</f>
        <v>69</v>
      </c>
      <c r="D298" s="385">
        <f>[8]B!D575</f>
        <v>68</v>
      </c>
      <c r="E298" s="385">
        <f>[8]B!E575</f>
        <v>68</v>
      </c>
      <c r="F298" s="385">
        <f>[8]B!F575</f>
        <v>0</v>
      </c>
      <c r="G298" s="385">
        <f>[8]B!G575</f>
        <v>1</v>
      </c>
      <c r="H298" s="385">
        <f>[8]B!AA575</f>
        <v>15</v>
      </c>
      <c r="I298" s="385">
        <f>[8]B!AB575</f>
        <v>18</v>
      </c>
      <c r="J298" s="385">
        <f>[8]B!AC575</f>
        <v>36</v>
      </c>
      <c r="K298" s="385">
        <f>[8]B!AD575</f>
        <v>0</v>
      </c>
      <c r="L298" s="385">
        <f>[8]B!AE575</f>
        <v>0</v>
      </c>
      <c r="M298" s="385">
        <f>[8]B!AF575</f>
        <v>0</v>
      </c>
      <c r="N298" s="385">
        <f>[8]B!AG575</f>
        <v>0</v>
      </c>
      <c r="O298" s="385">
        <f>[8]B!AH575</f>
        <v>0</v>
      </c>
      <c r="P298" s="385">
        <f>[8]B!AI575</f>
        <v>2</v>
      </c>
      <c r="Q298" s="385">
        <f>[8]B!AJ575</f>
        <v>0</v>
      </c>
      <c r="R298" s="386"/>
      <c r="S298" s="137"/>
      <c r="T298" s="137"/>
    </row>
    <row r="299" spans="1:20" ht="15" customHeight="1" x14ac:dyDescent="0.15">
      <c r="A299" s="555" t="s">
        <v>128</v>
      </c>
      <c r="B299" s="45" t="s">
        <v>129</v>
      </c>
      <c r="C299" s="387">
        <f>[8]B!C607</f>
        <v>1575</v>
      </c>
      <c r="D299" s="387">
        <f>[8]B!D607</f>
        <v>1553</v>
      </c>
      <c r="E299" s="387">
        <f>[8]B!E607</f>
        <v>1553</v>
      </c>
      <c r="F299" s="387">
        <f>[8]B!F607</f>
        <v>0</v>
      </c>
      <c r="G299" s="387">
        <f>[8]B!G607</f>
        <v>22</v>
      </c>
      <c r="H299" s="387">
        <f>[8]B!AA607</f>
        <v>274</v>
      </c>
      <c r="I299" s="387">
        <f>[8]B!AB607</f>
        <v>593</v>
      </c>
      <c r="J299" s="387">
        <f>[8]B!AC607</f>
        <v>708</v>
      </c>
      <c r="K299" s="387">
        <f>[8]B!AD607</f>
        <v>0</v>
      </c>
      <c r="L299" s="387">
        <f>[8]B!AE607</f>
        <v>0</v>
      </c>
      <c r="M299" s="387">
        <f>[8]B!AF607</f>
        <v>0</v>
      </c>
      <c r="N299" s="387">
        <f>[8]B!AG607</f>
        <v>0</v>
      </c>
      <c r="O299" s="387">
        <f>[8]B!AH607</f>
        <v>0</v>
      </c>
      <c r="P299" s="387">
        <f>[8]B!AI607</f>
        <v>0</v>
      </c>
      <c r="Q299" s="387">
        <f>[8]B!AJ607</f>
        <v>0</v>
      </c>
      <c r="R299" s="388"/>
      <c r="S299" s="137"/>
      <c r="T299" s="137"/>
    </row>
    <row r="300" spans="1:20" s="3" customFormat="1" ht="15" customHeight="1" x14ac:dyDescent="0.15">
      <c r="A300" s="748" t="s">
        <v>130</v>
      </c>
      <c r="B300" s="749"/>
      <c r="C300" s="398">
        <f t="shared" ref="C300:P300" si="6">+C301+C302+C303+C304+C308+C309</f>
        <v>4872</v>
      </c>
      <c r="D300" s="399">
        <f t="shared" si="6"/>
        <v>4862</v>
      </c>
      <c r="E300" s="391">
        <f t="shared" si="6"/>
        <v>4860</v>
      </c>
      <c r="F300" s="392">
        <f t="shared" si="6"/>
        <v>2</v>
      </c>
      <c r="G300" s="393">
        <f t="shared" si="6"/>
        <v>10</v>
      </c>
      <c r="H300" s="391">
        <f t="shared" si="6"/>
        <v>891</v>
      </c>
      <c r="I300" s="400">
        <f t="shared" si="6"/>
        <v>1130</v>
      </c>
      <c r="J300" s="392">
        <f t="shared" si="6"/>
        <v>2851</v>
      </c>
      <c r="K300" s="391">
        <f t="shared" si="6"/>
        <v>12</v>
      </c>
      <c r="L300" s="400">
        <f t="shared" si="6"/>
        <v>0</v>
      </c>
      <c r="M300" s="392">
        <f t="shared" si="6"/>
        <v>0</v>
      </c>
      <c r="N300" s="392">
        <f t="shared" si="6"/>
        <v>0</v>
      </c>
      <c r="O300" s="401">
        <f t="shared" si="6"/>
        <v>0</v>
      </c>
      <c r="P300" s="402">
        <f t="shared" si="6"/>
        <v>0</v>
      </c>
      <c r="Q300" s="403">
        <f>+Q301+Q302+Q303+Q304+Q308+Q309</f>
        <v>0</v>
      </c>
      <c r="R300" s="404">
        <f>+R301+R302+R303</f>
        <v>0</v>
      </c>
      <c r="S300" s="143"/>
      <c r="T300" s="143"/>
    </row>
    <row r="301" spans="1:20" ht="15" customHeight="1" x14ac:dyDescent="0.15">
      <c r="A301" s="42" t="s">
        <v>131</v>
      </c>
      <c r="B301" s="43" t="s">
        <v>132</v>
      </c>
      <c r="C301" s="383">
        <f>[8]B!C669</f>
        <v>1980</v>
      </c>
      <c r="D301" s="383">
        <f>[8]B!D669</f>
        <v>1977</v>
      </c>
      <c r="E301" s="383">
        <f>[8]B!E669</f>
        <v>1975</v>
      </c>
      <c r="F301" s="383">
        <f>[8]B!F669</f>
        <v>2</v>
      </c>
      <c r="G301" s="383">
        <f>[8]B!G669</f>
        <v>3</v>
      </c>
      <c r="H301" s="405">
        <f>[8]B!AA669</f>
        <v>341</v>
      </c>
      <c r="I301" s="405">
        <f>[8]B!AB669</f>
        <v>515</v>
      </c>
      <c r="J301" s="405">
        <f>[8]B!AC669</f>
        <v>1124</v>
      </c>
      <c r="K301" s="405">
        <f>[8]B!AD669</f>
        <v>4</v>
      </c>
      <c r="L301" s="405">
        <f>[8]B!AE669</f>
        <v>0</v>
      </c>
      <c r="M301" s="405">
        <f>[8]B!AF669</f>
        <v>0</v>
      </c>
      <c r="N301" s="405">
        <f>[8]B!AG669</f>
        <v>0</v>
      </c>
      <c r="O301" s="405">
        <f>[8]B!AH669</f>
        <v>0</v>
      </c>
      <c r="P301" s="405">
        <f>[8]B!AI669</f>
        <v>0</v>
      </c>
      <c r="Q301" s="405">
        <f>[8]B!AJ669</f>
        <v>0</v>
      </c>
      <c r="R301" s="406"/>
      <c r="S301" s="137"/>
      <c r="T301" s="137"/>
    </row>
    <row r="302" spans="1:20" ht="15" customHeight="1" x14ac:dyDescent="0.15">
      <c r="A302" s="139" t="s">
        <v>133</v>
      </c>
      <c r="B302" s="144" t="s">
        <v>134</v>
      </c>
      <c r="C302" s="385">
        <f>[8]B!C692</f>
        <v>1</v>
      </c>
      <c r="D302" s="385">
        <f>[8]B!D692</f>
        <v>1</v>
      </c>
      <c r="E302" s="385">
        <f>[8]B!E692</f>
        <v>1</v>
      </c>
      <c r="F302" s="385">
        <f>[8]B!F692</f>
        <v>0</v>
      </c>
      <c r="G302" s="385">
        <f>[8]B!G692</f>
        <v>0</v>
      </c>
      <c r="H302" s="407">
        <f>[8]B!AA692</f>
        <v>0</v>
      </c>
      <c r="I302" s="407">
        <f>[8]B!AB692</f>
        <v>1</v>
      </c>
      <c r="J302" s="407">
        <f>[8]B!AC692</f>
        <v>0</v>
      </c>
      <c r="K302" s="407">
        <f>[8]B!AD692</f>
        <v>0</v>
      </c>
      <c r="L302" s="407">
        <f>[8]B!AE692</f>
        <v>0</v>
      </c>
      <c r="M302" s="407">
        <f>[8]B!AF692</f>
        <v>0</v>
      </c>
      <c r="N302" s="407">
        <f>[8]B!AG692</f>
        <v>0</v>
      </c>
      <c r="O302" s="407">
        <f>[8]B!AH692</f>
        <v>0</v>
      </c>
      <c r="P302" s="407">
        <f>[8]B!AI692</f>
        <v>0</v>
      </c>
      <c r="Q302" s="407">
        <f>[8]B!AJ692</f>
        <v>0</v>
      </c>
      <c r="R302" s="408"/>
      <c r="S302" s="137"/>
      <c r="T302" s="137"/>
    </row>
    <row r="303" spans="1:20" ht="15" customHeight="1" x14ac:dyDescent="0.15">
      <c r="A303" s="562" t="s">
        <v>135</v>
      </c>
      <c r="B303" s="145" t="s">
        <v>136</v>
      </c>
      <c r="C303" s="387">
        <f>[8]B!C722</f>
        <v>1849</v>
      </c>
      <c r="D303" s="387">
        <f>[8]B!D722</f>
        <v>1846</v>
      </c>
      <c r="E303" s="387">
        <f>[8]B!E722</f>
        <v>1846</v>
      </c>
      <c r="F303" s="387">
        <f>[8]B!F722</f>
        <v>0</v>
      </c>
      <c r="G303" s="387">
        <f>[8]B!G722</f>
        <v>3</v>
      </c>
      <c r="H303" s="409">
        <f>[8]B!AA722</f>
        <v>125</v>
      </c>
      <c r="I303" s="409">
        <f>[8]B!AB722</f>
        <v>273</v>
      </c>
      <c r="J303" s="409">
        <f>[8]B!AC722</f>
        <v>1451</v>
      </c>
      <c r="K303" s="409">
        <f>[8]B!AD722</f>
        <v>7</v>
      </c>
      <c r="L303" s="409">
        <f>[8]B!AE722</f>
        <v>0</v>
      </c>
      <c r="M303" s="409">
        <f>[8]B!AF722</f>
        <v>0</v>
      </c>
      <c r="N303" s="409">
        <f>[8]B!AG722</f>
        <v>0</v>
      </c>
      <c r="O303" s="409">
        <f>[8]B!AH722</f>
        <v>0</v>
      </c>
      <c r="P303" s="409">
        <f>[8]B!AI722</f>
        <v>0</v>
      </c>
      <c r="Q303" s="409">
        <f>[8]B!AJ722</f>
        <v>0</v>
      </c>
      <c r="R303" s="410"/>
      <c r="S303" s="137"/>
      <c r="T303" s="137"/>
    </row>
    <row r="304" spans="1:20" ht="15" customHeight="1" x14ac:dyDescent="0.15">
      <c r="A304" s="638" t="s">
        <v>113</v>
      </c>
      <c r="B304" s="43" t="s">
        <v>137</v>
      </c>
      <c r="C304" s="411">
        <f t="shared" ref="C304:Q304" si="7">SUM(C305:C307)</f>
        <v>1032</v>
      </c>
      <c r="D304" s="311">
        <f t="shared" si="7"/>
        <v>1028</v>
      </c>
      <c r="E304" s="345">
        <f t="shared" si="7"/>
        <v>1028</v>
      </c>
      <c r="F304" s="412">
        <f t="shared" si="7"/>
        <v>0</v>
      </c>
      <c r="G304" s="413">
        <f t="shared" si="7"/>
        <v>4</v>
      </c>
      <c r="H304" s="414">
        <f t="shared" si="7"/>
        <v>425</v>
      </c>
      <c r="I304" s="415">
        <f t="shared" si="7"/>
        <v>331</v>
      </c>
      <c r="J304" s="416">
        <f t="shared" si="7"/>
        <v>276</v>
      </c>
      <c r="K304" s="414">
        <f t="shared" si="7"/>
        <v>1</v>
      </c>
      <c r="L304" s="415">
        <f t="shared" si="7"/>
        <v>0</v>
      </c>
      <c r="M304" s="416">
        <f t="shared" si="7"/>
        <v>0</v>
      </c>
      <c r="N304" s="416">
        <f t="shared" si="7"/>
        <v>0</v>
      </c>
      <c r="O304" s="417">
        <f t="shared" si="7"/>
        <v>0</v>
      </c>
      <c r="P304" s="418">
        <f t="shared" si="7"/>
        <v>0</v>
      </c>
      <c r="Q304" s="419">
        <f t="shared" si="7"/>
        <v>0</v>
      </c>
      <c r="R304" s="420">
        <f>SUM(R305:R308)</f>
        <v>0</v>
      </c>
      <c r="S304" s="137"/>
      <c r="T304" s="137"/>
    </row>
    <row r="305" spans="1:22" ht="15" customHeight="1" x14ac:dyDescent="0.15">
      <c r="A305" s="638"/>
      <c r="B305" s="54" t="s">
        <v>138</v>
      </c>
      <c r="C305" s="383">
        <f>[8]B!C746-[8]B!C724-[8]B!C725</f>
        <v>911</v>
      </c>
      <c r="D305" s="383">
        <f>[8]B!D746-[8]B!D724-[8]B!D725</f>
        <v>909</v>
      </c>
      <c r="E305" s="383">
        <f>[8]B!E746-[8]B!E724-[8]B!E725</f>
        <v>909</v>
      </c>
      <c r="F305" s="383">
        <f>[8]B!F746-[8]B!F724-[8]B!F725</f>
        <v>0</v>
      </c>
      <c r="G305" s="383">
        <f>[8]B!G746-[8]B!G724-[8]B!G725</f>
        <v>2</v>
      </c>
      <c r="H305" s="405">
        <f>[8]B!AA746-[8]B!AA724-[8]B!AA725</f>
        <v>367</v>
      </c>
      <c r="I305" s="405">
        <f>[8]B!AB746-[8]B!AB724-[8]B!AB725</f>
        <v>313</v>
      </c>
      <c r="J305" s="405">
        <f>[8]B!AC746-[8]B!AC724-[8]B!AC725</f>
        <v>231</v>
      </c>
      <c r="K305" s="405">
        <f>[8]B!AD746-[8]B!AD724-[8]B!AD725</f>
        <v>1</v>
      </c>
      <c r="L305" s="405">
        <f>[8]B!AE746-[8]B!AE724-[8]B!AE725</f>
        <v>0</v>
      </c>
      <c r="M305" s="405">
        <f>[8]B!AF746-[8]B!AF724-[8]B!AF725</f>
        <v>0</v>
      </c>
      <c r="N305" s="405">
        <f>[8]B!AG746-[8]B!AG724-[8]B!AG725</f>
        <v>0</v>
      </c>
      <c r="O305" s="405">
        <f>[8]B!AH746-[8]B!AH724-[8]B!AH725</f>
        <v>0</v>
      </c>
      <c r="P305" s="405">
        <f>[8]B!AI746-[8]B!AI724-[8]B!AI725</f>
        <v>0</v>
      </c>
      <c r="Q305" s="405">
        <f>[8]B!AJ746-[8]B!AJ724-[8]B!AJ725</f>
        <v>0</v>
      </c>
      <c r="R305" s="406"/>
      <c r="S305" s="137"/>
      <c r="T305" s="137"/>
    </row>
    <row r="306" spans="1:22" ht="15" customHeight="1" x14ac:dyDescent="0.15">
      <c r="A306" s="638"/>
      <c r="B306" s="54" t="s">
        <v>139</v>
      </c>
      <c r="C306" s="385">
        <f>[8]B!C724</f>
        <v>0</v>
      </c>
      <c r="D306" s="385">
        <f>[8]B!D724</f>
        <v>0</v>
      </c>
      <c r="E306" s="385">
        <f>[8]B!E724</f>
        <v>0</v>
      </c>
      <c r="F306" s="385">
        <f>[8]B!F724</f>
        <v>0</v>
      </c>
      <c r="G306" s="385">
        <f>[8]B!G724</f>
        <v>0</v>
      </c>
      <c r="H306" s="407">
        <f>[8]B!AA724</f>
        <v>0</v>
      </c>
      <c r="I306" s="407">
        <f>[8]B!AB724</f>
        <v>0</v>
      </c>
      <c r="J306" s="407">
        <f>[8]B!AC724</f>
        <v>0</v>
      </c>
      <c r="K306" s="407">
        <f>[8]B!AD724</f>
        <v>0</v>
      </c>
      <c r="L306" s="407">
        <f>[8]B!AE724</f>
        <v>0</v>
      </c>
      <c r="M306" s="407">
        <f>[8]B!AF724</f>
        <v>0</v>
      </c>
      <c r="N306" s="407">
        <f>[8]B!AG724</f>
        <v>0</v>
      </c>
      <c r="O306" s="407">
        <f>[8]B!AH724</f>
        <v>0</v>
      </c>
      <c r="P306" s="407">
        <f>[8]B!AI724</f>
        <v>0</v>
      </c>
      <c r="Q306" s="407">
        <f>[8]B!AJ724</f>
        <v>0</v>
      </c>
      <c r="R306" s="408"/>
      <c r="S306" s="137"/>
      <c r="T306" s="137"/>
    </row>
    <row r="307" spans="1:22" ht="15" customHeight="1" x14ac:dyDescent="0.15">
      <c r="A307" s="638"/>
      <c r="B307" s="142" t="s">
        <v>140</v>
      </c>
      <c r="C307" s="387">
        <f>[8]B!C725</f>
        <v>121</v>
      </c>
      <c r="D307" s="387">
        <f>[8]B!D725</f>
        <v>119</v>
      </c>
      <c r="E307" s="387">
        <f>[8]B!E725</f>
        <v>119</v>
      </c>
      <c r="F307" s="387">
        <f>[8]B!F725</f>
        <v>0</v>
      </c>
      <c r="G307" s="387">
        <f>[8]B!G725</f>
        <v>2</v>
      </c>
      <c r="H307" s="409">
        <f>[8]B!AA725</f>
        <v>58</v>
      </c>
      <c r="I307" s="409">
        <f>[8]B!AB725</f>
        <v>18</v>
      </c>
      <c r="J307" s="409">
        <f>[8]B!AC725</f>
        <v>45</v>
      </c>
      <c r="K307" s="409">
        <f>[8]B!AD725</f>
        <v>0</v>
      </c>
      <c r="L307" s="409">
        <f>[8]B!AE725</f>
        <v>0</v>
      </c>
      <c r="M307" s="409">
        <f>[8]B!AF725</f>
        <v>0</v>
      </c>
      <c r="N307" s="409">
        <f>[8]B!AG725</f>
        <v>0</v>
      </c>
      <c r="O307" s="409">
        <f>[8]B!AH725</f>
        <v>0</v>
      </c>
      <c r="P307" s="409">
        <f>[8]B!AI725</f>
        <v>0</v>
      </c>
      <c r="Q307" s="409">
        <f>[8]B!AJ725</f>
        <v>0</v>
      </c>
      <c r="R307" s="410"/>
      <c r="S307" s="137"/>
      <c r="T307" s="137"/>
    </row>
    <row r="308" spans="1:22" ht="15" customHeight="1" x14ac:dyDescent="0.15">
      <c r="A308" s="42" t="s">
        <v>115</v>
      </c>
      <c r="B308" s="146" t="s">
        <v>141</v>
      </c>
      <c r="C308" s="421">
        <f>[8]B!C779</f>
        <v>0</v>
      </c>
      <c r="D308" s="421">
        <f>[8]B!D779</f>
        <v>0</v>
      </c>
      <c r="E308" s="421">
        <f>[8]B!E779</f>
        <v>0</v>
      </c>
      <c r="F308" s="421">
        <f>[8]B!F779</f>
        <v>0</v>
      </c>
      <c r="G308" s="421">
        <f>[8]B!G779</f>
        <v>0</v>
      </c>
      <c r="H308" s="422">
        <f>[8]B!AA779</f>
        <v>0</v>
      </c>
      <c r="I308" s="422">
        <f>[8]B!AB779</f>
        <v>0</v>
      </c>
      <c r="J308" s="422">
        <f>[8]B!AC779</f>
        <v>0</v>
      </c>
      <c r="K308" s="422">
        <f>[8]B!AD779</f>
        <v>0</v>
      </c>
      <c r="L308" s="422">
        <f>[8]B!AE779</f>
        <v>0</v>
      </c>
      <c r="M308" s="422">
        <f>[8]B!AF779</f>
        <v>0</v>
      </c>
      <c r="N308" s="422">
        <f>[8]B!AG779</f>
        <v>0</v>
      </c>
      <c r="O308" s="422">
        <f>[8]B!AH779</f>
        <v>0</v>
      </c>
      <c r="P308" s="422">
        <f>[8]B!AI779</f>
        <v>0</v>
      </c>
      <c r="Q308" s="422">
        <f>[8]B!AJ779</f>
        <v>0</v>
      </c>
      <c r="R308" s="423"/>
      <c r="S308" s="137"/>
      <c r="T308" s="137"/>
    </row>
    <row r="309" spans="1:22" s="60" customFormat="1" ht="15" customHeight="1" x14ac:dyDescent="0.15">
      <c r="A309" s="139"/>
      <c r="B309" s="147" t="s">
        <v>142</v>
      </c>
      <c r="C309" s="387">
        <f>[8]B!C837</f>
        <v>10</v>
      </c>
      <c r="D309" s="387">
        <f>[8]B!D837</f>
        <v>10</v>
      </c>
      <c r="E309" s="387">
        <f>[8]B!E837</f>
        <v>10</v>
      </c>
      <c r="F309" s="387">
        <f>[8]B!F837</f>
        <v>0</v>
      </c>
      <c r="G309" s="387">
        <f>[8]B!G837</f>
        <v>0</v>
      </c>
      <c r="H309" s="409">
        <f>[8]B!AA837</f>
        <v>0</v>
      </c>
      <c r="I309" s="409">
        <f>[8]B!AB837</f>
        <v>10</v>
      </c>
      <c r="J309" s="409">
        <f>[8]B!AC837</f>
        <v>0</v>
      </c>
      <c r="K309" s="409">
        <f>[8]B!AD837</f>
        <v>0</v>
      </c>
      <c r="L309" s="409">
        <f>[8]B!AE837</f>
        <v>0</v>
      </c>
      <c r="M309" s="409">
        <f>[8]B!AF837</f>
        <v>0</v>
      </c>
      <c r="N309" s="409">
        <f>[8]B!AG837</f>
        <v>0</v>
      </c>
      <c r="O309" s="409">
        <f>[8]B!AH837</f>
        <v>0</v>
      </c>
      <c r="P309" s="409">
        <f>[8]B!AI837</f>
        <v>0</v>
      </c>
      <c r="Q309" s="409">
        <f>[8]B!AJ837</f>
        <v>0</v>
      </c>
      <c r="R309" s="388"/>
      <c r="S309" s="117"/>
      <c r="T309" s="117"/>
    </row>
    <row r="310" spans="1:22" s="60" customFormat="1" ht="15" customHeight="1" x14ac:dyDescent="0.15">
      <c r="A310" s="741" t="s">
        <v>431</v>
      </c>
      <c r="B310" s="742"/>
      <c r="C310" s="383">
        <f>[8]B!C533</f>
        <v>7992</v>
      </c>
      <c r="D310" s="383">
        <f>[8]B!D533</f>
        <v>7907</v>
      </c>
      <c r="E310" s="383">
        <f>[8]B!E533</f>
        <v>7907</v>
      </c>
      <c r="F310" s="383">
        <f>[8]B!F533</f>
        <v>0</v>
      </c>
      <c r="G310" s="383">
        <f>[8]B!G533</f>
        <v>85</v>
      </c>
      <c r="H310" s="405">
        <f>[8]B!AA533</f>
        <v>5188</v>
      </c>
      <c r="I310" s="405">
        <f>[8]B!AB533</f>
        <v>1426</v>
      </c>
      <c r="J310" s="405">
        <f>[8]B!AC533</f>
        <v>1378</v>
      </c>
      <c r="K310" s="405">
        <f>[8]B!AD533</f>
        <v>0</v>
      </c>
      <c r="L310" s="405">
        <f>[8]B!AE533</f>
        <v>0</v>
      </c>
      <c r="M310" s="405">
        <f>[8]B!AF533</f>
        <v>0</v>
      </c>
      <c r="N310" s="405">
        <f>[8]B!AG533</f>
        <v>0</v>
      </c>
      <c r="O310" s="405">
        <f>[8]B!AH533</f>
        <v>0</v>
      </c>
      <c r="P310" s="405">
        <f>[8]B!AI533</f>
        <v>2</v>
      </c>
      <c r="Q310" s="405">
        <f>[8]B!AJ533</f>
        <v>0</v>
      </c>
      <c r="R310" s="384"/>
      <c r="S310" s="117"/>
      <c r="T310" s="117"/>
    </row>
    <row r="311" spans="1:22" s="3" customFormat="1" ht="15" customHeight="1" x14ac:dyDescent="0.15">
      <c r="A311" s="743" t="s">
        <v>143</v>
      </c>
      <c r="B311" s="744"/>
      <c r="C311" s="424">
        <f>[8]B!C1051</f>
        <v>0</v>
      </c>
      <c r="D311" s="424">
        <f>[8]B!D1051</f>
        <v>0</v>
      </c>
      <c r="E311" s="424">
        <f>[8]B!E1051</f>
        <v>0</v>
      </c>
      <c r="F311" s="424">
        <f>[8]B!F1051</f>
        <v>0</v>
      </c>
      <c r="G311" s="424">
        <f>[8]B!G1051</f>
        <v>0</v>
      </c>
      <c r="H311" s="425">
        <f>[8]B!AA1051</f>
        <v>0</v>
      </c>
      <c r="I311" s="425">
        <f>[8]B!AB1051</f>
        <v>0</v>
      </c>
      <c r="J311" s="425">
        <f>[8]B!AC1051</f>
        <v>0</v>
      </c>
      <c r="K311" s="425">
        <f>[8]B!AD1051</f>
        <v>0</v>
      </c>
      <c r="L311" s="425">
        <f>[8]B!AE1051</f>
        <v>0</v>
      </c>
      <c r="M311" s="425">
        <f>[8]B!AF1051</f>
        <v>0</v>
      </c>
      <c r="N311" s="425">
        <f>[8]B!AG1051</f>
        <v>0</v>
      </c>
      <c r="O311" s="425">
        <f>[8]B!AH1051</f>
        <v>0</v>
      </c>
      <c r="P311" s="425">
        <f>[8]B!AI1051</f>
        <v>935</v>
      </c>
      <c r="Q311" s="425">
        <f>[8]B!AJ1051</f>
        <v>0</v>
      </c>
      <c r="R311" s="426"/>
      <c r="S311" s="143"/>
      <c r="T311" s="143"/>
    </row>
    <row r="312" spans="1:22" s="149" customFormat="1" ht="22.5" customHeight="1" x14ac:dyDescent="0.15">
      <c r="A312" s="12" t="s">
        <v>432</v>
      </c>
      <c r="B312" s="148"/>
      <c r="C312" s="148"/>
      <c r="R312" s="150"/>
      <c r="S312" s="150"/>
      <c r="T312" s="150"/>
    </row>
    <row r="313" spans="1:22" ht="24" customHeight="1" x14ac:dyDescent="0.15">
      <c r="A313" s="639" t="s">
        <v>433</v>
      </c>
      <c r="B313" s="720"/>
      <c r="C313" s="595" t="s">
        <v>410</v>
      </c>
      <c r="D313" s="681" t="s">
        <v>434</v>
      </c>
      <c r="E313" s="682"/>
      <c r="F313" s="682"/>
      <c r="G313" s="747"/>
      <c r="H313" s="726" t="s">
        <v>412</v>
      </c>
      <c r="I313" s="726"/>
      <c r="J313" s="727"/>
      <c r="K313" s="655" t="s">
        <v>413</v>
      </c>
      <c r="L313" s="655"/>
      <c r="M313" s="655"/>
      <c r="N313" s="656" t="s">
        <v>414</v>
      </c>
      <c r="O313" s="659" t="s">
        <v>415</v>
      </c>
      <c r="P313" s="660"/>
      <c r="Q313" s="661" t="s">
        <v>416</v>
      </c>
    </row>
    <row r="314" spans="1:22" ht="18" customHeight="1" x14ac:dyDescent="0.15">
      <c r="A314" s="639"/>
      <c r="B314" s="720"/>
      <c r="C314" s="596"/>
      <c r="D314" s="733" t="s">
        <v>418</v>
      </c>
      <c r="E314" s="735" t="s">
        <v>419</v>
      </c>
      <c r="F314" s="736"/>
      <c r="G314" s="733" t="s">
        <v>420</v>
      </c>
      <c r="H314" s="669" t="s">
        <v>421</v>
      </c>
      <c r="I314" s="671" t="s">
        <v>422</v>
      </c>
      <c r="J314" s="644" t="s">
        <v>423</v>
      </c>
      <c r="K314" s="646" t="s">
        <v>424</v>
      </c>
      <c r="L314" s="647" t="s">
        <v>425</v>
      </c>
      <c r="M314" s="648" t="s">
        <v>426</v>
      </c>
      <c r="N314" s="657"/>
      <c r="O314" s="649" t="s">
        <v>427</v>
      </c>
      <c r="P314" s="650" t="s">
        <v>428</v>
      </c>
      <c r="Q314" s="662"/>
      <c r="R314" s="151"/>
    </row>
    <row r="315" spans="1:22" ht="18" customHeight="1" x14ac:dyDescent="0.15">
      <c r="A315" s="639"/>
      <c r="B315" s="720"/>
      <c r="C315" s="680"/>
      <c r="D315" s="734"/>
      <c r="E315" s="152" t="s">
        <v>429</v>
      </c>
      <c r="F315" s="134" t="s">
        <v>430</v>
      </c>
      <c r="G315" s="734"/>
      <c r="H315" s="670"/>
      <c r="I315" s="672"/>
      <c r="J315" s="645"/>
      <c r="K315" s="646"/>
      <c r="L315" s="647"/>
      <c r="M315" s="648"/>
      <c r="N315" s="658"/>
      <c r="O315" s="649"/>
      <c r="P315" s="650"/>
      <c r="Q315" s="663"/>
      <c r="R315" s="151"/>
      <c r="U315" s="137"/>
      <c r="V315" s="137"/>
    </row>
    <row r="316" spans="1:22" ht="14.25" customHeight="1" x14ac:dyDescent="0.15">
      <c r="A316" s="153" t="s">
        <v>435</v>
      </c>
      <c r="B316" s="154"/>
      <c r="C316" s="155"/>
      <c r="D316" s="156"/>
      <c r="E316" s="157"/>
      <c r="F316" s="158"/>
      <c r="G316" s="159"/>
      <c r="H316" s="157"/>
      <c r="I316" s="160"/>
      <c r="J316" s="161"/>
      <c r="K316" s="162"/>
      <c r="L316" s="160"/>
      <c r="M316" s="161"/>
      <c r="N316" s="163"/>
      <c r="O316" s="162"/>
      <c r="P316" s="158"/>
      <c r="Q316" s="164"/>
      <c r="R316" s="165"/>
      <c r="U316" s="137"/>
    </row>
    <row r="317" spans="1:22" ht="15" customHeight="1" x14ac:dyDescent="0.15">
      <c r="A317" s="166" t="s">
        <v>436</v>
      </c>
      <c r="B317" s="167"/>
      <c r="C317" s="155"/>
      <c r="D317" s="156"/>
      <c r="E317" s="157"/>
      <c r="F317" s="158"/>
      <c r="G317" s="159"/>
      <c r="H317" s="157"/>
      <c r="I317" s="160"/>
      <c r="J317" s="161"/>
      <c r="K317" s="162"/>
      <c r="L317" s="160"/>
      <c r="M317" s="161"/>
      <c r="N317" s="163"/>
      <c r="O317" s="162"/>
      <c r="P317" s="158"/>
      <c r="Q317" s="164"/>
      <c r="R317" s="168"/>
      <c r="U317" s="137"/>
    </row>
    <row r="318" spans="1:22" ht="15" customHeight="1" x14ac:dyDescent="0.15">
      <c r="A318" s="683" t="s">
        <v>437</v>
      </c>
      <c r="B318" s="728"/>
      <c r="C318" s="427">
        <f>SUM([8]B!C844,[8]B!C851,[8]B!C855,[8]B!C862,[8]B!C871)</f>
        <v>0</v>
      </c>
      <c r="D318" s="427">
        <f>SUM([8]B!D844,[8]B!D851,[8]B!D855,[8]B!D862,[8]B!D871)</f>
        <v>0</v>
      </c>
      <c r="E318" s="428">
        <f>SUM([8]B!E844,[8]B!E851,[8]B!E855,[8]B!E862,[8]B!E871)</f>
        <v>0</v>
      </c>
      <c r="F318" s="428">
        <f>SUM([8]B!F844,[8]B!F851,[8]B!F855,[8]B!F862,[8]B!F871)</f>
        <v>0</v>
      </c>
      <c r="G318" s="428">
        <f>SUM([8]B!G844,[8]B!G851,[8]B!G855,[8]B!G862,[8]B!G871)</f>
        <v>0</v>
      </c>
      <c r="H318" s="428">
        <f>SUM([8]B!AA844,[8]B!AA851,[8]B!AA855,[8]B!AA862,[8]B!AA871)</f>
        <v>0</v>
      </c>
      <c r="I318" s="428">
        <f>SUM([8]B!AB844,[8]B!AB851,[8]B!AB855,[8]B!AB862,[8]B!AB871)</f>
        <v>0</v>
      </c>
      <c r="J318" s="428">
        <f>SUM([8]B!AC844,[8]B!AC851,[8]B!AC855,[8]B!AC862,[8]B!AC871)</f>
        <v>0</v>
      </c>
      <c r="K318" s="428">
        <f>SUM([8]B!AD844,[8]B!AD851,[8]B!AD855,[8]B!AD862,[8]B!AD871)</f>
        <v>0</v>
      </c>
      <c r="L318" s="428">
        <f>SUM([8]B!AE844,[8]B!AE851,[8]B!AE855,[8]B!AE862,[8]B!AE871)</f>
        <v>0</v>
      </c>
      <c r="M318" s="428">
        <f>SUM([8]B!AF844,[8]B!AF851,[8]B!AF855,[8]B!AF862,[8]B!AF871)</f>
        <v>0</v>
      </c>
      <c r="N318" s="428">
        <f>SUM([8]B!AG844,[8]B!AG851,[8]B!AG855,[8]B!AG862,[8]B!AG871)</f>
        <v>0</v>
      </c>
      <c r="O318" s="428">
        <f>SUM([8]B!AH844,[8]B!AH851,[8]B!AH855,[8]B!AH862,[8]B!AH871)</f>
        <v>0</v>
      </c>
      <c r="P318" s="428">
        <f>SUM([8]B!AI844,[8]B!AI851,[8]B!AI855,[8]B!AI862,[8]B!AI871)</f>
        <v>19</v>
      </c>
      <c r="Q318" s="428">
        <f>SUM([8]B!AJ844,[8]B!AJ851,[8]B!AJ855,[8]B!AJ862,[8]B!AJ871)</f>
        <v>0</v>
      </c>
      <c r="R318" s="169"/>
      <c r="U318" s="137"/>
    </row>
    <row r="319" spans="1:22" ht="15" customHeight="1" x14ac:dyDescent="0.15">
      <c r="A319" s="737" t="s">
        <v>438</v>
      </c>
      <c r="B319" s="738"/>
      <c r="C319" s="429">
        <f>SUM([8]B!C875,[8]B!C879,[8]B!C883,[8]B!C891,[8]B!C894,[8]B!C897)</f>
        <v>0</v>
      </c>
      <c r="D319" s="429">
        <f>SUM([8]B!D875,[8]B!D879,[8]B!D883,[8]B!D891,[8]B!D894,[8]B!D897)</f>
        <v>0</v>
      </c>
      <c r="E319" s="365">
        <f>SUM([8]B!E875,[8]B!E879,[8]B!E883,[8]B!E891,[8]B!E894,[8]B!E897)</f>
        <v>0</v>
      </c>
      <c r="F319" s="365">
        <f>SUM([8]B!F875,[8]B!F879,[8]B!F883,[8]B!F891,[8]B!F894,[8]B!F897)</f>
        <v>0</v>
      </c>
      <c r="G319" s="365">
        <f>SUM([8]B!G875,[8]B!G879,[8]B!G883,[8]B!G891,[8]B!G894,[8]B!G897)</f>
        <v>0</v>
      </c>
      <c r="H319" s="365">
        <f>SUM([8]B!AA875,[8]B!AA879,[8]B!AA883,[8]B!AA891,[8]B!AA894,[8]B!AA897)</f>
        <v>0</v>
      </c>
      <c r="I319" s="365">
        <f>SUM([8]B!AB875,[8]B!AB879,[8]B!AB883,[8]B!AB891,[8]B!AB894,[8]B!AB897)</f>
        <v>0</v>
      </c>
      <c r="J319" s="365">
        <f>SUM([8]B!AC875,[8]B!AC879,[8]B!AC883,[8]B!AC891,[8]B!AC894,[8]B!AC897)</f>
        <v>0</v>
      </c>
      <c r="K319" s="365">
        <f>SUM([8]B!AD875,[8]B!AD879,[8]B!AD883,[8]B!AD891,[8]B!AD894,[8]B!AD897)</f>
        <v>0</v>
      </c>
      <c r="L319" s="365">
        <f>SUM([8]B!AE875,[8]B!AE879,[8]B!AE883,[8]B!AE891,[8]B!AE894,[8]B!AE897)</f>
        <v>0</v>
      </c>
      <c r="M319" s="365">
        <f>SUM([8]B!AF875,[8]B!AF879,[8]B!AF883,[8]B!AF891,[8]B!AF894,[8]B!AF897)</f>
        <v>0</v>
      </c>
      <c r="N319" s="365">
        <f>SUM([8]B!AG875,[8]B!AG879,[8]B!AG883,[8]B!AG891,[8]B!AG894,[8]B!AG897)</f>
        <v>0</v>
      </c>
      <c r="O319" s="365">
        <f>SUM([8]B!AH875,[8]B!AH879,[8]B!AH883,[8]B!AH891,[8]B!AH894,[8]B!AH897)</f>
        <v>0</v>
      </c>
      <c r="P319" s="365">
        <f>SUM([8]B!AI875,[8]B!AI879,[8]B!AI883,[8]B!AI891,[8]B!AI894,[8]B!AI897)</f>
        <v>1</v>
      </c>
      <c r="Q319" s="365">
        <f>SUM([8]B!AJ875,[8]B!AJ879,[8]B!AJ883,[8]B!AJ891,[8]B!AJ894,[8]B!AJ897)</f>
        <v>0</v>
      </c>
      <c r="R319" s="41"/>
      <c r="U319" s="137"/>
    </row>
    <row r="320" spans="1:22" ht="15" customHeight="1" x14ac:dyDescent="0.15">
      <c r="A320" s="170" t="s">
        <v>439</v>
      </c>
      <c r="B320" s="171"/>
      <c r="C320" s="430"/>
      <c r="D320" s="431"/>
      <c r="E320" s="432"/>
      <c r="F320" s="433"/>
      <c r="G320" s="434"/>
      <c r="H320" s="432"/>
      <c r="I320" s="435"/>
      <c r="J320" s="433"/>
      <c r="K320" s="432"/>
      <c r="L320" s="435"/>
      <c r="M320" s="433"/>
      <c r="N320" s="436"/>
      <c r="O320" s="432"/>
      <c r="P320" s="433"/>
      <c r="Q320" s="437"/>
      <c r="R320" s="169"/>
      <c r="U320" s="137"/>
    </row>
    <row r="321" spans="1:24" ht="15" customHeight="1" x14ac:dyDescent="0.15">
      <c r="A321" s="739" t="s">
        <v>440</v>
      </c>
      <c r="B321" s="740"/>
      <c r="C321" s="344">
        <f>[8]B!C905</f>
        <v>0</v>
      </c>
      <c r="D321" s="344">
        <f>[8]B!D905</f>
        <v>0</v>
      </c>
      <c r="E321" s="381">
        <f>[8]B!E905</f>
        <v>0</v>
      </c>
      <c r="F321" s="381">
        <f>[8]B!F905</f>
        <v>0</v>
      </c>
      <c r="G321" s="381">
        <f>[8]B!G905</f>
        <v>0</v>
      </c>
      <c r="H321" s="381">
        <f>[8]B!AA905</f>
        <v>0</v>
      </c>
      <c r="I321" s="381">
        <f>[8]B!AB905</f>
        <v>0</v>
      </c>
      <c r="J321" s="381">
        <f>[8]B!AC905</f>
        <v>0</v>
      </c>
      <c r="K321" s="381">
        <f>[8]B!AD905</f>
        <v>0</v>
      </c>
      <c r="L321" s="381">
        <f>[8]B!AE905</f>
        <v>0</v>
      </c>
      <c r="M321" s="381">
        <f>[8]B!AF905</f>
        <v>0</v>
      </c>
      <c r="N321" s="381">
        <f>[8]B!AG905</f>
        <v>0</v>
      </c>
      <c r="O321" s="381">
        <f>[8]B!AH905</f>
        <v>0</v>
      </c>
      <c r="P321" s="381">
        <f>[8]B!AI905</f>
        <v>0</v>
      </c>
      <c r="Q321" s="381">
        <f>[8]B!AJ905</f>
        <v>0</v>
      </c>
      <c r="R321" s="169"/>
      <c r="U321" s="137"/>
    </row>
    <row r="322" spans="1:24" ht="15" customHeight="1" x14ac:dyDescent="0.15">
      <c r="A322" s="172" t="s">
        <v>441</v>
      </c>
      <c r="B322" s="173"/>
      <c r="C322" s="430"/>
      <c r="D322" s="431"/>
      <c r="E322" s="432"/>
      <c r="F322" s="433"/>
      <c r="G322" s="434"/>
      <c r="H322" s="432"/>
      <c r="I322" s="435"/>
      <c r="J322" s="433"/>
      <c r="K322" s="432"/>
      <c r="L322" s="435"/>
      <c r="M322" s="433"/>
      <c r="N322" s="436"/>
      <c r="O322" s="432"/>
      <c r="P322" s="433"/>
      <c r="Q322" s="437"/>
      <c r="R322" s="169"/>
      <c r="U322" s="137"/>
    </row>
    <row r="323" spans="1:24" ht="15" customHeight="1" x14ac:dyDescent="0.15">
      <c r="A323" s="683" t="s">
        <v>442</v>
      </c>
      <c r="B323" s="728"/>
      <c r="C323" s="438">
        <f>[8]B!C911</f>
        <v>0</v>
      </c>
      <c r="D323" s="438">
        <f>[8]B!D911</f>
        <v>0</v>
      </c>
      <c r="E323" s="439">
        <f>[8]B!E911</f>
        <v>0</v>
      </c>
      <c r="F323" s="439">
        <f>[8]B!F911</f>
        <v>0</v>
      </c>
      <c r="G323" s="439">
        <f>[8]B!G911</f>
        <v>0</v>
      </c>
      <c r="H323" s="439">
        <f>[8]B!AA911</f>
        <v>0</v>
      </c>
      <c r="I323" s="439">
        <f>[8]B!AB911</f>
        <v>0</v>
      </c>
      <c r="J323" s="439">
        <f>[8]B!AC911</f>
        <v>0</v>
      </c>
      <c r="K323" s="439">
        <f>[8]B!AD911</f>
        <v>0</v>
      </c>
      <c r="L323" s="439">
        <f>[8]B!AE911</f>
        <v>0</v>
      </c>
      <c r="M323" s="439">
        <f>[8]B!AF911</f>
        <v>0</v>
      </c>
      <c r="N323" s="439">
        <f>[8]B!AG911</f>
        <v>0</v>
      </c>
      <c r="O323" s="439">
        <f>[8]B!AH911</f>
        <v>0</v>
      </c>
      <c r="P323" s="439">
        <f>[8]B!AI911</f>
        <v>0</v>
      </c>
      <c r="Q323" s="439">
        <f>[8]B!AJ911</f>
        <v>0</v>
      </c>
      <c r="R323" s="169"/>
      <c r="U323" s="137"/>
    </row>
    <row r="324" spans="1:24" ht="15" customHeight="1" x14ac:dyDescent="0.15">
      <c r="A324" s="729" t="s">
        <v>443</v>
      </c>
      <c r="B324" s="730"/>
      <c r="C324" s="440">
        <f>[8]B!C927</f>
        <v>0</v>
      </c>
      <c r="D324" s="440">
        <f>[8]B!D927</f>
        <v>0</v>
      </c>
      <c r="E324" s="441">
        <f>[8]B!E927</f>
        <v>0</v>
      </c>
      <c r="F324" s="441">
        <f>[8]B!F927</f>
        <v>0</v>
      </c>
      <c r="G324" s="441">
        <f>[8]B!G927</f>
        <v>0</v>
      </c>
      <c r="H324" s="441">
        <f>[8]B!AA927</f>
        <v>0</v>
      </c>
      <c r="I324" s="441">
        <f>[8]B!AB927</f>
        <v>0</v>
      </c>
      <c r="J324" s="441">
        <f>[8]B!AC927</f>
        <v>0</v>
      </c>
      <c r="K324" s="441">
        <f>[8]B!AD927</f>
        <v>0</v>
      </c>
      <c r="L324" s="441">
        <f>[8]B!AE927</f>
        <v>0</v>
      </c>
      <c r="M324" s="441">
        <f>[8]B!AF927</f>
        <v>0</v>
      </c>
      <c r="N324" s="441">
        <f>[8]B!AG927</f>
        <v>0</v>
      </c>
      <c r="O324" s="441">
        <f>[8]B!AH927</f>
        <v>0</v>
      </c>
      <c r="P324" s="441">
        <f>[8]B!AI927</f>
        <v>0</v>
      </c>
      <c r="Q324" s="441">
        <f>[8]B!AJ927</f>
        <v>0</v>
      </c>
      <c r="R324" s="169"/>
      <c r="U324" s="137"/>
    </row>
    <row r="325" spans="1:24" ht="15" customHeight="1" x14ac:dyDescent="0.15">
      <c r="A325" s="729" t="s">
        <v>444</v>
      </c>
      <c r="B325" s="730"/>
      <c r="C325" s="442">
        <f>[8]B!C950</f>
        <v>0</v>
      </c>
      <c r="D325" s="442">
        <f>[8]B!D950</f>
        <v>0</v>
      </c>
      <c r="E325" s="443">
        <f>[8]B!E950</f>
        <v>0</v>
      </c>
      <c r="F325" s="443">
        <f>[8]B!F950</f>
        <v>0</v>
      </c>
      <c r="G325" s="443">
        <f>[8]B!G950</f>
        <v>0</v>
      </c>
      <c r="H325" s="443">
        <f>[8]B!AA950</f>
        <v>0</v>
      </c>
      <c r="I325" s="443">
        <f>[8]B!AB950</f>
        <v>0</v>
      </c>
      <c r="J325" s="443">
        <f>[8]B!AC950</f>
        <v>0</v>
      </c>
      <c r="K325" s="443">
        <f>[8]B!AD950</f>
        <v>0</v>
      </c>
      <c r="L325" s="443">
        <f>[8]B!AE950</f>
        <v>0</v>
      </c>
      <c r="M325" s="443">
        <f>[8]B!AF950</f>
        <v>0</v>
      </c>
      <c r="N325" s="443">
        <f>[8]B!AG950</f>
        <v>0</v>
      </c>
      <c r="O325" s="443">
        <f>[8]B!AH950</f>
        <v>0</v>
      </c>
      <c r="P325" s="443">
        <f>[8]B!AI950</f>
        <v>0</v>
      </c>
      <c r="Q325" s="443">
        <f>[8]B!AJ950</f>
        <v>0</v>
      </c>
      <c r="R325" s="169"/>
      <c r="U325" s="137"/>
    </row>
    <row r="326" spans="1:24" ht="15" customHeight="1" x14ac:dyDescent="0.15">
      <c r="A326" s="731" t="s">
        <v>445</v>
      </c>
      <c r="B326" s="732"/>
      <c r="C326" s="444">
        <f>SUM(C318+C319+C321+C323+C324+C325)</f>
        <v>0</v>
      </c>
      <c r="D326" s="444">
        <f t="shared" ref="D326:Q326" si="8">SUM(D318+D319+D321+D323+D324+D325)</f>
        <v>0</v>
      </c>
      <c r="E326" s="444">
        <f t="shared" si="8"/>
        <v>0</v>
      </c>
      <c r="F326" s="444">
        <f t="shared" si="8"/>
        <v>0</v>
      </c>
      <c r="G326" s="444">
        <f t="shared" si="8"/>
        <v>0</v>
      </c>
      <c r="H326" s="444">
        <f t="shared" si="8"/>
        <v>0</v>
      </c>
      <c r="I326" s="444">
        <f t="shared" si="8"/>
        <v>0</v>
      </c>
      <c r="J326" s="444">
        <f t="shared" si="8"/>
        <v>0</v>
      </c>
      <c r="K326" s="444">
        <f t="shared" si="8"/>
        <v>0</v>
      </c>
      <c r="L326" s="444">
        <f t="shared" si="8"/>
        <v>0</v>
      </c>
      <c r="M326" s="444">
        <f t="shared" si="8"/>
        <v>0</v>
      </c>
      <c r="N326" s="444">
        <f t="shared" si="8"/>
        <v>0</v>
      </c>
      <c r="O326" s="444">
        <f t="shared" si="8"/>
        <v>0</v>
      </c>
      <c r="P326" s="444">
        <f t="shared" si="8"/>
        <v>20</v>
      </c>
      <c r="Q326" s="444">
        <f t="shared" si="8"/>
        <v>0</v>
      </c>
      <c r="R326" s="169"/>
      <c r="U326" s="137"/>
    </row>
    <row r="327" spans="1:24" s="177" customFormat="1" ht="24.95" customHeight="1" x14ac:dyDescent="0.15">
      <c r="A327" s="174" t="s">
        <v>446</v>
      </c>
      <c r="B327" s="175"/>
      <c r="C327" s="175"/>
      <c r="D327" s="445"/>
      <c r="E327" s="445"/>
      <c r="F327" s="445"/>
      <c r="G327" s="445"/>
      <c r="H327" s="445"/>
      <c r="I327" s="445"/>
      <c r="J327" s="445"/>
      <c r="K327" s="445"/>
      <c r="L327" s="445"/>
      <c r="M327" s="445"/>
      <c r="N327" s="445"/>
      <c r="O327" s="446"/>
      <c r="P327" s="446"/>
      <c r="Q327" s="446"/>
      <c r="R327" s="446"/>
      <c r="S327" s="176"/>
      <c r="X327" s="5"/>
    </row>
    <row r="328" spans="1:24" ht="24" customHeight="1" x14ac:dyDescent="0.15">
      <c r="A328" s="639" t="s">
        <v>447</v>
      </c>
      <c r="B328" s="720"/>
      <c r="C328" s="595" t="s">
        <v>410</v>
      </c>
      <c r="D328" s="725" t="s">
        <v>434</v>
      </c>
      <c r="E328" s="725"/>
      <c r="F328" s="725"/>
      <c r="G328" s="725"/>
      <c r="H328" s="726" t="s">
        <v>412</v>
      </c>
      <c r="I328" s="726"/>
      <c r="J328" s="727"/>
      <c r="K328" s="655" t="s">
        <v>413</v>
      </c>
      <c r="L328" s="655"/>
      <c r="M328" s="655"/>
      <c r="N328" s="656" t="s">
        <v>414</v>
      </c>
      <c r="O328" s="659" t="s">
        <v>415</v>
      </c>
      <c r="P328" s="660"/>
      <c r="Q328" s="661" t="s">
        <v>416</v>
      </c>
      <c r="S328" s="151"/>
    </row>
    <row r="329" spans="1:24" ht="18" customHeight="1" x14ac:dyDescent="0.15">
      <c r="A329" s="639"/>
      <c r="B329" s="720"/>
      <c r="C329" s="596"/>
      <c r="D329" s="664" t="s">
        <v>448</v>
      </c>
      <c r="E329" s="721" t="s">
        <v>419</v>
      </c>
      <c r="F329" s="722"/>
      <c r="G329" s="723" t="s">
        <v>449</v>
      </c>
      <c r="H329" s="669" t="s">
        <v>421</v>
      </c>
      <c r="I329" s="671" t="s">
        <v>422</v>
      </c>
      <c r="J329" s="644" t="s">
        <v>423</v>
      </c>
      <c r="K329" s="646" t="s">
        <v>424</v>
      </c>
      <c r="L329" s="647" t="s">
        <v>425</v>
      </c>
      <c r="M329" s="648" t="s">
        <v>426</v>
      </c>
      <c r="N329" s="657"/>
      <c r="O329" s="649" t="s">
        <v>427</v>
      </c>
      <c r="P329" s="650" t="s">
        <v>428</v>
      </c>
      <c r="Q329" s="662"/>
    </row>
    <row r="330" spans="1:24" ht="18" customHeight="1" x14ac:dyDescent="0.15">
      <c r="A330" s="639"/>
      <c r="B330" s="720"/>
      <c r="C330" s="680"/>
      <c r="D330" s="665"/>
      <c r="E330" s="152" t="s">
        <v>429</v>
      </c>
      <c r="F330" s="134" t="s">
        <v>430</v>
      </c>
      <c r="G330" s="724"/>
      <c r="H330" s="670"/>
      <c r="I330" s="672"/>
      <c r="J330" s="645"/>
      <c r="K330" s="646"/>
      <c r="L330" s="647"/>
      <c r="M330" s="648"/>
      <c r="N330" s="658"/>
      <c r="O330" s="649"/>
      <c r="P330" s="650"/>
      <c r="Q330" s="663"/>
    </row>
    <row r="331" spans="1:24" ht="15" customHeight="1" x14ac:dyDescent="0.15">
      <c r="A331" s="447">
        <v>1901023</v>
      </c>
      <c r="B331" s="448" t="s">
        <v>369</v>
      </c>
      <c r="C331" s="449">
        <f>[8]B!C2249</f>
        <v>26</v>
      </c>
      <c r="D331" s="449">
        <f>[8]B!D2249</f>
        <v>26</v>
      </c>
      <c r="E331" s="450">
        <f>[8]B!E2249</f>
        <v>26</v>
      </c>
      <c r="F331" s="450">
        <f>[8]B!F2249</f>
        <v>0</v>
      </c>
      <c r="G331" s="450">
        <f>[8]B!G2249</f>
        <v>0</v>
      </c>
      <c r="H331" s="451">
        <f>[8]B!AA2249</f>
        <v>26</v>
      </c>
      <c r="I331" s="451">
        <f>[8]B!AB2249</f>
        <v>0</v>
      </c>
      <c r="J331" s="451">
        <f>[8]B!AC2249</f>
        <v>0</v>
      </c>
      <c r="K331" s="451">
        <f>[8]B!AD2249</f>
        <v>0</v>
      </c>
      <c r="L331" s="451">
        <f>[8]B!AE2249</f>
        <v>0</v>
      </c>
      <c r="M331" s="451">
        <f>[8]B!AF2249</f>
        <v>0</v>
      </c>
      <c r="N331" s="451">
        <f>[8]B!AG2249</f>
        <v>0</v>
      </c>
      <c r="O331" s="451">
        <f>[8]B!AH2249</f>
        <v>0</v>
      </c>
      <c r="P331" s="451">
        <f>[8]B!AI2249</f>
        <v>0</v>
      </c>
      <c r="Q331" s="451">
        <f>[8]B!AJ2249</f>
        <v>0</v>
      </c>
      <c r="R331" s="169"/>
    </row>
    <row r="332" spans="1:24" ht="15" customHeight="1" x14ac:dyDescent="0.15">
      <c r="A332" s="452">
        <v>1901024</v>
      </c>
      <c r="B332" s="453" t="s">
        <v>370</v>
      </c>
      <c r="C332" s="449">
        <f>[8]B!C2250</f>
        <v>0</v>
      </c>
      <c r="D332" s="449">
        <f>[8]B!D2250</f>
        <v>0</v>
      </c>
      <c r="E332" s="450">
        <f>[8]B!E2250</f>
        <v>0</v>
      </c>
      <c r="F332" s="450">
        <f>[8]B!F2250</f>
        <v>0</v>
      </c>
      <c r="G332" s="450">
        <f>[8]B!G2250</f>
        <v>0</v>
      </c>
      <c r="H332" s="451">
        <f>[8]B!AA2250</f>
        <v>0</v>
      </c>
      <c r="I332" s="451">
        <f>[8]B!AB2250</f>
        <v>0</v>
      </c>
      <c r="J332" s="451">
        <f>[8]B!AC2250</f>
        <v>0</v>
      </c>
      <c r="K332" s="451">
        <f>[8]B!AD2250</f>
        <v>0</v>
      </c>
      <c r="L332" s="451">
        <f>[8]B!AE2250</f>
        <v>0</v>
      </c>
      <c r="M332" s="451">
        <f>[8]B!AF2250</f>
        <v>0</v>
      </c>
      <c r="N332" s="451">
        <f>[8]B!AG2250</f>
        <v>0</v>
      </c>
      <c r="O332" s="451">
        <f>[8]B!AH2250</f>
        <v>0</v>
      </c>
      <c r="P332" s="451">
        <f>[8]B!AI2250</f>
        <v>0</v>
      </c>
      <c r="Q332" s="451">
        <f>[8]B!AJ2250</f>
        <v>0</v>
      </c>
      <c r="R332" s="169"/>
    </row>
    <row r="333" spans="1:24" ht="15" customHeight="1" x14ac:dyDescent="0.15">
      <c r="A333" s="452">
        <v>1901025</v>
      </c>
      <c r="B333" s="453" t="s">
        <v>450</v>
      </c>
      <c r="C333" s="449">
        <f>[8]B!C2251</f>
        <v>0</v>
      </c>
      <c r="D333" s="449">
        <f>[8]B!D2251</f>
        <v>0</v>
      </c>
      <c r="E333" s="450">
        <f>[8]B!E2251</f>
        <v>0</v>
      </c>
      <c r="F333" s="450">
        <f>[8]B!F2251</f>
        <v>0</v>
      </c>
      <c r="G333" s="450">
        <f>[8]B!G2251</f>
        <v>0</v>
      </c>
      <c r="H333" s="451">
        <f>[8]B!AA2251</f>
        <v>0</v>
      </c>
      <c r="I333" s="451">
        <f>[8]B!AB2251</f>
        <v>0</v>
      </c>
      <c r="J333" s="451">
        <f>[8]B!AC2251</f>
        <v>0</v>
      </c>
      <c r="K333" s="451">
        <f>[8]B!AD2251</f>
        <v>0</v>
      </c>
      <c r="L333" s="451">
        <f>[8]B!AE2251</f>
        <v>0</v>
      </c>
      <c r="M333" s="451">
        <f>[8]B!AF2251</f>
        <v>0</v>
      </c>
      <c r="N333" s="451">
        <f>[8]B!AG2251</f>
        <v>0</v>
      </c>
      <c r="O333" s="451">
        <f>[8]B!AH2251</f>
        <v>0</v>
      </c>
      <c r="P333" s="451">
        <f>[8]B!AI2251</f>
        <v>0</v>
      </c>
      <c r="Q333" s="451">
        <f>[8]B!AJ2251</f>
        <v>0</v>
      </c>
      <c r="R333" s="169"/>
    </row>
    <row r="334" spans="1:24" ht="15" customHeight="1" x14ac:dyDescent="0.15">
      <c r="A334" s="452">
        <v>1901026</v>
      </c>
      <c r="B334" s="453" t="s">
        <v>374</v>
      </c>
      <c r="C334" s="449">
        <f>[8]B!C2252</f>
        <v>0</v>
      </c>
      <c r="D334" s="449">
        <f>[8]B!D2252</f>
        <v>0</v>
      </c>
      <c r="E334" s="450">
        <f>[8]B!E2252</f>
        <v>0</v>
      </c>
      <c r="F334" s="450">
        <f>[8]B!F2252</f>
        <v>0</v>
      </c>
      <c r="G334" s="450">
        <f>[8]B!G2252</f>
        <v>0</v>
      </c>
      <c r="H334" s="451">
        <f>[8]B!AA2252</f>
        <v>0</v>
      </c>
      <c r="I334" s="451">
        <f>[8]B!AB2252</f>
        <v>0</v>
      </c>
      <c r="J334" s="451">
        <f>[8]B!AC2252</f>
        <v>0</v>
      </c>
      <c r="K334" s="451">
        <f>[8]B!AD2252</f>
        <v>0</v>
      </c>
      <c r="L334" s="451">
        <f>[8]B!AE2252</f>
        <v>0</v>
      </c>
      <c r="M334" s="451">
        <f>[8]B!AF2252</f>
        <v>0</v>
      </c>
      <c r="N334" s="451">
        <f>[8]B!AG2252</f>
        <v>0</v>
      </c>
      <c r="O334" s="451">
        <f>[8]B!AH2252</f>
        <v>0</v>
      </c>
      <c r="P334" s="451">
        <f>[8]B!AI2252</f>
        <v>0</v>
      </c>
      <c r="Q334" s="451">
        <f>[8]B!AJ2252</f>
        <v>0</v>
      </c>
      <c r="R334" s="169"/>
    </row>
    <row r="335" spans="1:24" ht="15" customHeight="1" x14ac:dyDescent="0.15">
      <c r="A335" s="452">
        <v>1901126</v>
      </c>
      <c r="B335" s="453" t="s">
        <v>375</v>
      </c>
      <c r="C335" s="449">
        <f>[8]B!C2253</f>
        <v>0</v>
      </c>
      <c r="D335" s="449">
        <f>[8]B!D2253</f>
        <v>0</v>
      </c>
      <c r="E335" s="450">
        <f>[8]B!E2253</f>
        <v>0</v>
      </c>
      <c r="F335" s="450">
        <f>[8]B!F2253</f>
        <v>0</v>
      </c>
      <c r="G335" s="450">
        <f>[8]B!G2253</f>
        <v>0</v>
      </c>
      <c r="H335" s="451">
        <f>[8]B!AA2253</f>
        <v>0</v>
      </c>
      <c r="I335" s="451">
        <f>[8]B!AB2253</f>
        <v>0</v>
      </c>
      <c r="J335" s="451">
        <f>[8]B!AC2253</f>
        <v>0</v>
      </c>
      <c r="K335" s="451">
        <f>[8]B!AD2253</f>
        <v>0</v>
      </c>
      <c r="L335" s="451">
        <f>[8]B!AE2253</f>
        <v>0</v>
      </c>
      <c r="M335" s="451">
        <f>[8]B!AF2253</f>
        <v>0</v>
      </c>
      <c r="N335" s="451">
        <f>[8]B!AG2253</f>
        <v>0</v>
      </c>
      <c r="O335" s="451">
        <f>[8]B!AH2253</f>
        <v>0</v>
      </c>
      <c r="P335" s="451">
        <f>[8]B!AI2253</f>
        <v>0</v>
      </c>
      <c r="Q335" s="451">
        <f>[8]B!AJ2253</f>
        <v>0</v>
      </c>
      <c r="R335" s="169"/>
    </row>
    <row r="336" spans="1:24" ht="15" customHeight="1" x14ac:dyDescent="0.15">
      <c r="A336" s="452">
        <v>1901027</v>
      </c>
      <c r="B336" s="453" t="s">
        <v>451</v>
      </c>
      <c r="C336" s="449">
        <f>[8]B!C2254</f>
        <v>0</v>
      </c>
      <c r="D336" s="449">
        <f>[8]B!D2254</f>
        <v>0</v>
      </c>
      <c r="E336" s="450">
        <f>[8]B!E2254</f>
        <v>0</v>
      </c>
      <c r="F336" s="450">
        <f>[8]B!F2254</f>
        <v>0</v>
      </c>
      <c r="G336" s="450">
        <f>[8]B!G2254</f>
        <v>0</v>
      </c>
      <c r="H336" s="451">
        <f>[8]B!AA2254</f>
        <v>0</v>
      </c>
      <c r="I336" s="451">
        <f>[8]B!AB2254</f>
        <v>0</v>
      </c>
      <c r="J336" s="451">
        <f>[8]B!AC2254</f>
        <v>0</v>
      </c>
      <c r="K336" s="451">
        <f>[8]B!AD2254</f>
        <v>0</v>
      </c>
      <c r="L336" s="451">
        <f>[8]B!AE2254</f>
        <v>0</v>
      </c>
      <c r="M336" s="451">
        <f>[8]B!AF2254</f>
        <v>0</v>
      </c>
      <c r="N336" s="451">
        <f>[8]B!AG2254</f>
        <v>0</v>
      </c>
      <c r="O336" s="451">
        <f>[8]B!AH2254</f>
        <v>0</v>
      </c>
      <c r="P336" s="451">
        <f>[8]B!AI2254</f>
        <v>0</v>
      </c>
      <c r="Q336" s="451">
        <f>[8]B!AJ2254</f>
        <v>0</v>
      </c>
      <c r="R336" s="169"/>
    </row>
    <row r="337" spans="1:18" ht="15" customHeight="1" x14ac:dyDescent="0.15">
      <c r="A337" s="452">
        <v>1901028</v>
      </c>
      <c r="B337" s="453" t="s">
        <v>379</v>
      </c>
      <c r="C337" s="449">
        <f>[8]B!C2255</f>
        <v>0</v>
      </c>
      <c r="D337" s="449">
        <f>[8]B!D2255</f>
        <v>0</v>
      </c>
      <c r="E337" s="450">
        <f>[8]B!E2255</f>
        <v>0</v>
      </c>
      <c r="F337" s="450">
        <f>[8]B!F2255</f>
        <v>0</v>
      </c>
      <c r="G337" s="450">
        <f>[8]B!G2255</f>
        <v>0</v>
      </c>
      <c r="H337" s="451">
        <f>[8]B!AA2255</f>
        <v>0</v>
      </c>
      <c r="I337" s="451">
        <f>[8]B!AB2255</f>
        <v>0</v>
      </c>
      <c r="J337" s="451">
        <f>[8]B!AC2255</f>
        <v>0</v>
      </c>
      <c r="K337" s="451">
        <f>[8]B!AD2255</f>
        <v>0</v>
      </c>
      <c r="L337" s="451">
        <f>[8]B!AE2255</f>
        <v>0</v>
      </c>
      <c r="M337" s="451">
        <f>[8]B!AF2255</f>
        <v>0</v>
      </c>
      <c r="N337" s="451">
        <f>[8]B!AG2255</f>
        <v>0</v>
      </c>
      <c r="O337" s="451">
        <f>[8]B!AH2255</f>
        <v>0</v>
      </c>
      <c r="P337" s="451">
        <f>[8]B!AI2255</f>
        <v>0</v>
      </c>
      <c r="Q337" s="451">
        <f>[8]B!AJ2255</f>
        <v>0</v>
      </c>
      <c r="R337" s="169"/>
    </row>
    <row r="338" spans="1:18" ht="15" customHeight="1" x14ac:dyDescent="0.15">
      <c r="A338" s="454">
        <v>1901029</v>
      </c>
      <c r="B338" s="455" t="s">
        <v>380</v>
      </c>
      <c r="C338" s="449">
        <f>[8]B!C2256</f>
        <v>0</v>
      </c>
      <c r="D338" s="449">
        <f>[8]B!D2256</f>
        <v>0</v>
      </c>
      <c r="E338" s="450">
        <f>[8]B!E2256</f>
        <v>0</v>
      </c>
      <c r="F338" s="450">
        <f>[8]B!F2256</f>
        <v>0</v>
      </c>
      <c r="G338" s="450">
        <f>[8]B!G2256</f>
        <v>0</v>
      </c>
      <c r="H338" s="451">
        <f>[8]B!AA2256</f>
        <v>0</v>
      </c>
      <c r="I338" s="451">
        <f>[8]B!AB2256</f>
        <v>0</v>
      </c>
      <c r="J338" s="451">
        <f>[8]B!AC2256</f>
        <v>0</v>
      </c>
      <c r="K338" s="451">
        <f>[8]B!AD2256</f>
        <v>0</v>
      </c>
      <c r="L338" s="451">
        <f>[8]B!AE2256</f>
        <v>0</v>
      </c>
      <c r="M338" s="451">
        <f>[8]B!AF2256</f>
        <v>0</v>
      </c>
      <c r="N338" s="451">
        <f>[8]B!AG2256</f>
        <v>0</v>
      </c>
      <c r="O338" s="451">
        <f>[8]B!AH2256</f>
        <v>0</v>
      </c>
      <c r="P338" s="451">
        <f>[8]B!AI2256</f>
        <v>0</v>
      </c>
      <c r="Q338" s="451">
        <f>[8]B!AJ2256</f>
        <v>0</v>
      </c>
      <c r="R338" s="169"/>
    </row>
    <row r="339" spans="1:18" s="393" customFormat="1" ht="15" customHeight="1" x14ac:dyDescent="0.15">
      <c r="A339" s="700" t="s">
        <v>410</v>
      </c>
      <c r="B339" s="701"/>
      <c r="C339" s="456">
        <f>SUM(C331:C338)</f>
        <v>26</v>
      </c>
      <c r="D339" s="457">
        <f>SUM(D331:D338)</f>
        <v>26</v>
      </c>
      <c r="E339" s="458">
        <f t="shared" ref="E339:Q339" si="9">SUM(E331:E338)</f>
        <v>26</v>
      </c>
      <c r="F339" s="458">
        <f t="shared" si="9"/>
        <v>0</v>
      </c>
      <c r="G339" s="458">
        <f t="shared" si="9"/>
        <v>0</v>
      </c>
      <c r="H339" s="458">
        <f t="shared" si="9"/>
        <v>26</v>
      </c>
      <c r="I339" s="458">
        <f t="shared" si="9"/>
        <v>0</v>
      </c>
      <c r="J339" s="458">
        <f t="shared" si="9"/>
        <v>0</v>
      </c>
      <c r="K339" s="458">
        <f t="shared" si="9"/>
        <v>0</v>
      </c>
      <c r="L339" s="458">
        <f t="shared" si="9"/>
        <v>0</v>
      </c>
      <c r="M339" s="458">
        <f t="shared" si="9"/>
        <v>0</v>
      </c>
      <c r="N339" s="458">
        <f t="shared" si="9"/>
        <v>0</v>
      </c>
      <c r="O339" s="458">
        <f t="shared" si="9"/>
        <v>0</v>
      </c>
      <c r="P339" s="444">
        <f t="shared" si="9"/>
        <v>0</v>
      </c>
      <c r="Q339" s="444">
        <f t="shared" si="9"/>
        <v>0</v>
      </c>
      <c r="R339" s="169"/>
    </row>
    <row r="340" spans="1:18" ht="24.95" customHeight="1" x14ac:dyDescent="0.15">
      <c r="A340" s="702" t="s">
        <v>452</v>
      </c>
      <c r="B340" s="702"/>
      <c r="C340" s="178"/>
      <c r="D340" s="459"/>
      <c r="E340" s="459"/>
      <c r="F340" s="459"/>
      <c r="G340" s="459"/>
      <c r="H340" s="459"/>
      <c r="I340" s="459"/>
      <c r="J340" s="459"/>
      <c r="K340" s="459"/>
      <c r="L340" s="459"/>
      <c r="M340" s="459"/>
      <c r="N340" s="179"/>
      <c r="O340" s="371"/>
      <c r="P340" s="371"/>
    </row>
    <row r="341" spans="1:18" ht="15" customHeight="1" x14ac:dyDescent="0.15">
      <c r="A341" s="690" t="s">
        <v>453</v>
      </c>
      <c r="B341" s="691"/>
      <c r="C341" s="705" t="s">
        <v>6</v>
      </c>
      <c r="D341" s="673" t="s">
        <v>418</v>
      </c>
      <c r="E341" s="709" t="s">
        <v>454</v>
      </c>
      <c r="F341" s="709"/>
      <c r="G341" s="709"/>
      <c r="H341" s="709"/>
      <c r="I341" s="709"/>
      <c r="J341" s="710"/>
      <c r="K341" s="711" t="s">
        <v>455</v>
      </c>
      <c r="L341" s="714" t="s">
        <v>413</v>
      </c>
      <c r="M341" s="715"/>
      <c r="N341" s="716"/>
      <c r="O341" s="656" t="s">
        <v>414</v>
      </c>
      <c r="P341" s="694" t="s">
        <v>415</v>
      </c>
      <c r="Q341" s="695"/>
      <c r="R341" s="661" t="s">
        <v>416</v>
      </c>
    </row>
    <row r="342" spans="1:18" ht="15" customHeight="1" x14ac:dyDescent="0.15">
      <c r="A342" s="703"/>
      <c r="B342" s="704"/>
      <c r="C342" s="706"/>
      <c r="D342" s="708"/>
      <c r="E342" s="698" t="s">
        <v>456</v>
      </c>
      <c r="F342" s="699"/>
      <c r="G342" s="699"/>
      <c r="H342" s="699" t="s">
        <v>457</v>
      </c>
      <c r="I342" s="699"/>
      <c r="J342" s="699"/>
      <c r="K342" s="712"/>
      <c r="L342" s="717"/>
      <c r="M342" s="718"/>
      <c r="N342" s="719"/>
      <c r="O342" s="657"/>
      <c r="P342" s="696"/>
      <c r="Q342" s="697"/>
      <c r="R342" s="662"/>
    </row>
    <row r="343" spans="1:18" ht="45" customHeight="1" x14ac:dyDescent="0.15">
      <c r="A343" s="692"/>
      <c r="B343" s="693"/>
      <c r="C343" s="707"/>
      <c r="D343" s="674"/>
      <c r="E343" s="180" t="s">
        <v>429</v>
      </c>
      <c r="F343" s="181" t="s">
        <v>430</v>
      </c>
      <c r="G343" s="560" t="s">
        <v>449</v>
      </c>
      <c r="H343" s="180" t="s">
        <v>429</v>
      </c>
      <c r="I343" s="181" t="s">
        <v>430</v>
      </c>
      <c r="J343" s="560" t="s">
        <v>449</v>
      </c>
      <c r="K343" s="713"/>
      <c r="L343" s="183" t="s">
        <v>424</v>
      </c>
      <c r="M343" s="184" t="s">
        <v>425</v>
      </c>
      <c r="N343" s="185" t="s">
        <v>426</v>
      </c>
      <c r="O343" s="658"/>
      <c r="P343" s="460" t="s">
        <v>427</v>
      </c>
      <c r="Q343" s="461" t="s">
        <v>428</v>
      </c>
      <c r="R343" s="663"/>
    </row>
    <row r="344" spans="1:18" ht="15" customHeight="1" x14ac:dyDescent="0.15">
      <c r="A344" s="186" t="s">
        <v>458</v>
      </c>
      <c r="B344" s="187" t="s">
        <v>459</v>
      </c>
      <c r="C344" s="311">
        <f>[8]B!$C$1216</f>
        <v>6</v>
      </c>
      <c r="D344" s="449">
        <f>[8]B!H1216</f>
        <v>6</v>
      </c>
      <c r="E344" s="450">
        <f>[8]B!I1216</f>
        <v>0</v>
      </c>
      <c r="F344" s="450">
        <f>[8]B!J1216</f>
        <v>6</v>
      </c>
      <c r="G344" s="450">
        <f>[8]B!K1216</f>
        <v>0</v>
      </c>
      <c r="H344" s="450">
        <f>[8]B!L1216</f>
        <v>0</v>
      </c>
      <c r="I344" s="450">
        <f>[8]B!M1216</f>
        <v>0</v>
      </c>
      <c r="J344" s="450">
        <f>[8]B!N1216</f>
        <v>0</v>
      </c>
      <c r="K344" s="462"/>
      <c r="L344" s="450">
        <f>[8]B!AD1216</f>
        <v>0</v>
      </c>
      <c r="M344" s="450">
        <f>[8]B!AE1216</f>
        <v>0</v>
      </c>
      <c r="N344" s="450">
        <f>[8]B!AF1216</f>
        <v>0</v>
      </c>
      <c r="O344" s="450">
        <f>[8]B!AG1216</f>
        <v>0</v>
      </c>
      <c r="P344" s="450">
        <f>[8]B!AH1216</f>
        <v>0</v>
      </c>
      <c r="Q344" s="450">
        <f>[8]B!AI1216</f>
        <v>0</v>
      </c>
      <c r="R344" s="450">
        <f>[8]B!AJ1216</f>
        <v>0</v>
      </c>
    </row>
    <row r="345" spans="1:18" ht="15" customHeight="1" x14ac:dyDescent="0.15">
      <c r="A345" s="188" t="s">
        <v>460</v>
      </c>
      <c r="B345" s="189" t="s">
        <v>461</v>
      </c>
      <c r="C345" s="449">
        <f>[8]B!C1352</f>
        <v>57</v>
      </c>
      <c r="D345" s="449">
        <f>[8]B!H1352</f>
        <v>50</v>
      </c>
      <c r="E345" s="451">
        <f>[8]B!I1352</f>
        <v>46</v>
      </c>
      <c r="F345" s="451">
        <f>[8]B!J1352</f>
        <v>4</v>
      </c>
      <c r="G345" s="451">
        <f>[8]B!K1352</f>
        <v>0</v>
      </c>
      <c r="H345" s="451">
        <f>[8]B!L1352</f>
        <v>5</v>
      </c>
      <c r="I345" s="451">
        <f>[8]B!M1352</f>
        <v>2</v>
      </c>
      <c r="J345" s="451">
        <f>[8]B!N1352</f>
        <v>0</v>
      </c>
      <c r="K345" s="451">
        <v>14</v>
      </c>
      <c r="L345" s="451">
        <f>[8]B!AD1352</f>
        <v>0</v>
      </c>
      <c r="M345" s="451">
        <f>[8]B!AE1352</f>
        <v>0</v>
      </c>
      <c r="N345" s="451">
        <f>[8]B!AF1352</f>
        <v>0</v>
      </c>
      <c r="O345" s="451">
        <f>[8]B!AG1352</f>
        <v>0</v>
      </c>
      <c r="P345" s="451">
        <f>[8]B!AH1352</f>
        <v>0</v>
      </c>
      <c r="Q345" s="451">
        <f>[8]B!AI1352</f>
        <v>0</v>
      </c>
      <c r="R345" s="451">
        <f>[8]B!AJ1352</f>
        <v>0</v>
      </c>
    </row>
    <row r="346" spans="1:18" ht="15" customHeight="1" x14ac:dyDescent="0.15">
      <c r="A346" s="188" t="s">
        <v>113</v>
      </c>
      <c r="B346" s="189" t="s">
        <v>462</v>
      </c>
      <c r="C346" s="449">
        <f>[8]B!C1502</f>
        <v>27</v>
      </c>
      <c r="D346" s="449">
        <f>[8]B!H1502</f>
        <v>23</v>
      </c>
      <c r="E346" s="451">
        <f>[8]B!I1502</f>
        <v>20</v>
      </c>
      <c r="F346" s="451">
        <f>[8]B!J1502</f>
        <v>3</v>
      </c>
      <c r="G346" s="451">
        <f>[8]B!K1502</f>
        <v>2</v>
      </c>
      <c r="H346" s="451">
        <f>[8]B!L1502</f>
        <v>2</v>
      </c>
      <c r="I346" s="451">
        <f>[8]B!M1502</f>
        <v>0</v>
      </c>
      <c r="J346" s="451">
        <f>[8]B!N1502</f>
        <v>0</v>
      </c>
      <c r="K346" s="451">
        <v>17</v>
      </c>
      <c r="L346" s="451">
        <f>[8]B!AD1502</f>
        <v>0</v>
      </c>
      <c r="M346" s="451">
        <f>[8]B!AE1502</f>
        <v>0</v>
      </c>
      <c r="N346" s="451">
        <f>[8]B!AF1502</f>
        <v>0</v>
      </c>
      <c r="O346" s="451">
        <f>[8]B!AG1502</f>
        <v>0</v>
      </c>
      <c r="P346" s="451">
        <f>[8]B!AH1502</f>
        <v>0</v>
      </c>
      <c r="Q346" s="451">
        <f>[8]B!AI1502</f>
        <v>0</v>
      </c>
      <c r="R346" s="451">
        <f>[8]B!AJ1502</f>
        <v>0</v>
      </c>
    </row>
    <row r="347" spans="1:18" ht="15" customHeight="1" x14ac:dyDescent="0.15">
      <c r="A347" s="188" t="s">
        <v>115</v>
      </c>
      <c r="B347" s="189" t="s">
        <v>463</v>
      </c>
      <c r="C347" s="449">
        <f>[8]B!C1566</f>
        <v>6</v>
      </c>
      <c r="D347" s="449">
        <f>[8]B!H1566</f>
        <v>5</v>
      </c>
      <c r="E347" s="451">
        <f>[8]B!I1566</f>
        <v>5</v>
      </c>
      <c r="F347" s="451">
        <f>[8]B!J1566</f>
        <v>0</v>
      </c>
      <c r="G347" s="451">
        <f>[8]B!K1566</f>
        <v>0</v>
      </c>
      <c r="H347" s="451">
        <f>[8]B!L1566</f>
        <v>1</v>
      </c>
      <c r="I347" s="451">
        <f>[8]B!M1566</f>
        <v>0</v>
      </c>
      <c r="J347" s="451">
        <f>[8]B!N1566</f>
        <v>0</v>
      </c>
      <c r="K347" s="451">
        <v>0</v>
      </c>
      <c r="L347" s="451">
        <f>[8]B!AD1566</f>
        <v>0</v>
      </c>
      <c r="M347" s="451">
        <f>[8]B!AE1566</f>
        <v>0</v>
      </c>
      <c r="N347" s="451">
        <f>[8]B!AF1566</f>
        <v>0</v>
      </c>
      <c r="O347" s="451">
        <f>[8]B!AG1566</f>
        <v>0</v>
      </c>
      <c r="P347" s="451">
        <f>[8]B!AH1566</f>
        <v>0</v>
      </c>
      <c r="Q347" s="451">
        <f>[8]B!AI1566</f>
        <v>0</v>
      </c>
      <c r="R347" s="451">
        <f>[8]B!AJ1566</f>
        <v>0</v>
      </c>
    </row>
    <row r="348" spans="1:18" ht="15" customHeight="1" x14ac:dyDescent="0.15">
      <c r="A348" s="188" t="s">
        <v>117</v>
      </c>
      <c r="B348" s="189" t="s">
        <v>464</v>
      </c>
      <c r="C348" s="449">
        <f>[8]B!C1635</f>
        <v>30</v>
      </c>
      <c r="D348" s="449">
        <f>[8]B!H1635</f>
        <v>21</v>
      </c>
      <c r="E348" s="451">
        <f>[8]B!I1635</f>
        <v>21</v>
      </c>
      <c r="F348" s="451">
        <f>[8]B!J1635</f>
        <v>0</v>
      </c>
      <c r="G348" s="451">
        <f>[8]B!K1635</f>
        <v>0</v>
      </c>
      <c r="H348" s="451">
        <f>[8]B!L1635</f>
        <v>9</v>
      </c>
      <c r="I348" s="451">
        <f>[8]B!M1635</f>
        <v>0</v>
      </c>
      <c r="J348" s="451">
        <f>[8]B!N1635</f>
        <v>0</v>
      </c>
      <c r="K348" s="451">
        <v>22</v>
      </c>
      <c r="L348" s="451">
        <f>[8]B!AD1635</f>
        <v>0</v>
      </c>
      <c r="M348" s="451">
        <f>[8]B!AE1635</f>
        <v>0</v>
      </c>
      <c r="N348" s="451">
        <f>[8]B!AF1635</f>
        <v>0</v>
      </c>
      <c r="O348" s="451">
        <f>[8]B!AG1635</f>
        <v>0</v>
      </c>
      <c r="P348" s="451">
        <f>[8]B!AH1635</f>
        <v>0</v>
      </c>
      <c r="Q348" s="451">
        <f>[8]B!AI1635</f>
        <v>0</v>
      </c>
      <c r="R348" s="451">
        <f>[8]B!AJ1635</f>
        <v>0</v>
      </c>
    </row>
    <row r="349" spans="1:18" ht="15" customHeight="1" x14ac:dyDescent="0.15">
      <c r="A349" s="188" t="s">
        <v>465</v>
      </c>
      <c r="B349" s="189" t="s">
        <v>466</v>
      </c>
      <c r="C349" s="449">
        <f>[8]B!C1680</f>
        <v>39</v>
      </c>
      <c r="D349" s="449">
        <f>[8]B!H1680</f>
        <v>34</v>
      </c>
      <c r="E349" s="451">
        <f>[8]B!I1680</f>
        <v>34</v>
      </c>
      <c r="F349" s="451">
        <f>[8]B!J1680</f>
        <v>0</v>
      </c>
      <c r="G349" s="451">
        <f>[8]B!K1680</f>
        <v>0</v>
      </c>
      <c r="H349" s="451">
        <f>[8]B!L1680</f>
        <v>5</v>
      </c>
      <c r="I349" s="451">
        <f>[8]B!M1680</f>
        <v>0</v>
      </c>
      <c r="J349" s="451">
        <f>[8]B!N1680</f>
        <v>0</v>
      </c>
      <c r="K349" s="451">
        <v>39</v>
      </c>
      <c r="L349" s="451">
        <f>[8]B!AD1680</f>
        <v>0</v>
      </c>
      <c r="M349" s="451">
        <f>[8]B!AE1680</f>
        <v>0</v>
      </c>
      <c r="N349" s="451">
        <f>[8]B!AF1680</f>
        <v>0</v>
      </c>
      <c r="O349" s="451">
        <f>[8]B!AG1680</f>
        <v>0</v>
      </c>
      <c r="P349" s="451">
        <f>[8]B!AH1680</f>
        <v>0</v>
      </c>
      <c r="Q349" s="451">
        <f>[8]B!AI1680</f>
        <v>0</v>
      </c>
      <c r="R349" s="451">
        <f>[8]B!AJ1680</f>
        <v>0</v>
      </c>
    </row>
    <row r="350" spans="1:18" ht="15" customHeight="1" x14ac:dyDescent="0.15">
      <c r="A350" s="188" t="s">
        <v>124</v>
      </c>
      <c r="B350" s="189" t="s">
        <v>467</v>
      </c>
      <c r="C350" s="463">
        <f>[8]B!C1914</f>
        <v>6</v>
      </c>
      <c r="D350" s="463">
        <f>[8]B!H1914</f>
        <v>5</v>
      </c>
      <c r="E350" s="451">
        <f>[8]B!I1914</f>
        <v>4</v>
      </c>
      <c r="F350" s="451">
        <f>[8]B!J1914</f>
        <v>1</v>
      </c>
      <c r="G350" s="451">
        <f>[8]B!K1914</f>
        <v>0</v>
      </c>
      <c r="H350" s="451">
        <f>[8]B!L1914</f>
        <v>0</v>
      </c>
      <c r="I350" s="451">
        <f>[8]B!M1914</f>
        <v>1</v>
      </c>
      <c r="J350" s="451">
        <f>[8]B!N1914</f>
        <v>0</v>
      </c>
      <c r="K350" s="451">
        <v>0</v>
      </c>
      <c r="L350" s="451">
        <f>[8]B!AD1914</f>
        <v>0</v>
      </c>
      <c r="M350" s="451">
        <f>[8]B!AE1914</f>
        <v>0</v>
      </c>
      <c r="N350" s="451">
        <f>[8]B!AF1914</f>
        <v>0</v>
      </c>
      <c r="O350" s="451">
        <f>[8]B!AG1914</f>
        <v>0</v>
      </c>
      <c r="P350" s="451">
        <f>[8]B!AH1914</f>
        <v>0</v>
      </c>
      <c r="Q350" s="451">
        <f>[8]B!AI1914</f>
        <v>0</v>
      </c>
      <c r="R350" s="451">
        <f>[8]B!AJ1914</f>
        <v>0</v>
      </c>
    </row>
    <row r="351" spans="1:18" ht="15" customHeight="1" x14ac:dyDescent="0.15">
      <c r="A351" s="188" t="s">
        <v>468</v>
      </c>
      <c r="B351" s="189" t="s">
        <v>469</v>
      </c>
      <c r="C351" s="463">
        <f>[8]B!C1983</f>
        <v>5</v>
      </c>
      <c r="D351" s="463">
        <f>[8]B!H1983</f>
        <v>5</v>
      </c>
      <c r="E351" s="451">
        <f>[8]B!I1983</f>
        <v>5</v>
      </c>
      <c r="F351" s="451">
        <f>[8]B!J1983</f>
        <v>0</v>
      </c>
      <c r="G351" s="451">
        <f>[8]B!K1983</f>
        <v>0</v>
      </c>
      <c r="H351" s="451">
        <f>[8]B!L1983</f>
        <v>0</v>
      </c>
      <c r="I351" s="451">
        <f>[8]B!M1983</f>
        <v>0</v>
      </c>
      <c r="J351" s="451">
        <f>[8]B!N1983</f>
        <v>0</v>
      </c>
      <c r="K351" s="451">
        <v>0</v>
      </c>
      <c r="L351" s="451">
        <f>[8]B!AD1983</f>
        <v>0</v>
      </c>
      <c r="M351" s="451">
        <f>[8]B!AE1983</f>
        <v>0</v>
      </c>
      <c r="N351" s="451">
        <f>[8]B!AF1983</f>
        <v>0</v>
      </c>
      <c r="O351" s="451">
        <f>[8]B!AG1983</f>
        <v>0</v>
      </c>
      <c r="P351" s="451">
        <f>[8]B!AH1983</f>
        <v>0</v>
      </c>
      <c r="Q351" s="451">
        <f>[8]B!AI1983</f>
        <v>0</v>
      </c>
      <c r="R351" s="451">
        <f>[8]B!AJ1983</f>
        <v>0</v>
      </c>
    </row>
    <row r="352" spans="1:18" ht="15" customHeight="1" x14ac:dyDescent="0.15">
      <c r="A352" s="188" t="s">
        <v>470</v>
      </c>
      <c r="B352" s="189" t="s">
        <v>471</v>
      </c>
      <c r="C352" s="463">
        <f>[8]B!C2176</f>
        <v>176</v>
      </c>
      <c r="D352" s="463">
        <f>[8]B!H2176</f>
        <v>136</v>
      </c>
      <c r="E352" s="451">
        <f>[8]B!I2176</f>
        <v>113</v>
      </c>
      <c r="F352" s="451">
        <f>[8]B!J2176</f>
        <v>23</v>
      </c>
      <c r="G352" s="451">
        <f>[8]B!K2176</f>
        <v>9</v>
      </c>
      <c r="H352" s="451">
        <f>[8]B!L2176</f>
        <v>22</v>
      </c>
      <c r="I352" s="451">
        <f>[8]B!M2176</f>
        <v>5</v>
      </c>
      <c r="J352" s="451">
        <f>[8]B!N2176</f>
        <v>4</v>
      </c>
      <c r="K352" s="464"/>
      <c r="L352" s="451">
        <f>[8]B!AD2176</f>
        <v>0</v>
      </c>
      <c r="M352" s="451">
        <f>[8]B!AE2176</f>
        <v>0</v>
      </c>
      <c r="N352" s="451">
        <f>[8]B!AF2176</f>
        <v>0</v>
      </c>
      <c r="O352" s="451">
        <f>[8]B!AG2176</f>
        <v>0</v>
      </c>
      <c r="P352" s="451">
        <f>[8]B!AH2176</f>
        <v>0</v>
      </c>
      <c r="Q352" s="451">
        <f>[8]B!AI2176</f>
        <v>0</v>
      </c>
      <c r="R352" s="451">
        <f>[8]B!AJ2176</f>
        <v>0</v>
      </c>
    </row>
    <row r="353" spans="1:28" ht="15" customHeight="1" x14ac:dyDescent="0.15">
      <c r="A353" s="188" t="s">
        <v>472</v>
      </c>
      <c r="B353" s="189" t="s">
        <v>473</v>
      </c>
      <c r="C353" s="449">
        <f>[8]B!C2218</f>
        <v>8</v>
      </c>
      <c r="D353" s="449">
        <f>[8]B!H2218</f>
        <v>7</v>
      </c>
      <c r="E353" s="451">
        <f>[8]B!I2218</f>
        <v>2</v>
      </c>
      <c r="F353" s="451">
        <f>[8]B!J2218</f>
        <v>5</v>
      </c>
      <c r="G353" s="451">
        <f>[8]B!K2218</f>
        <v>0</v>
      </c>
      <c r="H353" s="451">
        <f>[8]B!L2218</f>
        <v>0</v>
      </c>
      <c r="I353" s="451">
        <f>[8]B!M2218</f>
        <v>1</v>
      </c>
      <c r="J353" s="451">
        <f>[8]B!N2218</f>
        <v>0</v>
      </c>
      <c r="K353" s="451">
        <v>3</v>
      </c>
      <c r="L353" s="451">
        <f>[8]B!AD2218</f>
        <v>0</v>
      </c>
      <c r="M353" s="451">
        <f>[8]B!AE2218</f>
        <v>0</v>
      </c>
      <c r="N353" s="451">
        <f>[8]B!AF2218</f>
        <v>0</v>
      </c>
      <c r="O353" s="451">
        <f>[8]B!AG2218</f>
        <v>0</v>
      </c>
      <c r="P353" s="451">
        <f>[8]B!AH2218</f>
        <v>0</v>
      </c>
      <c r="Q353" s="451">
        <f>[8]B!AI2218</f>
        <v>0</v>
      </c>
      <c r="R353" s="451">
        <f>[8]B!AJ2218</f>
        <v>0</v>
      </c>
    </row>
    <row r="354" spans="1:28" ht="15" customHeight="1" x14ac:dyDescent="0.15">
      <c r="A354" s="188" t="s">
        <v>474</v>
      </c>
      <c r="B354" s="189" t="s">
        <v>475</v>
      </c>
      <c r="C354" s="449">
        <f>[8]B!C2342</f>
        <v>42</v>
      </c>
      <c r="D354" s="449">
        <f>[8]B!H2342</f>
        <v>31</v>
      </c>
      <c r="E354" s="451">
        <f>[8]B!I2342</f>
        <v>21</v>
      </c>
      <c r="F354" s="451">
        <f>[8]B!J2342</f>
        <v>10</v>
      </c>
      <c r="G354" s="451">
        <f>[8]B!K2342</f>
        <v>0</v>
      </c>
      <c r="H354" s="451">
        <f>[8]B!L2342</f>
        <v>8</v>
      </c>
      <c r="I354" s="451">
        <f>[8]B!M2342</f>
        <v>3</v>
      </c>
      <c r="J354" s="451">
        <f>[8]B!N2342</f>
        <v>0</v>
      </c>
      <c r="K354" s="450">
        <v>0</v>
      </c>
      <c r="L354" s="451">
        <f>[8]B!AD2342</f>
        <v>0</v>
      </c>
      <c r="M354" s="451">
        <f>[8]B!AE2342</f>
        <v>0</v>
      </c>
      <c r="N354" s="451">
        <f>[8]B!AF2342</f>
        <v>0</v>
      </c>
      <c r="O354" s="451">
        <f>[8]B!AG2342</f>
        <v>0</v>
      </c>
      <c r="P354" s="451">
        <f>[8]B!AH2342</f>
        <v>0</v>
      </c>
      <c r="Q354" s="451">
        <f>[8]B!AI2342</f>
        <v>0</v>
      </c>
      <c r="R354" s="451">
        <f>[8]B!AJ2342</f>
        <v>0</v>
      </c>
    </row>
    <row r="355" spans="1:28" ht="15" customHeight="1" x14ac:dyDescent="0.15">
      <c r="A355" s="188" t="s">
        <v>476</v>
      </c>
      <c r="B355" s="189" t="s">
        <v>477</v>
      </c>
      <c r="C355" s="449">
        <f>[8]B!C2377</f>
        <v>6</v>
      </c>
      <c r="D355" s="449">
        <f>[8]B!H2377</f>
        <v>5</v>
      </c>
      <c r="E355" s="451">
        <f>[8]B!I2377</f>
        <v>5</v>
      </c>
      <c r="F355" s="451">
        <f>[8]B!J2377</f>
        <v>0</v>
      </c>
      <c r="G355" s="451">
        <f>[8]B!K2377</f>
        <v>0</v>
      </c>
      <c r="H355" s="451">
        <f>[8]B!L2377</f>
        <v>1</v>
      </c>
      <c r="I355" s="451">
        <f>[8]B!M2377</f>
        <v>0</v>
      </c>
      <c r="J355" s="451">
        <f>[8]B!N2377</f>
        <v>0</v>
      </c>
      <c r="K355" s="450">
        <v>1</v>
      </c>
      <c r="L355" s="451">
        <f>[8]B!AD2377</f>
        <v>0</v>
      </c>
      <c r="M355" s="451">
        <f>[8]B!AE2377</f>
        <v>0</v>
      </c>
      <c r="N355" s="451">
        <f>[8]B!AF2377</f>
        <v>0</v>
      </c>
      <c r="O355" s="451">
        <f>[8]B!AG2377</f>
        <v>0</v>
      </c>
      <c r="P355" s="451">
        <f>[8]B!AH2377</f>
        <v>0</v>
      </c>
      <c r="Q355" s="451">
        <f>[8]B!AI2377</f>
        <v>0</v>
      </c>
      <c r="R355" s="451">
        <f>[8]B!AJ2377</f>
        <v>0</v>
      </c>
    </row>
    <row r="356" spans="1:28" ht="15" customHeight="1" x14ac:dyDescent="0.15">
      <c r="A356" s="188" t="s">
        <v>478</v>
      </c>
      <c r="B356" s="189" t="s">
        <v>479</v>
      </c>
      <c r="C356" s="449">
        <f>[8]B!C2414</f>
        <v>40</v>
      </c>
      <c r="D356" s="449">
        <f>[8]B!H2414</f>
        <v>33</v>
      </c>
      <c r="E356" s="451">
        <f>[8]B!I2414</f>
        <v>22</v>
      </c>
      <c r="F356" s="451">
        <f>[8]B!J2414</f>
        <v>11</v>
      </c>
      <c r="G356" s="451">
        <f>[8]B!K2414</f>
        <v>1</v>
      </c>
      <c r="H356" s="451">
        <f>[8]B!L2414</f>
        <v>5</v>
      </c>
      <c r="I356" s="451">
        <f>[8]B!M2414</f>
        <v>1</v>
      </c>
      <c r="J356" s="451">
        <f>[8]B!N2414</f>
        <v>0</v>
      </c>
      <c r="K356" s="450">
        <v>0</v>
      </c>
      <c r="L356" s="451">
        <f>[8]B!AD2414</f>
        <v>0</v>
      </c>
      <c r="M356" s="451">
        <f>[8]B!AE2414</f>
        <v>0</v>
      </c>
      <c r="N356" s="451">
        <f>[8]B!AF2414</f>
        <v>0</v>
      </c>
      <c r="O356" s="451">
        <f>[8]B!AG2414</f>
        <v>0</v>
      </c>
      <c r="P356" s="451">
        <f>[8]B!AH2414</f>
        <v>0</v>
      </c>
      <c r="Q356" s="451">
        <f>[8]B!AI2414</f>
        <v>0</v>
      </c>
      <c r="R356" s="451">
        <f>[8]B!AJ2414</f>
        <v>0</v>
      </c>
    </row>
    <row r="357" spans="1:28" ht="15" customHeight="1" x14ac:dyDescent="0.15">
      <c r="A357" s="190" t="s">
        <v>480</v>
      </c>
      <c r="B357" s="189" t="s">
        <v>481</v>
      </c>
      <c r="C357" s="465">
        <f>SUM(C358:C360)</f>
        <v>87</v>
      </c>
      <c r="D357" s="465">
        <f t="shared" ref="D357:J357" si="10">SUM(D358:D360)</f>
        <v>86</v>
      </c>
      <c r="E357" s="466">
        <f t="shared" si="10"/>
        <v>23</v>
      </c>
      <c r="F357" s="466">
        <f t="shared" si="10"/>
        <v>63</v>
      </c>
      <c r="G357" s="466">
        <f t="shared" si="10"/>
        <v>1</v>
      </c>
      <c r="H357" s="466">
        <f t="shared" si="10"/>
        <v>0</v>
      </c>
      <c r="I357" s="466">
        <f t="shared" si="10"/>
        <v>0</v>
      </c>
      <c r="J357" s="466">
        <f t="shared" si="10"/>
        <v>0</v>
      </c>
      <c r="K357" s="464"/>
      <c r="L357" s="466">
        <f>SUM(L358:L360)</f>
        <v>0</v>
      </c>
      <c r="M357" s="466">
        <f t="shared" ref="M357:R357" si="11">SUM(M358:M360)</f>
        <v>0</v>
      </c>
      <c r="N357" s="466">
        <f t="shared" si="11"/>
        <v>0</v>
      </c>
      <c r="O357" s="466">
        <f t="shared" si="11"/>
        <v>0</v>
      </c>
      <c r="P357" s="466">
        <f t="shared" si="11"/>
        <v>0</v>
      </c>
      <c r="Q357" s="466">
        <f t="shared" si="11"/>
        <v>0</v>
      </c>
      <c r="R357" s="466">
        <f t="shared" si="11"/>
        <v>0</v>
      </c>
    </row>
    <row r="358" spans="1:28" ht="15" customHeight="1" x14ac:dyDescent="0.15">
      <c r="A358" s="191"/>
      <c r="B358" s="76" t="s">
        <v>184</v>
      </c>
      <c r="C358" s="465">
        <f>[8]B!C2420</f>
        <v>87</v>
      </c>
      <c r="D358" s="465">
        <f>[8]B!H2420</f>
        <v>86</v>
      </c>
      <c r="E358" s="451">
        <f>[8]B!I2420</f>
        <v>23</v>
      </c>
      <c r="F358" s="451">
        <f>[8]B!J2420</f>
        <v>63</v>
      </c>
      <c r="G358" s="451">
        <f>[8]B!K2420</f>
        <v>1</v>
      </c>
      <c r="H358" s="451">
        <f>[8]B!L2420</f>
        <v>0</v>
      </c>
      <c r="I358" s="451">
        <f>[8]B!M2420</f>
        <v>0</v>
      </c>
      <c r="J358" s="451">
        <f>[8]B!N2420</f>
        <v>0</v>
      </c>
      <c r="K358" s="464"/>
      <c r="L358" s="451">
        <f>[8]B!AD2420</f>
        <v>0</v>
      </c>
      <c r="M358" s="451">
        <f>[8]B!AE2420</f>
        <v>0</v>
      </c>
      <c r="N358" s="451">
        <f>[8]B!AF2420</f>
        <v>0</v>
      </c>
      <c r="O358" s="451">
        <f>[8]B!AG2420</f>
        <v>0</v>
      </c>
      <c r="P358" s="451">
        <f>[8]B!AH2420</f>
        <v>0</v>
      </c>
      <c r="Q358" s="451">
        <f>[8]B!AI2420</f>
        <v>0</v>
      </c>
      <c r="R358" s="451">
        <f>[8]B!AJ2420</f>
        <v>0</v>
      </c>
    </row>
    <row r="359" spans="1:28" ht="15" customHeight="1" x14ac:dyDescent="0.15">
      <c r="A359" s="191"/>
      <c r="B359" s="76" t="s">
        <v>185</v>
      </c>
      <c r="C359" s="465">
        <f>[8]B!C2421</f>
        <v>0</v>
      </c>
      <c r="D359" s="465">
        <f>[8]B!H2421</f>
        <v>0</v>
      </c>
      <c r="E359" s="451">
        <f>[8]B!I2421</f>
        <v>0</v>
      </c>
      <c r="F359" s="451">
        <f>[8]B!J2421</f>
        <v>0</v>
      </c>
      <c r="G359" s="451">
        <f>[8]B!K2421</f>
        <v>0</v>
      </c>
      <c r="H359" s="451">
        <f>[8]B!L2421</f>
        <v>0</v>
      </c>
      <c r="I359" s="451">
        <f>[8]B!M2421</f>
        <v>0</v>
      </c>
      <c r="J359" s="451">
        <f>[8]B!N2421</f>
        <v>0</v>
      </c>
      <c r="K359" s="464"/>
      <c r="L359" s="451">
        <f>[8]B!AD2421</f>
        <v>0</v>
      </c>
      <c r="M359" s="451">
        <f>[8]B!AE2421</f>
        <v>0</v>
      </c>
      <c r="N359" s="451">
        <f>[8]B!AF2421</f>
        <v>0</v>
      </c>
      <c r="O359" s="451">
        <f>[8]B!AG2421</f>
        <v>0</v>
      </c>
      <c r="P359" s="451">
        <f>[8]B!AH2421</f>
        <v>0</v>
      </c>
      <c r="Q359" s="451">
        <f>[8]B!AI2421</f>
        <v>0</v>
      </c>
      <c r="R359" s="451">
        <f>[8]B!AJ2421</f>
        <v>0</v>
      </c>
    </row>
    <row r="360" spans="1:28" ht="15" customHeight="1" x14ac:dyDescent="0.15">
      <c r="A360" s="191"/>
      <c r="B360" s="76" t="s">
        <v>186</v>
      </c>
      <c r="C360" s="318">
        <f>SUM([8]B!C2422:C2426)</f>
        <v>0</v>
      </c>
      <c r="D360" s="318">
        <f>SUM([8]B!H2422:H2426)</f>
        <v>0</v>
      </c>
      <c r="E360" s="467">
        <f>SUM([8]B!I2422:I2426)</f>
        <v>0</v>
      </c>
      <c r="F360" s="467">
        <f>SUM([8]B!J2422:J2426)</f>
        <v>0</v>
      </c>
      <c r="G360" s="467">
        <f>SUM([8]B!K2422:K2426)</f>
        <v>0</v>
      </c>
      <c r="H360" s="467">
        <f>SUM([8]B!L2422:L2426)</f>
        <v>0</v>
      </c>
      <c r="I360" s="467">
        <f>SUM([8]B!M2422:M2426)</f>
        <v>0</v>
      </c>
      <c r="J360" s="467">
        <f>SUM([8]B!N2422:N2426)</f>
        <v>0</v>
      </c>
      <c r="K360" s="464"/>
      <c r="L360" s="467">
        <f>SUM([8]B!AD2422:AD2426)</f>
        <v>0</v>
      </c>
      <c r="M360" s="467">
        <f>SUM([8]B!AE2422:AE2426)</f>
        <v>0</v>
      </c>
      <c r="N360" s="467">
        <f>SUM([8]B!AF2422:AF2426)</f>
        <v>0</v>
      </c>
      <c r="O360" s="467">
        <f>SUM([8]B!AG2422:AG2426)</f>
        <v>0</v>
      </c>
      <c r="P360" s="467">
        <f>SUM([8]B!AH2422:AH2426)</f>
        <v>0</v>
      </c>
      <c r="Q360" s="467">
        <f>SUM([8]B!AI2422:AI2426)</f>
        <v>0</v>
      </c>
      <c r="R360" s="467">
        <f>SUM([8]B!AJ2422:AJ2426)</f>
        <v>0</v>
      </c>
    </row>
    <row r="361" spans="1:28" ht="15" customHeight="1" x14ac:dyDescent="0.15">
      <c r="A361" s="188" t="s">
        <v>482</v>
      </c>
      <c r="B361" s="189" t="s">
        <v>483</v>
      </c>
      <c r="C361" s="449">
        <f>[8]B!C2660</f>
        <v>61</v>
      </c>
      <c r="D361" s="449">
        <f>[8]B!H2660</f>
        <v>53</v>
      </c>
      <c r="E361" s="451">
        <f>[8]B!I2660</f>
        <v>52</v>
      </c>
      <c r="F361" s="451">
        <f>[8]B!J2660</f>
        <v>1</v>
      </c>
      <c r="G361" s="451">
        <f>[8]B!K2660</f>
        <v>0</v>
      </c>
      <c r="H361" s="451">
        <f>[8]B!L2660</f>
        <v>8</v>
      </c>
      <c r="I361" s="451">
        <f>[8]B!M2660</f>
        <v>0</v>
      </c>
      <c r="J361" s="451">
        <f>[8]B!N2660</f>
        <v>0</v>
      </c>
      <c r="K361" s="450">
        <v>2</v>
      </c>
      <c r="L361" s="451">
        <f>[8]B!AD2660</f>
        <v>0</v>
      </c>
      <c r="M361" s="451">
        <f>[8]B!AE2660</f>
        <v>0</v>
      </c>
      <c r="N361" s="451">
        <f>[8]B!AF2660</f>
        <v>0</v>
      </c>
      <c r="O361" s="451">
        <f>[8]B!AG2660</f>
        <v>0</v>
      </c>
      <c r="P361" s="451">
        <f>[8]B!AH2660</f>
        <v>0</v>
      </c>
      <c r="Q361" s="451">
        <f>[8]B!AI2660</f>
        <v>0</v>
      </c>
      <c r="R361" s="451">
        <f>[8]B!AJ2660</f>
        <v>0</v>
      </c>
    </row>
    <row r="362" spans="1:28" ht="15" customHeight="1" x14ac:dyDescent="0.15">
      <c r="A362" s="188" t="s">
        <v>484</v>
      </c>
      <c r="B362" s="189" t="s">
        <v>485</v>
      </c>
      <c r="C362" s="468">
        <f>SUM([8]B!C2843+[8]B!C2816)</f>
        <v>62</v>
      </c>
      <c r="D362" s="468">
        <f>SUM([8]B!H2843+[8]B!H2816)</f>
        <v>33</v>
      </c>
      <c r="E362" s="467">
        <f>SUM([8]B!I2843+[8]B!I2816)</f>
        <v>33</v>
      </c>
      <c r="F362" s="467">
        <f>SUM([8]B!J2843+[8]B!J2816)</f>
        <v>0</v>
      </c>
      <c r="G362" s="467">
        <f>SUM([8]B!K2843+[8]B!K2816)</f>
        <v>0</v>
      </c>
      <c r="H362" s="467">
        <f>SUM([8]B!L2843+[8]B!L2816)</f>
        <v>29</v>
      </c>
      <c r="I362" s="467">
        <f>SUM([8]B!M2843+[8]B!M2816)</f>
        <v>0</v>
      </c>
      <c r="J362" s="467">
        <f>SUM([8]B!N2843+[8]B!N2816)</f>
        <v>0</v>
      </c>
      <c r="K362" s="450">
        <v>60</v>
      </c>
      <c r="L362" s="467">
        <f>SUM([8]B!AD2843+[8]B!AD2816)</f>
        <v>0</v>
      </c>
      <c r="M362" s="467">
        <f>SUM([8]B!AE2843+[8]B!AE2816)</f>
        <v>0</v>
      </c>
      <c r="N362" s="467">
        <f>SUM([8]B!AF2843+[8]B!AF2816)</f>
        <v>0</v>
      </c>
      <c r="O362" s="467">
        <f>SUM([8]B!AG2843+[8]B!AG2816)</f>
        <v>0</v>
      </c>
      <c r="P362" s="467">
        <f>SUM([8]B!AH2843+[8]B!AH2816)</f>
        <v>0</v>
      </c>
      <c r="Q362" s="467">
        <f>SUM([8]B!AI2843+[8]B!AI2816)</f>
        <v>0</v>
      </c>
      <c r="R362" s="467">
        <f>SUM([8]B!AJ2843+[8]B!AJ2816)</f>
        <v>0</v>
      </c>
    </row>
    <row r="363" spans="1:28" ht="15" customHeight="1" x14ac:dyDescent="0.15">
      <c r="A363" s="192" t="s">
        <v>484</v>
      </c>
      <c r="B363" s="193" t="s">
        <v>486</v>
      </c>
      <c r="C363" s="469">
        <f>[8]B!C2672</f>
        <v>10</v>
      </c>
      <c r="D363" s="449">
        <f>[8]B!H2672</f>
        <v>7</v>
      </c>
      <c r="E363" s="470">
        <f>[8]B!I2672</f>
        <v>7</v>
      </c>
      <c r="F363" s="470">
        <f>[8]B!J2672</f>
        <v>0</v>
      </c>
      <c r="G363" s="470">
        <f>[8]B!K2672</f>
        <v>1</v>
      </c>
      <c r="H363" s="470">
        <f>[8]B!L2672</f>
        <v>2</v>
      </c>
      <c r="I363" s="470">
        <f>[8]B!M2672</f>
        <v>0</v>
      </c>
      <c r="J363" s="470">
        <f>[8]B!N2672</f>
        <v>0</v>
      </c>
      <c r="K363" s="471"/>
      <c r="L363" s="470">
        <f>[8]B!AD2672</f>
        <v>0</v>
      </c>
      <c r="M363" s="470">
        <f>[8]B!AE2672</f>
        <v>0</v>
      </c>
      <c r="N363" s="470">
        <f>[8]B!AF2672</f>
        <v>0</v>
      </c>
      <c r="O363" s="470">
        <f>[8]B!AG2672</f>
        <v>0</v>
      </c>
      <c r="P363" s="470">
        <f>[8]B!AH2672</f>
        <v>0</v>
      </c>
      <c r="Q363" s="470">
        <f>[8]B!AI2672</f>
        <v>0</v>
      </c>
      <c r="R363" s="470">
        <f>[8]B!AJ2672</f>
        <v>0</v>
      </c>
    </row>
    <row r="364" spans="1:28" s="3" customFormat="1" ht="15" customHeight="1" x14ac:dyDescent="0.15">
      <c r="A364" s="639" t="s">
        <v>487</v>
      </c>
      <c r="B364" s="639"/>
      <c r="C364" s="456">
        <f>SUM(C344:C357)+C361+C362+C363</f>
        <v>668</v>
      </c>
      <c r="D364" s="456">
        <f t="shared" ref="D364:J364" si="12">SUM(D344:D357)+D361+D362+D363</f>
        <v>540</v>
      </c>
      <c r="E364" s="456">
        <f t="shared" si="12"/>
        <v>413</v>
      </c>
      <c r="F364" s="456">
        <f t="shared" si="12"/>
        <v>127</v>
      </c>
      <c r="G364" s="456">
        <f t="shared" si="12"/>
        <v>14</v>
      </c>
      <c r="H364" s="456">
        <f t="shared" si="12"/>
        <v>97</v>
      </c>
      <c r="I364" s="456">
        <f t="shared" si="12"/>
        <v>13</v>
      </c>
      <c r="J364" s="456">
        <f t="shared" si="12"/>
        <v>4</v>
      </c>
      <c r="K364" s="456">
        <f>SUM(K345:K351)+K361+K362+K353+K354+K355+K356</f>
        <v>158</v>
      </c>
      <c r="L364" s="456">
        <f t="shared" ref="L364:R364" si="13">SUM(L344:L357)+L361+L362+L363</f>
        <v>0</v>
      </c>
      <c r="M364" s="456">
        <f t="shared" si="13"/>
        <v>0</v>
      </c>
      <c r="N364" s="456">
        <f t="shared" si="13"/>
        <v>0</v>
      </c>
      <c r="O364" s="456">
        <f t="shared" si="13"/>
        <v>0</v>
      </c>
      <c r="P364" s="456">
        <f t="shared" si="13"/>
        <v>0</v>
      </c>
      <c r="Q364" s="456">
        <f t="shared" si="13"/>
        <v>0</v>
      </c>
      <c r="R364" s="456">
        <f t="shared" si="13"/>
        <v>0</v>
      </c>
    </row>
    <row r="365" spans="1:28" ht="24.95" customHeight="1" x14ac:dyDescent="0.15">
      <c r="A365" s="689" t="s">
        <v>488</v>
      </c>
      <c r="B365" s="689"/>
      <c r="C365" s="689"/>
      <c r="D365" s="689"/>
      <c r="E365" s="689"/>
      <c r="F365" s="689"/>
    </row>
    <row r="366" spans="1:28" ht="42" customHeight="1" x14ac:dyDescent="0.15">
      <c r="A366" s="690" t="s">
        <v>489</v>
      </c>
      <c r="B366" s="691"/>
      <c r="C366" s="595" t="s">
        <v>410</v>
      </c>
      <c r="D366" s="595" t="s">
        <v>490</v>
      </c>
      <c r="E366" s="656" t="s">
        <v>491</v>
      </c>
      <c r="F366" s="656" t="s">
        <v>492</v>
      </c>
      <c r="G366" s="460" t="s">
        <v>493</v>
      </c>
      <c r="H366" s="460" t="s">
        <v>494</v>
      </c>
      <c r="I366" s="460" t="s">
        <v>495</v>
      </c>
      <c r="J366" s="472" t="s">
        <v>495</v>
      </c>
    </row>
    <row r="367" spans="1:28" ht="32.25" customHeight="1" x14ac:dyDescent="0.15">
      <c r="A367" s="692"/>
      <c r="B367" s="693"/>
      <c r="C367" s="680"/>
      <c r="D367" s="680"/>
      <c r="E367" s="658"/>
      <c r="F367" s="658"/>
      <c r="G367" s="473" t="s">
        <v>491</v>
      </c>
      <c r="H367" s="473" t="s">
        <v>492</v>
      </c>
      <c r="I367" s="473" t="s">
        <v>491</v>
      </c>
      <c r="J367" s="474" t="s">
        <v>492</v>
      </c>
    </row>
    <row r="368" spans="1:28" ht="15" customHeight="1" x14ac:dyDescent="0.15">
      <c r="A368" s="683" t="s">
        <v>496</v>
      </c>
      <c r="B368" s="684"/>
      <c r="C368" s="475">
        <f>SUM(E368,F368)</f>
        <v>167</v>
      </c>
      <c r="D368" s="476">
        <v>83</v>
      </c>
      <c r="E368" s="477">
        <f>SUM([8]B!P1216,[8]B!P1352,[8]B!P1502,[8]B!P1566,[8]B!P1635,[8]B!P1680,[8]B!P1901,[8]B!P1913,[8]B!P1983,[8]B!P2176,[8]B!P2218,[8]B!P2342,[8]B!P2377,[8]B!P2414,[8]B!P2429,[8]B!P2660,[8]B!P2672,[8]B!P2843)</f>
        <v>8</v>
      </c>
      <c r="F368" s="477">
        <f>SUM([8]B!Q1216,[8]B!Q1352,[8]B!Q1502,[8]B!Q1566,[8]B!Q1635,[8]B!Q1680,[8]B!Q1901,[8]B!Q1913,[8]B!Q1983,[8]B!Q2176,[8]B!Q2218,[8]B!Q2342,[8]B!Q2377,[8]B!Q2414,[8]B!Q2429,[8]B!Q2660,[8]B!Q2672,[8]B!Q2843,[8]B!Q2676,[8]B!Q2702)</f>
        <v>159</v>
      </c>
      <c r="G368" s="476"/>
      <c r="H368" s="478"/>
      <c r="I368" s="478"/>
      <c r="J368" s="479"/>
      <c r="K368" s="165" t="str">
        <f>AA368</f>
        <v/>
      </c>
      <c r="AA368" s="194" t="str">
        <f>IF(C368&lt;D368,"Beneficiarios MAI no puede ser mayor al TOTAL","")</f>
        <v/>
      </c>
      <c r="AB368" s="194">
        <f>IF(C368&lt;D368,1,0)</f>
        <v>0</v>
      </c>
    </row>
    <row r="369" spans="1:28" ht="15" customHeight="1" x14ac:dyDescent="0.15">
      <c r="A369" s="685" t="s">
        <v>497</v>
      </c>
      <c r="B369" s="686"/>
      <c r="C369" s="480">
        <f>SUM(E369,F369)</f>
        <v>127</v>
      </c>
      <c r="D369" s="481">
        <v>91</v>
      </c>
      <c r="E369" s="482">
        <f>SUM([8]B!S1216,[8]B!S1352,[8]B!S1502,[8]B!S1566,[8]B!S1635,[8]B!S1680,[8]B!S1901,[8]B!S1913,[8]B!S1983,[8]B!S2176,[8]B!S2218,[8]B!S2342,[8]B!S2377,[8]B!S2414,[8]B!S2429,[8]B!S2660,[8]B!S2672,[8]B!S2843)</f>
        <v>17</v>
      </c>
      <c r="F369" s="482">
        <f>SUM([8]B!T1216,[8]B!T1352,[8]B!T1502,[8]B!T1566,[8]B!T1635,[8]B!T1680,[8]B!T1901,[8]B!T1913,[8]B!T1983,[8]B!T2176,[8]B!T2218,[8]B!T2342,[8]B!T2377,[8]B!T2414,[8]B!T2429,[8]B!T2660,[8]B!T2672,[8]B!T2843)</f>
        <v>110</v>
      </c>
      <c r="G369" s="481"/>
      <c r="H369" s="483"/>
      <c r="I369" s="483"/>
      <c r="J369" s="483"/>
      <c r="K369" s="165" t="str">
        <f>AA369</f>
        <v/>
      </c>
      <c r="AA369" s="194" t="str">
        <f>IF(C369&lt;D369,"Beneficiarios MAI no puede ser mayor al TOTAL","")</f>
        <v/>
      </c>
      <c r="AB369" s="194">
        <f>IF(C369&lt;D369,1,0)</f>
        <v>0</v>
      </c>
    </row>
    <row r="370" spans="1:28" ht="15" customHeight="1" x14ac:dyDescent="0.15">
      <c r="A370" s="687" t="s">
        <v>498</v>
      </c>
      <c r="B370" s="195" t="s">
        <v>499</v>
      </c>
      <c r="C370" s="475">
        <f>SUM(E370,F370)</f>
        <v>216</v>
      </c>
      <c r="D370" s="476">
        <v>187</v>
      </c>
      <c r="E370" s="477">
        <f>SUM([8]B!Y1216,[8]B!Y1352,[8]B!Y1502,[8]B!Y1566,[8]B!Y1635,[8]B!Y1680,[8]B!Y1901,[8]B!Y1913,[8]B!Y1983,[8]B!Y2176,[8]B!Y2218,[8]B!Y2342,[8]B!Y2377,[8]B!Y2414,[8]B!Y2429,[8]B!Y2660,[8]B!Y2672,[8]B!Y2843)</f>
        <v>19</v>
      </c>
      <c r="F370" s="477">
        <f>SUM([8]B!Z1216,[8]B!Z1352,[8]B!Z1502,[8]B!Z1566,[8]B!Z1635,[8]B!Z1680,[8]B!Z1901,[8]B!Z1913,[8]B!Z1983,[8]B!Z2176,[8]B!Z2218,[8]B!Z2342,[8]B!Z2377,[8]B!Z2414,[8]B!Z2429,[8]B!Z2660,[8]B!Z2672,[8]B!Z2843)</f>
        <v>197</v>
      </c>
      <c r="G370" s="476"/>
      <c r="H370" s="478"/>
      <c r="I370" s="478"/>
      <c r="J370" s="478"/>
      <c r="K370" s="165" t="str">
        <f>AA370</f>
        <v/>
      </c>
      <c r="AA370" s="194" t="str">
        <f>IF(C370&lt;D370,"Beneficiarios MAI no puede ser mayor al TOTAL","")</f>
        <v/>
      </c>
      <c r="AB370" s="194">
        <f>IF(C370&lt;D370,1,0)</f>
        <v>0</v>
      </c>
    </row>
    <row r="371" spans="1:28" ht="15" customHeight="1" x14ac:dyDescent="0.15">
      <c r="A371" s="688"/>
      <c r="B371" s="196" t="s">
        <v>500</v>
      </c>
      <c r="C371" s="484">
        <f>SUM(E371,F371)</f>
        <v>0</v>
      </c>
      <c r="D371" s="485"/>
      <c r="E371" s="486">
        <f>SUM([8]B!V1216,[8]B!V1352,[8]B!V1502,[8]B!V1566,[8]B!V1635,[8]B!V1680,[8]B!V1901,[8]B!V1913,[8]B!V1983,[8]B!V2176,[8]B!V2218,[8]B!V2342,[8]B!V2377,[8]B!V2414,[8]B!V2429,[8]B!V2660,[8]B!V2672,[8]B!V2843)</f>
        <v>0</v>
      </c>
      <c r="F371" s="486">
        <f>SUM([8]B!W1216,[8]B!W1352,[8]B!W1502,[8]B!W1566,[8]B!W1635,[8]B!W1680,[8]B!W1901,[8]B!W1913,[8]B!W1983,[8]B!W2176,[8]B!W2218,[8]B!W2342,[8]B!W2377,[8]B!W2414,[8]B!W2429,[8]B!W2660,[8]B!W2672,[8]B!W2843)</f>
        <v>0</v>
      </c>
      <c r="G371" s="485"/>
      <c r="H371" s="487"/>
      <c r="I371" s="487"/>
      <c r="J371" s="487"/>
      <c r="K371" s="165" t="str">
        <f>AA371</f>
        <v/>
      </c>
      <c r="AA371" s="194" t="str">
        <f>IF(C371&lt;D371,"Beneficiarios MAI no puede ser mayor al TOTAL","")</f>
        <v/>
      </c>
      <c r="AB371" s="194">
        <f>IF(C371&lt;D371,1,0)</f>
        <v>0</v>
      </c>
    </row>
    <row r="372" spans="1:28" ht="24.95" customHeight="1" x14ac:dyDescent="0.15">
      <c r="A372" s="689" t="s">
        <v>501</v>
      </c>
      <c r="B372" s="689"/>
      <c r="C372" s="197"/>
      <c r="D372" s="197"/>
      <c r="E372" s="2"/>
      <c r="F372" s="2"/>
      <c r="G372" s="371"/>
      <c r="H372" s="371"/>
      <c r="I372" s="371"/>
      <c r="J372" s="371"/>
      <c r="K372" s="371"/>
      <c r="L372" s="371"/>
      <c r="M372" s="371"/>
      <c r="N372" s="371"/>
      <c r="O372" s="371"/>
      <c r="P372" s="371"/>
      <c r="Q372" s="371"/>
      <c r="R372" s="371"/>
      <c r="S372" s="371"/>
      <c r="T372" s="371"/>
      <c r="U372" s="116"/>
    </row>
    <row r="373" spans="1:28" ht="29.25" customHeight="1" x14ac:dyDescent="0.15">
      <c r="A373" s="615" t="s">
        <v>502</v>
      </c>
      <c r="B373" s="616"/>
      <c r="C373" s="595" t="s">
        <v>6</v>
      </c>
      <c r="D373" s="673" t="s">
        <v>7</v>
      </c>
      <c r="E373" s="371"/>
      <c r="F373" s="371"/>
      <c r="G373" s="371"/>
      <c r="H373" s="371"/>
      <c r="I373" s="371"/>
      <c r="J373" s="371"/>
      <c r="K373" s="371"/>
      <c r="L373" s="371"/>
      <c r="M373" s="371"/>
      <c r="N373" s="371"/>
      <c r="O373" s="371"/>
      <c r="P373" s="116"/>
    </row>
    <row r="374" spans="1:28" ht="20.25" customHeight="1" x14ac:dyDescent="0.15">
      <c r="A374" s="617"/>
      <c r="B374" s="618"/>
      <c r="C374" s="680"/>
      <c r="D374" s="674"/>
      <c r="E374" s="371"/>
      <c r="F374" s="371"/>
      <c r="G374" s="371"/>
      <c r="H374" s="371"/>
      <c r="I374" s="371"/>
      <c r="J374" s="371"/>
      <c r="K374" s="371"/>
      <c r="L374" s="371"/>
      <c r="M374" s="371"/>
      <c r="N374" s="371"/>
      <c r="O374" s="371"/>
      <c r="P374" s="116"/>
    </row>
    <row r="375" spans="1:28" ht="15" customHeight="1" x14ac:dyDescent="0.15">
      <c r="A375" s="675" t="s">
        <v>503</v>
      </c>
      <c r="B375" s="676"/>
      <c r="C375" s="488">
        <f>[8]B!C2664</f>
        <v>1</v>
      </c>
      <c r="D375" s="489">
        <f>[8]B!H2664</f>
        <v>1</v>
      </c>
      <c r="E375" s="371"/>
      <c r="F375" s="371"/>
      <c r="G375" s="371"/>
      <c r="H375" s="371"/>
      <c r="I375" s="371"/>
      <c r="J375" s="371"/>
      <c r="K375" s="371"/>
      <c r="L375" s="371"/>
      <c r="M375" s="371"/>
      <c r="N375" s="371"/>
      <c r="O375" s="371"/>
      <c r="P375" s="116"/>
    </row>
    <row r="376" spans="1:28" ht="15" customHeight="1" x14ac:dyDescent="0.15">
      <c r="A376" s="677" t="s">
        <v>504</v>
      </c>
      <c r="B376" s="677"/>
      <c r="C376" s="490">
        <f>SUM([8]B!C2663+[8]B!C2665)</f>
        <v>2</v>
      </c>
      <c r="D376" s="491">
        <f>[8]B!H2663+[8]B!H2665</f>
        <v>2</v>
      </c>
      <c r="E376" s="371"/>
      <c r="F376" s="371"/>
      <c r="G376" s="371"/>
      <c r="H376" s="371"/>
      <c r="I376" s="371"/>
      <c r="J376" s="371"/>
      <c r="K376" s="371"/>
      <c r="L376" s="371"/>
      <c r="M376" s="371"/>
      <c r="N376" s="371"/>
      <c r="O376" s="371"/>
      <c r="P376" s="116"/>
    </row>
    <row r="377" spans="1:28" ht="24.95" customHeight="1" x14ac:dyDescent="0.15">
      <c r="A377" s="765" t="s">
        <v>505</v>
      </c>
      <c r="B377" s="765"/>
      <c r="C377" s="198"/>
      <c r="D377" s="492"/>
      <c r="E377" s="492"/>
      <c r="F377" s="371"/>
      <c r="G377" s="371"/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116"/>
    </row>
    <row r="378" spans="1:28" ht="15" customHeight="1" x14ac:dyDescent="0.15">
      <c r="A378" s="679" t="s">
        <v>433</v>
      </c>
      <c r="B378" s="679"/>
      <c r="C378" s="595" t="s">
        <v>410</v>
      </c>
      <c r="D378" s="681" t="s">
        <v>434</v>
      </c>
      <c r="E378" s="682"/>
      <c r="F378" s="682"/>
      <c r="G378" s="682"/>
      <c r="H378" s="651" t="s">
        <v>412</v>
      </c>
      <c r="I378" s="652"/>
      <c r="J378" s="653"/>
      <c r="K378" s="654" t="s">
        <v>413</v>
      </c>
      <c r="L378" s="655"/>
      <c r="M378" s="655"/>
      <c r="N378" s="656" t="s">
        <v>414</v>
      </c>
      <c r="O378" s="659" t="s">
        <v>415</v>
      </c>
      <c r="P378" s="660"/>
      <c r="Q378" s="661" t="s">
        <v>416</v>
      </c>
    </row>
    <row r="379" spans="1:28" s="63" customFormat="1" ht="32.25" customHeight="1" x14ac:dyDescent="0.15">
      <c r="A379" s="679"/>
      <c r="B379" s="679"/>
      <c r="C379" s="596"/>
      <c r="D379" s="664" t="s">
        <v>418</v>
      </c>
      <c r="E379" s="666" t="s">
        <v>419</v>
      </c>
      <c r="F379" s="666"/>
      <c r="G379" s="667" t="s">
        <v>449</v>
      </c>
      <c r="H379" s="669" t="s">
        <v>421</v>
      </c>
      <c r="I379" s="671" t="s">
        <v>422</v>
      </c>
      <c r="J379" s="644" t="s">
        <v>423</v>
      </c>
      <c r="K379" s="646" t="s">
        <v>506</v>
      </c>
      <c r="L379" s="647" t="s">
        <v>425</v>
      </c>
      <c r="M379" s="648" t="s">
        <v>426</v>
      </c>
      <c r="N379" s="657"/>
      <c r="O379" s="649" t="s">
        <v>427</v>
      </c>
      <c r="P379" s="650" t="s">
        <v>428</v>
      </c>
      <c r="Q379" s="662"/>
    </row>
    <row r="380" spans="1:28" s="63" customFormat="1" ht="20.25" customHeight="1" x14ac:dyDescent="0.15">
      <c r="A380" s="679"/>
      <c r="B380" s="679"/>
      <c r="C380" s="680"/>
      <c r="D380" s="665"/>
      <c r="E380" s="152" t="s">
        <v>429</v>
      </c>
      <c r="F380" s="134" t="s">
        <v>430</v>
      </c>
      <c r="G380" s="668"/>
      <c r="H380" s="670"/>
      <c r="I380" s="672"/>
      <c r="J380" s="645"/>
      <c r="K380" s="646"/>
      <c r="L380" s="647"/>
      <c r="M380" s="648"/>
      <c r="N380" s="658"/>
      <c r="O380" s="649"/>
      <c r="P380" s="650"/>
      <c r="Q380" s="663"/>
    </row>
    <row r="381" spans="1:28" ht="15" customHeight="1" x14ac:dyDescent="0.15">
      <c r="A381" s="624" t="s">
        <v>507</v>
      </c>
      <c r="B381" s="199" t="s">
        <v>508</v>
      </c>
      <c r="C381" s="536">
        <f>[8]B!C1091+SUM([8]B!C1093:C1127)</f>
        <v>11</v>
      </c>
      <c r="D381" s="536">
        <f>[8]B!D1091+SUM([8]B!D1093:D1127)</f>
        <v>11</v>
      </c>
      <c r="E381" s="203">
        <f>[8]B!E1091+SUM([8]B!E1093:E1127)</f>
        <v>11</v>
      </c>
      <c r="F381" s="203">
        <f>[8]B!F1091+SUM([8]B!F1093:F1127)</f>
        <v>0</v>
      </c>
      <c r="G381" s="203">
        <f>[8]B!G1091+SUM([8]B!G1093:G1127)</f>
        <v>0</v>
      </c>
      <c r="H381" s="203">
        <f>[8]B!AA1091+SUM([8]B!AA1093:AA1127)</f>
        <v>5</v>
      </c>
      <c r="I381" s="203">
        <f>[8]B!AB1091+SUM([8]B!AB1093:AB1127)</f>
        <v>6</v>
      </c>
      <c r="J381" s="203">
        <f>[8]B!AC1091+SUM([8]B!AC1093:AC1127)</f>
        <v>0</v>
      </c>
      <c r="K381" s="203">
        <f>[8]B!AD1091+SUM([8]B!AD1093:AD1127)</f>
        <v>0</v>
      </c>
      <c r="L381" s="203">
        <f>[8]B!AE1091+SUM([8]B!AE1093:AE1127)</f>
        <v>0</v>
      </c>
      <c r="M381" s="203">
        <f>[8]B!AF1091+SUM([8]B!AF1093:AF1127)</f>
        <v>0</v>
      </c>
      <c r="N381" s="203">
        <f>[8]B!AG1091+SUM([8]B!AG1093:AG1127)</f>
        <v>0</v>
      </c>
      <c r="O381" s="203">
        <f>[8]B!AH1091+SUM([8]B!AH1093:AH1127)</f>
        <v>0</v>
      </c>
      <c r="P381" s="203">
        <f>[8]B!AI1091+SUM([8]B!AI1093:AI1127)</f>
        <v>0</v>
      </c>
      <c r="Q381" s="537">
        <f>[8]B!AJ1091+SUM([8]B!AJ1093:AJ1127)</f>
        <v>0</v>
      </c>
    </row>
    <row r="382" spans="1:28" ht="15" customHeight="1" x14ac:dyDescent="0.15">
      <c r="A382" s="638"/>
      <c r="B382" s="200" t="s">
        <v>509</v>
      </c>
      <c r="C382" s="493">
        <f>SUM([8]B!C1128:C1144)</f>
        <v>0</v>
      </c>
      <c r="D382" s="493">
        <f>SUM([8]B!D1128:D1144)</f>
        <v>0</v>
      </c>
      <c r="E382" s="494">
        <f>SUM([8]B!E1128:E1144)</f>
        <v>0</v>
      </c>
      <c r="F382" s="494">
        <f>SUM([8]B!F1128:F1144)</f>
        <v>0</v>
      </c>
      <c r="G382" s="494">
        <f>SUM([8]B!G1128:G1144)</f>
        <v>0</v>
      </c>
      <c r="H382" s="494">
        <f>SUM([8]B!AA1128:AA1144)</f>
        <v>0</v>
      </c>
      <c r="I382" s="494">
        <f>SUM([8]B!AB1128:AB1144)</f>
        <v>0</v>
      </c>
      <c r="J382" s="494">
        <f>SUM([8]B!AC1128:AC1144)</f>
        <v>0</v>
      </c>
      <c r="K382" s="494">
        <f>SUM([8]B!AD1128:AD1144)</f>
        <v>0</v>
      </c>
      <c r="L382" s="494">
        <f>SUM([8]B!AE1128:AE1144)</f>
        <v>0</v>
      </c>
      <c r="M382" s="494">
        <f>SUM([8]B!AF1128:AF1144)</f>
        <v>0</v>
      </c>
      <c r="N382" s="494">
        <f>SUM([8]B!AG1128:AG1144)</f>
        <v>0</v>
      </c>
      <c r="O382" s="494">
        <f>SUM([8]B!AH1128:AH1144)</f>
        <v>0</v>
      </c>
      <c r="P382" s="494">
        <f>SUM([8]B!AI1128:AI1144)</f>
        <v>0</v>
      </c>
      <c r="Q382" s="494">
        <f>SUM([8]B!AJ1128:AJ1144)</f>
        <v>0</v>
      </c>
    </row>
    <row r="383" spans="1:28" ht="15" customHeight="1" x14ac:dyDescent="0.15">
      <c r="A383" s="625"/>
      <c r="B383" s="559" t="s">
        <v>410</v>
      </c>
      <c r="C383" s="538">
        <f>SUM(C381:C382)</f>
        <v>11</v>
      </c>
      <c r="D383" s="495">
        <f>SUM(D381:D382)</f>
        <v>11</v>
      </c>
      <c r="E383" s="496">
        <f t="shared" ref="E383:Q383" si="14">SUM(E381:E382)</f>
        <v>11</v>
      </c>
      <c r="F383" s="497">
        <f t="shared" si="14"/>
        <v>0</v>
      </c>
      <c r="G383" s="498">
        <f t="shared" si="14"/>
        <v>0</v>
      </c>
      <c r="H383" s="496">
        <f t="shared" si="14"/>
        <v>5</v>
      </c>
      <c r="I383" s="499">
        <f t="shared" si="14"/>
        <v>6</v>
      </c>
      <c r="J383" s="497">
        <f t="shared" si="14"/>
        <v>0</v>
      </c>
      <c r="K383" s="496">
        <f t="shared" si="14"/>
        <v>0</v>
      </c>
      <c r="L383" s="499">
        <f t="shared" si="14"/>
        <v>0</v>
      </c>
      <c r="M383" s="497">
        <f t="shared" si="14"/>
        <v>0</v>
      </c>
      <c r="N383" s="497">
        <f t="shared" si="14"/>
        <v>0</v>
      </c>
      <c r="O383" s="496">
        <f t="shared" si="14"/>
        <v>0</v>
      </c>
      <c r="P383" s="497">
        <f t="shared" si="14"/>
        <v>0</v>
      </c>
      <c r="Q383" s="495">
        <f t="shared" si="14"/>
        <v>0</v>
      </c>
    </row>
    <row r="384" spans="1:28" ht="15" customHeight="1" x14ac:dyDescent="0.15">
      <c r="A384" s="624" t="s">
        <v>510</v>
      </c>
      <c r="B384" s="203" t="s">
        <v>508</v>
      </c>
      <c r="C384" s="539">
        <f>[8]B!C1218+SUM([8]B!C1221:C1258)</f>
        <v>730</v>
      </c>
      <c r="D384" s="539">
        <f>[8]B!D1218+SUM([8]B!D1221:D1258)</f>
        <v>727</v>
      </c>
      <c r="E384" s="561">
        <f>[8]B!E1218+SUM([8]B!E1221:E1258)</f>
        <v>727</v>
      </c>
      <c r="F384" s="561">
        <f>[8]B!F1218+SUM([8]B!F1221:F1258)</f>
        <v>0</v>
      </c>
      <c r="G384" s="561">
        <f>[8]B!G1218+SUM([8]B!G1221:G1258)</f>
        <v>3</v>
      </c>
      <c r="H384" s="561">
        <f>[8]B!AA1218+SUM([8]B!AA1221:AA1258)</f>
        <v>28</v>
      </c>
      <c r="I384" s="561">
        <f>[8]B!AB1218+SUM([8]B!AB1221:AB1258)</f>
        <v>702</v>
      </c>
      <c r="J384" s="561">
        <f>[8]B!AC1218+SUM([8]B!AC1221:AC1258)</f>
        <v>0</v>
      </c>
      <c r="K384" s="561">
        <f>[8]B!AD1218+SUM([8]B!AD1221:AD1258)</f>
        <v>0</v>
      </c>
      <c r="L384" s="561">
        <f>[8]B!AE1218+SUM([8]B!AE1221:AE1258)</f>
        <v>0</v>
      </c>
      <c r="M384" s="561">
        <f>[8]B!AF1218+SUM([8]B!AF1221:AF1258)</f>
        <v>0</v>
      </c>
      <c r="N384" s="561">
        <f>[8]B!AG1218+SUM([8]B!AG1221:AG1258)</f>
        <v>0</v>
      </c>
      <c r="O384" s="561">
        <f>[8]B!AH1218+SUM([8]B!AH1221:AH1258)</f>
        <v>0</v>
      </c>
      <c r="P384" s="561">
        <f>[8]B!AI1218+SUM([8]B!AI1221:AI1258)</f>
        <v>0</v>
      </c>
      <c r="Q384" s="205">
        <f>[8]B!AJ1218+SUM([8]B!AJ1221:AJ1258)</f>
        <v>0</v>
      </c>
    </row>
    <row r="385" spans="1:17" ht="15" customHeight="1" x14ac:dyDescent="0.15">
      <c r="A385" s="638"/>
      <c r="B385" s="204" t="s">
        <v>509</v>
      </c>
      <c r="C385" s="498">
        <f>SUM([8]B!C1259:C1270)</f>
        <v>408</v>
      </c>
      <c r="D385" s="498">
        <f>SUM([8]B!D1259:D1270)</f>
        <v>408</v>
      </c>
      <c r="E385" s="500">
        <f>SUM([8]B!E1259:E1270)</f>
        <v>408</v>
      </c>
      <c r="F385" s="500">
        <f>SUM([8]B!F1259:F1270)</f>
        <v>0</v>
      </c>
      <c r="G385" s="500">
        <f>SUM([8]B!G1259:G1270)</f>
        <v>0</v>
      </c>
      <c r="H385" s="500">
        <f>SUM([8]B!AA1259:AA1270)</f>
        <v>0</v>
      </c>
      <c r="I385" s="500">
        <f>SUM([8]B!AB1259:AB1270)</f>
        <v>408</v>
      </c>
      <c r="J385" s="500">
        <f>SUM([8]B!AC1259:AC1270)</f>
        <v>0</v>
      </c>
      <c r="K385" s="500">
        <f>SUM([8]B!AD1259:AD1270)</f>
        <v>0</v>
      </c>
      <c r="L385" s="500">
        <f>SUM([8]B!AE1259:AE1270)</f>
        <v>0</v>
      </c>
      <c r="M385" s="500">
        <f>SUM([8]B!AF1259:AF1270)</f>
        <v>0</v>
      </c>
      <c r="N385" s="500">
        <f>SUM([8]B!AG1259:AG1270)</f>
        <v>0</v>
      </c>
      <c r="O385" s="500">
        <f>SUM([8]B!AH1259:AH1270)</f>
        <v>0</v>
      </c>
      <c r="P385" s="500">
        <f>SUM([8]B!AI1259:AI1270)</f>
        <v>0</v>
      </c>
      <c r="Q385" s="501">
        <f>SUM([8]B!AJ1259:AJ1270)</f>
        <v>0</v>
      </c>
    </row>
    <row r="386" spans="1:17" ht="15" customHeight="1" x14ac:dyDescent="0.15">
      <c r="A386" s="625"/>
      <c r="B386" s="559" t="s">
        <v>410</v>
      </c>
      <c r="C386" s="498">
        <f>SUM(C384:C385)</f>
        <v>1138</v>
      </c>
      <c r="D386" s="498">
        <f t="shared" ref="D386:Q386" si="15">SUM(D384:D385)</f>
        <v>1135</v>
      </c>
      <c r="E386" s="498">
        <f t="shared" si="15"/>
        <v>1135</v>
      </c>
      <c r="F386" s="498">
        <f t="shared" si="15"/>
        <v>0</v>
      </c>
      <c r="G386" s="498">
        <f t="shared" si="15"/>
        <v>3</v>
      </c>
      <c r="H386" s="498">
        <f t="shared" si="15"/>
        <v>28</v>
      </c>
      <c r="I386" s="498">
        <f t="shared" si="15"/>
        <v>1110</v>
      </c>
      <c r="J386" s="498">
        <f t="shared" si="15"/>
        <v>0</v>
      </c>
      <c r="K386" s="498">
        <f t="shared" si="15"/>
        <v>0</v>
      </c>
      <c r="L386" s="498">
        <f t="shared" si="15"/>
        <v>0</v>
      </c>
      <c r="M386" s="498">
        <f t="shared" si="15"/>
        <v>0</v>
      </c>
      <c r="N386" s="498">
        <f t="shared" si="15"/>
        <v>0</v>
      </c>
      <c r="O386" s="498">
        <f t="shared" si="15"/>
        <v>0</v>
      </c>
      <c r="P386" s="498">
        <f t="shared" si="15"/>
        <v>0</v>
      </c>
      <c r="Q386" s="495">
        <f t="shared" si="15"/>
        <v>0</v>
      </c>
    </row>
    <row r="387" spans="1:17" ht="15" customHeight="1" x14ac:dyDescent="0.15">
      <c r="A387" s="624" t="s">
        <v>511</v>
      </c>
      <c r="B387" s="203" t="s">
        <v>508</v>
      </c>
      <c r="C387" s="498">
        <f>SUM([8]B!C1354:C1401)</f>
        <v>354</v>
      </c>
      <c r="D387" s="498">
        <f>SUM([8]B!D1354:D1401)</f>
        <v>348</v>
      </c>
      <c r="E387" s="500">
        <f>SUM([8]B!E1354:E1401)</f>
        <v>348</v>
      </c>
      <c r="F387" s="500">
        <f>SUM([8]B!F1354:F1401)</f>
        <v>0</v>
      </c>
      <c r="G387" s="500">
        <f>SUM([8]B!G1354:G1401)</f>
        <v>6</v>
      </c>
      <c r="H387" s="500">
        <f>SUM([8]B!AA1354:AA1401)</f>
        <v>0</v>
      </c>
      <c r="I387" s="500">
        <f>SUM([8]B!AB1354:AB1401)</f>
        <v>352</v>
      </c>
      <c r="J387" s="500">
        <f>SUM([8]B!AC1354:AC1401)</f>
        <v>2</v>
      </c>
      <c r="K387" s="500">
        <f>SUM([8]B!AD1354:AD1401)</f>
        <v>0</v>
      </c>
      <c r="L387" s="500">
        <f>SUM([8]B!AE1354:AE1401)</f>
        <v>0</v>
      </c>
      <c r="M387" s="500">
        <f>SUM([8]B!AF1354:AF1401)</f>
        <v>0</v>
      </c>
      <c r="N387" s="500">
        <f>SUM([8]B!AG1354:AG1401)</f>
        <v>0</v>
      </c>
      <c r="O387" s="500">
        <f>SUM([8]B!AH1354:AH1401)</f>
        <v>0</v>
      </c>
      <c r="P387" s="500">
        <f>SUM([8]B!AI1354:AI1401)</f>
        <v>0</v>
      </c>
      <c r="Q387" s="501">
        <f>SUM([8]B!AJ1354:AJ1401)</f>
        <v>0</v>
      </c>
    </row>
    <row r="388" spans="1:17" ht="15" customHeight="1" x14ac:dyDescent="0.15">
      <c r="A388" s="638"/>
      <c r="B388" s="200" t="s">
        <v>509</v>
      </c>
      <c r="C388" s="498">
        <f>SUM([8]B!C1402:C1423)</f>
        <v>18</v>
      </c>
      <c r="D388" s="498">
        <f>SUM([8]B!D1402:D1423)</f>
        <v>18</v>
      </c>
      <c r="E388" s="500">
        <f>SUM([8]B!E1402:E1423)</f>
        <v>18</v>
      </c>
      <c r="F388" s="500">
        <f>SUM([8]B!F1402:F1423)</f>
        <v>0</v>
      </c>
      <c r="G388" s="500">
        <f>SUM([8]B!G1402:G1423)</f>
        <v>0</v>
      </c>
      <c r="H388" s="500">
        <f>SUM([8]B!AA1402:AA1423)</f>
        <v>2</v>
      </c>
      <c r="I388" s="500">
        <f>SUM([8]B!AB1402:AB1423)</f>
        <v>16</v>
      </c>
      <c r="J388" s="500">
        <f>SUM([8]B!AC1402:AC1423)</f>
        <v>0</v>
      </c>
      <c r="K388" s="500">
        <f>SUM([8]B!AD1402:AD1423)</f>
        <v>0</v>
      </c>
      <c r="L388" s="500">
        <f>SUM([8]B!AE1402:AE1423)</f>
        <v>0</v>
      </c>
      <c r="M388" s="500">
        <f>SUM([8]B!AF1402:AF1423)</f>
        <v>0</v>
      </c>
      <c r="N388" s="500">
        <f>SUM([8]B!AG1402:AG1423)</f>
        <v>0</v>
      </c>
      <c r="O388" s="500">
        <f>SUM([8]B!AH1402:AH1423)</f>
        <v>0</v>
      </c>
      <c r="P388" s="500">
        <f>SUM([8]B!AI1402:AI1423)</f>
        <v>0</v>
      </c>
      <c r="Q388" s="501">
        <f>SUM([8]B!AJ1402:AJ1423)</f>
        <v>0</v>
      </c>
    </row>
    <row r="389" spans="1:17" ht="15" customHeight="1" x14ac:dyDescent="0.15">
      <c r="A389" s="625"/>
      <c r="B389" s="559" t="s">
        <v>410</v>
      </c>
      <c r="C389" s="498">
        <f>SUM(C387:C388)</f>
        <v>372</v>
      </c>
      <c r="D389" s="498">
        <f t="shared" ref="D389:Q389" si="16">SUM(D387:D388)</f>
        <v>366</v>
      </c>
      <c r="E389" s="498">
        <f t="shared" si="16"/>
        <v>366</v>
      </c>
      <c r="F389" s="498">
        <f t="shared" si="16"/>
        <v>0</v>
      </c>
      <c r="G389" s="498">
        <f t="shared" si="16"/>
        <v>6</v>
      </c>
      <c r="H389" s="498">
        <f t="shared" si="16"/>
        <v>2</v>
      </c>
      <c r="I389" s="498">
        <f t="shared" si="16"/>
        <v>368</v>
      </c>
      <c r="J389" s="498">
        <f t="shared" si="16"/>
        <v>2</v>
      </c>
      <c r="K389" s="498">
        <f t="shared" si="16"/>
        <v>0</v>
      </c>
      <c r="L389" s="498">
        <f t="shared" si="16"/>
        <v>0</v>
      </c>
      <c r="M389" s="498">
        <f t="shared" si="16"/>
        <v>0</v>
      </c>
      <c r="N389" s="498">
        <f t="shared" si="16"/>
        <v>0</v>
      </c>
      <c r="O389" s="498">
        <f t="shared" si="16"/>
        <v>0</v>
      </c>
      <c r="P389" s="498">
        <f t="shared" si="16"/>
        <v>0</v>
      </c>
      <c r="Q389" s="495">
        <f t="shared" si="16"/>
        <v>0</v>
      </c>
    </row>
    <row r="390" spans="1:17" ht="24.75" customHeight="1" x14ac:dyDescent="0.15">
      <c r="A390" s="562" t="s">
        <v>512</v>
      </c>
      <c r="B390" s="205" t="s">
        <v>508</v>
      </c>
      <c r="C390" s="498">
        <f>[8]B!C1504</f>
        <v>0</v>
      </c>
      <c r="D390" s="498">
        <f>[8]B!D1504</f>
        <v>0</v>
      </c>
      <c r="E390" s="500">
        <f>[8]B!E1504</f>
        <v>0</v>
      </c>
      <c r="F390" s="500">
        <f>[8]B!F1504</f>
        <v>0</v>
      </c>
      <c r="G390" s="500">
        <f>[8]B!G1504</f>
        <v>0</v>
      </c>
      <c r="H390" s="500">
        <f>[8]B!AA1504</f>
        <v>0</v>
      </c>
      <c r="I390" s="500">
        <f>[8]B!AB1504</f>
        <v>0</v>
      </c>
      <c r="J390" s="500">
        <f>[8]B!AC1504</f>
        <v>0</v>
      </c>
      <c r="K390" s="500">
        <f>[8]B!AD1504</f>
        <v>0</v>
      </c>
      <c r="L390" s="500">
        <f>[8]B!AE1504</f>
        <v>0</v>
      </c>
      <c r="M390" s="500">
        <f>[8]B!AF1504</f>
        <v>0</v>
      </c>
      <c r="N390" s="500">
        <f>[8]B!AG1504</f>
        <v>0</v>
      </c>
      <c r="O390" s="500">
        <f>[8]B!AH1504</f>
        <v>0</v>
      </c>
      <c r="P390" s="500">
        <f>[8]B!AI1504</f>
        <v>0</v>
      </c>
      <c r="Q390" s="501">
        <f>[8]B!AJ1504</f>
        <v>0</v>
      </c>
    </row>
    <row r="391" spans="1:17" ht="24.75" customHeight="1" x14ac:dyDescent="0.15">
      <c r="A391" s="206" t="s">
        <v>513</v>
      </c>
      <c r="B391" s="204" t="s">
        <v>508</v>
      </c>
      <c r="C391" s="498">
        <f>[8]B!C1653</f>
        <v>1</v>
      </c>
      <c r="D391" s="498">
        <f>[8]B!D1653</f>
        <v>1</v>
      </c>
      <c r="E391" s="500">
        <f>[8]B!E1653</f>
        <v>1</v>
      </c>
      <c r="F391" s="500">
        <f>[8]B!F1653</f>
        <v>0</v>
      </c>
      <c r="G391" s="500">
        <f>[8]B!G1653</f>
        <v>0</v>
      </c>
      <c r="H391" s="500">
        <f>[8]B!AA1653</f>
        <v>0</v>
      </c>
      <c r="I391" s="500">
        <f>[8]B!AB1653</f>
        <v>1</v>
      </c>
      <c r="J391" s="500">
        <f>[8]B!AC1653</f>
        <v>0</v>
      </c>
      <c r="K391" s="500">
        <f>[8]B!AD1653</f>
        <v>0</v>
      </c>
      <c r="L391" s="500">
        <f>[8]B!AE1653</f>
        <v>0</v>
      </c>
      <c r="M391" s="500">
        <f>[8]B!AF1653</f>
        <v>0</v>
      </c>
      <c r="N391" s="500">
        <f>[8]B!AG1653</f>
        <v>0</v>
      </c>
      <c r="O391" s="500">
        <f>[8]B!AH1653</f>
        <v>0</v>
      </c>
      <c r="P391" s="500">
        <f>[8]B!AI1653</f>
        <v>0</v>
      </c>
      <c r="Q391" s="501">
        <f>[8]B!AJ1653</f>
        <v>0</v>
      </c>
    </row>
    <row r="392" spans="1:17" ht="15" customHeight="1" x14ac:dyDescent="0.15">
      <c r="A392" s="624" t="s">
        <v>514</v>
      </c>
      <c r="B392" s="207" t="s">
        <v>508</v>
      </c>
      <c r="C392" s="502">
        <f>SUM([8]B!C1682:C1690,[8]B!C1694:C1697,[8]B!C1701,[8]B!C1704:C1742,[8]B!C1753:C1758)+[8]B!C1812</f>
        <v>24144</v>
      </c>
      <c r="D392" s="502">
        <f>SUM([8]B!D1682:D1690,[8]B!D1694:D1697,[8]B!D1701,[8]B!D1704:D1742,[8]B!D1753:D1758)+[8]B!D1812</f>
        <v>24035</v>
      </c>
      <c r="E392" s="503">
        <f>SUM([8]B!E1682:E1690,[8]B!E1694:E1697,[8]B!E1701,[8]B!E1704:E1742,[8]B!E1753:E1758)+[8]B!E1812</f>
        <v>24035</v>
      </c>
      <c r="F392" s="503">
        <f>SUM([8]B!F1682:F1690,[8]B!F1694:F1697,[8]B!F1701,[8]B!F1704:F1742,[8]B!F1753:F1758)+[8]B!F1812</f>
        <v>0</v>
      </c>
      <c r="G392" s="503">
        <f>SUM([8]B!G1682:G1690,[8]B!G1694:G1697,[8]B!G1701,[8]B!G1704:G1742,[8]B!G1753:G1758)+[8]B!G1812</f>
        <v>109</v>
      </c>
      <c r="H392" s="503">
        <f>SUM([8]B!AA1682:AA1690,[8]B!AA1694:AA1697,[8]B!AA1701,[8]B!AA1704:AA1742,[8]B!AA1753:AA1758)+[8]B!AA1812</f>
        <v>21853</v>
      </c>
      <c r="I392" s="503">
        <f>SUM([8]B!AB1682:AB1690,[8]B!AB1694:AB1697,[8]B!AB1701,[8]B!AB1704:AB1742,[8]B!AB1753:AB1758)+[8]B!AB1812</f>
        <v>1319</v>
      </c>
      <c r="J392" s="503">
        <f>SUM([8]B!AC1682:AC1690,[8]B!AC1694:AC1697,[8]B!AC1701,[8]B!AC1704:AC1742,[8]B!AC1753:AC1758)+[8]B!AC1812</f>
        <v>972</v>
      </c>
      <c r="K392" s="503">
        <f>SUM([8]B!AD1682:AD1690,[8]B!AD1694:AD1697,[8]B!AD1701,[8]B!AD1704:AD1742,[8]B!AD1753:AD1758)+[8]B!AD1812</f>
        <v>0</v>
      </c>
      <c r="L392" s="503">
        <f>SUM([8]B!AE1682:AE1690,[8]B!AE1694:AE1697,[8]B!AE1701,[8]B!AE1704:AE1742,[8]B!AE1753:AE1758)+[8]B!AE1812</f>
        <v>0</v>
      </c>
      <c r="M392" s="503">
        <f>SUM([8]B!AF1682:AF1690,[8]B!AF1694:AF1697,[8]B!AF1701,[8]B!AF1704:AF1742,[8]B!AF1753:AF1758)+[8]B!AF1812</f>
        <v>0</v>
      </c>
      <c r="N392" s="503">
        <f>SUM([8]B!AG1682:AG1690,[8]B!AG1694:AG1697,[8]B!AG1701,[8]B!AG1704:AG1742,[8]B!AG1753:AG1758)+[8]B!AG1812</f>
        <v>0</v>
      </c>
      <c r="O392" s="503">
        <f>SUM([8]B!AH1682:AH1690,[8]B!AH1694:AH1697,[8]B!AH1701,[8]B!AH1704:AH1742,[8]B!AH1753:AH1758)+[8]B!AH1812</f>
        <v>0</v>
      </c>
      <c r="P392" s="503">
        <f>SUM([8]B!AI1682:AI1690,[8]B!AI1694:AI1697,[8]B!AI1701,[8]B!AI1704:AI1742,[8]B!AI1753:AI1758)+[8]B!AI1812</f>
        <v>2</v>
      </c>
      <c r="Q392" s="504">
        <f>SUM([8]B!AJ1682:AJ1690,[8]B!AJ1694:AJ1697,[8]B!AJ1701,[8]B!AJ1704:AJ1742,[8]B!AJ1753:AJ1758)+[8]B!AJ1812</f>
        <v>0</v>
      </c>
    </row>
    <row r="393" spans="1:17" ht="15" customHeight="1" x14ac:dyDescent="0.15">
      <c r="A393" s="638"/>
      <c r="B393" s="200" t="s">
        <v>509</v>
      </c>
      <c r="C393" s="505">
        <f>SUM([8]B!C1691:C1693,[8]B!C1695:C1696,[8]B!C1701:C1703,[8]B!C1743:C1752,[8]B!C1759:C1785,[8]B!C1815)</f>
        <v>6344</v>
      </c>
      <c r="D393" s="505">
        <f>SUM([8]B!D1691:D1693,[8]B!D1695:D1696,[8]B!D1701:D1703,[8]B!D1743:D1752,[8]B!D1759:D1785,[8]B!D1815)</f>
        <v>6344</v>
      </c>
      <c r="E393" s="506">
        <f>SUM([8]B!E1691:E1693,[8]B!E1695:E1696,[8]B!E1701:E1703,[8]B!E1743:E1752,[8]B!E1759:E1785,[8]B!E1815)</f>
        <v>6344</v>
      </c>
      <c r="F393" s="506">
        <f>SUM([8]B!F1691:F1693,[8]B!F1695:F1696,[8]B!F1701:F1703,[8]B!F1743:F1752,[8]B!F1759:F1785,[8]B!F1815)</f>
        <v>0</v>
      </c>
      <c r="G393" s="506">
        <f>SUM([8]B!G1691:G1693,[8]B!G1695:G1696,[8]B!G1701:G1703,[8]B!G1743:G1752,[8]B!G1759:G1785,[8]B!G1815)</f>
        <v>0</v>
      </c>
      <c r="H393" s="506">
        <f>SUM([8]B!AA1691:AA1693,[8]B!AA1695:AA1696,[8]B!AA1701:AA1703,[8]B!AA1743:AA1752,[8]B!AA1759:AA1785,[8]B!AA1815)</f>
        <v>5846</v>
      </c>
      <c r="I393" s="506">
        <f>SUM([8]B!AB1691:AB1693,[8]B!AB1695:AB1696,[8]B!AB1701:AB1703,[8]B!AB1743:AB1752,[8]B!AB1759:AB1785,[8]B!AB1815)</f>
        <v>13</v>
      </c>
      <c r="J393" s="506">
        <f>SUM([8]B!AC1691:AC1693,[8]B!AC1695:AC1696,[8]B!AC1701:AC1703,[8]B!AC1743:AC1752,[8]B!AC1759:AC1785,[8]B!AC1815)</f>
        <v>485</v>
      </c>
      <c r="K393" s="506">
        <f>SUM([8]B!AD1691:AD1693,[8]B!AD1695:AD1696,[8]B!AD1701:AD1703,[8]B!AD1743:AD1752,[8]B!AD1759:AD1785,[8]B!AD1815)</f>
        <v>0</v>
      </c>
      <c r="L393" s="506">
        <f>SUM([8]B!AE1691:AE1693,[8]B!AE1695:AE1696,[8]B!AE1701:AE1703,[8]B!AE1743:AE1752,[8]B!AE1759:AE1785,[8]B!AE1815)</f>
        <v>0</v>
      </c>
      <c r="M393" s="506">
        <f>SUM([8]B!AF1691:AF1693,[8]B!AF1695:AF1696,[8]B!AF1701:AF1703,[8]B!AF1743:AF1752,[8]B!AF1759:AF1785,[8]B!AF1815)</f>
        <v>0</v>
      </c>
      <c r="N393" s="506">
        <f>SUM([8]B!AG1691:AG1693,[8]B!AG1695:AG1696,[8]B!AG1701:AG1703,[8]B!AG1743:AG1752,[8]B!AG1759:AG1785,[8]B!AG1815)</f>
        <v>0</v>
      </c>
      <c r="O393" s="506">
        <f>SUM([8]B!AH1691:AH1693,[8]B!AH1695:AH1696,[8]B!AH1701:AH1703,[8]B!AH1743:AH1752,[8]B!AH1759:AH1785,[8]B!AH1815)</f>
        <v>0</v>
      </c>
      <c r="P393" s="506">
        <f>SUM([8]B!AI1691:AI1693,[8]B!AI1695:AI1696,[8]B!AI1701:AI1703,[8]B!AI1743:AI1752,[8]B!AI1759:AI1785,[8]B!AI1815)</f>
        <v>0</v>
      </c>
      <c r="Q393" s="494">
        <f>SUM([8]B!AJ1691:AJ1693,[8]B!AJ1695:AJ1696,[8]B!AJ1701:AJ1703,[8]B!AJ1743:AJ1752,[8]B!AJ1759:AJ1785,[8]B!AJ1815)</f>
        <v>0</v>
      </c>
    </row>
    <row r="394" spans="1:17" ht="15" customHeight="1" x14ac:dyDescent="0.15">
      <c r="A394" s="625"/>
      <c r="B394" s="559" t="s">
        <v>410</v>
      </c>
      <c r="C394" s="538">
        <f t="shared" ref="C394:Q394" si="17">SUM(C392:C393)</f>
        <v>30488</v>
      </c>
      <c r="D394" s="495">
        <f t="shared" si="17"/>
        <v>30379</v>
      </c>
      <c r="E394" s="496">
        <f t="shared" si="17"/>
        <v>30379</v>
      </c>
      <c r="F394" s="497">
        <f t="shared" si="17"/>
        <v>0</v>
      </c>
      <c r="G394" s="498">
        <f t="shared" si="17"/>
        <v>109</v>
      </c>
      <c r="H394" s="496">
        <f t="shared" si="17"/>
        <v>27699</v>
      </c>
      <c r="I394" s="499">
        <f t="shared" si="17"/>
        <v>1332</v>
      </c>
      <c r="J394" s="497">
        <f t="shared" si="17"/>
        <v>1457</v>
      </c>
      <c r="K394" s="496">
        <f t="shared" si="17"/>
        <v>0</v>
      </c>
      <c r="L394" s="499">
        <f t="shared" si="17"/>
        <v>0</v>
      </c>
      <c r="M394" s="497">
        <f t="shared" si="17"/>
        <v>0</v>
      </c>
      <c r="N394" s="497">
        <f>SUM(N392:N393)</f>
        <v>0</v>
      </c>
      <c r="O394" s="496">
        <f t="shared" si="17"/>
        <v>0</v>
      </c>
      <c r="P394" s="497">
        <f t="shared" si="17"/>
        <v>2</v>
      </c>
      <c r="Q394" s="495">
        <f t="shared" si="17"/>
        <v>0</v>
      </c>
    </row>
    <row r="395" spans="1:17" ht="15" customHeight="1" x14ac:dyDescent="0.15">
      <c r="A395" s="638" t="s">
        <v>515</v>
      </c>
      <c r="B395" s="207" t="s">
        <v>508</v>
      </c>
      <c r="C395" s="507">
        <f>SUM([8]B!C1985:C1998,[8]B!C2000:C2033,[8]B!C2059:C2061)</f>
        <v>305</v>
      </c>
      <c r="D395" s="507">
        <f>SUM([8]B!D1985:D1998,[8]B!D2000:D2033,[8]B!D2059:D2061)</f>
        <v>305</v>
      </c>
      <c r="E395" s="508">
        <f>SUM([8]B!E1985:E1998,[8]B!E2000:E2033,[8]B!E2059:E2061)</f>
        <v>305</v>
      </c>
      <c r="F395" s="508">
        <f>SUM([8]B!F1985:F1998,[8]B!F2000:F2033,[8]B!F2059:F2061)</f>
        <v>0</v>
      </c>
      <c r="G395" s="508">
        <f>SUM([8]B!G1985:G1998,[8]B!G2000:G2033,[8]B!G2059:G2061)</f>
        <v>0</v>
      </c>
      <c r="H395" s="508">
        <f>SUM([8]B!AA1985:AA1998,[8]B!AA2000:AA2033,[8]B!AA2059:AA2061)</f>
        <v>169</v>
      </c>
      <c r="I395" s="508">
        <f>SUM([8]B!AB1985:AB1998,[8]B!AB2000:AB2033,[8]B!AB2059:AB2061)</f>
        <v>134</v>
      </c>
      <c r="J395" s="508">
        <f>SUM([8]B!AC1985:AC1998,[8]B!AC2000:AC2033,[8]B!AC2059:AC2061)</f>
        <v>2</v>
      </c>
      <c r="K395" s="508">
        <f>SUM([8]B!AD1985:AD1998,[8]B!AD2000:AD2033,[8]B!AD2059:AD2061)</f>
        <v>0</v>
      </c>
      <c r="L395" s="508">
        <f>SUM([8]B!AE1985:AE1998,[8]B!AE2000:AE2033,[8]B!AE2059:AE2061)</f>
        <v>0</v>
      </c>
      <c r="M395" s="508">
        <f>SUM([8]B!AF1985:AF1998,[8]B!AF2000:AF2033,[8]B!AF2059:AF2061)</f>
        <v>0</v>
      </c>
      <c r="N395" s="508">
        <f>SUM([8]B!AG1985:AG1998,[8]B!AG2000:AG2033,[8]B!AG2059:AG2061)</f>
        <v>0</v>
      </c>
      <c r="O395" s="508">
        <f>SUM([8]B!AH1985:AH1998,[8]B!AH2000:AH2033,[8]B!AH2059:AH2061)</f>
        <v>0</v>
      </c>
      <c r="P395" s="508">
        <f>SUM([8]B!AI1985:AI1998,[8]B!AI2000:AI2033,[8]B!AI2059:AI2061)</f>
        <v>0</v>
      </c>
      <c r="Q395" s="509">
        <f>SUM([8]B!AJ1985:AJ1998,[8]B!AJ2000:AJ2033,[8]B!AJ2059:AJ2061)</f>
        <v>0</v>
      </c>
    </row>
    <row r="396" spans="1:17" ht="15" customHeight="1" x14ac:dyDescent="0.15">
      <c r="A396" s="638"/>
      <c r="B396" s="200" t="s">
        <v>509</v>
      </c>
      <c r="C396" s="505">
        <f>SUM([8]B!C1999,[8]B!C2034:C2055)</f>
        <v>22</v>
      </c>
      <c r="D396" s="505">
        <f>SUM([8]B!D1999,[8]B!D2034:D2055)</f>
        <v>22</v>
      </c>
      <c r="E396" s="506">
        <f>SUM([8]B!E1999,[8]B!E2034:E2055)</f>
        <v>22</v>
      </c>
      <c r="F396" s="506">
        <f>SUM([8]B!F1999,[8]B!F2034:F2055)</f>
        <v>0</v>
      </c>
      <c r="G396" s="506">
        <f>SUM([8]B!G1999,[8]B!G2034:G2055)</f>
        <v>0</v>
      </c>
      <c r="H396" s="506">
        <f>SUM([8]B!AA1999,[8]B!AA2034:AA2055)</f>
        <v>0</v>
      </c>
      <c r="I396" s="506">
        <f>SUM([8]B!AB1999,[8]B!AB2034:AB2055)</f>
        <v>9</v>
      </c>
      <c r="J396" s="506">
        <f>SUM([8]B!AC1999,[8]B!AC2034:AC2055)</f>
        <v>13</v>
      </c>
      <c r="K396" s="506">
        <f>SUM([8]B!AD1999,[8]B!AD2034:AD2055)</f>
        <v>0</v>
      </c>
      <c r="L396" s="506">
        <f>SUM([8]B!AE1999,[8]B!AE2034:AE2055)</f>
        <v>0</v>
      </c>
      <c r="M396" s="506">
        <f>SUM([8]B!AF1999,[8]B!AF2034:AF2055)</f>
        <v>0</v>
      </c>
      <c r="N396" s="506">
        <f>SUM([8]B!AG1999,[8]B!AG2034:AG2055)</f>
        <v>0</v>
      </c>
      <c r="O396" s="506">
        <f>SUM([8]B!AH1999,[8]B!AH2034:AH2055)</f>
        <v>0</v>
      </c>
      <c r="P396" s="506">
        <f>SUM([8]B!AI1999,[8]B!AI2034:AI2055)</f>
        <v>0</v>
      </c>
      <c r="Q396" s="494">
        <f>SUM([8]B!AJ1999,[8]B!AJ2034:AJ2055)</f>
        <v>0</v>
      </c>
    </row>
    <row r="397" spans="1:17" ht="15" customHeight="1" x14ac:dyDescent="0.15">
      <c r="A397" s="638"/>
      <c r="B397" s="559" t="s">
        <v>410</v>
      </c>
      <c r="C397" s="538">
        <f>SUM(C395:C396)</f>
        <v>327</v>
      </c>
      <c r="D397" s="495">
        <f t="shared" ref="D397:Q397" si="18">SUM(D395:D396)</f>
        <v>327</v>
      </c>
      <c r="E397" s="496">
        <f t="shared" si="18"/>
        <v>327</v>
      </c>
      <c r="F397" s="497">
        <f t="shared" si="18"/>
        <v>0</v>
      </c>
      <c r="G397" s="498">
        <f t="shared" si="18"/>
        <v>0</v>
      </c>
      <c r="H397" s="496">
        <f t="shared" si="18"/>
        <v>169</v>
      </c>
      <c r="I397" s="499">
        <f t="shared" si="18"/>
        <v>143</v>
      </c>
      <c r="J397" s="497">
        <f t="shared" si="18"/>
        <v>15</v>
      </c>
      <c r="K397" s="496">
        <f t="shared" si="18"/>
        <v>0</v>
      </c>
      <c r="L397" s="499">
        <f t="shared" si="18"/>
        <v>0</v>
      </c>
      <c r="M397" s="497">
        <f t="shared" si="18"/>
        <v>0</v>
      </c>
      <c r="N397" s="497">
        <f t="shared" si="18"/>
        <v>0</v>
      </c>
      <c r="O397" s="496">
        <f t="shared" si="18"/>
        <v>0</v>
      </c>
      <c r="P397" s="497">
        <f t="shared" si="18"/>
        <v>0</v>
      </c>
      <c r="Q397" s="495">
        <f t="shared" si="18"/>
        <v>0</v>
      </c>
    </row>
    <row r="398" spans="1:17" ht="15" customHeight="1" x14ac:dyDescent="0.15">
      <c r="A398" s="624" t="s">
        <v>516</v>
      </c>
      <c r="B398" s="203" t="s">
        <v>508</v>
      </c>
      <c r="C398" s="540">
        <f>SUM([8]B!C2220:C2241,[8]B!C2257:C2259)</f>
        <v>184</v>
      </c>
      <c r="D398" s="540">
        <f>SUM([8]B!D2220:D2241,[8]B!D2257:D2259)</f>
        <v>183</v>
      </c>
      <c r="E398" s="540">
        <f>SUM([8]B!E2220:E2241,[8]B!E2257:E2259)</f>
        <v>182</v>
      </c>
      <c r="F398" s="540">
        <f>SUM([8]B!F2220:F2241,[8]B!F2257:F2259)</f>
        <v>1</v>
      </c>
      <c r="G398" s="540">
        <f>SUM([8]B!G2220:G2241,[8]B!G2257:G2259)</f>
        <v>1</v>
      </c>
      <c r="H398" s="541">
        <f>SUM([8]B!AA2220:AA2241,[8]B!AA2257:AA2259)</f>
        <v>107</v>
      </c>
      <c r="I398" s="541">
        <f>SUM([8]B!AB2220:AB2241,[8]B!AB2257:AB2259)</f>
        <v>49</v>
      </c>
      <c r="J398" s="541">
        <f>SUM([8]B!AC2220:AC2241,[8]B!AC2257:AC2259)</f>
        <v>28</v>
      </c>
      <c r="K398" s="541">
        <f>SUM([8]B!AD2220:AD2241,[8]B!AD2257:AD2259)</f>
        <v>0</v>
      </c>
      <c r="L398" s="541">
        <f>SUM([8]B!AE2220:AE2241,[8]B!AE2257:AE2259)</f>
        <v>0</v>
      </c>
      <c r="M398" s="541">
        <f>SUM([8]B!AF2220:AF2241,[8]B!AF2257:AF2259)</f>
        <v>0</v>
      </c>
      <c r="N398" s="541">
        <f>SUM([8]B!AG2220:AG2241,[8]B!AG2257:AG2259)</f>
        <v>0</v>
      </c>
      <c r="O398" s="541">
        <f>SUM([8]B!AH2220:AH2241,[8]B!AH2257:AH2259)</f>
        <v>0</v>
      </c>
      <c r="P398" s="541">
        <f>SUM([8]B!AI2220:AI2241,[8]B!AI2257:AI2259)</f>
        <v>0</v>
      </c>
      <c r="Q398" s="207">
        <f>SUM([8]B!AJ2220:AJ2241,[8]B!AJ2257:AJ2259)</f>
        <v>0</v>
      </c>
    </row>
    <row r="399" spans="1:17" ht="15" customHeight="1" x14ac:dyDescent="0.15">
      <c r="A399" s="638"/>
      <c r="B399" s="200" t="s">
        <v>509</v>
      </c>
      <c r="C399" s="505">
        <f>SUM([8]B!C2242:C2245)</f>
        <v>236</v>
      </c>
      <c r="D399" s="505">
        <f>SUM([8]B!D2242:D2245)</f>
        <v>171</v>
      </c>
      <c r="E399" s="506">
        <f>SUM([8]B!E2242:E2245)</f>
        <v>171</v>
      </c>
      <c r="F399" s="506">
        <f>SUM([8]B!F2242:F2245)</f>
        <v>0</v>
      </c>
      <c r="G399" s="506">
        <f>SUM([8]B!G2242:G2245)</f>
        <v>65</v>
      </c>
      <c r="H399" s="506">
        <f>SUM([8]B!AA2242:AA2245)</f>
        <v>130</v>
      </c>
      <c r="I399" s="506">
        <f>SUM([8]B!AB2242:AB2245)</f>
        <v>7</v>
      </c>
      <c r="J399" s="506">
        <f>SUM([8]B!AC2242:AC2245)</f>
        <v>99</v>
      </c>
      <c r="K399" s="506">
        <f>SUM([8]B!AD2242:AD2245)</f>
        <v>0</v>
      </c>
      <c r="L399" s="506">
        <f>SUM([8]B!AE2242:AE2245)</f>
        <v>0</v>
      </c>
      <c r="M399" s="506">
        <f>SUM([8]B!AF2242:AF2245)</f>
        <v>0</v>
      </c>
      <c r="N399" s="506">
        <f>SUM([8]B!AG2242:AG2245)</f>
        <v>0</v>
      </c>
      <c r="O399" s="506">
        <f>SUM([8]B!AH2242:AH2245)</f>
        <v>0</v>
      </c>
      <c r="P399" s="506">
        <f>SUM([8]B!AI2242:AI2245)</f>
        <v>0</v>
      </c>
      <c r="Q399" s="494">
        <f>SUM([8]B!AJ2242:AJ2245)</f>
        <v>0</v>
      </c>
    </row>
    <row r="400" spans="1:17" ht="15" customHeight="1" x14ac:dyDescent="0.15">
      <c r="A400" s="625"/>
      <c r="B400" s="559" t="s">
        <v>410</v>
      </c>
      <c r="C400" s="498">
        <f>SUM(C398:C399)</f>
        <v>420</v>
      </c>
      <c r="D400" s="498">
        <f t="shared" ref="D400:Q400" si="19">SUM(D398:D399)</f>
        <v>354</v>
      </c>
      <c r="E400" s="498">
        <f t="shared" si="19"/>
        <v>353</v>
      </c>
      <c r="F400" s="498">
        <f t="shared" si="19"/>
        <v>1</v>
      </c>
      <c r="G400" s="498">
        <f t="shared" si="19"/>
        <v>66</v>
      </c>
      <c r="H400" s="498">
        <f>SUM(H398:H399)</f>
        <v>237</v>
      </c>
      <c r="I400" s="498">
        <f t="shared" si="19"/>
        <v>56</v>
      </c>
      <c r="J400" s="498">
        <f t="shared" si="19"/>
        <v>127</v>
      </c>
      <c r="K400" s="498">
        <f t="shared" si="19"/>
        <v>0</v>
      </c>
      <c r="L400" s="498">
        <f t="shared" si="19"/>
        <v>0</v>
      </c>
      <c r="M400" s="498">
        <f t="shared" si="19"/>
        <v>0</v>
      </c>
      <c r="N400" s="498">
        <f t="shared" si="19"/>
        <v>0</v>
      </c>
      <c r="O400" s="498">
        <f t="shared" si="19"/>
        <v>0</v>
      </c>
      <c r="P400" s="498">
        <f t="shared" si="19"/>
        <v>0</v>
      </c>
      <c r="Q400" s="495">
        <f t="shared" si="19"/>
        <v>0</v>
      </c>
    </row>
    <row r="401" spans="1:19" ht="15" customHeight="1" x14ac:dyDescent="0.15">
      <c r="A401" s="615" t="s">
        <v>517</v>
      </c>
      <c r="B401" s="205" t="s">
        <v>518</v>
      </c>
      <c r="C401" s="502">
        <f>SUM([8]B!C2416:C2418)+[8]B!C2363</f>
        <v>913</v>
      </c>
      <c r="D401" s="502">
        <f>SUM([8]B!D2416:D2418)+[8]B!D2363</f>
        <v>765</v>
      </c>
      <c r="E401" s="503">
        <f>SUM([8]B!E2416:E2418)+[8]B!E2363</f>
        <v>763</v>
      </c>
      <c r="F401" s="503">
        <f>SUM([8]B!F2416:F2418)+[8]B!F2363</f>
        <v>2</v>
      </c>
      <c r="G401" s="503">
        <f>SUM([8]B!G2416:G2418)+[8]B!G2363</f>
        <v>148</v>
      </c>
      <c r="H401" s="503">
        <f>SUM([8]B!AA2416:AA2418)+[8]B!AA2363</f>
        <v>849</v>
      </c>
      <c r="I401" s="504">
        <f>SUM([8]B!AB2416:AB2418)+[8]B!AB2363</f>
        <v>33</v>
      </c>
      <c r="J401" s="504">
        <f>SUM([8]B!AC2416:AC2418)+[8]B!AC2363</f>
        <v>31</v>
      </c>
      <c r="K401" s="504">
        <f>SUM([8]B!AD2416:AD2418)+[8]B!AD2363</f>
        <v>0</v>
      </c>
      <c r="L401" s="504">
        <f>SUM([8]B!AE2416:AE2418)+[8]B!AE2363</f>
        <v>0</v>
      </c>
      <c r="M401" s="504">
        <f>SUM([8]B!AF2416:AF2418)+[8]B!AF2363</f>
        <v>0</v>
      </c>
      <c r="N401" s="504">
        <f>SUM([8]B!AG2416:AG2418)+[8]B!AG2363</f>
        <v>0</v>
      </c>
      <c r="O401" s="504">
        <f>SUM([8]B!AH2416:AH2418)+[8]B!AH2363</f>
        <v>0</v>
      </c>
      <c r="P401" s="504">
        <f>SUM([8]B!AI2416:AI2418)+[8]B!AI2363</f>
        <v>0</v>
      </c>
      <c r="Q401" s="504">
        <f>SUM([8]B!AJ2416:AJ2418)+[8]B!AJ2363</f>
        <v>0</v>
      </c>
    </row>
    <row r="402" spans="1:19" ht="15" customHeight="1" x14ac:dyDescent="0.15">
      <c r="A402" s="637"/>
      <c r="B402" s="208" t="s">
        <v>509</v>
      </c>
      <c r="C402" s="510">
        <f>[8]B!C2369</f>
        <v>0</v>
      </c>
      <c r="D402" s="510">
        <f>[8]B!D2369</f>
        <v>0</v>
      </c>
      <c r="E402" s="511">
        <f>[8]B!E2369</f>
        <v>0</v>
      </c>
      <c r="F402" s="511">
        <f>[8]B!F2369</f>
        <v>0</v>
      </c>
      <c r="G402" s="511">
        <f>[8]B!G2369</f>
        <v>0</v>
      </c>
      <c r="H402" s="511">
        <f>[8]B!AA2369</f>
        <v>0</v>
      </c>
      <c r="I402" s="494">
        <f>[8]B!AB2369</f>
        <v>0</v>
      </c>
      <c r="J402" s="494">
        <f>[8]B!AC2369</f>
        <v>0</v>
      </c>
      <c r="K402" s="494">
        <f>[8]B!AD2369</f>
        <v>0</v>
      </c>
      <c r="L402" s="494">
        <f>[8]B!AE2369</f>
        <v>0</v>
      </c>
      <c r="M402" s="494">
        <f>[8]B!AF2369</f>
        <v>0</v>
      </c>
      <c r="N402" s="494">
        <f>[8]B!AG2369</f>
        <v>0</v>
      </c>
      <c r="O402" s="494">
        <f>[8]B!AH2369</f>
        <v>0</v>
      </c>
      <c r="P402" s="494">
        <f>[8]B!AI2369</f>
        <v>0</v>
      </c>
      <c r="Q402" s="494">
        <f>[8]B!AJ2369</f>
        <v>0</v>
      </c>
    </row>
    <row r="403" spans="1:19" ht="15" customHeight="1" x14ac:dyDescent="0.15">
      <c r="A403" s="617"/>
      <c r="B403" s="559" t="s">
        <v>410</v>
      </c>
      <c r="C403" s="498">
        <f>SUM(C401:C402)</f>
        <v>913</v>
      </c>
      <c r="D403" s="498">
        <f t="shared" ref="D403:Q403" si="20">SUM(D401:D402)</f>
        <v>765</v>
      </c>
      <c r="E403" s="498">
        <f t="shared" si="20"/>
        <v>763</v>
      </c>
      <c r="F403" s="498">
        <f t="shared" si="20"/>
        <v>2</v>
      </c>
      <c r="G403" s="498">
        <f t="shared" si="20"/>
        <v>148</v>
      </c>
      <c r="H403" s="498">
        <f t="shared" si="20"/>
        <v>849</v>
      </c>
      <c r="I403" s="498">
        <f t="shared" si="20"/>
        <v>33</v>
      </c>
      <c r="J403" s="498">
        <f t="shared" si="20"/>
        <v>31</v>
      </c>
      <c r="K403" s="498">
        <f t="shared" si="20"/>
        <v>0</v>
      </c>
      <c r="L403" s="498">
        <f t="shared" si="20"/>
        <v>0</v>
      </c>
      <c r="M403" s="498">
        <f t="shared" si="20"/>
        <v>0</v>
      </c>
      <c r="N403" s="498">
        <f t="shared" si="20"/>
        <v>0</v>
      </c>
      <c r="O403" s="498">
        <f t="shared" si="20"/>
        <v>0</v>
      </c>
      <c r="P403" s="498">
        <f t="shared" si="20"/>
        <v>0</v>
      </c>
      <c r="Q403" s="495">
        <f t="shared" si="20"/>
        <v>0</v>
      </c>
    </row>
    <row r="404" spans="1:19" ht="15" customHeight="1" x14ac:dyDescent="0.15">
      <c r="A404" s="624" t="s">
        <v>519</v>
      </c>
      <c r="B404" s="207" t="s">
        <v>508</v>
      </c>
      <c r="C404" s="502">
        <f>SUM([8]B!C2438:C2450,[8]B!C2684)</f>
        <v>128</v>
      </c>
      <c r="D404" s="502">
        <f>SUM([8]B!D2438:D2450,[8]B!D2684)</f>
        <v>128</v>
      </c>
      <c r="E404" s="503">
        <f>SUM([8]B!E2438:E2450,[8]B!E2684)</f>
        <v>128</v>
      </c>
      <c r="F404" s="503">
        <f>SUM([8]B!F2438:F2450,[8]B!F2684)</f>
        <v>0</v>
      </c>
      <c r="G404" s="503">
        <f>SUM([8]B!G2438:G2450,[8]B!G2684)</f>
        <v>0</v>
      </c>
      <c r="H404" s="503">
        <f>SUM([8]B!AA2438:AA2450,[8]B!AA2684)</f>
        <v>0</v>
      </c>
      <c r="I404" s="503">
        <f>SUM([8]B!AB2438:AB2450,[8]B!AB2684)</f>
        <v>122</v>
      </c>
      <c r="J404" s="503">
        <f>SUM([8]B!AC2438:AC2450,[8]B!AC2684)</f>
        <v>6</v>
      </c>
      <c r="K404" s="503">
        <f>SUM([8]B!AD2438:AD2450,[8]B!AD2684)</f>
        <v>0</v>
      </c>
      <c r="L404" s="503">
        <f>SUM([8]B!AE2438:AE2450,[8]B!AE2684)</f>
        <v>0</v>
      </c>
      <c r="M404" s="503">
        <f>SUM([8]B!AF2438:AF2450,[8]B!AF2684)</f>
        <v>0</v>
      </c>
      <c r="N404" s="503">
        <f>SUM([8]B!AG2438:AG2450,[8]B!AG2684)</f>
        <v>0</v>
      </c>
      <c r="O404" s="503">
        <f>SUM([8]B!AH2438:AH2450,[8]B!AH2684)</f>
        <v>0</v>
      </c>
      <c r="P404" s="503">
        <f>SUM([8]B!AI2438:AI2450,[8]B!AI2684)</f>
        <v>0</v>
      </c>
      <c r="Q404" s="504">
        <f>SUM([8]B!AJ2438:AJ2450,[8]B!AJ2684)</f>
        <v>0</v>
      </c>
    </row>
    <row r="405" spans="1:19" ht="15" customHeight="1" x14ac:dyDescent="0.15">
      <c r="A405" s="638"/>
      <c r="B405" s="200" t="s">
        <v>509</v>
      </c>
      <c r="C405" s="505">
        <f>SUM([8]B!C2435:C2437,[8]B!C2451:C2452)</f>
        <v>99</v>
      </c>
      <c r="D405" s="505">
        <f>SUM([8]B!D2435:D2437,[8]B!D2451:D2452)</f>
        <v>99</v>
      </c>
      <c r="E405" s="506">
        <f>SUM([8]B!E2435:E2437,[8]B!E2451:E2452)</f>
        <v>99</v>
      </c>
      <c r="F405" s="506">
        <f>SUM([8]B!F2435:F2437,[8]B!F2451:F2452)</f>
        <v>0</v>
      </c>
      <c r="G405" s="506">
        <f>SUM([8]B!G2435:G2437,[8]B!G2451:G2452)</f>
        <v>0</v>
      </c>
      <c r="H405" s="506">
        <f>SUM([8]B!AA2435:AA2437,[8]B!AA2451:AA2452)</f>
        <v>0</v>
      </c>
      <c r="I405" s="506">
        <f>SUM([8]B!AB2435:AB2437,[8]B!AB2451:AB2452)</f>
        <v>99</v>
      </c>
      <c r="J405" s="506">
        <f>SUM([8]B!AC2435:AC2437,[8]B!AC2451:AC2452)</f>
        <v>0</v>
      </c>
      <c r="K405" s="506">
        <f>SUM([8]B!AD2435:AD2437,[8]B!AD2451:AD2452)</f>
        <v>0</v>
      </c>
      <c r="L405" s="506">
        <f>SUM([8]B!AE2435:AE2437,[8]B!AE2451:AE2452)</f>
        <v>0</v>
      </c>
      <c r="M405" s="506">
        <f>SUM([8]B!AF2435:AF2437,[8]B!AF2451:AF2452)</f>
        <v>0</v>
      </c>
      <c r="N405" s="506">
        <f>SUM([8]B!AG2435:AG2437,[8]B!AG2451:AG2452)</f>
        <v>0</v>
      </c>
      <c r="O405" s="506">
        <f>SUM([8]B!AH2435:AH2437,[8]B!AH2451:AH2452)</f>
        <v>0</v>
      </c>
      <c r="P405" s="506">
        <f>SUM([8]B!AI2435:AI2437,[8]B!AI2451:AI2452)</f>
        <v>0</v>
      </c>
      <c r="Q405" s="494">
        <f>SUM([8]B!AJ2435:AJ2437,[8]B!AJ2451:AJ2452)</f>
        <v>0</v>
      </c>
    </row>
    <row r="406" spans="1:19" ht="15" customHeight="1" x14ac:dyDescent="0.15">
      <c r="A406" s="625"/>
      <c r="B406" s="559" t="s">
        <v>410</v>
      </c>
      <c r="C406" s="538">
        <f t="shared" ref="C406:Q406" si="21">SUM(C404:C405)</f>
        <v>227</v>
      </c>
      <c r="D406" s="495">
        <f t="shared" si="21"/>
        <v>227</v>
      </c>
      <c r="E406" s="496">
        <f t="shared" si="21"/>
        <v>227</v>
      </c>
      <c r="F406" s="497">
        <f t="shared" si="21"/>
        <v>0</v>
      </c>
      <c r="G406" s="498">
        <f t="shared" si="21"/>
        <v>0</v>
      </c>
      <c r="H406" s="496">
        <f t="shared" si="21"/>
        <v>0</v>
      </c>
      <c r="I406" s="499">
        <f t="shared" si="21"/>
        <v>221</v>
      </c>
      <c r="J406" s="497">
        <f t="shared" si="21"/>
        <v>6</v>
      </c>
      <c r="K406" s="496">
        <f t="shared" si="21"/>
        <v>0</v>
      </c>
      <c r="L406" s="499">
        <f t="shared" si="21"/>
        <v>0</v>
      </c>
      <c r="M406" s="497">
        <f t="shared" si="21"/>
        <v>0</v>
      </c>
      <c r="N406" s="497">
        <f t="shared" si="21"/>
        <v>0</v>
      </c>
      <c r="O406" s="496">
        <f t="shared" si="21"/>
        <v>0</v>
      </c>
      <c r="P406" s="497">
        <f t="shared" si="21"/>
        <v>0</v>
      </c>
      <c r="Q406" s="495">
        <f t="shared" si="21"/>
        <v>0</v>
      </c>
    </row>
    <row r="407" spans="1:19" ht="32.25" customHeight="1" x14ac:dyDescent="0.15">
      <c r="A407" s="209" t="s">
        <v>520</v>
      </c>
      <c r="B407" s="200" t="s">
        <v>509</v>
      </c>
      <c r="C407" s="498">
        <f>[8]B!C1011</f>
        <v>8202</v>
      </c>
      <c r="D407" s="498">
        <f>[8]B!D1011</f>
        <v>8202</v>
      </c>
      <c r="E407" s="500">
        <f>[8]B!E1011</f>
        <v>8202</v>
      </c>
      <c r="F407" s="500">
        <f>[8]B!F1011</f>
        <v>0</v>
      </c>
      <c r="G407" s="500">
        <f>[8]B!G1011</f>
        <v>0</v>
      </c>
      <c r="H407" s="500">
        <f>[8]B!AA1011</f>
        <v>6711</v>
      </c>
      <c r="I407" s="500">
        <f>[8]B!AB1011</f>
        <v>1491</v>
      </c>
      <c r="J407" s="500">
        <f>[8]B!AC1011</f>
        <v>0</v>
      </c>
      <c r="K407" s="500">
        <f>[8]B!AD1011</f>
        <v>0</v>
      </c>
      <c r="L407" s="500">
        <f>[8]B!AE1011</f>
        <v>0</v>
      </c>
      <c r="M407" s="500">
        <f>[8]B!AF1011</f>
        <v>0</v>
      </c>
      <c r="N407" s="500">
        <f>[8]B!AG1011</f>
        <v>0</v>
      </c>
      <c r="O407" s="500">
        <f>[8]B!AH1011</f>
        <v>0</v>
      </c>
      <c r="P407" s="500">
        <f>[8]B!AI1011</f>
        <v>0</v>
      </c>
      <c r="Q407" s="501">
        <f>[8]B!AJ1011</f>
        <v>0</v>
      </c>
    </row>
    <row r="408" spans="1:19" ht="15" customHeight="1" x14ac:dyDescent="0.15">
      <c r="A408" s="639" t="s">
        <v>521</v>
      </c>
      <c r="B408" s="210" t="s">
        <v>508</v>
      </c>
      <c r="C408" s="542">
        <f>D408+G408</f>
        <v>26770</v>
      </c>
      <c r="D408" s="507">
        <f>+D381+D384+D387+D390+D391+D392+D395+D398+D401+D404</f>
        <v>26503</v>
      </c>
      <c r="E408" s="507">
        <f t="shared" ref="E408:Q408" si="22">+E381+E384+E387+E390+E391+E392+E395+E398+E401+E404</f>
        <v>26500</v>
      </c>
      <c r="F408" s="507">
        <f t="shared" si="22"/>
        <v>3</v>
      </c>
      <c r="G408" s="507">
        <f t="shared" si="22"/>
        <v>267</v>
      </c>
      <c r="H408" s="507">
        <f t="shared" si="22"/>
        <v>23011</v>
      </c>
      <c r="I408" s="507">
        <f t="shared" si="22"/>
        <v>2718</v>
      </c>
      <c r="J408" s="507">
        <f t="shared" si="22"/>
        <v>1041</v>
      </c>
      <c r="K408" s="507">
        <f t="shared" si="22"/>
        <v>0</v>
      </c>
      <c r="L408" s="507">
        <f t="shared" si="22"/>
        <v>0</v>
      </c>
      <c r="M408" s="507">
        <f t="shared" si="22"/>
        <v>0</v>
      </c>
      <c r="N408" s="507">
        <f t="shared" si="22"/>
        <v>0</v>
      </c>
      <c r="O408" s="507">
        <f t="shared" si="22"/>
        <v>0</v>
      </c>
      <c r="P408" s="507">
        <f t="shared" si="22"/>
        <v>2</v>
      </c>
      <c r="Q408" s="512">
        <f t="shared" si="22"/>
        <v>0</v>
      </c>
    </row>
    <row r="409" spans="1:19" ht="15" customHeight="1" x14ac:dyDescent="0.15">
      <c r="A409" s="639"/>
      <c r="B409" s="212" t="s">
        <v>509</v>
      </c>
      <c r="C409" s="543">
        <f>D409+G409</f>
        <v>15329</v>
      </c>
      <c r="D409" s="505">
        <f>+D382+D385+D388+D393+D396+D399+D402+D405+D407</f>
        <v>15264</v>
      </c>
      <c r="E409" s="505">
        <f t="shared" ref="E409:Q409" si="23">+E382+E385+E388+E393+E396+E399+E402+E405+E407</f>
        <v>15264</v>
      </c>
      <c r="F409" s="505">
        <f t="shared" si="23"/>
        <v>0</v>
      </c>
      <c r="G409" s="505">
        <f t="shared" si="23"/>
        <v>65</v>
      </c>
      <c r="H409" s="505">
        <f t="shared" si="23"/>
        <v>12689</v>
      </c>
      <c r="I409" s="505">
        <f t="shared" si="23"/>
        <v>2043</v>
      </c>
      <c r="J409" s="505">
        <f t="shared" si="23"/>
        <v>597</v>
      </c>
      <c r="K409" s="505">
        <f t="shared" si="23"/>
        <v>0</v>
      </c>
      <c r="L409" s="505">
        <f t="shared" si="23"/>
        <v>0</v>
      </c>
      <c r="M409" s="505">
        <f t="shared" si="23"/>
        <v>0</v>
      </c>
      <c r="N409" s="505">
        <f t="shared" si="23"/>
        <v>0</v>
      </c>
      <c r="O409" s="505">
        <f t="shared" si="23"/>
        <v>0</v>
      </c>
      <c r="P409" s="505">
        <f t="shared" si="23"/>
        <v>0</v>
      </c>
      <c r="Q409" s="493">
        <f t="shared" si="23"/>
        <v>0</v>
      </c>
    </row>
    <row r="410" spans="1:19" ht="15" customHeight="1" x14ac:dyDescent="0.15">
      <c r="A410" s="639"/>
      <c r="B410" s="214" t="s">
        <v>522</v>
      </c>
      <c r="C410" s="538">
        <f>SUM(C408:C409)</f>
        <v>42099</v>
      </c>
      <c r="D410" s="495">
        <f>SUM(D408:D409)</f>
        <v>41767</v>
      </c>
      <c r="E410" s="496">
        <f>SUM(E408:E409)</f>
        <v>41764</v>
      </c>
      <c r="F410" s="497">
        <f>SUM(F408:F409)</f>
        <v>3</v>
      </c>
      <c r="G410" s="498">
        <f>SUM(G408:G409)</f>
        <v>332</v>
      </c>
      <c r="H410" s="498">
        <f t="shared" ref="H410:Q410" si="24">SUM(H408:H409)</f>
        <v>35700</v>
      </c>
      <c r="I410" s="498">
        <f t="shared" si="24"/>
        <v>4761</v>
      </c>
      <c r="J410" s="498">
        <f t="shared" si="24"/>
        <v>1638</v>
      </c>
      <c r="K410" s="498">
        <f t="shared" si="24"/>
        <v>0</v>
      </c>
      <c r="L410" s="498">
        <f t="shared" si="24"/>
        <v>0</v>
      </c>
      <c r="M410" s="498">
        <f t="shared" si="24"/>
        <v>0</v>
      </c>
      <c r="N410" s="498">
        <f>SUM(N408:N409)</f>
        <v>0</v>
      </c>
      <c r="O410" s="498">
        <f t="shared" si="24"/>
        <v>0</v>
      </c>
      <c r="P410" s="498">
        <f t="shared" si="24"/>
        <v>2</v>
      </c>
      <c r="Q410" s="495">
        <f t="shared" si="24"/>
        <v>0</v>
      </c>
    </row>
    <row r="411" spans="1:19" ht="27.75" customHeight="1" x14ac:dyDescent="0.15">
      <c r="A411" s="215" t="s">
        <v>523</v>
      </c>
      <c r="B411" s="556"/>
      <c r="E411" s="179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P411" s="513"/>
      <c r="Q411" s="513"/>
      <c r="R411" s="513"/>
      <c r="S411" s="217"/>
    </row>
    <row r="412" spans="1:19" ht="39.75" customHeight="1" x14ac:dyDescent="0.15">
      <c r="A412" s="640" t="s">
        <v>524</v>
      </c>
      <c r="B412" s="641"/>
      <c r="C412" s="557" t="s">
        <v>410</v>
      </c>
      <c r="D412" s="558" t="s">
        <v>7</v>
      </c>
      <c r="E412" s="39" t="s">
        <v>8</v>
      </c>
      <c r="F412" s="217"/>
      <c r="G412" s="217"/>
      <c r="H412" s="217"/>
      <c r="I412" s="217"/>
      <c r="J412" s="217"/>
      <c r="K412" s="217"/>
      <c r="L412" s="217"/>
      <c r="M412" s="513"/>
      <c r="N412" s="513"/>
      <c r="O412" s="513"/>
    </row>
    <row r="413" spans="1:19" ht="15" customHeight="1" x14ac:dyDescent="0.2">
      <c r="A413" s="642" t="s">
        <v>525</v>
      </c>
      <c r="B413" s="643"/>
      <c r="C413" s="514">
        <f>[8]B!C1073</f>
        <v>232</v>
      </c>
      <c r="D413" s="245">
        <f>[8]B!E1073</f>
        <v>232</v>
      </c>
      <c r="E413" s="220"/>
      <c r="F413" s="217"/>
      <c r="G413" s="217"/>
      <c r="H413" s="217"/>
      <c r="I413" s="217"/>
      <c r="J413" s="217"/>
      <c r="K413" s="217"/>
      <c r="L413" s="217"/>
      <c r="M413" s="513"/>
      <c r="N413" s="513"/>
      <c r="O413" s="513"/>
    </row>
    <row r="414" spans="1:19" ht="15" customHeight="1" x14ac:dyDescent="0.15">
      <c r="A414" s="628" t="s">
        <v>526</v>
      </c>
      <c r="B414" s="629"/>
      <c r="C414" s="514">
        <f>[8]B!C2741</f>
        <v>25</v>
      </c>
      <c r="D414" s="245">
        <f>[8]B!E2741</f>
        <v>17</v>
      </c>
      <c r="E414" s="18">
        <f>[8]B!AL2741</f>
        <v>567800</v>
      </c>
      <c r="F414" s="217"/>
      <c r="G414" s="217"/>
      <c r="H414" s="217"/>
      <c r="I414" s="217"/>
      <c r="J414" s="217"/>
      <c r="K414" s="217"/>
      <c r="L414" s="217"/>
      <c r="M414" s="513"/>
      <c r="N414" s="513"/>
      <c r="O414" s="513"/>
    </row>
    <row r="415" spans="1:19" ht="15" customHeight="1" x14ac:dyDescent="0.15">
      <c r="A415" s="628" t="s">
        <v>527</v>
      </c>
      <c r="B415" s="629"/>
      <c r="C415" s="514">
        <f>[8]B!C2751</f>
        <v>87</v>
      </c>
      <c r="D415" s="515">
        <f>[8]B!E2751</f>
        <v>24</v>
      </c>
      <c r="E415" s="20"/>
      <c r="F415" s="217"/>
      <c r="G415" s="217"/>
      <c r="H415" s="217"/>
      <c r="I415" s="217"/>
      <c r="J415" s="217"/>
      <c r="K415" s="217"/>
      <c r="L415" s="217"/>
      <c r="M415" s="513"/>
      <c r="N415" s="513"/>
      <c r="O415" s="513"/>
    </row>
    <row r="416" spans="1:19" ht="15" customHeight="1" x14ac:dyDescent="0.15">
      <c r="A416" s="628" t="s">
        <v>528</v>
      </c>
      <c r="B416" s="629"/>
      <c r="C416" s="514">
        <f>[8]B!C67</f>
        <v>2066</v>
      </c>
      <c r="D416" s="245">
        <f>[8]B!E67</f>
        <v>2053</v>
      </c>
      <c r="E416" s="18">
        <f>[8]B!AL67</f>
        <v>1621870</v>
      </c>
      <c r="F416" s="217"/>
      <c r="G416" s="217"/>
      <c r="H416" s="217"/>
      <c r="I416" s="217"/>
      <c r="J416" s="217"/>
      <c r="K416" s="217"/>
      <c r="L416" s="217"/>
      <c r="M416" s="513"/>
      <c r="N416" s="513"/>
      <c r="O416" s="513"/>
    </row>
    <row r="417" spans="1:23" ht="15" customHeight="1" x14ac:dyDescent="0.15">
      <c r="A417" s="628" t="s">
        <v>529</v>
      </c>
      <c r="B417" s="629"/>
      <c r="C417" s="514">
        <f>[8]B!C73</f>
        <v>0</v>
      </c>
      <c r="D417" s="245">
        <f>[8]B!E73</f>
        <v>0</v>
      </c>
      <c r="E417" s="20"/>
      <c r="F417" s="217"/>
      <c r="G417" s="217"/>
      <c r="H417" s="217"/>
      <c r="I417" s="217"/>
      <c r="J417" s="217"/>
      <c r="K417" s="217"/>
      <c r="L417" s="217"/>
      <c r="M417" s="513"/>
      <c r="N417" s="513"/>
      <c r="O417" s="513"/>
    </row>
    <row r="418" spans="1:23" ht="15" customHeight="1" x14ac:dyDescent="0.15">
      <c r="A418" s="628" t="s">
        <v>530</v>
      </c>
      <c r="B418" s="629"/>
      <c r="C418" s="516">
        <f>[8]B!C68</f>
        <v>516</v>
      </c>
      <c r="D418" s="245">
        <f>[8]B!E68</f>
        <v>516</v>
      </c>
      <c r="E418" s="18">
        <f>[8]B!AL68</f>
        <v>9257040</v>
      </c>
      <c r="F418" s="217"/>
      <c r="G418" s="217"/>
      <c r="H418" s="217"/>
      <c r="I418" s="217"/>
      <c r="J418" s="217"/>
      <c r="K418" s="217"/>
      <c r="L418" s="217"/>
      <c r="M418" s="513"/>
      <c r="N418" s="513"/>
      <c r="O418" s="513"/>
    </row>
    <row r="419" spans="1:23" ht="15" customHeight="1" x14ac:dyDescent="0.15">
      <c r="A419" s="628" t="s">
        <v>531</v>
      </c>
      <c r="B419" s="629"/>
      <c r="C419" s="514">
        <f>[8]B!C69</f>
        <v>58</v>
      </c>
      <c r="D419" s="245">
        <f>[8]B!E69</f>
        <v>54</v>
      </c>
      <c r="E419" s="18">
        <f>[8]B!AL69</f>
        <v>2225340</v>
      </c>
      <c r="F419" s="217"/>
      <c r="G419" s="217"/>
      <c r="H419" s="217"/>
      <c r="I419" s="217"/>
      <c r="J419" s="217"/>
      <c r="K419" s="217"/>
      <c r="L419" s="217"/>
      <c r="M419" s="513"/>
      <c r="N419" s="513"/>
      <c r="O419" s="513"/>
    </row>
    <row r="420" spans="1:23" ht="15" customHeight="1" x14ac:dyDescent="0.15">
      <c r="A420" s="628" t="s">
        <v>532</v>
      </c>
      <c r="B420" s="629"/>
      <c r="C420" s="514">
        <f>[8]B!C71</f>
        <v>0</v>
      </c>
      <c r="D420" s="245">
        <f>[8]B!E71</f>
        <v>0</v>
      </c>
      <c r="E420" s="18">
        <f>[8]B!AL71</f>
        <v>0</v>
      </c>
      <c r="F420" s="221"/>
      <c r="G420" s="221"/>
      <c r="H420" s="221"/>
      <c r="I420" s="221"/>
      <c r="J420" s="221"/>
      <c r="K420" s="221"/>
      <c r="L420" s="221"/>
      <c r="M420" s="221"/>
      <c r="N420" s="221"/>
      <c r="O420" s="221"/>
    </row>
    <row r="421" spans="1:23" ht="15" customHeight="1" x14ac:dyDescent="0.15">
      <c r="A421" s="628" t="s">
        <v>533</v>
      </c>
      <c r="B421" s="629"/>
      <c r="C421" s="516">
        <f>[8]B!C70</f>
        <v>10079</v>
      </c>
      <c r="D421" s="245">
        <f>[8]B!E70</f>
        <v>10079</v>
      </c>
      <c r="E421" s="18">
        <f>[8]B!AL70</f>
        <v>24088810</v>
      </c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</row>
    <row r="422" spans="1:23" ht="15" customHeight="1" x14ac:dyDescent="0.2">
      <c r="A422" s="628" t="s">
        <v>534</v>
      </c>
      <c r="B422" s="629"/>
      <c r="C422" s="514">
        <f>[8]B!C2739</f>
        <v>25</v>
      </c>
      <c r="D422" s="245">
        <f>[8]B!E2739</f>
        <v>25</v>
      </c>
      <c r="E422" s="223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</row>
    <row r="423" spans="1:23" ht="15" customHeight="1" x14ac:dyDescent="0.15">
      <c r="A423" s="630" t="s">
        <v>535</v>
      </c>
      <c r="B423" s="631"/>
      <c r="C423" s="517">
        <f>SUM(C413:C422)</f>
        <v>13088</v>
      </c>
      <c r="D423" s="518">
        <f>SUM(D413:D422)</f>
        <v>13000</v>
      </c>
      <c r="E423" s="519">
        <f>SUM(E413:E422)</f>
        <v>37760860</v>
      </c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</row>
    <row r="424" spans="1:23" s="225" customFormat="1" ht="24.95" customHeight="1" x14ac:dyDescent="0.15">
      <c r="A424" s="215" t="s">
        <v>536</v>
      </c>
      <c r="B424" s="224"/>
      <c r="F424" s="5"/>
      <c r="N424" s="226"/>
      <c r="O424" s="226"/>
      <c r="P424" s="226"/>
      <c r="Q424" s="226"/>
      <c r="R424" s="226"/>
      <c r="S424" s="226"/>
      <c r="T424" s="227"/>
      <c r="U424" s="226"/>
      <c r="V424" s="226"/>
      <c r="W424" s="226"/>
    </row>
    <row r="425" spans="1:23" ht="24.75" customHeight="1" x14ac:dyDescent="0.15">
      <c r="A425" s="632" t="s">
        <v>537</v>
      </c>
      <c r="B425" s="633"/>
      <c r="C425" s="557" t="s">
        <v>410</v>
      </c>
      <c r="N425" s="227"/>
      <c r="O425" s="227"/>
      <c r="P425" s="227"/>
      <c r="Q425" s="227"/>
      <c r="R425" s="227"/>
      <c r="S425" s="227"/>
      <c r="T425" s="227"/>
      <c r="U425" s="227"/>
      <c r="V425" s="227"/>
      <c r="W425" s="227"/>
    </row>
    <row r="426" spans="1:23" ht="14.1" customHeight="1" x14ac:dyDescent="0.15">
      <c r="A426" s="634" t="s">
        <v>538</v>
      </c>
      <c r="B426" s="635"/>
      <c r="C426" s="228">
        <v>6924</v>
      </c>
      <c r="D426" s="179"/>
      <c r="E426" s="151"/>
      <c r="H426" s="224"/>
      <c r="I426" s="224"/>
      <c r="J426" s="224"/>
      <c r="K426" s="224"/>
      <c r="L426" s="224"/>
      <c r="M426" s="224"/>
      <c r="N426" s="229"/>
      <c r="O426" s="229"/>
      <c r="P426" s="226"/>
      <c r="Q426" s="227"/>
      <c r="R426" s="227"/>
      <c r="S426" s="227"/>
      <c r="T426" s="227"/>
      <c r="U426" s="227"/>
      <c r="V426" s="227"/>
      <c r="W426" s="227"/>
    </row>
    <row r="427" spans="1:23" ht="24.95" customHeight="1" x14ac:dyDescent="0.15">
      <c r="A427" s="230" t="s">
        <v>539</v>
      </c>
      <c r="B427" s="231"/>
      <c r="C427" s="232"/>
      <c r="D427" s="492"/>
      <c r="E427" s="492"/>
      <c r="F427" s="492"/>
      <c r="G427" s="217"/>
      <c r="H427" s="217"/>
      <c r="I427" s="217"/>
      <c r="J427" s="217"/>
      <c r="K427" s="217"/>
      <c r="L427" s="217"/>
      <c r="M427" s="217"/>
      <c r="N427" s="222"/>
      <c r="O427" s="222"/>
      <c r="P427" s="227"/>
      <c r="Q427" s="227"/>
      <c r="R427" s="227"/>
      <c r="S427" s="227"/>
      <c r="T427" s="227"/>
      <c r="U427" s="227"/>
      <c r="V427" s="227"/>
      <c r="W427" s="227"/>
    </row>
    <row r="428" spans="1:23" ht="21.75" customHeight="1" x14ac:dyDescent="0.15">
      <c r="A428" s="233"/>
      <c r="B428" s="234"/>
      <c r="C428" s="520" t="s">
        <v>410</v>
      </c>
      <c r="D428" s="492"/>
      <c r="E428" s="492"/>
      <c r="F428" s="492"/>
      <c r="G428" s="217"/>
      <c r="H428" s="217"/>
      <c r="I428" s="217"/>
      <c r="J428" s="217"/>
      <c r="K428" s="217"/>
      <c r="L428" s="217"/>
      <c r="M428" s="217"/>
      <c r="N428" s="217"/>
      <c r="O428" s="217"/>
    </row>
    <row r="429" spans="1:23" ht="15" customHeight="1" x14ac:dyDescent="0.15">
      <c r="A429" s="636" t="s">
        <v>540</v>
      </c>
      <c r="B429" s="207" t="s">
        <v>541</v>
      </c>
      <c r="C429" s="521"/>
      <c r="D429" s="522"/>
      <c r="E429" s="492"/>
      <c r="F429" s="492"/>
      <c r="G429" s="217"/>
      <c r="H429" s="217"/>
      <c r="I429" s="217"/>
      <c r="J429" s="217"/>
      <c r="K429" s="217"/>
      <c r="L429" s="217"/>
      <c r="M429" s="217"/>
      <c r="N429" s="217"/>
      <c r="O429" s="217"/>
    </row>
    <row r="430" spans="1:23" ht="15" customHeight="1" x14ac:dyDescent="0.15">
      <c r="A430" s="636"/>
      <c r="B430" s="208" t="s">
        <v>542</v>
      </c>
      <c r="C430" s="523">
        <v>2481</v>
      </c>
      <c r="D430" s="522"/>
      <c r="E430" s="492"/>
      <c r="F430" s="492"/>
      <c r="G430" s="217"/>
      <c r="H430" s="217"/>
      <c r="I430" s="217"/>
      <c r="J430" s="217"/>
      <c r="K430" s="217"/>
      <c r="L430" s="217"/>
      <c r="M430" s="217"/>
      <c r="N430" s="217"/>
      <c r="O430" s="217"/>
    </row>
    <row r="431" spans="1:23" ht="15" customHeight="1" x14ac:dyDescent="0.15">
      <c r="A431" s="613" t="s">
        <v>543</v>
      </c>
      <c r="B431" s="614"/>
      <c r="C431" s="524">
        <v>32489</v>
      </c>
      <c r="D431" s="522"/>
      <c r="E431" s="492"/>
      <c r="F431" s="492"/>
      <c r="G431" s="217"/>
      <c r="H431" s="217"/>
      <c r="I431" s="217"/>
      <c r="J431" s="217"/>
      <c r="K431" s="217"/>
      <c r="L431" s="217"/>
      <c r="M431" s="217"/>
      <c r="N431" s="217"/>
      <c r="O431" s="217"/>
    </row>
    <row r="432" spans="1:23" s="149" customFormat="1" ht="24.95" customHeight="1" x14ac:dyDescent="0.15">
      <c r="A432" s="174" t="s">
        <v>544</v>
      </c>
      <c r="B432" s="148"/>
    </row>
    <row r="433" spans="1:28" ht="12.75" customHeight="1" x14ac:dyDescent="0.15">
      <c r="A433" s="615" t="s">
        <v>545</v>
      </c>
      <c r="B433" s="616"/>
      <c r="C433" s="619" t="s">
        <v>105</v>
      </c>
      <c r="D433" s="621" t="s">
        <v>546</v>
      </c>
      <c r="E433" s="622"/>
      <c r="F433" s="622"/>
      <c r="G433" s="622"/>
      <c r="H433" s="622"/>
      <c r="I433" s="623"/>
      <c r="J433" s="624" t="s">
        <v>419</v>
      </c>
    </row>
    <row r="434" spans="1:28" ht="22.5" customHeight="1" x14ac:dyDescent="0.15">
      <c r="A434" s="617"/>
      <c r="B434" s="618"/>
      <c r="C434" s="620"/>
      <c r="D434" s="236" t="s">
        <v>547</v>
      </c>
      <c r="E434" s="237" t="s">
        <v>548</v>
      </c>
      <c r="F434" s="238" t="s">
        <v>549</v>
      </c>
      <c r="G434" s="238" t="s">
        <v>550</v>
      </c>
      <c r="H434" s="238" t="s">
        <v>551</v>
      </c>
      <c r="I434" s="239" t="s">
        <v>552</v>
      </c>
      <c r="J434" s="625"/>
    </row>
    <row r="435" spans="1:28" ht="15" customHeight="1" x14ac:dyDescent="0.15">
      <c r="A435" s="626" t="s">
        <v>553</v>
      </c>
      <c r="B435" s="627"/>
      <c r="C435" s="240">
        <f>SUM(D435:I435)</f>
        <v>0</v>
      </c>
      <c r="D435" s="241"/>
      <c r="E435" s="242"/>
      <c r="F435" s="242"/>
      <c r="G435" s="242"/>
      <c r="H435" s="242"/>
      <c r="I435" s="243"/>
      <c r="J435" s="244"/>
      <c r="K435" s="168" t="str">
        <f>AA435</f>
        <v/>
      </c>
      <c r="L435" s="217"/>
      <c r="M435" s="217"/>
      <c r="N435" s="217"/>
      <c r="O435" s="217"/>
      <c r="P435" s="513"/>
      <c r="Q435" s="513"/>
      <c r="R435" s="513"/>
      <c r="AA435" s="194" t="str">
        <f>IF(J435&gt;C435,"Error: Las actividades totales son menores que las realizadas en beneficiarios","")</f>
        <v/>
      </c>
      <c r="AB435" s="194">
        <f>IF(J435&gt;C435,1,0)</f>
        <v>0</v>
      </c>
    </row>
    <row r="436" spans="1:28" ht="15" customHeight="1" x14ac:dyDescent="0.15">
      <c r="A436" s="600" t="s">
        <v>554</v>
      </c>
      <c r="B436" s="601"/>
      <c r="C436" s="245">
        <f>SUM(D436:I436)</f>
        <v>0</v>
      </c>
      <c r="D436" s="246"/>
      <c r="E436" s="247"/>
      <c r="F436" s="247"/>
      <c r="G436" s="247"/>
      <c r="H436" s="247"/>
      <c r="I436" s="248"/>
      <c r="J436" s="249"/>
      <c r="K436" s="168" t="str">
        <f>AA436</f>
        <v/>
      </c>
      <c r="AA436" s="194" t="str">
        <f>IF(J436&gt;C436,"Error: Las actividades totales son menores que las realizadas en beneficiarios","")</f>
        <v/>
      </c>
      <c r="AB436" s="194">
        <f>IF(J436&gt;C436,1,0)</f>
        <v>0</v>
      </c>
    </row>
    <row r="437" spans="1:28" ht="15" customHeight="1" x14ac:dyDescent="0.15">
      <c r="A437" s="602" t="s">
        <v>555</v>
      </c>
      <c r="B437" s="603"/>
      <c r="C437" s="250">
        <f>SUM(D437:E437)</f>
        <v>0</v>
      </c>
      <c r="D437" s="251"/>
      <c r="E437" s="252"/>
      <c r="F437" s="253"/>
      <c r="G437" s="253"/>
      <c r="H437" s="253"/>
      <c r="I437" s="254"/>
      <c r="J437" s="255"/>
      <c r="K437" s="168" t="str">
        <f>AA437</f>
        <v/>
      </c>
      <c r="AA437" s="194" t="str">
        <f>IF(J437&gt;C437,"Error: Las actividades totales son menores que las realizadas en beneficiarios","")</f>
        <v/>
      </c>
      <c r="AB437" s="194">
        <f>IF(J437&gt;C437,1,0)</f>
        <v>0</v>
      </c>
    </row>
    <row r="438" spans="1:28" ht="24.95" customHeight="1" x14ac:dyDescent="0.15">
      <c r="A438" s="174" t="s">
        <v>556</v>
      </c>
      <c r="B438" s="256"/>
      <c r="C438" s="525"/>
      <c r="D438" s="525"/>
      <c r="E438" s="525"/>
      <c r="F438" s="525"/>
      <c r="G438" s="525"/>
      <c r="H438" s="525"/>
      <c r="I438" s="525"/>
      <c r="J438" s="525"/>
      <c r="K438" s="525"/>
    </row>
    <row r="439" spans="1:28" ht="39.950000000000003" customHeight="1" x14ac:dyDescent="0.15">
      <c r="A439" s="604" t="s">
        <v>557</v>
      </c>
      <c r="B439" s="605"/>
      <c r="C439" s="257" t="s">
        <v>410</v>
      </c>
      <c r="D439" s="562" t="s">
        <v>558</v>
      </c>
      <c r="E439" s="258" t="s">
        <v>559</v>
      </c>
      <c r="L439" s="5" t="s">
        <v>560</v>
      </c>
    </row>
    <row r="440" spans="1:28" ht="15" customHeight="1" x14ac:dyDescent="0.15">
      <c r="A440" s="606" t="s">
        <v>561</v>
      </c>
      <c r="B440" s="259" t="s">
        <v>562</v>
      </c>
      <c r="C440" s="260">
        <v>281</v>
      </c>
      <c r="D440" s="261">
        <v>276</v>
      </c>
      <c r="E440" s="261"/>
      <c r="F440" s="151" t="str">
        <f>AA440</f>
        <v/>
      </c>
      <c r="AA440" s="194" t="str">
        <f>IF(D440&gt;C440,"Error: Las actividades totales son menores que las realizadas en beneficiarios","")</f>
        <v/>
      </c>
      <c r="AB440" s="194">
        <f>IF(D440&gt;C440,1,0)</f>
        <v>0</v>
      </c>
    </row>
    <row r="441" spans="1:28" ht="15" customHeight="1" x14ac:dyDescent="0.15">
      <c r="A441" s="607"/>
      <c r="B441" s="262" t="s">
        <v>563</v>
      </c>
      <c r="C441" s="263"/>
      <c r="D441" s="264"/>
      <c r="E441" s="264"/>
      <c r="F441" s="151" t="str">
        <f>AA441</f>
        <v/>
      </c>
      <c r="AA441" s="194" t="str">
        <f>IF(D441&gt;C441,"Error: Las actividades totales son menores que las realizadas en beneficiarios","")</f>
        <v/>
      </c>
      <c r="AB441" s="194">
        <f>IF(D441&gt;C441,1,0)</f>
        <v>0</v>
      </c>
    </row>
    <row r="442" spans="1:28" ht="15" customHeight="1" x14ac:dyDescent="0.15">
      <c r="A442" s="608"/>
      <c r="B442" s="265" t="s">
        <v>564</v>
      </c>
      <c r="C442" s="266"/>
      <c r="D442" s="267"/>
      <c r="E442" s="267"/>
      <c r="F442" s="151" t="str">
        <f>AA442</f>
        <v/>
      </c>
      <c r="AA442" s="194" t="str">
        <f>IF(D442&gt;C442,"Error: Las actividades totales son menores que las realizadas en beneficiarios","")</f>
        <v/>
      </c>
      <c r="AB442" s="194">
        <f>IF(D442&gt;C442,1,0)</f>
        <v>0</v>
      </c>
    </row>
    <row r="443" spans="1:28" ht="24.95" customHeight="1" x14ac:dyDescent="0.15">
      <c r="A443" s="268" t="s">
        <v>565</v>
      </c>
      <c r="B443" s="269"/>
      <c r="C443" s="270"/>
      <c r="D443" s="271"/>
      <c r="E443" s="271"/>
    </row>
    <row r="444" spans="1:28" ht="18.75" customHeight="1" x14ac:dyDescent="0.15">
      <c r="A444" s="609" t="s">
        <v>566</v>
      </c>
      <c r="B444" s="610"/>
      <c r="C444" s="272" t="s">
        <v>105</v>
      </c>
    </row>
    <row r="445" spans="1:28" ht="15" customHeight="1" x14ac:dyDescent="0.15">
      <c r="A445" s="611" t="s">
        <v>567</v>
      </c>
      <c r="B445" s="612"/>
      <c r="C445" s="526">
        <f>[8]B!C2916</f>
        <v>0</v>
      </c>
    </row>
    <row r="446" spans="1:28" ht="15" customHeight="1" x14ac:dyDescent="0.15">
      <c r="A446" s="589" t="s">
        <v>568</v>
      </c>
      <c r="B446" s="590"/>
      <c r="C446" s="527">
        <f>[8]B!C2917</f>
        <v>0</v>
      </c>
    </row>
    <row r="449" spans="1:13" ht="12.75" x14ac:dyDescent="0.2">
      <c r="A449" s="273" t="s">
        <v>569</v>
      </c>
      <c r="B449" s="274"/>
    </row>
    <row r="450" spans="1:13" ht="50.25" customHeight="1" x14ac:dyDescent="0.15">
      <c r="A450" s="591" t="s">
        <v>489</v>
      </c>
      <c r="B450" s="592"/>
      <c r="C450" s="595" t="s">
        <v>410</v>
      </c>
      <c r="D450" s="595" t="s">
        <v>490</v>
      </c>
      <c r="E450" s="597" t="s">
        <v>570</v>
      </c>
      <c r="F450" s="598"/>
      <c r="G450" s="597" t="s">
        <v>571</v>
      </c>
      <c r="H450" s="599"/>
      <c r="I450" s="598"/>
      <c r="J450" s="460" t="s">
        <v>493</v>
      </c>
      <c r="K450" s="460" t="s">
        <v>494</v>
      </c>
      <c r="L450" s="460" t="s">
        <v>495</v>
      </c>
      <c r="M450" s="472" t="s">
        <v>495</v>
      </c>
    </row>
    <row r="451" spans="1:13" ht="54.75" customHeight="1" x14ac:dyDescent="0.15">
      <c r="A451" s="593"/>
      <c r="B451" s="594"/>
      <c r="C451" s="596"/>
      <c r="D451" s="596"/>
      <c r="E451" s="275" t="s">
        <v>572</v>
      </c>
      <c r="F451" s="275" t="s">
        <v>573</v>
      </c>
      <c r="G451" s="528" t="s">
        <v>574</v>
      </c>
      <c r="H451" s="528" t="s">
        <v>575</v>
      </c>
      <c r="I451" s="529" t="s">
        <v>576</v>
      </c>
      <c r="J451" s="275" t="s">
        <v>572</v>
      </c>
      <c r="K451" s="275" t="s">
        <v>573</v>
      </c>
      <c r="L451" s="275" t="s">
        <v>572</v>
      </c>
      <c r="M451" s="275" t="s">
        <v>573</v>
      </c>
    </row>
    <row r="452" spans="1:13" ht="15" customHeight="1" x14ac:dyDescent="0.15">
      <c r="A452" s="587" t="s">
        <v>194</v>
      </c>
      <c r="B452" s="588" t="s">
        <v>194</v>
      </c>
      <c r="C452" s="530">
        <f>SUM(E452:F452)</f>
        <v>0</v>
      </c>
      <c r="D452" s="531"/>
      <c r="E452" s="531"/>
      <c r="F452" s="531"/>
      <c r="G452" s="531"/>
      <c r="H452" s="531"/>
      <c r="I452" s="531"/>
      <c r="J452" s="531"/>
      <c r="K452" s="531"/>
      <c r="L452" s="531"/>
      <c r="M452" s="531"/>
    </row>
    <row r="453" spans="1:13" ht="15" customHeight="1" x14ac:dyDescent="0.15">
      <c r="A453" s="587" t="s">
        <v>196</v>
      </c>
      <c r="B453" s="588" t="s">
        <v>196</v>
      </c>
      <c r="C453" s="530">
        <f>SUM(E453:F453)</f>
        <v>0</v>
      </c>
      <c r="D453" s="531"/>
      <c r="E453" s="531"/>
      <c r="F453" s="531"/>
      <c r="G453" s="531"/>
      <c r="H453" s="531"/>
      <c r="I453" s="531"/>
      <c r="J453" s="531"/>
      <c r="K453" s="531"/>
      <c r="L453" s="531"/>
      <c r="M453" s="531"/>
    </row>
    <row r="454" spans="1:13" ht="15" customHeight="1" x14ac:dyDescent="0.15">
      <c r="A454" s="587" t="s">
        <v>200</v>
      </c>
      <c r="B454" s="588"/>
      <c r="C454" s="530">
        <f>SUM(E454:F454)</f>
        <v>0</v>
      </c>
      <c r="D454" s="531"/>
      <c r="E454" s="531"/>
      <c r="F454" s="531"/>
      <c r="G454" s="531"/>
      <c r="H454" s="531"/>
      <c r="I454" s="531"/>
      <c r="J454" s="531"/>
      <c r="K454" s="531"/>
      <c r="L454" s="531"/>
      <c r="M454" s="531"/>
    </row>
    <row r="455" spans="1:13" ht="15" customHeight="1" x14ac:dyDescent="0.15">
      <c r="A455" s="587" t="s">
        <v>206</v>
      </c>
      <c r="B455" s="588"/>
      <c r="C455" s="530">
        <f>SUM(E455:F455)</f>
        <v>0</v>
      </c>
      <c r="D455" s="531"/>
      <c r="E455" s="531"/>
      <c r="F455" s="531"/>
      <c r="G455" s="531"/>
      <c r="H455" s="531"/>
      <c r="I455" s="531"/>
      <c r="J455" s="531"/>
      <c r="K455" s="531"/>
      <c r="L455" s="531"/>
      <c r="M455" s="531"/>
    </row>
    <row r="456" spans="1:13" ht="15" customHeight="1" x14ac:dyDescent="0.15">
      <c r="A456" s="587" t="s">
        <v>226</v>
      </c>
      <c r="B456" s="588"/>
      <c r="C456" s="530">
        <f>SUM(E456:F456)</f>
        <v>0</v>
      </c>
      <c r="D456" s="531"/>
      <c r="E456" s="531"/>
      <c r="F456" s="531"/>
      <c r="G456" s="531"/>
      <c r="H456" s="531"/>
      <c r="I456" s="531"/>
      <c r="J456" s="531"/>
      <c r="K456" s="531"/>
      <c r="L456" s="531"/>
      <c r="M456" s="531"/>
    </row>
    <row r="457" spans="1:13" ht="15" customHeight="1" x14ac:dyDescent="0.15">
      <c r="A457" s="564"/>
      <c r="B457" s="563" t="s">
        <v>577</v>
      </c>
      <c r="C457" s="530">
        <f t="shared" ref="C457:I457" si="25">SUM(C452:C456)</f>
        <v>0</v>
      </c>
      <c r="D457" s="530">
        <f t="shared" si="25"/>
        <v>0</v>
      </c>
      <c r="E457" s="530">
        <f t="shared" si="25"/>
        <v>0</v>
      </c>
      <c r="F457" s="530">
        <f t="shared" si="25"/>
        <v>0</v>
      </c>
      <c r="G457" s="530">
        <f t="shared" si="25"/>
        <v>0</v>
      </c>
      <c r="H457" s="530">
        <f t="shared" si="25"/>
        <v>0</v>
      </c>
      <c r="I457" s="530">
        <f t="shared" si="25"/>
        <v>0</v>
      </c>
      <c r="J457" s="530">
        <f>SUM(J452:J456)</f>
        <v>0</v>
      </c>
      <c r="K457" s="530">
        <f t="shared" ref="K457" si="26">SUM(K452:K456)</f>
        <v>0</v>
      </c>
      <c r="L457" s="530">
        <f>SUM(L452:L456)</f>
        <v>0</v>
      </c>
      <c r="M457" s="530">
        <f t="shared" ref="M457" si="27">SUM(M452:M456)</f>
        <v>0</v>
      </c>
    </row>
    <row r="458" spans="1:13" ht="24" customHeight="1" x14ac:dyDescent="0.15">
      <c r="A458" s="577" t="s">
        <v>578</v>
      </c>
      <c r="B458" s="578"/>
      <c r="C458" s="530">
        <f>SUM(E458:F458)</f>
        <v>0</v>
      </c>
      <c r="D458" s="531"/>
      <c r="E458" s="531"/>
      <c r="F458" s="531"/>
      <c r="G458" s="531"/>
      <c r="H458" s="531"/>
      <c r="I458" s="531"/>
      <c r="J458" s="531"/>
      <c r="K458" s="531"/>
      <c r="L458" s="531"/>
      <c r="M458" s="531"/>
    </row>
    <row r="459" spans="1:13" ht="15" customHeight="1" x14ac:dyDescent="0.15">
      <c r="A459" s="577" t="s">
        <v>579</v>
      </c>
      <c r="B459" s="578"/>
      <c r="C459" s="530">
        <f>SUM(E459:F459)</f>
        <v>0</v>
      </c>
      <c r="D459" s="531"/>
      <c r="E459" s="531"/>
      <c r="F459" s="531"/>
      <c r="G459" s="531"/>
      <c r="H459" s="531"/>
      <c r="I459" s="531"/>
      <c r="J459" s="531"/>
      <c r="K459" s="531"/>
      <c r="L459" s="531"/>
      <c r="M459" s="531"/>
    </row>
    <row r="460" spans="1:13" ht="15" customHeight="1" x14ac:dyDescent="0.15">
      <c r="A460" s="577" t="s">
        <v>580</v>
      </c>
      <c r="B460" s="578"/>
      <c r="C460" s="530">
        <f>SUM(E460:F460)</f>
        <v>0</v>
      </c>
      <c r="D460" s="531"/>
      <c r="E460" s="531"/>
      <c r="F460" s="531"/>
      <c r="G460" s="531"/>
      <c r="H460" s="531"/>
      <c r="I460" s="531"/>
      <c r="J460" s="531"/>
      <c r="K460" s="531"/>
      <c r="L460" s="531"/>
      <c r="M460" s="531"/>
    </row>
    <row r="461" spans="1:13" ht="15" customHeight="1" x14ac:dyDescent="0.15">
      <c r="A461" s="585" t="s">
        <v>581</v>
      </c>
      <c r="B461" s="586"/>
      <c r="C461" s="530">
        <f t="shared" ref="C461:M461" si="28">SUM(C458:C460)</f>
        <v>0</v>
      </c>
      <c r="D461" s="530">
        <f t="shared" si="28"/>
        <v>0</v>
      </c>
      <c r="E461" s="530">
        <f t="shared" si="28"/>
        <v>0</v>
      </c>
      <c r="F461" s="530">
        <f t="shared" si="28"/>
        <v>0</v>
      </c>
      <c r="G461" s="530">
        <f t="shared" si="28"/>
        <v>0</v>
      </c>
      <c r="H461" s="530">
        <f t="shared" si="28"/>
        <v>0</v>
      </c>
      <c r="I461" s="530">
        <f t="shared" si="28"/>
        <v>0</v>
      </c>
      <c r="J461" s="530">
        <f t="shared" si="28"/>
        <v>0</v>
      </c>
      <c r="K461" s="530">
        <f t="shared" si="28"/>
        <v>0</v>
      </c>
      <c r="L461" s="530">
        <f t="shared" si="28"/>
        <v>0</v>
      </c>
      <c r="M461" s="530">
        <f t="shared" si="28"/>
        <v>0</v>
      </c>
    </row>
    <row r="462" spans="1:13" ht="15" customHeight="1" x14ac:dyDescent="0.15">
      <c r="A462" s="577" t="s">
        <v>582</v>
      </c>
      <c r="B462" s="578"/>
      <c r="C462" s="530">
        <f t="shared" ref="C462" si="29">SUM(E462:F462)</f>
        <v>0</v>
      </c>
      <c r="D462" s="531"/>
      <c r="E462" s="531"/>
      <c r="F462" s="531"/>
      <c r="G462" s="531"/>
      <c r="H462" s="531"/>
      <c r="I462" s="531"/>
      <c r="J462" s="531"/>
      <c r="K462" s="531"/>
      <c r="L462" s="531"/>
      <c r="M462" s="531"/>
    </row>
    <row r="463" spans="1:13" ht="15" customHeight="1" x14ac:dyDescent="0.15">
      <c r="A463" s="577" t="s">
        <v>583</v>
      </c>
      <c r="B463" s="578"/>
      <c r="C463" s="530">
        <f>SUM(E463:F463)</f>
        <v>0</v>
      </c>
      <c r="D463" s="531"/>
      <c r="E463" s="531"/>
      <c r="F463" s="531"/>
      <c r="G463" s="531"/>
      <c r="H463" s="531"/>
      <c r="I463" s="531"/>
      <c r="J463" s="531"/>
      <c r="K463" s="531"/>
      <c r="L463" s="531"/>
      <c r="M463" s="531"/>
    </row>
    <row r="464" spans="1:13" ht="15" customHeight="1" x14ac:dyDescent="0.15">
      <c r="A464" s="577" t="s">
        <v>584</v>
      </c>
      <c r="B464" s="578"/>
      <c r="C464" s="530">
        <f>SUM(E464:F464)</f>
        <v>0</v>
      </c>
      <c r="D464" s="531"/>
      <c r="E464" s="531"/>
      <c r="F464" s="531"/>
      <c r="G464" s="531"/>
      <c r="H464" s="531"/>
      <c r="I464" s="531"/>
      <c r="J464" s="531"/>
      <c r="K464" s="531"/>
      <c r="L464" s="531"/>
      <c r="M464" s="531"/>
    </row>
    <row r="465" spans="1:13" ht="15" customHeight="1" x14ac:dyDescent="0.15">
      <c r="A465" s="564"/>
      <c r="B465" s="278" t="s">
        <v>585</v>
      </c>
      <c r="C465" s="530">
        <f t="shared" ref="C465:M465" si="30">SUM(C462:C464)</f>
        <v>0</v>
      </c>
      <c r="D465" s="530">
        <f t="shared" si="30"/>
        <v>0</v>
      </c>
      <c r="E465" s="530">
        <f t="shared" si="30"/>
        <v>0</v>
      </c>
      <c r="F465" s="530">
        <f t="shared" si="30"/>
        <v>0</v>
      </c>
      <c r="G465" s="530">
        <f t="shared" si="30"/>
        <v>0</v>
      </c>
      <c r="H465" s="530">
        <f t="shared" si="30"/>
        <v>0</v>
      </c>
      <c r="I465" s="530">
        <f t="shared" si="30"/>
        <v>0</v>
      </c>
      <c r="J465" s="530">
        <f t="shared" si="30"/>
        <v>0</v>
      </c>
      <c r="K465" s="530">
        <f t="shared" si="30"/>
        <v>0</v>
      </c>
      <c r="L465" s="530">
        <f t="shared" si="30"/>
        <v>0</v>
      </c>
      <c r="M465" s="530">
        <f t="shared" si="30"/>
        <v>0</v>
      </c>
    </row>
    <row r="466" spans="1:13" ht="15" customHeight="1" x14ac:dyDescent="0.15">
      <c r="A466" s="577" t="s">
        <v>586</v>
      </c>
      <c r="B466" s="578"/>
      <c r="C466" s="530">
        <f>SUM(E466:F466)</f>
        <v>0</v>
      </c>
      <c r="D466" s="531"/>
      <c r="E466" s="531"/>
      <c r="F466" s="531"/>
      <c r="G466" s="531"/>
      <c r="H466" s="531"/>
      <c r="I466" s="531"/>
      <c r="J466" s="531"/>
      <c r="K466" s="531"/>
      <c r="L466" s="531"/>
      <c r="M466" s="531"/>
    </row>
    <row r="467" spans="1:13" ht="15" customHeight="1" x14ac:dyDescent="0.15">
      <c r="A467" s="579" t="s">
        <v>587</v>
      </c>
      <c r="B467" s="580"/>
      <c r="C467" s="530">
        <f>SUM(E467:F467)</f>
        <v>0</v>
      </c>
      <c r="D467" s="531"/>
      <c r="E467" s="531"/>
      <c r="F467" s="531"/>
      <c r="G467" s="531"/>
      <c r="H467" s="531"/>
      <c r="I467" s="531"/>
      <c r="J467" s="531"/>
      <c r="K467" s="531"/>
      <c r="L467" s="531"/>
      <c r="M467" s="531"/>
    </row>
    <row r="468" spans="1:13" ht="15" customHeight="1" x14ac:dyDescent="0.15">
      <c r="A468" s="577" t="s">
        <v>588</v>
      </c>
      <c r="B468" s="578"/>
      <c r="C468" s="530">
        <f>SUM(E468:F468)</f>
        <v>0</v>
      </c>
      <c r="D468" s="531"/>
      <c r="E468" s="531"/>
      <c r="F468" s="531"/>
      <c r="G468" s="531"/>
      <c r="H468" s="531"/>
      <c r="I468" s="531"/>
      <c r="J468" s="531"/>
      <c r="K468" s="531"/>
      <c r="L468" s="531"/>
      <c r="M468" s="531"/>
    </row>
    <row r="469" spans="1:13" ht="15" customHeight="1" x14ac:dyDescent="0.15">
      <c r="A469" s="564"/>
      <c r="B469" s="278" t="s">
        <v>589</v>
      </c>
      <c r="C469" s="530">
        <f>SUM(C466:C468)</f>
        <v>0</v>
      </c>
      <c r="D469" s="530">
        <f t="shared" ref="D469:F469" si="31">SUM(D466:D468)</f>
        <v>0</v>
      </c>
      <c r="E469" s="530">
        <f t="shared" si="31"/>
        <v>0</v>
      </c>
      <c r="F469" s="530">
        <f t="shared" si="31"/>
        <v>0</v>
      </c>
      <c r="G469" s="530">
        <f>SUM(G466:G468)</f>
        <v>0</v>
      </c>
      <c r="H469" s="530">
        <f>SUM(H466:H468)</f>
        <v>0</v>
      </c>
      <c r="I469" s="530">
        <f>SUM(I466:I468)</f>
        <v>0</v>
      </c>
      <c r="J469" s="530">
        <f t="shared" ref="J469:M469" si="32">SUM(J466:J468)</f>
        <v>0</v>
      </c>
      <c r="K469" s="530">
        <f t="shared" si="32"/>
        <v>0</v>
      </c>
      <c r="L469" s="530">
        <f t="shared" si="32"/>
        <v>0</v>
      </c>
      <c r="M469" s="530">
        <f t="shared" si="32"/>
        <v>0</v>
      </c>
    </row>
    <row r="470" spans="1:13" ht="15" customHeight="1" x14ac:dyDescent="0.15">
      <c r="A470" s="583" t="s">
        <v>590</v>
      </c>
      <c r="B470" s="584" t="s">
        <v>47</v>
      </c>
      <c r="C470" s="530">
        <f t="shared" ref="C470:C477" si="33">SUM(E470:F470)</f>
        <v>0</v>
      </c>
      <c r="D470" s="531"/>
      <c r="E470" s="531"/>
      <c r="F470" s="531"/>
      <c r="G470" s="531"/>
      <c r="H470" s="531"/>
      <c r="I470" s="531"/>
      <c r="J470" s="531"/>
      <c r="K470" s="531"/>
      <c r="L470" s="531"/>
      <c r="M470" s="531"/>
    </row>
    <row r="471" spans="1:13" ht="15" customHeight="1" x14ac:dyDescent="0.15">
      <c r="A471" s="583" t="s">
        <v>591</v>
      </c>
      <c r="B471" s="584" t="s">
        <v>591</v>
      </c>
      <c r="C471" s="530">
        <f t="shared" si="33"/>
        <v>0</v>
      </c>
      <c r="D471" s="531"/>
      <c r="E471" s="531"/>
      <c r="F471" s="531"/>
      <c r="G471" s="531"/>
      <c r="H471" s="531"/>
      <c r="I471" s="531"/>
      <c r="J471" s="531"/>
      <c r="K471" s="531"/>
      <c r="L471" s="531"/>
      <c r="M471" s="531"/>
    </row>
    <row r="472" spans="1:13" ht="15" customHeight="1" x14ac:dyDescent="0.15">
      <c r="A472" s="583" t="s">
        <v>592</v>
      </c>
      <c r="B472" s="584" t="s">
        <v>592</v>
      </c>
      <c r="C472" s="530">
        <f t="shared" si="33"/>
        <v>0</v>
      </c>
      <c r="D472" s="531"/>
      <c r="E472" s="531"/>
      <c r="F472" s="531"/>
      <c r="G472" s="531"/>
      <c r="H472" s="531"/>
      <c r="I472" s="531"/>
      <c r="J472" s="531"/>
      <c r="K472" s="531"/>
      <c r="L472" s="531"/>
      <c r="M472" s="531"/>
    </row>
    <row r="473" spans="1:13" ht="15" customHeight="1" x14ac:dyDescent="0.15">
      <c r="A473" s="581" t="s">
        <v>50</v>
      </c>
      <c r="B473" s="582"/>
      <c r="C473" s="530">
        <f t="shared" si="33"/>
        <v>0</v>
      </c>
      <c r="D473" s="531"/>
      <c r="E473" s="531"/>
      <c r="F473" s="531"/>
      <c r="G473" s="531"/>
      <c r="H473" s="531"/>
      <c r="I473" s="531"/>
      <c r="J473" s="531"/>
      <c r="K473" s="531"/>
      <c r="L473" s="531"/>
      <c r="M473" s="531"/>
    </row>
    <row r="474" spans="1:13" ht="15" customHeight="1" x14ac:dyDescent="0.15">
      <c r="A474" s="581" t="s">
        <v>90</v>
      </c>
      <c r="B474" s="582" t="s">
        <v>90</v>
      </c>
      <c r="C474" s="530">
        <f t="shared" si="33"/>
        <v>0</v>
      </c>
      <c r="D474" s="531"/>
      <c r="E474" s="531"/>
      <c r="F474" s="531"/>
      <c r="G474" s="531"/>
      <c r="H474" s="531"/>
      <c r="I474" s="531"/>
      <c r="J474" s="531"/>
      <c r="K474" s="531"/>
      <c r="L474" s="531"/>
      <c r="M474" s="531"/>
    </row>
    <row r="475" spans="1:13" ht="15" customHeight="1" x14ac:dyDescent="0.15">
      <c r="A475" s="577" t="s">
        <v>72</v>
      </c>
      <c r="B475" s="578"/>
      <c r="C475" s="530">
        <f t="shared" si="33"/>
        <v>0</v>
      </c>
      <c r="D475" s="531"/>
      <c r="E475" s="531"/>
      <c r="F475" s="531"/>
      <c r="G475" s="531"/>
      <c r="H475" s="531"/>
      <c r="I475" s="531"/>
      <c r="J475" s="531"/>
      <c r="K475" s="531"/>
      <c r="L475" s="531"/>
      <c r="M475" s="531"/>
    </row>
    <row r="476" spans="1:13" ht="24" customHeight="1" x14ac:dyDescent="0.15">
      <c r="A476" s="581" t="s">
        <v>593</v>
      </c>
      <c r="B476" s="582" t="s">
        <v>593</v>
      </c>
      <c r="C476" s="530">
        <f t="shared" si="33"/>
        <v>0</v>
      </c>
      <c r="D476" s="531"/>
      <c r="E476" s="531"/>
      <c r="F476" s="531"/>
      <c r="G476" s="531"/>
      <c r="H476" s="531"/>
      <c r="I476" s="531"/>
      <c r="J476" s="531"/>
      <c r="K476" s="531"/>
      <c r="L476" s="531"/>
      <c r="M476" s="531"/>
    </row>
    <row r="477" spans="1:13" ht="15" customHeight="1" x14ac:dyDescent="0.15">
      <c r="A477" s="581" t="s">
        <v>68</v>
      </c>
      <c r="B477" s="582" t="s">
        <v>68</v>
      </c>
      <c r="C477" s="530">
        <f t="shared" si="33"/>
        <v>0</v>
      </c>
      <c r="D477" s="531"/>
      <c r="E477" s="531"/>
      <c r="F477" s="531"/>
      <c r="G477" s="531"/>
      <c r="H477" s="531"/>
      <c r="I477" s="531"/>
      <c r="J477" s="531"/>
      <c r="K477" s="531"/>
      <c r="L477" s="531"/>
      <c r="M477" s="531"/>
    </row>
    <row r="478" spans="1:13" ht="15" customHeight="1" x14ac:dyDescent="0.15">
      <c r="A478" s="565"/>
      <c r="B478" s="278" t="s">
        <v>594</v>
      </c>
      <c r="C478" s="530">
        <f>SUM(C470:C477)</f>
        <v>0</v>
      </c>
      <c r="D478" s="530">
        <f>SUM(D470:D477)</f>
        <v>0</v>
      </c>
      <c r="E478" s="530">
        <f t="shared" ref="E478:M478" si="34">SUM(E470:E477)</f>
        <v>0</v>
      </c>
      <c r="F478" s="530">
        <f t="shared" si="34"/>
        <v>0</v>
      </c>
      <c r="G478" s="530">
        <f t="shared" si="34"/>
        <v>0</v>
      </c>
      <c r="H478" s="530">
        <f t="shared" si="34"/>
        <v>0</v>
      </c>
      <c r="I478" s="530">
        <f t="shared" si="34"/>
        <v>0</v>
      </c>
      <c r="J478" s="530">
        <f t="shared" si="34"/>
        <v>0</v>
      </c>
      <c r="K478" s="530">
        <f t="shared" si="34"/>
        <v>0</v>
      </c>
      <c r="L478" s="530">
        <f t="shared" si="34"/>
        <v>0</v>
      </c>
      <c r="M478" s="530">
        <f t="shared" si="34"/>
        <v>0</v>
      </c>
    </row>
    <row r="479" spans="1:13" ht="15" customHeight="1" x14ac:dyDescent="0.15">
      <c r="A479" s="579" t="s">
        <v>595</v>
      </c>
      <c r="B479" s="580"/>
      <c r="C479" s="530">
        <f t="shared" ref="C479:C484" si="35">SUM(E479:F479)</f>
        <v>0</v>
      </c>
      <c r="D479" s="531"/>
      <c r="E479" s="531"/>
      <c r="F479" s="531"/>
      <c r="G479" s="531"/>
      <c r="H479" s="531"/>
      <c r="I479" s="531"/>
      <c r="J479" s="531"/>
      <c r="K479" s="531"/>
      <c r="L479" s="531"/>
      <c r="M479" s="531"/>
    </row>
    <row r="480" spans="1:13" ht="15" customHeight="1" x14ac:dyDescent="0.15">
      <c r="A480" s="579" t="s">
        <v>596</v>
      </c>
      <c r="B480" s="580"/>
      <c r="C480" s="530">
        <f t="shared" si="35"/>
        <v>0</v>
      </c>
      <c r="D480" s="531"/>
      <c r="E480" s="531"/>
      <c r="F480" s="531"/>
      <c r="G480" s="531"/>
      <c r="H480" s="531"/>
      <c r="I480" s="531"/>
      <c r="J480" s="531"/>
      <c r="K480" s="531"/>
      <c r="L480" s="531"/>
      <c r="M480" s="531"/>
    </row>
    <row r="481" spans="1:13" ht="15" customHeight="1" x14ac:dyDescent="0.15">
      <c r="A481" s="579" t="s">
        <v>597</v>
      </c>
      <c r="B481" s="580"/>
      <c r="C481" s="530">
        <f t="shared" si="35"/>
        <v>0</v>
      </c>
      <c r="D481" s="531"/>
      <c r="E481" s="531"/>
      <c r="F481" s="531"/>
      <c r="G481" s="531"/>
      <c r="H481" s="531"/>
      <c r="I481" s="531"/>
      <c r="J481" s="531"/>
      <c r="K481" s="531"/>
      <c r="L481" s="531"/>
      <c r="M481" s="531"/>
    </row>
    <row r="482" spans="1:13" ht="15" customHeight="1" x14ac:dyDescent="0.15">
      <c r="A482" s="577" t="s">
        <v>598</v>
      </c>
      <c r="B482" s="578"/>
      <c r="C482" s="530">
        <f t="shared" si="35"/>
        <v>0</v>
      </c>
      <c r="D482" s="531"/>
      <c r="E482" s="531"/>
      <c r="F482" s="531"/>
      <c r="G482" s="531"/>
      <c r="H482" s="531"/>
      <c r="I482" s="531"/>
      <c r="J482" s="531"/>
      <c r="K482" s="531"/>
      <c r="L482" s="531"/>
      <c r="M482" s="531"/>
    </row>
    <row r="483" spans="1:13" ht="15" customHeight="1" x14ac:dyDescent="0.15">
      <c r="A483" s="577" t="s">
        <v>599</v>
      </c>
      <c r="B483" s="578"/>
      <c r="C483" s="530">
        <f t="shared" si="35"/>
        <v>0</v>
      </c>
      <c r="D483" s="531"/>
      <c r="E483" s="531"/>
      <c r="F483" s="531"/>
      <c r="G483" s="531"/>
      <c r="H483" s="531"/>
      <c r="I483" s="531"/>
      <c r="J483" s="531"/>
      <c r="K483" s="531"/>
      <c r="L483" s="531"/>
      <c r="M483" s="531"/>
    </row>
    <row r="484" spans="1:13" ht="15" customHeight="1" x14ac:dyDescent="0.15">
      <c r="A484" s="577" t="s">
        <v>600</v>
      </c>
      <c r="B484" s="578"/>
      <c r="C484" s="530">
        <f t="shared" si="35"/>
        <v>0</v>
      </c>
      <c r="D484" s="531"/>
      <c r="E484" s="531"/>
      <c r="F484" s="531"/>
      <c r="G484" s="531"/>
      <c r="H484" s="531"/>
      <c r="I484" s="531"/>
      <c r="J484" s="531"/>
      <c r="K484" s="531"/>
      <c r="L484" s="531"/>
      <c r="M484" s="531"/>
    </row>
    <row r="485" spans="1:13" ht="15" customHeight="1" x14ac:dyDescent="0.15">
      <c r="A485" s="565"/>
      <c r="B485" s="278" t="s">
        <v>445</v>
      </c>
      <c r="C485" s="530">
        <f>SUM(C479:C484)</f>
        <v>0</v>
      </c>
      <c r="D485" s="530">
        <f>SUM(D479:D484)</f>
        <v>0</v>
      </c>
      <c r="E485" s="530">
        <f t="shared" ref="E485:M485" si="36">SUM(E479:E484)</f>
        <v>0</v>
      </c>
      <c r="F485" s="530">
        <f t="shared" si="36"/>
        <v>0</v>
      </c>
      <c r="G485" s="530">
        <f t="shared" si="36"/>
        <v>0</v>
      </c>
      <c r="H485" s="530">
        <f t="shared" si="36"/>
        <v>0</v>
      </c>
      <c r="I485" s="530">
        <f t="shared" si="36"/>
        <v>0</v>
      </c>
      <c r="J485" s="530">
        <f t="shared" si="36"/>
        <v>0</v>
      </c>
      <c r="K485" s="530">
        <f t="shared" si="36"/>
        <v>0</v>
      </c>
      <c r="L485" s="530">
        <f t="shared" si="36"/>
        <v>0</v>
      </c>
      <c r="M485" s="530">
        <f t="shared" si="36"/>
        <v>0</v>
      </c>
    </row>
    <row r="486" spans="1:13" ht="15" customHeight="1" x14ac:dyDescent="0.15">
      <c r="A486" s="577" t="s">
        <v>353</v>
      </c>
      <c r="B486" s="578" t="s">
        <v>353</v>
      </c>
      <c r="C486" s="530">
        <f>SUM(E486:F486)</f>
        <v>0</v>
      </c>
      <c r="D486" s="532"/>
      <c r="E486" s="531"/>
      <c r="F486" s="531"/>
      <c r="G486" s="531"/>
      <c r="H486" s="531"/>
      <c r="I486" s="531"/>
      <c r="J486" s="531"/>
      <c r="K486" s="531"/>
      <c r="L486" s="531"/>
      <c r="M486" s="531"/>
    </row>
    <row r="487" spans="1:13" ht="15" customHeight="1" x14ac:dyDescent="0.15">
      <c r="A487" s="577" t="s">
        <v>355</v>
      </c>
      <c r="B487" s="578" t="s">
        <v>355</v>
      </c>
      <c r="C487" s="530">
        <f>SUM(E487:F487)</f>
        <v>0</v>
      </c>
      <c r="D487" s="532"/>
      <c r="E487" s="531"/>
      <c r="F487" s="531"/>
      <c r="G487" s="531"/>
      <c r="H487" s="531"/>
      <c r="I487" s="531"/>
      <c r="J487" s="531"/>
      <c r="K487" s="531"/>
      <c r="L487" s="531"/>
      <c r="M487" s="531"/>
    </row>
    <row r="488" spans="1:13" ht="24" customHeight="1" x14ac:dyDescent="0.15">
      <c r="A488" s="577" t="s">
        <v>601</v>
      </c>
      <c r="B488" s="578"/>
      <c r="C488" s="530">
        <f>SUM(E488:F488)</f>
        <v>0</v>
      </c>
      <c r="D488" s="532"/>
      <c r="E488" s="532"/>
      <c r="F488" s="532"/>
      <c r="G488" s="532"/>
      <c r="H488" s="532"/>
      <c r="I488" s="532"/>
      <c r="J488" s="532"/>
      <c r="K488" s="532"/>
      <c r="L488" s="532"/>
      <c r="M488" s="532"/>
    </row>
    <row r="489" spans="1:13" ht="15" customHeight="1" x14ac:dyDescent="0.15">
      <c r="A489" s="577" t="s">
        <v>184</v>
      </c>
      <c r="B489" s="578"/>
      <c r="C489" s="530">
        <f t="shared" ref="C489:C490" si="37">SUM(E489:F489)</f>
        <v>0</v>
      </c>
      <c r="D489" s="532"/>
      <c r="E489" s="532"/>
      <c r="F489" s="532"/>
      <c r="G489" s="532"/>
      <c r="H489" s="532"/>
      <c r="I489" s="532"/>
      <c r="J489" s="532"/>
      <c r="K489" s="532"/>
      <c r="L489" s="532"/>
      <c r="M489" s="532"/>
    </row>
    <row r="490" spans="1:13" ht="15" customHeight="1" x14ac:dyDescent="0.15">
      <c r="A490" s="577" t="s">
        <v>185</v>
      </c>
      <c r="B490" s="578"/>
      <c r="C490" s="530">
        <f t="shared" si="37"/>
        <v>0</v>
      </c>
      <c r="D490" s="532"/>
      <c r="E490" s="532"/>
      <c r="F490" s="532"/>
      <c r="G490" s="532"/>
      <c r="H490" s="532"/>
      <c r="I490" s="532"/>
      <c r="J490" s="532"/>
      <c r="K490" s="532"/>
      <c r="L490" s="532"/>
      <c r="M490" s="532"/>
    </row>
    <row r="491" spans="1:13" ht="15" customHeight="1" x14ac:dyDescent="0.15">
      <c r="A491" s="280"/>
      <c r="B491" s="281" t="s">
        <v>602</v>
      </c>
      <c r="C491" s="530">
        <f>SUM(C486:C490)</f>
        <v>0</v>
      </c>
      <c r="D491" s="530">
        <f>SUM(D486:D490)</f>
        <v>0</v>
      </c>
      <c r="E491" s="530">
        <f t="shared" ref="E491:M491" si="38">SUM(E486:E490)</f>
        <v>0</v>
      </c>
      <c r="F491" s="530">
        <f t="shared" si="38"/>
        <v>0</v>
      </c>
      <c r="G491" s="530">
        <f t="shared" si="38"/>
        <v>0</v>
      </c>
      <c r="H491" s="530">
        <f t="shared" si="38"/>
        <v>0</v>
      </c>
      <c r="I491" s="530">
        <f t="shared" si="38"/>
        <v>0</v>
      </c>
      <c r="J491" s="530">
        <f t="shared" si="38"/>
        <v>0</v>
      </c>
      <c r="K491" s="530">
        <f t="shared" si="38"/>
        <v>0</v>
      </c>
      <c r="L491" s="530">
        <f t="shared" si="38"/>
        <v>0</v>
      </c>
      <c r="M491" s="530">
        <f t="shared" si="38"/>
        <v>0</v>
      </c>
    </row>
    <row r="492" spans="1:13" ht="15" customHeight="1" x14ac:dyDescent="0.15">
      <c r="A492" s="282"/>
      <c r="B492" s="281" t="s">
        <v>410</v>
      </c>
      <c r="C492" s="283">
        <f t="shared" ref="C492:M492" si="39">SUM(C457+C461+C465+C469+C478+C485+C491)</f>
        <v>0</v>
      </c>
      <c r="D492" s="283">
        <f t="shared" si="39"/>
        <v>0</v>
      </c>
      <c r="E492" s="283">
        <f t="shared" si="39"/>
        <v>0</v>
      </c>
      <c r="F492" s="283">
        <f t="shared" si="39"/>
        <v>0</v>
      </c>
      <c r="G492" s="283">
        <f t="shared" si="39"/>
        <v>0</v>
      </c>
      <c r="H492" s="283">
        <f t="shared" si="39"/>
        <v>0</v>
      </c>
      <c r="I492" s="283">
        <f t="shared" si="39"/>
        <v>0</v>
      </c>
      <c r="J492" s="283">
        <f t="shared" si="39"/>
        <v>0</v>
      </c>
      <c r="K492" s="283">
        <f t="shared" si="39"/>
        <v>0</v>
      </c>
      <c r="L492" s="283">
        <f t="shared" si="39"/>
        <v>0</v>
      </c>
      <c r="M492" s="283">
        <f t="shared" si="39"/>
        <v>0</v>
      </c>
    </row>
  </sheetData>
  <mergeCells count="209">
    <mergeCell ref="A97:E97"/>
    <mergeCell ref="A125:B125"/>
    <mergeCell ref="A221:B221"/>
    <mergeCell ref="A231:B231"/>
    <mergeCell ref="A237:B237"/>
    <mergeCell ref="A244:B244"/>
    <mergeCell ref="A8:C8"/>
    <mergeCell ref="A72:B72"/>
    <mergeCell ref="A73:B73"/>
    <mergeCell ref="A79:A82"/>
    <mergeCell ref="A86:B86"/>
    <mergeCell ref="A90:A93"/>
    <mergeCell ref="Q284:Q286"/>
    <mergeCell ref="R284:R286"/>
    <mergeCell ref="D285:D286"/>
    <mergeCell ref="E285:F285"/>
    <mergeCell ref="G285:G286"/>
    <mergeCell ref="H285:H286"/>
    <mergeCell ref="I285:I286"/>
    <mergeCell ref="J285:J286"/>
    <mergeCell ref="A256:B256"/>
    <mergeCell ref="A284:B286"/>
    <mergeCell ref="C284:C286"/>
    <mergeCell ref="D284:G284"/>
    <mergeCell ref="H284:J284"/>
    <mergeCell ref="K284:M284"/>
    <mergeCell ref="K285:K286"/>
    <mergeCell ref="L285:L286"/>
    <mergeCell ref="M285:M286"/>
    <mergeCell ref="A310:B310"/>
    <mergeCell ref="A311:B311"/>
    <mergeCell ref="A313:B315"/>
    <mergeCell ref="C313:C315"/>
    <mergeCell ref="D313:G313"/>
    <mergeCell ref="H313:J313"/>
    <mergeCell ref="O285:O286"/>
    <mergeCell ref="P285:P286"/>
    <mergeCell ref="A287:B287"/>
    <mergeCell ref="A293:A296"/>
    <mergeCell ref="A300:B300"/>
    <mergeCell ref="A304:A307"/>
    <mergeCell ref="N284:N286"/>
    <mergeCell ref="O284:P284"/>
    <mergeCell ref="O314:O315"/>
    <mergeCell ref="P314:P315"/>
    <mergeCell ref="K313:M313"/>
    <mergeCell ref="N313:N315"/>
    <mergeCell ref="O313:P313"/>
    <mergeCell ref="Q313:Q315"/>
    <mergeCell ref="D314:D315"/>
    <mergeCell ref="E314:F314"/>
    <mergeCell ref="G314:G315"/>
    <mergeCell ref="H314:H315"/>
    <mergeCell ref="I314:I315"/>
    <mergeCell ref="J314:J315"/>
    <mergeCell ref="A319:B319"/>
    <mergeCell ref="A321:B321"/>
    <mergeCell ref="A323:B323"/>
    <mergeCell ref="A324:B324"/>
    <mergeCell ref="A325:B325"/>
    <mergeCell ref="A326:B326"/>
    <mergeCell ref="K314:K315"/>
    <mergeCell ref="L314:L315"/>
    <mergeCell ref="M314:M315"/>
    <mergeCell ref="A318:B318"/>
    <mergeCell ref="O328:P328"/>
    <mergeCell ref="Q328:Q330"/>
    <mergeCell ref="D329:D330"/>
    <mergeCell ref="E329:F329"/>
    <mergeCell ref="G329:G330"/>
    <mergeCell ref="H329:H330"/>
    <mergeCell ref="I329:I330"/>
    <mergeCell ref="J329:J330"/>
    <mergeCell ref="K329:K330"/>
    <mergeCell ref="L329:L330"/>
    <mergeCell ref="D328:G328"/>
    <mergeCell ref="H328:J328"/>
    <mergeCell ref="K328:M328"/>
    <mergeCell ref="N328:N330"/>
    <mergeCell ref="M329:M330"/>
    <mergeCell ref="O329:O330"/>
    <mergeCell ref="P329:P330"/>
    <mergeCell ref="A339:B339"/>
    <mergeCell ref="A340:B340"/>
    <mergeCell ref="A341:B343"/>
    <mergeCell ref="C341:C343"/>
    <mergeCell ref="D341:D343"/>
    <mergeCell ref="E341:J341"/>
    <mergeCell ref="K341:K343"/>
    <mergeCell ref="L341:N342"/>
    <mergeCell ref="A328:B330"/>
    <mergeCell ref="C328:C330"/>
    <mergeCell ref="A365:F365"/>
    <mergeCell ref="A366:B367"/>
    <mergeCell ref="C366:C367"/>
    <mergeCell ref="D366:D367"/>
    <mergeCell ref="E366:E367"/>
    <mergeCell ref="F366:F367"/>
    <mergeCell ref="O341:O343"/>
    <mergeCell ref="P341:Q342"/>
    <mergeCell ref="R341:R343"/>
    <mergeCell ref="E342:G342"/>
    <mergeCell ref="H342:J342"/>
    <mergeCell ref="A364:B364"/>
    <mergeCell ref="D373:D374"/>
    <mergeCell ref="A375:B375"/>
    <mergeCell ref="A376:B376"/>
    <mergeCell ref="A377:B377"/>
    <mergeCell ref="A378:B380"/>
    <mergeCell ref="C378:C380"/>
    <mergeCell ref="D378:G378"/>
    <mergeCell ref="A368:B368"/>
    <mergeCell ref="A369:B369"/>
    <mergeCell ref="A370:A371"/>
    <mergeCell ref="A372:B372"/>
    <mergeCell ref="A373:B374"/>
    <mergeCell ref="C373:C374"/>
    <mergeCell ref="M379:M380"/>
    <mergeCell ref="O379:O380"/>
    <mergeCell ref="P379:P380"/>
    <mergeCell ref="H378:J378"/>
    <mergeCell ref="K378:M378"/>
    <mergeCell ref="N378:N380"/>
    <mergeCell ref="O378:P378"/>
    <mergeCell ref="Q378:Q380"/>
    <mergeCell ref="D379:D380"/>
    <mergeCell ref="E379:F379"/>
    <mergeCell ref="G379:G380"/>
    <mergeCell ref="H379:H380"/>
    <mergeCell ref="I379:I380"/>
    <mergeCell ref="A381:A383"/>
    <mergeCell ref="A384:A386"/>
    <mergeCell ref="A387:A389"/>
    <mergeCell ref="A392:A394"/>
    <mergeCell ref="A395:A397"/>
    <mergeCell ref="A398:A400"/>
    <mergeCell ref="J379:J380"/>
    <mergeCell ref="K379:K380"/>
    <mergeCell ref="L379:L380"/>
    <mergeCell ref="A415:B415"/>
    <mergeCell ref="A416:B416"/>
    <mergeCell ref="A417:B417"/>
    <mergeCell ref="A418:B418"/>
    <mergeCell ref="A419:B419"/>
    <mergeCell ref="A420:B420"/>
    <mergeCell ref="A401:A403"/>
    <mergeCell ref="A404:A406"/>
    <mergeCell ref="A408:A410"/>
    <mergeCell ref="A412:B412"/>
    <mergeCell ref="A413:B413"/>
    <mergeCell ref="A414:B414"/>
    <mergeCell ref="A431:B431"/>
    <mergeCell ref="A433:B434"/>
    <mergeCell ref="C433:C434"/>
    <mergeCell ref="D433:I433"/>
    <mergeCell ref="J433:J434"/>
    <mergeCell ref="A435:B435"/>
    <mergeCell ref="A421:B421"/>
    <mergeCell ref="A422:B422"/>
    <mergeCell ref="A423:B423"/>
    <mergeCell ref="A425:B425"/>
    <mergeCell ref="A426:B426"/>
    <mergeCell ref="A429:A430"/>
    <mergeCell ref="A446:B446"/>
    <mergeCell ref="A450:B451"/>
    <mergeCell ref="C450:C451"/>
    <mergeCell ref="D450:D451"/>
    <mergeCell ref="E450:F450"/>
    <mergeCell ref="G450:I450"/>
    <mergeCell ref="A436:B436"/>
    <mergeCell ref="A437:B437"/>
    <mergeCell ref="A439:B439"/>
    <mergeCell ref="A440:A442"/>
    <mergeCell ref="A444:B444"/>
    <mergeCell ref="A445:B445"/>
    <mergeCell ref="A459:B459"/>
    <mergeCell ref="A460:B460"/>
    <mergeCell ref="A461:B461"/>
    <mergeCell ref="A462:B462"/>
    <mergeCell ref="A463:B463"/>
    <mergeCell ref="A464:B464"/>
    <mergeCell ref="A452:B452"/>
    <mergeCell ref="A453:B453"/>
    <mergeCell ref="A454:B454"/>
    <mergeCell ref="A455:B455"/>
    <mergeCell ref="A456:B456"/>
    <mergeCell ref="A458:B458"/>
    <mergeCell ref="A473:B473"/>
    <mergeCell ref="A474:B474"/>
    <mergeCell ref="A475:B475"/>
    <mergeCell ref="A476:B476"/>
    <mergeCell ref="A477:B477"/>
    <mergeCell ref="A479:B479"/>
    <mergeCell ref="A466:B466"/>
    <mergeCell ref="A467:B467"/>
    <mergeCell ref="A468:B468"/>
    <mergeCell ref="A470:B470"/>
    <mergeCell ref="A471:B471"/>
    <mergeCell ref="A472:B472"/>
    <mergeCell ref="A487:B487"/>
    <mergeCell ref="A488:B488"/>
    <mergeCell ref="A489:B489"/>
    <mergeCell ref="A490:B490"/>
    <mergeCell ref="A480:B480"/>
    <mergeCell ref="A481:B481"/>
    <mergeCell ref="A482:B482"/>
    <mergeCell ref="A483:B483"/>
    <mergeCell ref="A484:B484"/>
    <mergeCell ref="A486:B486"/>
  </mergeCells>
  <dataValidations count="1">
    <dataValidation allowBlank="1" showInputMessage="1" showErrorMessage="1" errorTitle="ERROR" error="Por favor ingrese solo Números." sqref="A1:XFD1048576" xr:uid="{C126B168-3721-4EC5-BBF7-9F35D491DE5C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492"/>
  <sheetViews>
    <sheetView topLeftCell="E331" workbookViewId="0">
      <selection activeCell="K341" sqref="K341:K343"/>
    </sheetView>
  </sheetViews>
  <sheetFormatPr baseColWidth="10" defaultColWidth="11.42578125" defaultRowHeight="10.5" x14ac:dyDescent="0.15"/>
  <cols>
    <col min="1" max="1" width="18" style="5" customWidth="1"/>
    <col min="2" max="2" width="86.42578125" style="4" customWidth="1"/>
    <col min="3" max="3" width="21.85546875" style="5" customWidth="1"/>
    <col min="4" max="4" width="19" style="5" customWidth="1"/>
    <col min="5" max="5" width="18.5703125" style="5" customWidth="1"/>
    <col min="6" max="6" width="18.42578125" style="5" customWidth="1"/>
    <col min="7" max="7" width="16.85546875" style="5" customWidth="1"/>
    <col min="8" max="13" width="15.7109375" style="5" customWidth="1"/>
    <col min="14" max="16" width="12.7109375" style="5" customWidth="1"/>
    <col min="17" max="17" width="13.7109375" style="5" customWidth="1"/>
    <col min="18" max="18" width="18.5703125" style="5" customWidth="1"/>
    <col min="19" max="24" width="11.42578125" style="5"/>
    <col min="25" max="25" width="11.42578125" style="5" customWidth="1"/>
    <col min="26" max="26" width="5.28515625" style="5" customWidth="1"/>
    <col min="27" max="27" width="13.5703125" style="5" hidden="1" customWidth="1"/>
    <col min="28" max="28" width="11.42578125" style="5" hidden="1" customWidth="1"/>
    <col min="29" max="35" width="11.42578125" style="5" customWidth="1"/>
    <col min="36" max="16384" width="11.42578125" style="5"/>
  </cols>
  <sheetData>
    <row r="1" spans="1:14" s="3" customFormat="1" ht="15" customHeight="1" x14ac:dyDescent="0.15">
      <c r="A1" s="1" t="s">
        <v>0</v>
      </c>
      <c r="B1" s="2"/>
    </row>
    <row r="2" spans="1:14" s="3" customFormat="1" ht="15" customHeight="1" x14ac:dyDescent="0.15">
      <c r="A2" s="1" t="str">
        <f>CONCATENATE("COMUNA: ",[9]NOMBRE!B2," - ","( ",[9]NOMBRE!C2,[9]NOMBRE!D2,[9]NOMBRE!E2,[9]NOMBRE!F2,[9]NOMBRE!G2," )")</f>
        <v>COMUNA: LINARES - ( 07401 )</v>
      </c>
      <c r="B2" s="2"/>
    </row>
    <row r="3" spans="1:14" ht="15" customHeight="1" x14ac:dyDescent="0.15">
      <c r="A3" s="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</row>
    <row r="4" spans="1:14" ht="15" customHeight="1" x14ac:dyDescent="0.15">
      <c r="A4" s="1" t="str">
        <f>CONCATENATE("MES: ",[9]NOMBRE!B6," - ","( ",[9]NOMBRE!C6,[9]NOMBRE!D6," )")</f>
        <v>MES: AGOSTO - ( 08 )</v>
      </c>
    </row>
    <row r="5" spans="1:14" s="3" customFormat="1" ht="15" customHeight="1" x14ac:dyDescent="0.15">
      <c r="A5" s="1" t="str">
        <f>CONCATENATE("AÑO: ",[9]NOMBRE!B7)</f>
        <v>AÑO: 2021</v>
      </c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</row>
    <row r="6" spans="1:14" s="3" customFormat="1" ht="14.25" customHeight="1" x14ac:dyDescent="0.2">
      <c r="A6" s="1"/>
      <c r="B6" s="6"/>
      <c r="C6" s="8"/>
      <c r="D6" s="8" t="s">
        <v>1</v>
      </c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s="12" customFormat="1" ht="14.25" customHeight="1" x14ac:dyDescent="0.15">
      <c r="A7" s="9" t="s">
        <v>2</v>
      </c>
      <c r="B7" s="10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4" s="3" customFormat="1" ht="15.95" customHeight="1" x14ac:dyDescent="0.15">
      <c r="A8" s="762" t="s">
        <v>3</v>
      </c>
      <c r="B8" s="762"/>
      <c r="C8" s="762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4" s="3" customFormat="1" ht="35.1" customHeight="1" x14ac:dyDescent="0.15">
      <c r="A9" s="13" t="s">
        <v>4</v>
      </c>
      <c r="B9" s="13" t="s">
        <v>5</v>
      </c>
      <c r="C9" s="14" t="s">
        <v>6</v>
      </c>
      <c r="D9" s="14" t="s">
        <v>7</v>
      </c>
      <c r="E9" s="14" t="s">
        <v>8</v>
      </c>
      <c r="F9" s="7"/>
      <c r="G9" s="533">
        <f>+E70+E73+E86+E102+H124+E159+E164+E201+E220+E230+E236+E243+E277+E280</f>
        <v>1606643067.5</v>
      </c>
      <c r="H9" s="7"/>
      <c r="I9" s="7"/>
      <c r="J9" s="7"/>
      <c r="K9" s="7"/>
      <c r="L9" s="7"/>
      <c r="M9" s="7"/>
      <c r="N9" s="7"/>
    </row>
    <row r="10" spans="1:14" s="3" customFormat="1" ht="20.100000000000001" customHeight="1" x14ac:dyDescent="0.15">
      <c r="A10" s="15"/>
      <c r="B10" s="16" t="s">
        <v>9</v>
      </c>
      <c r="C10" s="284">
        <f>SUM(C11:C23)</f>
        <v>9199</v>
      </c>
      <c r="D10" s="285">
        <f>SUM(D11:D23)</f>
        <v>8967</v>
      </c>
      <c r="E10" s="17">
        <f>SUM(E11:E23)</f>
        <v>92743310</v>
      </c>
      <c r="F10" s="7"/>
      <c r="G10" s="7"/>
      <c r="H10" s="7"/>
      <c r="I10" s="7"/>
      <c r="J10" s="7"/>
      <c r="K10" s="7"/>
      <c r="L10" s="7"/>
      <c r="M10" s="7"/>
      <c r="N10" s="7"/>
    </row>
    <row r="11" spans="1:14" s="3" customFormat="1" ht="15" customHeight="1" x14ac:dyDescent="0.15">
      <c r="A11" s="286" t="s">
        <v>10</v>
      </c>
      <c r="B11" s="287" t="s">
        <v>11</v>
      </c>
      <c r="C11" s="288">
        <f>[9]B!C5</f>
        <v>0</v>
      </c>
      <c r="D11" s="289">
        <f>[9]B!E5</f>
        <v>0</v>
      </c>
      <c r="E11" s="18">
        <f>[9]B!AL5</f>
        <v>0</v>
      </c>
      <c r="F11" s="7"/>
      <c r="G11" s="7"/>
      <c r="H11" s="7"/>
      <c r="I11" s="7"/>
      <c r="J11" s="7"/>
      <c r="K11" s="7"/>
      <c r="L11" s="7"/>
      <c r="M11" s="7"/>
      <c r="N11" s="7"/>
    </row>
    <row r="12" spans="1:14" s="3" customFormat="1" ht="15" customHeight="1" x14ac:dyDescent="0.15">
      <c r="A12" s="290" t="s">
        <v>12</v>
      </c>
      <c r="B12" s="291" t="s">
        <v>13</v>
      </c>
      <c r="C12" s="288">
        <f>[9]B!C6</f>
        <v>0</v>
      </c>
      <c r="D12" s="289">
        <f>[9]B!E6</f>
        <v>0</v>
      </c>
      <c r="E12" s="18">
        <f>[9]B!AL6</f>
        <v>0</v>
      </c>
      <c r="F12" s="7"/>
      <c r="G12" s="7"/>
      <c r="H12" s="7"/>
      <c r="I12" s="7"/>
      <c r="J12" s="7"/>
      <c r="K12" s="7"/>
      <c r="L12" s="7"/>
      <c r="M12" s="7"/>
      <c r="N12" s="7"/>
    </row>
    <row r="13" spans="1:14" s="3" customFormat="1" ht="15" customHeight="1" x14ac:dyDescent="0.15">
      <c r="A13" s="290" t="s">
        <v>14</v>
      </c>
      <c r="B13" s="291" t="s">
        <v>15</v>
      </c>
      <c r="C13" s="288">
        <f>[9]B!C7</f>
        <v>3355</v>
      </c>
      <c r="D13" s="289">
        <f>[9]B!E7</f>
        <v>3203</v>
      </c>
      <c r="E13" s="18">
        <f>[9]B!AL7</f>
        <v>43016290</v>
      </c>
      <c r="F13" s="7"/>
      <c r="G13" s="7"/>
      <c r="H13" s="7"/>
      <c r="I13" s="7"/>
      <c r="J13" s="7"/>
      <c r="K13" s="7"/>
      <c r="L13" s="7"/>
      <c r="M13" s="7"/>
      <c r="N13" s="7"/>
    </row>
    <row r="14" spans="1:14" s="3" customFormat="1" ht="15" customHeight="1" x14ac:dyDescent="0.15">
      <c r="A14" s="290" t="s">
        <v>16</v>
      </c>
      <c r="B14" s="291" t="s">
        <v>17</v>
      </c>
      <c r="C14" s="288">
        <f>[9]B!C8</f>
        <v>0</v>
      </c>
      <c r="D14" s="289">
        <f>[9]B!E8</f>
        <v>0</v>
      </c>
      <c r="E14" s="18">
        <f>[9]B!AL8</f>
        <v>0</v>
      </c>
      <c r="F14" s="7"/>
      <c r="G14" s="7"/>
      <c r="H14" s="7"/>
      <c r="I14" s="7"/>
      <c r="J14" s="7"/>
      <c r="K14" s="7"/>
      <c r="L14" s="7"/>
      <c r="M14" s="7"/>
      <c r="N14" s="7"/>
    </row>
    <row r="15" spans="1:14" s="3" customFormat="1" ht="15" customHeight="1" x14ac:dyDescent="0.15">
      <c r="A15" s="290" t="s">
        <v>18</v>
      </c>
      <c r="B15" s="291" t="s">
        <v>19</v>
      </c>
      <c r="C15" s="288">
        <f>[9]B!C9</f>
        <v>0</v>
      </c>
      <c r="D15" s="289">
        <f>[9]B!E9</f>
        <v>0</v>
      </c>
      <c r="E15" s="18">
        <f>[9]B!AL9</f>
        <v>0</v>
      </c>
      <c r="F15" s="7"/>
      <c r="G15" s="7"/>
      <c r="H15" s="7"/>
      <c r="I15" s="7"/>
      <c r="J15" s="7"/>
      <c r="K15" s="7"/>
      <c r="L15" s="7"/>
      <c r="M15" s="7"/>
      <c r="N15" s="7"/>
    </row>
    <row r="16" spans="1:14" s="3" customFormat="1" ht="15" customHeight="1" x14ac:dyDescent="0.15">
      <c r="A16" s="290" t="s">
        <v>20</v>
      </c>
      <c r="B16" s="291" t="s">
        <v>21</v>
      </c>
      <c r="C16" s="288">
        <f>[9]B!C10</f>
        <v>0</v>
      </c>
      <c r="D16" s="289">
        <f>[9]B!E10</f>
        <v>0</v>
      </c>
      <c r="E16" s="18">
        <f>[9]B!AL10</f>
        <v>0</v>
      </c>
      <c r="F16" s="7"/>
      <c r="G16" s="7"/>
      <c r="H16" s="7"/>
      <c r="I16" s="7"/>
      <c r="J16" s="7"/>
      <c r="K16" s="7"/>
      <c r="L16" s="7"/>
      <c r="M16" s="7"/>
      <c r="N16" s="7"/>
    </row>
    <row r="17" spans="1:14" s="3" customFormat="1" ht="15" customHeight="1" x14ac:dyDescent="0.15">
      <c r="A17" s="290" t="s">
        <v>22</v>
      </c>
      <c r="B17" s="291" t="s">
        <v>23</v>
      </c>
      <c r="C17" s="288">
        <f>[9]B!C11</f>
        <v>189</v>
      </c>
      <c r="D17" s="289">
        <f>[9]B!E11</f>
        <v>115</v>
      </c>
      <c r="E17" s="18">
        <f>[9]B!AL11</f>
        <v>1936600</v>
      </c>
      <c r="F17" s="7"/>
      <c r="G17" s="7"/>
      <c r="H17" s="7"/>
      <c r="I17" s="7"/>
      <c r="J17" s="7"/>
      <c r="K17" s="7"/>
      <c r="L17" s="7"/>
      <c r="M17" s="7"/>
      <c r="N17" s="7"/>
    </row>
    <row r="18" spans="1:14" s="3" customFormat="1" ht="24" customHeight="1" x14ac:dyDescent="0.15">
      <c r="A18" s="290" t="s">
        <v>24</v>
      </c>
      <c r="B18" s="291" t="s">
        <v>25</v>
      </c>
      <c r="C18" s="288">
        <f>[9]B!C12</f>
        <v>0</v>
      </c>
      <c r="D18" s="289">
        <f>[9]B!E12</f>
        <v>0</v>
      </c>
      <c r="E18" s="18">
        <f>[9]B!AL12</f>
        <v>0</v>
      </c>
      <c r="F18" s="7"/>
      <c r="G18" s="7"/>
      <c r="H18" s="7"/>
      <c r="I18" s="7"/>
      <c r="J18" s="7"/>
      <c r="K18" s="7"/>
      <c r="L18" s="7"/>
      <c r="M18" s="7"/>
      <c r="N18" s="7"/>
    </row>
    <row r="19" spans="1:14" s="3" customFormat="1" ht="24" customHeight="1" x14ac:dyDescent="0.15">
      <c r="A19" s="290" t="s">
        <v>26</v>
      </c>
      <c r="B19" s="291" t="s">
        <v>27</v>
      </c>
      <c r="C19" s="288">
        <f>[9]B!C13</f>
        <v>0</v>
      </c>
      <c r="D19" s="289">
        <f>[9]B!E13</f>
        <v>0</v>
      </c>
      <c r="E19" s="18">
        <f>[9]B!AL13</f>
        <v>0</v>
      </c>
      <c r="F19" s="7"/>
      <c r="G19" s="7"/>
      <c r="H19" s="7"/>
      <c r="I19" s="7"/>
      <c r="J19" s="7"/>
      <c r="K19" s="7"/>
      <c r="L19" s="7"/>
      <c r="M19" s="7"/>
      <c r="N19" s="7"/>
    </row>
    <row r="20" spans="1:14" s="3" customFormat="1" ht="24" customHeight="1" x14ac:dyDescent="0.15">
      <c r="A20" s="290" t="s">
        <v>28</v>
      </c>
      <c r="B20" s="291" t="s">
        <v>29</v>
      </c>
      <c r="C20" s="288">
        <f>[9]B!C14</f>
        <v>0</v>
      </c>
      <c r="D20" s="289">
        <f>[9]B!E14</f>
        <v>0</v>
      </c>
      <c r="E20" s="18">
        <f>[9]B!AL14</f>
        <v>0</v>
      </c>
      <c r="F20" s="7"/>
      <c r="G20" s="7"/>
      <c r="H20" s="7"/>
      <c r="I20" s="7"/>
      <c r="J20" s="7"/>
      <c r="K20" s="7"/>
      <c r="L20" s="7"/>
      <c r="M20" s="7"/>
      <c r="N20" s="7"/>
    </row>
    <row r="21" spans="1:14" s="3" customFormat="1" ht="24" customHeight="1" x14ac:dyDescent="0.15">
      <c r="A21" s="290" t="s">
        <v>30</v>
      </c>
      <c r="B21" s="291" t="s">
        <v>31</v>
      </c>
      <c r="C21" s="288">
        <f>[9]B!C15</f>
        <v>1842</v>
      </c>
      <c r="D21" s="289">
        <f>[9]B!E15</f>
        <v>1839</v>
      </c>
      <c r="E21" s="18">
        <f>[9]B!AL15</f>
        <v>12468420</v>
      </c>
      <c r="F21" s="7"/>
      <c r="G21" s="7"/>
      <c r="H21" s="7"/>
      <c r="I21" s="7"/>
      <c r="J21" s="7"/>
      <c r="K21" s="7"/>
      <c r="L21" s="7"/>
      <c r="M21" s="7"/>
      <c r="N21" s="7"/>
    </row>
    <row r="22" spans="1:14" s="3" customFormat="1" ht="24" customHeight="1" x14ac:dyDescent="0.15">
      <c r="A22" s="290" t="s">
        <v>32</v>
      </c>
      <c r="B22" s="292" t="s">
        <v>33</v>
      </c>
      <c r="C22" s="288">
        <f>[9]B!C16</f>
        <v>1620</v>
      </c>
      <c r="D22" s="289">
        <f>[9]B!E16</f>
        <v>1620</v>
      </c>
      <c r="E22" s="18">
        <f>[9]B!AL16</f>
        <v>13203000</v>
      </c>
      <c r="F22" s="7"/>
      <c r="G22" s="7"/>
      <c r="H22" s="7"/>
      <c r="I22" s="7"/>
      <c r="J22" s="7"/>
      <c r="K22" s="7"/>
      <c r="L22" s="7"/>
      <c r="M22" s="7"/>
      <c r="N22" s="7"/>
    </row>
    <row r="23" spans="1:14" s="3" customFormat="1" ht="24" customHeight="1" x14ac:dyDescent="0.15">
      <c r="A23" s="290" t="s">
        <v>34</v>
      </c>
      <c r="B23" s="291" t="s">
        <v>35</v>
      </c>
      <c r="C23" s="288">
        <f>[9]B!C17</f>
        <v>2193</v>
      </c>
      <c r="D23" s="289">
        <f>[9]B!E17</f>
        <v>2190</v>
      </c>
      <c r="E23" s="18">
        <f>[9]B!AL17</f>
        <v>22119000</v>
      </c>
      <c r="F23" s="7"/>
      <c r="G23" s="7"/>
      <c r="H23" s="7"/>
      <c r="I23" s="7"/>
      <c r="J23" s="7"/>
      <c r="K23" s="7"/>
      <c r="L23" s="7"/>
      <c r="M23" s="7"/>
      <c r="N23" s="7"/>
    </row>
    <row r="24" spans="1:14" s="3" customFormat="1" ht="24" customHeight="1" x14ac:dyDescent="0.15">
      <c r="A24" s="293" t="s">
        <v>36</v>
      </c>
      <c r="B24" s="294" t="s">
        <v>37</v>
      </c>
      <c r="C24" s="288">
        <f>[9]B!C18</f>
        <v>7</v>
      </c>
      <c r="D24" s="289">
        <f>[9]B!E18</f>
        <v>7</v>
      </c>
      <c r="E24" s="18">
        <f>[9]B!AL18</f>
        <v>106050</v>
      </c>
      <c r="F24" s="7"/>
      <c r="G24" s="7"/>
      <c r="H24" s="7"/>
      <c r="I24" s="7"/>
      <c r="J24" s="7"/>
      <c r="K24" s="7"/>
      <c r="L24" s="7"/>
      <c r="M24" s="7"/>
      <c r="N24" s="7"/>
    </row>
    <row r="25" spans="1:14" s="3" customFormat="1" ht="15" customHeight="1" x14ac:dyDescent="0.15">
      <c r="A25" s="290" t="s">
        <v>38</v>
      </c>
      <c r="B25" s="291" t="s">
        <v>39</v>
      </c>
      <c r="C25" s="288">
        <f>[9]B!C1080</f>
        <v>0</v>
      </c>
      <c r="D25" s="289">
        <f>[9]B!E1080</f>
        <v>0</v>
      </c>
      <c r="E25" s="18">
        <f>[9]B!AL1080</f>
        <v>0</v>
      </c>
      <c r="F25" s="7"/>
      <c r="G25" s="7"/>
      <c r="H25" s="7"/>
      <c r="I25" s="7"/>
      <c r="J25" s="7"/>
      <c r="K25" s="7"/>
      <c r="L25" s="7"/>
      <c r="M25" s="7"/>
      <c r="N25" s="7"/>
    </row>
    <row r="26" spans="1:14" s="3" customFormat="1" ht="21.75" customHeight="1" x14ac:dyDescent="0.15">
      <c r="A26" s="295"/>
      <c r="B26" s="296" t="s">
        <v>40</v>
      </c>
      <c r="C26" s="297">
        <f>SUM(C27:C32)</f>
        <v>637</v>
      </c>
      <c r="D26" s="300"/>
      <c r="E26" s="20"/>
      <c r="F26" s="7"/>
      <c r="G26" s="7"/>
      <c r="H26" s="7"/>
      <c r="I26" s="7"/>
      <c r="J26" s="7"/>
      <c r="K26" s="7"/>
      <c r="L26" s="7"/>
      <c r="M26" s="7"/>
      <c r="N26" s="7"/>
    </row>
    <row r="27" spans="1:14" s="3" customFormat="1" ht="15" customHeight="1" x14ac:dyDescent="0.15">
      <c r="A27" s="290" t="s">
        <v>41</v>
      </c>
      <c r="B27" s="291" t="s">
        <v>42</v>
      </c>
      <c r="C27" s="299">
        <f>[9]B!C20</f>
        <v>0</v>
      </c>
      <c r="D27" s="300"/>
      <c r="E27" s="20"/>
      <c r="F27" s="7"/>
      <c r="G27" s="7"/>
      <c r="H27" s="7"/>
      <c r="I27" s="7"/>
      <c r="J27" s="7"/>
      <c r="K27" s="7"/>
      <c r="L27" s="7"/>
      <c r="M27" s="7"/>
      <c r="N27" s="7"/>
    </row>
    <row r="28" spans="1:14" s="3" customFormat="1" ht="15" customHeight="1" x14ac:dyDescent="0.15">
      <c r="A28" s="301"/>
      <c r="B28" s="291" t="s">
        <v>43</v>
      </c>
      <c r="C28" s="299">
        <f>[9]B!C21</f>
        <v>0</v>
      </c>
      <c r="D28" s="300"/>
      <c r="E28" s="20"/>
      <c r="F28" s="7"/>
      <c r="G28" s="7"/>
      <c r="H28" s="7"/>
      <c r="I28" s="7"/>
      <c r="J28" s="7"/>
      <c r="K28" s="7"/>
      <c r="L28" s="7"/>
      <c r="M28" s="7"/>
      <c r="N28" s="7"/>
    </row>
    <row r="29" spans="1:14" s="3" customFormat="1" ht="15" customHeight="1" x14ac:dyDescent="0.15">
      <c r="A29" s="290"/>
      <c r="B29" s="291" t="s">
        <v>44</v>
      </c>
      <c r="C29" s="299">
        <f>[9]B!C22</f>
        <v>0</v>
      </c>
      <c r="D29" s="300"/>
      <c r="E29" s="20"/>
      <c r="F29" s="7"/>
      <c r="G29" s="7"/>
      <c r="H29" s="7"/>
      <c r="I29" s="7"/>
      <c r="J29" s="7"/>
      <c r="K29" s="7"/>
      <c r="L29" s="7"/>
      <c r="M29" s="7"/>
      <c r="N29" s="7"/>
    </row>
    <row r="30" spans="1:14" s="3" customFormat="1" ht="15" customHeight="1" x14ac:dyDescent="0.15">
      <c r="A30" s="302"/>
      <c r="B30" s="291" t="s">
        <v>45</v>
      </c>
      <c r="C30" s="299">
        <f>[9]B!C23</f>
        <v>0</v>
      </c>
      <c r="D30" s="300"/>
      <c r="E30" s="20"/>
      <c r="F30" s="7"/>
      <c r="G30" s="7"/>
      <c r="H30" s="7"/>
      <c r="I30" s="7"/>
      <c r="J30" s="7"/>
      <c r="K30" s="7"/>
      <c r="L30" s="7"/>
      <c r="M30" s="7"/>
      <c r="N30" s="7"/>
    </row>
    <row r="31" spans="1:14" s="3" customFormat="1" ht="15" customHeight="1" x14ac:dyDescent="0.15">
      <c r="A31" s="302"/>
      <c r="B31" s="291" t="s">
        <v>46</v>
      </c>
      <c r="C31" s="299">
        <f>[9]B!C24</f>
        <v>637</v>
      </c>
      <c r="D31" s="300"/>
      <c r="E31" s="20"/>
      <c r="F31" s="7"/>
      <c r="G31" s="7"/>
      <c r="H31" s="7"/>
      <c r="I31" s="7"/>
      <c r="J31" s="7"/>
      <c r="K31" s="7"/>
      <c r="L31" s="7"/>
      <c r="M31" s="7"/>
      <c r="N31" s="7"/>
    </row>
    <row r="32" spans="1:14" s="3" customFormat="1" ht="15" customHeight="1" x14ac:dyDescent="0.15">
      <c r="A32" s="303">
        <v>101308</v>
      </c>
      <c r="B32" s="291" t="s">
        <v>47</v>
      </c>
      <c r="C32" s="299">
        <f>[9]B!C25</f>
        <v>0</v>
      </c>
      <c r="D32" s="300"/>
      <c r="E32" s="20"/>
      <c r="F32" s="7"/>
      <c r="G32" s="7"/>
      <c r="H32" s="7"/>
      <c r="I32" s="7"/>
      <c r="J32" s="7"/>
      <c r="K32" s="7"/>
      <c r="L32" s="7"/>
      <c r="M32" s="7"/>
      <c r="N32" s="7"/>
    </row>
    <row r="33" spans="1:14" s="3" customFormat="1" ht="20.100000000000001" customHeight="1" x14ac:dyDescent="0.15">
      <c r="A33" s="21"/>
      <c r="B33" s="22" t="s">
        <v>48</v>
      </c>
      <c r="C33" s="304">
        <f>SUM(C34:C44)</f>
        <v>7335</v>
      </c>
      <c r="D33" s="305">
        <f t="shared" ref="D33:E33" si="0">SUM(D34:D44)</f>
        <v>7292</v>
      </c>
      <c r="E33" s="305">
        <f t="shared" si="0"/>
        <v>12249060</v>
      </c>
      <c r="F33" s="7"/>
      <c r="G33" s="7"/>
      <c r="H33" s="7"/>
      <c r="I33" s="7"/>
      <c r="J33" s="7"/>
      <c r="K33" s="7"/>
      <c r="L33" s="7"/>
      <c r="M33" s="7"/>
      <c r="N33" s="7"/>
    </row>
    <row r="34" spans="1:14" s="3" customFormat="1" ht="15" customHeight="1" x14ac:dyDescent="0.15">
      <c r="A34" s="286" t="s">
        <v>49</v>
      </c>
      <c r="B34" s="287" t="s">
        <v>50</v>
      </c>
      <c r="C34" s="306">
        <f>[9]B!$C$29</f>
        <v>2136</v>
      </c>
      <c r="D34" s="306">
        <f>[9]B!$E$29</f>
        <v>2101</v>
      </c>
      <c r="E34" s="23">
        <f>[9]B!$AL$29</f>
        <v>2773320</v>
      </c>
      <c r="F34" s="7"/>
      <c r="G34" s="7"/>
      <c r="H34" s="7"/>
      <c r="I34" s="7"/>
      <c r="J34" s="7"/>
      <c r="K34" s="7"/>
      <c r="L34" s="7"/>
      <c r="M34" s="7"/>
      <c r="N34" s="7"/>
    </row>
    <row r="35" spans="1:14" s="3" customFormat="1" ht="15" customHeight="1" x14ac:dyDescent="0.15">
      <c r="A35" s="290" t="s">
        <v>51</v>
      </c>
      <c r="B35" s="291" t="s">
        <v>52</v>
      </c>
      <c r="C35" s="299">
        <f>[9]B!$C$30</f>
        <v>0</v>
      </c>
      <c r="D35" s="299">
        <f>[9]B!$E$30</f>
        <v>0</v>
      </c>
      <c r="E35" s="24">
        <f>[9]B!$AL$30</f>
        <v>0</v>
      </c>
      <c r="F35" s="7"/>
      <c r="G35" s="7"/>
      <c r="H35" s="7"/>
      <c r="I35" s="7"/>
      <c r="J35" s="7"/>
      <c r="K35" s="7"/>
      <c r="L35" s="7"/>
      <c r="M35" s="7"/>
      <c r="N35" s="7"/>
    </row>
    <row r="36" spans="1:14" s="3" customFormat="1" ht="15" customHeight="1" x14ac:dyDescent="0.15">
      <c r="A36" s="290" t="s">
        <v>53</v>
      </c>
      <c r="B36" s="291" t="s">
        <v>54</v>
      </c>
      <c r="C36" s="299">
        <f>[9]B!$C$31</f>
        <v>0</v>
      </c>
      <c r="D36" s="299">
        <f>[9]B!$E$31</f>
        <v>0</v>
      </c>
      <c r="E36" s="24">
        <f>[9]B!$AL$31</f>
        <v>0</v>
      </c>
      <c r="F36" s="7"/>
      <c r="G36" s="7"/>
      <c r="H36" s="7"/>
      <c r="I36" s="7"/>
      <c r="J36" s="7"/>
      <c r="K36" s="7"/>
      <c r="L36" s="7"/>
      <c r="M36" s="7"/>
      <c r="N36" s="7"/>
    </row>
    <row r="37" spans="1:14" s="3" customFormat="1" ht="15" customHeight="1" x14ac:dyDescent="0.15">
      <c r="A37" s="290" t="s">
        <v>55</v>
      </c>
      <c r="B37" s="291" t="s">
        <v>56</v>
      </c>
      <c r="C37" s="299">
        <f>[9]B!$C$32</f>
        <v>215</v>
      </c>
      <c r="D37" s="299">
        <f>[9]B!$E$32</f>
        <v>215</v>
      </c>
      <c r="E37" s="24">
        <f>[9]B!$AL$32</f>
        <v>387000</v>
      </c>
      <c r="F37" s="7"/>
      <c r="G37" s="7"/>
      <c r="H37" s="7"/>
      <c r="I37" s="7"/>
      <c r="J37" s="7"/>
      <c r="K37" s="7"/>
      <c r="L37" s="7"/>
      <c r="M37" s="7"/>
      <c r="N37" s="7"/>
    </row>
    <row r="38" spans="1:14" s="3" customFormat="1" ht="15" customHeight="1" x14ac:dyDescent="0.15">
      <c r="A38" s="290" t="s">
        <v>57</v>
      </c>
      <c r="B38" s="291" t="s">
        <v>58</v>
      </c>
      <c r="C38" s="299">
        <f>[9]B!$C$33</f>
        <v>4150</v>
      </c>
      <c r="D38" s="299">
        <f>[9]B!$E$33</f>
        <v>4150</v>
      </c>
      <c r="E38" s="24">
        <f>[9]B!$AL$33</f>
        <v>6017500</v>
      </c>
      <c r="F38" s="7"/>
      <c r="G38" s="7"/>
      <c r="H38" s="7"/>
      <c r="I38" s="7"/>
      <c r="J38" s="7"/>
      <c r="K38" s="7"/>
      <c r="L38" s="7"/>
      <c r="M38" s="7"/>
      <c r="N38" s="7"/>
    </row>
    <row r="39" spans="1:14" s="3" customFormat="1" ht="15" customHeight="1" x14ac:dyDescent="0.15">
      <c r="A39" s="290" t="s">
        <v>59</v>
      </c>
      <c r="B39" s="291" t="s">
        <v>60</v>
      </c>
      <c r="C39" s="299">
        <f>[9]B!$C$34</f>
        <v>282</v>
      </c>
      <c r="D39" s="299">
        <f>[9]B!$E$34</f>
        <v>282</v>
      </c>
      <c r="E39" s="24">
        <f>[9]B!$AL$34</f>
        <v>372240</v>
      </c>
      <c r="F39" s="7"/>
      <c r="G39" s="7"/>
      <c r="H39" s="7"/>
      <c r="I39" s="7"/>
      <c r="J39" s="7"/>
      <c r="K39" s="7"/>
      <c r="L39" s="7"/>
      <c r="M39" s="7"/>
      <c r="N39" s="7"/>
    </row>
    <row r="40" spans="1:14" s="3" customFormat="1" ht="15" customHeight="1" x14ac:dyDescent="0.15">
      <c r="A40" s="290" t="s">
        <v>61</v>
      </c>
      <c r="B40" s="291" t="s">
        <v>62</v>
      </c>
      <c r="C40" s="299">
        <f>[9]B!$C$1076</f>
        <v>202</v>
      </c>
      <c r="D40" s="299">
        <f>[9]B!$E$1076</f>
        <v>202</v>
      </c>
      <c r="E40" s="24">
        <f>[9]B!$AL$1076</f>
        <v>652460</v>
      </c>
      <c r="F40" s="7"/>
      <c r="G40" s="7"/>
      <c r="H40" s="7"/>
      <c r="I40" s="7"/>
      <c r="J40" s="7"/>
      <c r="K40" s="7"/>
      <c r="L40" s="7"/>
      <c r="M40" s="7"/>
      <c r="N40" s="7"/>
    </row>
    <row r="41" spans="1:14" s="3" customFormat="1" ht="15" customHeight="1" x14ac:dyDescent="0.15">
      <c r="A41" s="290" t="s">
        <v>63</v>
      </c>
      <c r="B41" s="291" t="s">
        <v>64</v>
      </c>
      <c r="C41" s="299">
        <f>[9]B!$C$1077</f>
        <v>154</v>
      </c>
      <c r="D41" s="299">
        <f>[9]B!$E$1077</f>
        <v>154</v>
      </c>
      <c r="E41" s="24">
        <f>[9]B!$AL$1077</f>
        <v>497420</v>
      </c>
      <c r="F41" s="7"/>
      <c r="G41" s="7"/>
      <c r="H41" s="7"/>
      <c r="I41" s="7"/>
      <c r="J41" s="7"/>
      <c r="K41" s="7"/>
      <c r="L41" s="7"/>
      <c r="M41" s="7"/>
      <c r="N41" s="7"/>
    </row>
    <row r="42" spans="1:14" s="3" customFormat="1" ht="15" customHeight="1" x14ac:dyDescent="0.15">
      <c r="A42" s="290" t="s">
        <v>65</v>
      </c>
      <c r="B42" s="291" t="s">
        <v>66</v>
      </c>
      <c r="C42" s="299">
        <f>[9]B!$C$1078</f>
        <v>0</v>
      </c>
      <c r="D42" s="299">
        <f>[9]B!$E$1078</f>
        <v>0</v>
      </c>
      <c r="E42" s="24">
        <f>[9]B!$AL$1078</f>
        <v>0</v>
      </c>
      <c r="F42" s="7"/>
      <c r="G42" s="7"/>
      <c r="H42" s="7"/>
      <c r="I42" s="7"/>
      <c r="J42" s="7"/>
      <c r="K42" s="7"/>
      <c r="L42" s="7"/>
      <c r="M42" s="7"/>
      <c r="N42" s="7"/>
    </row>
    <row r="43" spans="1:14" s="3" customFormat="1" ht="15" customHeight="1" x14ac:dyDescent="0.15">
      <c r="A43" s="290" t="s">
        <v>67</v>
      </c>
      <c r="B43" s="291" t="s">
        <v>68</v>
      </c>
      <c r="C43" s="299">
        <f>[9]B!$C$1079</f>
        <v>0</v>
      </c>
      <c r="D43" s="299">
        <f>[9]B!$E$1079</f>
        <v>0</v>
      </c>
      <c r="E43" s="24">
        <f>[9]B!$AL$1079</f>
        <v>0</v>
      </c>
      <c r="F43" s="7"/>
      <c r="G43" s="7"/>
      <c r="H43" s="7"/>
      <c r="I43" s="7"/>
      <c r="J43" s="7"/>
      <c r="K43" s="7"/>
      <c r="L43" s="7"/>
      <c r="M43" s="7"/>
      <c r="N43" s="7"/>
    </row>
    <row r="44" spans="1:14" s="3" customFormat="1" ht="15" customHeight="1" x14ac:dyDescent="0.15">
      <c r="A44" s="290" t="s">
        <v>69</v>
      </c>
      <c r="B44" s="291" t="s">
        <v>70</v>
      </c>
      <c r="C44" s="299">
        <f>[9]B!$C$1075</f>
        <v>196</v>
      </c>
      <c r="D44" s="299">
        <f>[9]B!$E$1075</f>
        <v>188</v>
      </c>
      <c r="E44" s="24">
        <f>[9]B!$AL$1075</f>
        <v>1549120</v>
      </c>
      <c r="F44" s="7"/>
      <c r="G44" s="7"/>
      <c r="H44" s="7"/>
      <c r="I44" s="7"/>
      <c r="J44" s="7"/>
      <c r="K44" s="7"/>
      <c r="L44" s="7"/>
      <c r="M44" s="7"/>
      <c r="N44" s="7"/>
    </row>
    <row r="45" spans="1:14" s="3" customFormat="1" ht="15" customHeight="1" x14ac:dyDescent="0.15">
      <c r="A45" s="295"/>
      <c r="B45" s="296" t="s">
        <v>40</v>
      </c>
      <c r="C45" s="307">
        <f>SUM(C46:C50)</f>
        <v>533</v>
      </c>
      <c r="D45" s="308"/>
      <c r="E45" s="27"/>
      <c r="F45" s="7"/>
      <c r="G45" s="7"/>
      <c r="H45" s="7"/>
      <c r="I45" s="7"/>
      <c r="J45" s="7"/>
      <c r="K45" s="7"/>
      <c r="L45" s="7"/>
      <c r="M45" s="7"/>
      <c r="N45" s="7"/>
    </row>
    <row r="46" spans="1:14" s="3" customFormat="1" ht="15" customHeight="1" x14ac:dyDescent="0.15">
      <c r="A46" s="26"/>
      <c r="B46" s="291" t="s">
        <v>71</v>
      </c>
      <c r="C46" s="299">
        <f>[9]B!$C$36</f>
        <v>165</v>
      </c>
      <c r="D46" s="308"/>
      <c r="E46" s="27"/>
      <c r="F46" s="7"/>
      <c r="G46" s="7"/>
      <c r="H46" s="7"/>
      <c r="I46" s="7"/>
      <c r="J46" s="7"/>
      <c r="K46" s="7"/>
      <c r="L46" s="7"/>
      <c r="M46" s="7"/>
      <c r="N46" s="7"/>
    </row>
    <row r="47" spans="1:14" s="3" customFormat="1" ht="15" customHeight="1" x14ac:dyDescent="0.15">
      <c r="A47" s="26"/>
      <c r="B47" s="291" t="s">
        <v>72</v>
      </c>
      <c r="C47" s="299">
        <f>[9]B!$C$37</f>
        <v>368</v>
      </c>
      <c r="D47" s="308"/>
      <c r="E47" s="27"/>
      <c r="F47" s="7"/>
      <c r="G47" s="7"/>
      <c r="H47" s="7"/>
      <c r="I47" s="7"/>
      <c r="J47" s="7"/>
      <c r="K47" s="7"/>
      <c r="L47" s="7"/>
      <c r="M47" s="7"/>
      <c r="N47" s="7"/>
    </row>
    <row r="48" spans="1:14" s="3" customFormat="1" ht="15" customHeight="1" x14ac:dyDescent="0.15">
      <c r="A48" s="26"/>
      <c r="B48" s="291" t="s">
        <v>73</v>
      </c>
      <c r="C48" s="299">
        <f>[9]B!$C$38</f>
        <v>0</v>
      </c>
      <c r="D48" s="308"/>
      <c r="E48" s="27"/>
      <c r="F48" s="7"/>
      <c r="G48" s="7"/>
      <c r="H48" s="7"/>
      <c r="I48" s="7"/>
      <c r="J48" s="7"/>
      <c r="K48" s="7"/>
      <c r="L48" s="7"/>
      <c r="M48" s="7"/>
      <c r="N48" s="7"/>
    </row>
    <row r="49" spans="1:14" s="3" customFormat="1" ht="15" customHeight="1" x14ac:dyDescent="0.15">
      <c r="A49" s="26"/>
      <c r="B49" s="291" t="s">
        <v>74</v>
      </c>
      <c r="C49" s="299">
        <f>[9]B!$C$39</f>
        <v>0</v>
      </c>
      <c r="D49" s="308"/>
      <c r="E49" s="27"/>
      <c r="F49" s="7"/>
      <c r="G49" s="7"/>
      <c r="H49" s="7"/>
      <c r="I49" s="7"/>
      <c r="J49" s="7"/>
      <c r="K49" s="7"/>
      <c r="L49" s="7"/>
      <c r="M49" s="7"/>
      <c r="N49" s="7"/>
    </row>
    <row r="50" spans="1:14" s="3" customFormat="1" ht="15" customHeight="1" x14ac:dyDescent="0.15">
      <c r="A50" s="28"/>
      <c r="B50" s="309" t="s">
        <v>75</v>
      </c>
      <c r="C50" s="310">
        <f>[9]B!$C$40</f>
        <v>0</v>
      </c>
      <c r="D50" s="308"/>
      <c r="E50" s="27"/>
      <c r="F50" s="7"/>
      <c r="G50" s="7"/>
      <c r="H50" s="7"/>
      <c r="I50" s="7"/>
      <c r="J50" s="7"/>
      <c r="K50" s="7"/>
      <c r="L50" s="7"/>
      <c r="M50" s="7"/>
      <c r="N50" s="7"/>
    </row>
    <row r="51" spans="1:14" s="3" customFormat="1" ht="20.100000000000001" customHeight="1" x14ac:dyDescent="0.15">
      <c r="A51" s="21"/>
      <c r="B51" s="22" t="s">
        <v>76</v>
      </c>
      <c r="C51" s="304">
        <f>SUM(C52:C53)</f>
        <v>0</v>
      </c>
      <c r="D51" s="305">
        <f>SUM(D52:D53)</f>
        <v>0</v>
      </c>
      <c r="E51" s="29">
        <f>SUM(E52:E53)</f>
        <v>0</v>
      </c>
      <c r="F51" s="7"/>
      <c r="G51" s="7"/>
      <c r="H51" s="7"/>
      <c r="I51" s="7"/>
      <c r="J51" s="7"/>
      <c r="K51" s="7"/>
      <c r="L51" s="7"/>
      <c r="M51" s="7"/>
      <c r="N51" s="7"/>
    </row>
    <row r="52" spans="1:14" s="3" customFormat="1" ht="15" customHeight="1" x14ac:dyDescent="0.15">
      <c r="A52" s="286" t="s">
        <v>77</v>
      </c>
      <c r="B52" s="287" t="s">
        <v>78</v>
      </c>
      <c r="C52" s="311">
        <f>[9]B!$C$1081</f>
        <v>0</v>
      </c>
      <c r="D52" s="311">
        <f>[9]B!$E$1081</f>
        <v>0</v>
      </c>
      <c r="E52" s="30">
        <f>[9]B!$AL$1081</f>
        <v>0</v>
      </c>
      <c r="F52" s="7"/>
      <c r="G52" s="7"/>
      <c r="H52" s="7"/>
      <c r="I52" s="7"/>
      <c r="J52" s="7"/>
      <c r="K52" s="7"/>
      <c r="L52" s="7"/>
      <c r="M52" s="7"/>
      <c r="N52" s="7"/>
    </row>
    <row r="53" spans="1:14" s="3" customFormat="1" ht="15" customHeight="1" x14ac:dyDescent="0.15">
      <c r="A53" s="290" t="s">
        <v>79</v>
      </c>
      <c r="B53" s="291" t="s">
        <v>80</v>
      </c>
      <c r="C53" s="312">
        <f>[9]B!$C$1082</f>
        <v>0</v>
      </c>
      <c r="D53" s="312">
        <f>[9]B!$E$1082</f>
        <v>0</v>
      </c>
      <c r="E53" s="31">
        <f>[9]B!$AL$1082</f>
        <v>0</v>
      </c>
      <c r="F53" s="7"/>
      <c r="G53" s="7"/>
      <c r="H53" s="7"/>
      <c r="I53" s="7"/>
      <c r="J53" s="7"/>
      <c r="K53" s="7"/>
      <c r="L53" s="7"/>
      <c r="M53" s="7"/>
      <c r="N53" s="7"/>
    </row>
    <row r="54" spans="1:14" s="3" customFormat="1" ht="15" customHeight="1" x14ac:dyDescent="0.15">
      <c r="A54" s="295"/>
      <c r="B54" s="313" t="s">
        <v>81</v>
      </c>
      <c r="C54" s="314">
        <f>C55</f>
        <v>0</v>
      </c>
      <c r="D54" s="308"/>
      <c r="E54" s="27"/>
      <c r="F54" s="7"/>
      <c r="G54" s="7"/>
      <c r="H54" s="7"/>
      <c r="I54" s="7"/>
      <c r="J54" s="7"/>
      <c r="K54" s="7"/>
      <c r="L54" s="7"/>
      <c r="M54" s="7"/>
      <c r="N54" s="7"/>
    </row>
    <row r="55" spans="1:14" s="3" customFormat="1" ht="24" customHeight="1" x14ac:dyDescent="0.15">
      <c r="A55" s="290" t="s">
        <v>82</v>
      </c>
      <c r="B55" s="309" t="s">
        <v>83</v>
      </c>
      <c r="C55" s="310">
        <f>[9]B!$C$1054</f>
        <v>0</v>
      </c>
      <c r="D55" s="308"/>
      <c r="E55" s="27"/>
      <c r="F55" s="7"/>
      <c r="G55" s="7"/>
      <c r="H55" s="7"/>
      <c r="I55" s="7"/>
      <c r="J55" s="7"/>
      <c r="K55" s="7"/>
      <c r="L55" s="7"/>
      <c r="M55" s="7"/>
      <c r="N55" s="7"/>
    </row>
    <row r="56" spans="1:14" s="3" customFormat="1" ht="20.100000000000001" customHeight="1" x14ac:dyDescent="0.15">
      <c r="A56" s="33"/>
      <c r="B56" s="22" t="s">
        <v>84</v>
      </c>
      <c r="C56" s="304">
        <f>SUM(C57:C60)</f>
        <v>1002</v>
      </c>
      <c r="D56" s="305">
        <f>SUM(D57:D60)</f>
        <v>1002</v>
      </c>
      <c r="E56" s="29">
        <f>SUM(E57:E60)</f>
        <v>1841900</v>
      </c>
      <c r="F56" s="7"/>
      <c r="G56" s="7"/>
      <c r="H56" s="7"/>
      <c r="I56" s="7"/>
      <c r="J56" s="7"/>
      <c r="K56" s="7"/>
      <c r="L56" s="7"/>
      <c r="M56" s="7"/>
      <c r="N56" s="7"/>
    </row>
    <row r="57" spans="1:14" s="3" customFormat="1" ht="15" customHeight="1" x14ac:dyDescent="0.15">
      <c r="A57" s="286" t="s">
        <v>85</v>
      </c>
      <c r="B57" s="287" t="s">
        <v>86</v>
      </c>
      <c r="C57" s="311">
        <f>[9]B!$C$44</f>
        <v>34</v>
      </c>
      <c r="D57" s="311">
        <f>[9]B!$E$44</f>
        <v>34</v>
      </c>
      <c r="E57" s="30">
        <f>[9]B!$AL$44</f>
        <v>147560</v>
      </c>
      <c r="F57" s="7"/>
      <c r="G57" s="7"/>
      <c r="H57" s="7"/>
      <c r="I57" s="7"/>
      <c r="J57" s="7"/>
      <c r="K57" s="7"/>
      <c r="L57" s="7"/>
      <c r="M57" s="7"/>
      <c r="N57" s="7"/>
    </row>
    <row r="58" spans="1:14" s="3" customFormat="1" ht="15" customHeight="1" x14ac:dyDescent="0.15">
      <c r="A58" s="290" t="s">
        <v>87</v>
      </c>
      <c r="B58" s="291" t="s">
        <v>88</v>
      </c>
      <c r="C58" s="312">
        <f>[9]B!$C$45</f>
        <v>595</v>
      </c>
      <c r="D58" s="312">
        <f>[9]B!$E$45</f>
        <v>595</v>
      </c>
      <c r="E58" s="31">
        <f>[9]B!$AL$45</f>
        <v>1422050</v>
      </c>
      <c r="F58" s="7"/>
      <c r="G58" s="7"/>
      <c r="H58" s="7"/>
      <c r="I58" s="7"/>
      <c r="J58" s="7"/>
      <c r="K58" s="7"/>
      <c r="L58" s="7"/>
      <c r="M58" s="7"/>
      <c r="N58" s="7"/>
    </row>
    <row r="59" spans="1:14" s="3" customFormat="1" ht="15" customHeight="1" x14ac:dyDescent="0.15">
      <c r="A59" s="290" t="s">
        <v>89</v>
      </c>
      <c r="B59" s="291" t="s">
        <v>90</v>
      </c>
      <c r="C59" s="312">
        <f>[9]B!$C$46</f>
        <v>0</v>
      </c>
      <c r="D59" s="312">
        <f>[9]B!$E$46</f>
        <v>0</v>
      </c>
      <c r="E59" s="31">
        <f>[9]B!$AL$46</f>
        <v>0</v>
      </c>
      <c r="F59" s="7"/>
      <c r="G59" s="7"/>
      <c r="H59" s="7"/>
      <c r="I59" s="7"/>
      <c r="J59" s="7"/>
      <c r="K59" s="7"/>
      <c r="L59" s="7"/>
      <c r="M59" s="7"/>
      <c r="N59" s="7"/>
    </row>
    <row r="60" spans="1:14" s="3" customFormat="1" ht="15" customHeight="1" x14ac:dyDescent="0.15">
      <c r="A60" s="290" t="s">
        <v>91</v>
      </c>
      <c r="B60" s="291" t="s">
        <v>92</v>
      </c>
      <c r="C60" s="312">
        <f>[9]B!$C$47</f>
        <v>373</v>
      </c>
      <c r="D60" s="312">
        <f>[9]B!$E$47</f>
        <v>373</v>
      </c>
      <c r="E60" s="31">
        <f>[9]B!$AL$47</f>
        <v>272290</v>
      </c>
      <c r="F60" s="7"/>
      <c r="G60" s="7"/>
      <c r="H60" s="7"/>
      <c r="I60" s="7"/>
      <c r="J60" s="7"/>
      <c r="K60" s="7"/>
      <c r="L60" s="7"/>
      <c r="M60" s="7"/>
      <c r="N60" s="7"/>
    </row>
    <row r="61" spans="1:14" s="3" customFormat="1" ht="15" customHeight="1" x14ac:dyDescent="0.15">
      <c r="A61" s="315"/>
      <c r="B61" s="313" t="s">
        <v>93</v>
      </c>
      <c r="C61" s="316">
        <f>C62</f>
        <v>0</v>
      </c>
      <c r="D61" s="308"/>
      <c r="E61" s="27"/>
      <c r="F61" s="7"/>
      <c r="G61" s="7"/>
      <c r="H61" s="7"/>
      <c r="I61" s="7"/>
      <c r="J61" s="7"/>
      <c r="K61" s="7"/>
      <c r="L61" s="7"/>
      <c r="M61" s="7"/>
      <c r="N61" s="7"/>
    </row>
    <row r="62" spans="1:14" s="3" customFormat="1" ht="15" customHeight="1" x14ac:dyDescent="0.15">
      <c r="A62" s="303"/>
      <c r="B62" s="309" t="s">
        <v>94</v>
      </c>
      <c r="C62" s="317">
        <f>[9]B!$C$49</f>
        <v>0</v>
      </c>
      <c r="D62" s="308"/>
      <c r="E62" s="27"/>
      <c r="F62" s="7"/>
      <c r="G62" s="7"/>
      <c r="H62" s="7"/>
      <c r="I62" s="7"/>
      <c r="J62" s="7"/>
      <c r="K62" s="7"/>
      <c r="L62" s="7"/>
      <c r="M62" s="7"/>
      <c r="N62" s="7"/>
    </row>
    <row r="63" spans="1:14" s="3" customFormat="1" ht="20.100000000000001" customHeight="1" x14ac:dyDescent="0.15">
      <c r="A63" s="33"/>
      <c r="B63" s="22" t="s">
        <v>95</v>
      </c>
      <c r="C63" s="304">
        <f>SUM(C64:C66)</f>
        <v>1342</v>
      </c>
      <c r="D63" s="305">
        <f>SUM(D64:D66)</f>
        <v>1342</v>
      </c>
      <c r="E63" s="29">
        <f>SUM(E64:E66)</f>
        <v>2420660</v>
      </c>
      <c r="F63" s="7"/>
      <c r="G63" s="7"/>
      <c r="H63" s="7"/>
      <c r="I63" s="7"/>
      <c r="J63" s="7"/>
      <c r="K63" s="7"/>
      <c r="L63" s="7"/>
      <c r="M63" s="7"/>
      <c r="N63" s="7"/>
    </row>
    <row r="64" spans="1:14" s="3" customFormat="1" ht="15" customHeight="1" x14ac:dyDescent="0.15">
      <c r="A64" s="286" t="s">
        <v>96</v>
      </c>
      <c r="B64" s="287" t="s">
        <v>97</v>
      </c>
      <c r="C64" s="311">
        <f>[9]B!$C$53</f>
        <v>922</v>
      </c>
      <c r="D64" s="311">
        <f>[9]B!$E$53</f>
        <v>922</v>
      </c>
      <c r="E64" s="30">
        <f>[9]B!$AL$53</f>
        <v>1908540</v>
      </c>
      <c r="F64" s="7"/>
      <c r="G64" s="7"/>
      <c r="H64" s="7"/>
      <c r="I64" s="7"/>
      <c r="J64" s="7"/>
      <c r="K64" s="7"/>
      <c r="L64" s="7"/>
      <c r="M64" s="7"/>
      <c r="N64" s="7"/>
    </row>
    <row r="65" spans="1:14" s="3" customFormat="1" ht="15" customHeight="1" x14ac:dyDescent="0.15">
      <c r="A65" s="290" t="s">
        <v>98</v>
      </c>
      <c r="B65" s="291" t="s">
        <v>99</v>
      </c>
      <c r="C65" s="312">
        <f>[9]B!$C$54</f>
        <v>14</v>
      </c>
      <c r="D65" s="312">
        <f>[9]B!$E$54</f>
        <v>14</v>
      </c>
      <c r="E65" s="31">
        <f>[9]B!$AL$54</f>
        <v>28980</v>
      </c>
      <c r="F65" s="7"/>
      <c r="G65" s="7"/>
      <c r="H65" s="7"/>
      <c r="I65" s="7"/>
      <c r="J65" s="7"/>
      <c r="K65" s="7"/>
      <c r="L65" s="7"/>
      <c r="M65" s="7"/>
      <c r="N65" s="7"/>
    </row>
    <row r="66" spans="1:14" s="3" customFormat="1" ht="15" customHeight="1" x14ac:dyDescent="0.15">
      <c r="A66" s="290" t="s">
        <v>100</v>
      </c>
      <c r="B66" s="291" t="s">
        <v>101</v>
      </c>
      <c r="C66" s="312">
        <f>[9]B!$C$55</f>
        <v>406</v>
      </c>
      <c r="D66" s="312">
        <f>[9]B!$E$55</f>
        <v>406</v>
      </c>
      <c r="E66" s="31">
        <f>[9]B!$AL$55</f>
        <v>483140</v>
      </c>
      <c r="F66" s="7"/>
      <c r="G66" s="7"/>
      <c r="H66" s="7"/>
      <c r="I66" s="7"/>
      <c r="J66" s="7"/>
      <c r="K66" s="7"/>
      <c r="L66" s="7"/>
      <c r="M66" s="7"/>
      <c r="N66" s="7"/>
    </row>
    <row r="67" spans="1:14" s="3" customFormat="1" ht="15" customHeight="1" x14ac:dyDescent="0.15">
      <c r="A67" s="295"/>
      <c r="B67" s="296" t="s">
        <v>102</v>
      </c>
      <c r="C67" s="318">
        <f>SUM(C68:C69)</f>
        <v>0</v>
      </c>
      <c r="D67" s="308"/>
      <c r="E67" s="27"/>
      <c r="F67" s="7"/>
      <c r="G67" s="7"/>
      <c r="H67" s="7"/>
      <c r="I67" s="7"/>
      <c r="J67" s="7"/>
      <c r="K67" s="7"/>
      <c r="L67" s="7"/>
      <c r="M67" s="7"/>
      <c r="N67" s="7"/>
    </row>
    <row r="68" spans="1:14" s="3" customFormat="1" ht="15" customHeight="1" x14ac:dyDescent="0.15">
      <c r="A68" s="26"/>
      <c r="B68" s="291" t="s">
        <v>103</v>
      </c>
      <c r="C68" s="312">
        <f xml:space="preserve"> [9]B!$C$57</f>
        <v>0</v>
      </c>
      <c r="D68" s="308"/>
      <c r="E68" s="35"/>
      <c r="F68" s="7"/>
      <c r="G68" s="7"/>
      <c r="H68" s="7"/>
      <c r="I68" s="7"/>
      <c r="J68" s="7"/>
      <c r="K68" s="7"/>
      <c r="L68" s="7"/>
      <c r="M68" s="7"/>
      <c r="N68" s="7"/>
    </row>
    <row r="69" spans="1:14" s="3" customFormat="1" ht="15" customHeight="1" x14ac:dyDescent="0.15">
      <c r="A69" s="28"/>
      <c r="B69" s="309" t="s">
        <v>104</v>
      </c>
      <c r="C69" s="317">
        <f>[9]B!$C$58</f>
        <v>0</v>
      </c>
      <c r="D69" s="319"/>
      <c r="E69" s="36"/>
      <c r="F69" s="7"/>
      <c r="G69" s="7"/>
      <c r="H69" s="7"/>
      <c r="I69" s="7"/>
      <c r="J69" s="7"/>
      <c r="K69" s="7"/>
      <c r="L69" s="7"/>
      <c r="M69" s="7"/>
      <c r="N69" s="7"/>
    </row>
    <row r="70" spans="1:14" s="3" customFormat="1" ht="15" customHeight="1" x14ac:dyDescent="0.15">
      <c r="A70" s="37"/>
      <c r="B70" s="13" t="s">
        <v>105</v>
      </c>
      <c r="C70" s="304">
        <f>C10+C33+C51+C56+C63+C25+C26+C45+C54+C61+C67</f>
        <v>20048</v>
      </c>
      <c r="D70" s="304">
        <f>D10+D33+D51+D56+D63+D25</f>
        <v>18603</v>
      </c>
      <c r="E70" s="38">
        <f>E10+E33+E51+E56+E63+E25</f>
        <v>109254930</v>
      </c>
      <c r="F70" s="7"/>
      <c r="G70" s="7"/>
      <c r="H70" s="7"/>
      <c r="I70" s="7"/>
      <c r="J70" s="7"/>
      <c r="K70" s="7"/>
      <c r="L70" s="7"/>
      <c r="M70" s="7"/>
      <c r="N70" s="7"/>
    </row>
    <row r="71" spans="1:14" ht="24.95" customHeight="1" x14ac:dyDescent="0.15">
      <c r="A71" s="12" t="s">
        <v>106</v>
      </c>
    </row>
    <row r="72" spans="1:14" ht="35.1" customHeight="1" x14ac:dyDescent="0.15">
      <c r="A72" s="690" t="s">
        <v>107</v>
      </c>
      <c r="B72" s="753"/>
      <c r="C72" s="39" t="s">
        <v>6</v>
      </c>
      <c r="D72" s="39" t="s">
        <v>7</v>
      </c>
      <c r="E72" s="39" t="s">
        <v>8</v>
      </c>
    </row>
    <row r="73" spans="1:14" s="41" customFormat="1" ht="15" customHeight="1" x14ac:dyDescent="0.25">
      <c r="A73" s="748" t="s">
        <v>108</v>
      </c>
      <c r="B73" s="763"/>
      <c r="C73" s="304">
        <f>SUM(C74:C79,C83:C85)</f>
        <v>124903</v>
      </c>
      <c r="D73" s="320">
        <f>SUM(D74:D78,D79,D83:D85)</f>
        <v>122687</v>
      </c>
      <c r="E73" s="40">
        <f>SUM(E74:E78,E79,E83:E85)</f>
        <v>808958810</v>
      </c>
    </row>
    <row r="74" spans="1:14" ht="15" customHeight="1" x14ac:dyDescent="0.15">
      <c r="A74" s="42" t="s">
        <v>109</v>
      </c>
      <c r="B74" s="43" t="s">
        <v>110</v>
      </c>
      <c r="C74" s="311">
        <f>[9]B!$C$218</f>
        <v>43004</v>
      </c>
      <c r="D74" s="311">
        <f>[9]B!$E$218</f>
        <v>41946</v>
      </c>
      <c r="E74" s="44">
        <f>[9]B!$AL$218</f>
        <v>56769790</v>
      </c>
    </row>
    <row r="75" spans="1:14" ht="15" customHeight="1" x14ac:dyDescent="0.15">
      <c r="A75" s="555" t="s">
        <v>111</v>
      </c>
      <c r="B75" s="45" t="s">
        <v>112</v>
      </c>
      <c r="C75" s="312">
        <f>[9]B!C283</f>
        <v>46313</v>
      </c>
      <c r="D75" s="321">
        <f>[9]B!$E$283</f>
        <v>45651</v>
      </c>
      <c r="E75" s="46">
        <f>[9]B!$AL$283</f>
        <v>76761710</v>
      </c>
    </row>
    <row r="76" spans="1:14" ht="15" customHeight="1" x14ac:dyDescent="0.15">
      <c r="A76" s="555" t="s">
        <v>113</v>
      </c>
      <c r="B76" s="45" t="s">
        <v>114</v>
      </c>
      <c r="C76" s="312">
        <f>[9]B!$C$327</f>
        <v>3069</v>
      </c>
      <c r="D76" s="312">
        <f>[9]B!$E$327</f>
        <v>3044</v>
      </c>
      <c r="E76" s="46">
        <f>[9]B!$AL$327</f>
        <v>13792580</v>
      </c>
    </row>
    <row r="77" spans="1:14" ht="15" customHeight="1" x14ac:dyDescent="0.15">
      <c r="A77" s="555" t="s">
        <v>115</v>
      </c>
      <c r="B77" s="45" t="s">
        <v>116</v>
      </c>
      <c r="C77" s="312">
        <f>[9]B!$C$338</f>
        <v>0</v>
      </c>
      <c r="D77" s="312">
        <f>[9]B!$E$338</f>
        <v>0</v>
      </c>
      <c r="E77" s="46">
        <f>[9]B!$AL$338</f>
        <v>0</v>
      </c>
    </row>
    <row r="78" spans="1:14" ht="15" customHeight="1" x14ac:dyDescent="0.15">
      <c r="A78" s="555" t="s">
        <v>117</v>
      </c>
      <c r="B78" s="47" t="s">
        <v>118</v>
      </c>
      <c r="C78" s="322">
        <f>[9]B!$C$413</f>
        <v>3414</v>
      </c>
      <c r="D78" s="322">
        <f>[9]B!$E$413</f>
        <v>3376</v>
      </c>
      <c r="E78" s="48">
        <f>[9]B!$AL$413</f>
        <v>19261660</v>
      </c>
    </row>
    <row r="79" spans="1:14" ht="15" customHeight="1" x14ac:dyDescent="0.15">
      <c r="A79" s="764" t="s">
        <v>119</v>
      </c>
      <c r="B79" s="50" t="s">
        <v>120</v>
      </c>
      <c r="C79" s="323">
        <f>SUM(C80:C82)</f>
        <v>27249</v>
      </c>
      <c r="D79" s="323">
        <f>SUM(D80:D82)</f>
        <v>26838</v>
      </c>
      <c r="E79" s="51">
        <f>SUM(E80:E82)</f>
        <v>639307100</v>
      </c>
    </row>
    <row r="80" spans="1:14" ht="15" customHeight="1" x14ac:dyDescent="0.15">
      <c r="A80" s="764"/>
      <c r="B80" s="52" t="s">
        <v>121</v>
      </c>
      <c r="C80" s="321">
        <f>[9]B!$C$464</f>
        <v>3748</v>
      </c>
      <c r="D80" s="321">
        <f>[9]B!$E$464</f>
        <v>3453</v>
      </c>
      <c r="E80" s="53">
        <f>[9]B!$AL$464</f>
        <v>12818930</v>
      </c>
    </row>
    <row r="81" spans="1:5" ht="15" customHeight="1" x14ac:dyDescent="0.15">
      <c r="A81" s="764"/>
      <c r="B81" s="54" t="s">
        <v>122</v>
      </c>
      <c r="C81" s="312">
        <f>[9]B!$C$483</f>
        <v>3</v>
      </c>
      <c r="D81" s="321">
        <f>[9]B!$E$483</f>
        <v>3</v>
      </c>
      <c r="E81" s="46">
        <f>[9]B!$AL$483</f>
        <v>10680</v>
      </c>
    </row>
    <row r="82" spans="1:5" ht="15" customHeight="1" x14ac:dyDescent="0.15">
      <c r="A82" s="764"/>
      <c r="B82" s="54" t="s">
        <v>123</v>
      </c>
      <c r="C82" s="312">
        <f>[9]B!$C$511</f>
        <v>23498</v>
      </c>
      <c r="D82" s="312">
        <f>[9]B!$E$511</f>
        <v>23382</v>
      </c>
      <c r="E82" s="46">
        <f>[9]B!$AL$511</f>
        <v>626477490</v>
      </c>
    </row>
    <row r="83" spans="1:5" ht="15" customHeight="1" x14ac:dyDescent="0.15">
      <c r="A83" s="555" t="s">
        <v>124</v>
      </c>
      <c r="B83" s="45" t="s">
        <v>125</v>
      </c>
      <c r="C83" s="312">
        <f>[9]B!$C$521</f>
        <v>0</v>
      </c>
      <c r="D83" s="312">
        <f>[9]B!$E$521</f>
        <v>0</v>
      </c>
      <c r="E83" s="46">
        <f>[9]B!$AL$521</f>
        <v>0</v>
      </c>
    </row>
    <row r="84" spans="1:5" s="56" customFormat="1" ht="15" customHeight="1" x14ac:dyDescent="0.15">
      <c r="A84" s="555" t="s">
        <v>126</v>
      </c>
      <c r="B84" s="45" t="s">
        <v>127</v>
      </c>
      <c r="C84" s="324">
        <f>[9]B!$C$575</f>
        <v>51</v>
      </c>
      <c r="D84" s="312">
        <f>[9]B!$E$575</f>
        <v>51</v>
      </c>
      <c r="E84" s="55">
        <f>[9]B!$AL$575</f>
        <v>101790</v>
      </c>
    </row>
    <row r="85" spans="1:5" ht="15" customHeight="1" x14ac:dyDescent="0.15">
      <c r="A85" s="555" t="s">
        <v>128</v>
      </c>
      <c r="B85" s="45" t="s">
        <v>129</v>
      </c>
      <c r="C85" s="312">
        <f>[9]B!$C$607</f>
        <v>1803</v>
      </c>
      <c r="D85" s="312">
        <f>[9]B!$E$607</f>
        <v>1781</v>
      </c>
      <c r="E85" s="46">
        <f>[9]B!$AL$607</f>
        <v>2964180</v>
      </c>
    </row>
    <row r="86" spans="1:5" s="3" customFormat="1" ht="15" customHeight="1" x14ac:dyDescent="0.15">
      <c r="A86" s="748" t="s">
        <v>130</v>
      </c>
      <c r="B86" s="749"/>
      <c r="C86" s="323">
        <f>+C87+C88+C89+C90+C94+C95</f>
        <v>4965</v>
      </c>
      <c r="D86" s="323">
        <f>+D87+D88+D89+D90+D94</f>
        <v>4933</v>
      </c>
      <c r="E86" s="51">
        <f>+E87+E88+E89+E90+E94</f>
        <v>131339880</v>
      </c>
    </row>
    <row r="87" spans="1:5" ht="15" customHeight="1" x14ac:dyDescent="0.15">
      <c r="A87" s="57" t="s">
        <v>131</v>
      </c>
      <c r="B87" s="58" t="s">
        <v>132</v>
      </c>
      <c r="C87" s="321">
        <f>[9]B!$C$669</f>
        <v>2123</v>
      </c>
      <c r="D87" s="312">
        <f>[9]B!$E$669</f>
        <v>2105</v>
      </c>
      <c r="E87" s="53">
        <f>[9]B!$AL$669</f>
        <v>19315220</v>
      </c>
    </row>
    <row r="88" spans="1:5" ht="15" customHeight="1" x14ac:dyDescent="0.15">
      <c r="A88" s="555" t="s">
        <v>133</v>
      </c>
      <c r="B88" s="45" t="s">
        <v>134</v>
      </c>
      <c r="C88" s="312">
        <f>[9]B!$C$692</f>
        <v>0</v>
      </c>
      <c r="D88" s="312">
        <f>[9]B!$E$692</f>
        <v>0</v>
      </c>
      <c r="E88" s="46">
        <f>[9]B!$AL$692</f>
        <v>0</v>
      </c>
    </row>
    <row r="89" spans="1:5" ht="15" customHeight="1" x14ac:dyDescent="0.15">
      <c r="A89" s="555" t="s">
        <v>135</v>
      </c>
      <c r="B89" s="45" t="s">
        <v>136</v>
      </c>
      <c r="C89" s="312">
        <f>[9]B!$C$722</f>
        <v>1565</v>
      </c>
      <c r="D89" s="312">
        <f>[9]B!$E$722</f>
        <v>1564</v>
      </c>
      <c r="E89" s="46">
        <f>[9]B!$AL$722</f>
        <v>90102580</v>
      </c>
    </row>
    <row r="90" spans="1:5" ht="15" customHeight="1" x14ac:dyDescent="0.15">
      <c r="A90" s="764" t="s">
        <v>113</v>
      </c>
      <c r="B90" s="45" t="s">
        <v>137</v>
      </c>
      <c r="C90" s="312">
        <f>SUM(C91:C93)</f>
        <v>1272</v>
      </c>
      <c r="D90" s="312">
        <f>SUM(D91:D93)</f>
        <v>1264</v>
      </c>
      <c r="E90" s="46">
        <f>SUM(E91:E93)</f>
        <v>21922080</v>
      </c>
    </row>
    <row r="91" spans="1:5" ht="15" customHeight="1" x14ac:dyDescent="0.15">
      <c r="A91" s="764"/>
      <c r="B91" s="54" t="s">
        <v>138</v>
      </c>
      <c r="C91" s="312">
        <f>[9]B!$C$746-[9]B!C724-[9]B!C725</f>
        <v>1165</v>
      </c>
      <c r="D91" s="312">
        <f>[9]B!$E$746-[9]B!E724-[9]B!E725</f>
        <v>1161</v>
      </c>
      <c r="E91" s="46">
        <f>[9]B!$AL$746-[9]B!$AL$676724-[9]B!$AL$725</f>
        <v>19631360</v>
      </c>
    </row>
    <row r="92" spans="1:5" ht="15" customHeight="1" x14ac:dyDescent="0.15">
      <c r="A92" s="764"/>
      <c r="B92" s="54" t="s">
        <v>139</v>
      </c>
      <c r="C92" s="312">
        <f>[9]B!$C$724</f>
        <v>0</v>
      </c>
      <c r="D92" s="312">
        <f>[9]B!$E$724</f>
        <v>0</v>
      </c>
      <c r="E92" s="46">
        <f>[9]B!$AL$724</f>
        <v>0</v>
      </c>
    </row>
    <row r="93" spans="1:5" ht="15" customHeight="1" x14ac:dyDescent="0.15">
      <c r="A93" s="764"/>
      <c r="B93" s="54" t="s">
        <v>140</v>
      </c>
      <c r="C93" s="312">
        <f>[9]B!$C$725</f>
        <v>107</v>
      </c>
      <c r="D93" s="312">
        <f>[9]B!$E$725</f>
        <v>103</v>
      </c>
      <c r="E93" s="46">
        <f>[9]B!$AL$725</f>
        <v>2290720</v>
      </c>
    </row>
    <row r="94" spans="1:5" ht="15" customHeight="1" x14ac:dyDescent="0.15">
      <c r="A94" s="555" t="s">
        <v>115</v>
      </c>
      <c r="B94" s="45" t="s">
        <v>141</v>
      </c>
      <c r="C94" s="312">
        <f>[9]B!$C$779</f>
        <v>0</v>
      </c>
      <c r="D94" s="312">
        <f>[9]B!$E$779</f>
        <v>0</v>
      </c>
      <c r="E94" s="46">
        <f>[9]B!$AL$779</f>
        <v>0</v>
      </c>
    </row>
    <row r="95" spans="1:5" s="60" customFormat="1" ht="15" customHeight="1" x14ac:dyDescent="0.15">
      <c r="A95" s="555"/>
      <c r="B95" s="45" t="s">
        <v>142</v>
      </c>
      <c r="C95" s="312">
        <f>[9]B!$C$837</f>
        <v>5</v>
      </c>
      <c r="D95" s="59"/>
      <c r="E95" s="59"/>
    </row>
    <row r="96" spans="1:5" s="3" customFormat="1" ht="15" customHeight="1" x14ac:dyDescent="0.15">
      <c r="A96" s="61"/>
      <c r="B96" s="61" t="s">
        <v>143</v>
      </c>
      <c r="C96" s="325">
        <f>[9]B!$C$1051</f>
        <v>0</v>
      </c>
      <c r="D96" s="326">
        <f>[9]B!$E$1051</f>
        <v>0</v>
      </c>
      <c r="E96" s="62">
        <f>[9]B!$AL$1051</f>
        <v>0</v>
      </c>
    </row>
    <row r="97" spans="1:8" s="63" customFormat="1" ht="24.95" customHeight="1" x14ac:dyDescent="0.15">
      <c r="A97" s="752" t="s">
        <v>144</v>
      </c>
      <c r="B97" s="752"/>
      <c r="C97" s="752"/>
      <c r="D97" s="752"/>
      <c r="E97" s="752"/>
    </row>
    <row r="98" spans="1:8" s="63" customFormat="1" ht="35.1" customHeight="1" x14ac:dyDescent="0.15">
      <c r="A98" s="13" t="s">
        <v>145</v>
      </c>
      <c r="B98" s="535" t="s">
        <v>5</v>
      </c>
      <c r="C98" s="39" t="s">
        <v>6</v>
      </c>
      <c r="D98" s="39" t="s">
        <v>7</v>
      </c>
      <c r="E98" s="39" t="s">
        <v>8</v>
      </c>
    </row>
    <row r="99" spans="1:8" s="63" customFormat="1" ht="15" customHeight="1" x14ac:dyDescent="0.15">
      <c r="A99" s="286" t="s">
        <v>146</v>
      </c>
      <c r="B99" s="43" t="s">
        <v>147</v>
      </c>
      <c r="C99" s="327">
        <f>[9]B!C844+[9]B!C851+[9]B!C855+[9]B!C862+[9]B!C871+[9]B!C875+[9]B!C879+[9]B!C883+[9]B!C894+[9]B!C897+[9]B!C905+[9]B!C911+[9]B!C921+[9]B!C926+[9]B!C891</f>
        <v>0</v>
      </c>
      <c r="D99" s="327">
        <f>[9]B!E844+[9]B!E851+[9]B!E855+[9]B!E862+[9]B!E871+[9]B!E875+[9]B!E879+[9]B!E883+[9]B!E894+[9]B!E897+[9]B!E905+[9]B!E911+[9]B!E921+[9]B!E926+[9]B!E891</f>
        <v>0</v>
      </c>
      <c r="E99" s="327">
        <f>[9]B!AL844+[9]B!AL851+[9]B!AL855+[9]B!AL862+[9]B!AL871+[9]B!AL875+[9]B!AL879+[9]B!AL883+[9]B!AL894+[9]B!AL897+[9]B!AL905+[9]B!AL911+[9]B!AL921+[9]B!AL926+[9]B!AL891</f>
        <v>0</v>
      </c>
    </row>
    <row r="100" spans="1:8" s="63" customFormat="1" ht="15" customHeight="1" x14ac:dyDescent="0.15">
      <c r="A100" s="290">
        <v>2001</v>
      </c>
      <c r="B100" s="45" t="s">
        <v>148</v>
      </c>
      <c r="C100" s="312">
        <f>SUM([9]B!C2370,[9]B!C2416:C2418)</f>
        <v>1035</v>
      </c>
      <c r="D100" s="312">
        <f>SUM([9]B!E2370,[9]B!E2416:E2418)</f>
        <v>912</v>
      </c>
      <c r="E100" s="46">
        <f>[9]B!AL2370+[9]B!AL2416+[9]B!AL2417+[9]B!AL2418</f>
        <v>16956530</v>
      </c>
    </row>
    <row r="101" spans="1:8" s="63" customFormat="1" ht="15" customHeight="1" x14ac:dyDescent="0.15">
      <c r="A101" s="303" t="s">
        <v>149</v>
      </c>
      <c r="B101" s="65" t="s">
        <v>150</v>
      </c>
      <c r="C101" s="317">
        <f>[9]B!C2684</f>
        <v>5</v>
      </c>
      <c r="D101" s="317">
        <f>[9]B!E2684</f>
        <v>5</v>
      </c>
      <c r="E101" s="48">
        <f>[9]B!AL2684</f>
        <v>381850</v>
      </c>
    </row>
    <row r="102" spans="1:8" s="63" customFormat="1" ht="15" customHeight="1" x14ac:dyDescent="0.15">
      <c r="A102" s="37"/>
      <c r="B102" s="66" t="s">
        <v>151</v>
      </c>
      <c r="C102" s="328">
        <f>SUM(C99:C101)</f>
        <v>1040</v>
      </c>
      <c r="D102" s="328">
        <f>SUM(D99:D101)</f>
        <v>917</v>
      </c>
      <c r="E102" s="67">
        <f>SUM(E99:E101)</f>
        <v>17338380</v>
      </c>
    </row>
    <row r="103" spans="1:8" s="71" customFormat="1" ht="24.95" customHeight="1" x14ac:dyDescent="0.15">
      <c r="A103" s="68" t="s">
        <v>152</v>
      </c>
      <c r="B103" s="69"/>
      <c r="C103" s="68"/>
      <c r="D103" s="68"/>
      <c r="E103" s="68"/>
      <c r="F103" s="70"/>
      <c r="G103" s="70"/>
    </row>
    <row r="104" spans="1:8" s="63" customFormat="1" ht="33.75" customHeight="1" x14ac:dyDescent="0.15">
      <c r="A104" s="72" t="s">
        <v>4</v>
      </c>
      <c r="B104" s="72" t="s">
        <v>5</v>
      </c>
      <c r="C104" s="39" t="s">
        <v>6</v>
      </c>
      <c r="D104" s="39" t="s">
        <v>7</v>
      </c>
      <c r="E104" s="39" t="s">
        <v>153</v>
      </c>
      <c r="F104" s="39" t="s">
        <v>154</v>
      </c>
      <c r="G104" s="39" t="s">
        <v>155</v>
      </c>
      <c r="H104" s="39" t="s">
        <v>8</v>
      </c>
    </row>
    <row r="105" spans="1:8" s="63" customFormat="1" ht="15" customHeight="1" x14ac:dyDescent="0.15">
      <c r="A105" s="286" t="s">
        <v>156</v>
      </c>
      <c r="B105" s="43" t="s">
        <v>157</v>
      </c>
      <c r="C105" s="311">
        <f>[9]B!$C$1216</f>
        <v>5</v>
      </c>
      <c r="D105" s="311">
        <f>[9]B!$I$1216</f>
        <v>0</v>
      </c>
      <c r="E105" s="311">
        <f>[9]B!$I$1216</f>
        <v>0</v>
      </c>
      <c r="F105" s="311">
        <f>[9]B!$L$1216</f>
        <v>0</v>
      </c>
      <c r="G105" s="73"/>
      <c r="H105" s="44">
        <f>[9]B!$AL$1216</f>
        <v>0</v>
      </c>
    </row>
    <row r="106" spans="1:8" s="63" customFormat="1" ht="15" customHeight="1" x14ac:dyDescent="0.15">
      <c r="A106" s="290" t="s">
        <v>158</v>
      </c>
      <c r="B106" s="45" t="s">
        <v>159</v>
      </c>
      <c r="C106" s="312">
        <f>[9]B!C1352</f>
        <v>129</v>
      </c>
      <c r="D106" s="312">
        <f>[9]B!I1352</f>
        <v>102</v>
      </c>
      <c r="E106" s="312">
        <f>[9]B!I1352</f>
        <v>102</v>
      </c>
      <c r="F106" s="312">
        <f>[9]B!L1352</f>
        <v>5</v>
      </c>
      <c r="G106" s="74"/>
      <c r="H106" s="46">
        <f>[9]B!$AL$1352</f>
        <v>48082060</v>
      </c>
    </row>
    <row r="107" spans="1:8" s="63" customFormat="1" ht="15" customHeight="1" x14ac:dyDescent="0.15">
      <c r="A107" s="290" t="s">
        <v>160</v>
      </c>
      <c r="B107" s="45" t="s">
        <v>161</v>
      </c>
      <c r="C107" s="312">
        <f>[9]B!C1502</f>
        <v>66</v>
      </c>
      <c r="D107" s="312">
        <f>[9]B!I1502</f>
        <v>40</v>
      </c>
      <c r="E107" s="312">
        <f>[9]B!I1502</f>
        <v>40</v>
      </c>
      <c r="F107" s="312">
        <f>[9]B!L1502</f>
        <v>6</v>
      </c>
      <c r="G107" s="74"/>
      <c r="H107" s="46">
        <f>[9]B!$AL$1502</f>
        <v>5153190</v>
      </c>
    </row>
    <row r="108" spans="1:8" s="63" customFormat="1" ht="15" customHeight="1" x14ac:dyDescent="0.15">
      <c r="A108" s="290" t="s">
        <v>162</v>
      </c>
      <c r="B108" s="45" t="s">
        <v>163</v>
      </c>
      <c r="C108" s="312">
        <f>[9]B!C1566</f>
        <v>15</v>
      </c>
      <c r="D108" s="312">
        <f>[9]B!I1566</f>
        <v>11</v>
      </c>
      <c r="E108" s="312">
        <f>[9]B!I1566</f>
        <v>11</v>
      </c>
      <c r="F108" s="312">
        <f>[9]B!L1566</f>
        <v>4</v>
      </c>
      <c r="G108" s="74"/>
      <c r="H108" s="46">
        <f>[9]B!AL1566</f>
        <v>2194330</v>
      </c>
    </row>
    <row r="109" spans="1:8" s="63" customFormat="1" ht="15" customHeight="1" x14ac:dyDescent="0.15">
      <c r="A109" s="290" t="s">
        <v>164</v>
      </c>
      <c r="B109" s="45" t="s">
        <v>165</v>
      </c>
      <c r="C109" s="312">
        <f>[9]B!$C$1635</f>
        <v>39</v>
      </c>
      <c r="D109" s="312">
        <f>[9]B!$I$1635</f>
        <v>30</v>
      </c>
      <c r="E109" s="312">
        <f>[9]B!$I$1635</f>
        <v>30</v>
      </c>
      <c r="F109" s="312">
        <f>[9]B!$L$1635</f>
        <v>7</v>
      </c>
      <c r="G109" s="74"/>
      <c r="H109" s="46">
        <f>[9]B!$AL$1635</f>
        <v>2262865</v>
      </c>
    </row>
    <row r="110" spans="1:8" s="63" customFormat="1" ht="15" customHeight="1" x14ac:dyDescent="0.15">
      <c r="A110" s="290" t="s">
        <v>166</v>
      </c>
      <c r="B110" s="45" t="s">
        <v>167</v>
      </c>
      <c r="C110" s="312">
        <f>[9]B!$C$1680</f>
        <v>35</v>
      </c>
      <c r="D110" s="312">
        <f>[9]B!$I$1680</f>
        <v>26</v>
      </c>
      <c r="E110" s="312">
        <f>[9]B!$I$1680</f>
        <v>26</v>
      </c>
      <c r="F110" s="312">
        <f>[9]B!$L$1680</f>
        <v>6</v>
      </c>
      <c r="G110" s="74"/>
      <c r="H110" s="46">
        <f>[9]B!$AL$1680</f>
        <v>2034550</v>
      </c>
    </row>
    <row r="111" spans="1:8" s="63" customFormat="1" ht="15" customHeight="1" x14ac:dyDescent="0.15">
      <c r="A111" s="290" t="s">
        <v>168</v>
      </c>
      <c r="B111" s="45" t="s">
        <v>169</v>
      </c>
      <c r="C111" s="312">
        <f>[9]B!$C$1914</f>
        <v>14</v>
      </c>
      <c r="D111" s="312">
        <f>[9]B!$I$1914</f>
        <v>13</v>
      </c>
      <c r="E111" s="312">
        <f>[9]B!$I$1914</f>
        <v>13</v>
      </c>
      <c r="F111" s="312">
        <f>[9]B!$L$1914</f>
        <v>1</v>
      </c>
      <c r="G111" s="74"/>
      <c r="H111" s="46">
        <f>[9]B!$AL$1914</f>
        <v>20239090</v>
      </c>
    </row>
    <row r="112" spans="1:8" s="63" customFormat="1" ht="15" customHeight="1" x14ac:dyDescent="0.15">
      <c r="A112" s="290" t="s">
        <v>170</v>
      </c>
      <c r="B112" s="45" t="s">
        <v>171</v>
      </c>
      <c r="C112" s="312">
        <f>[9]B!$C$1983</f>
        <v>7</v>
      </c>
      <c r="D112" s="312">
        <f>[9]B!$I$1983</f>
        <v>6</v>
      </c>
      <c r="E112" s="312">
        <f>[9]B!$I$1983</f>
        <v>6</v>
      </c>
      <c r="F112" s="312">
        <f>[9]B!$L$1983</f>
        <v>1</v>
      </c>
      <c r="G112" s="74"/>
      <c r="H112" s="46">
        <f>[9]B!$AL$1983</f>
        <v>1652420</v>
      </c>
    </row>
    <row r="113" spans="1:12" s="63" customFormat="1" ht="15" customHeight="1" x14ac:dyDescent="0.15">
      <c r="A113" s="290" t="s">
        <v>172</v>
      </c>
      <c r="B113" s="45" t="s">
        <v>173</v>
      </c>
      <c r="C113" s="312">
        <f>[9]B!$C$2176</f>
        <v>216</v>
      </c>
      <c r="D113" s="312">
        <f>[9]B!$I$2176</f>
        <v>143</v>
      </c>
      <c r="E113" s="312">
        <f>[9]B!$I$2176</f>
        <v>143</v>
      </c>
      <c r="F113" s="312">
        <f>[9]B!$L$2176</f>
        <v>23</v>
      </c>
      <c r="G113" s="74"/>
      <c r="H113" s="46">
        <f>[9]B!$AL$2176</f>
        <v>47518330</v>
      </c>
    </row>
    <row r="114" spans="1:12" s="63" customFormat="1" ht="15" customHeight="1" x14ac:dyDescent="0.15">
      <c r="A114" s="290" t="s">
        <v>174</v>
      </c>
      <c r="B114" s="45" t="s">
        <v>175</v>
      </c>
      <c r="C114" s="312">
        <f>[9]B!C2218</f>
        <v>14</v>
      </c>
      <c r="D114" s="312">
        <f>[9]B!I2218</f>
        <v>10</v>
      </c>
      <c r="E114" s="312">
        <f>[9]B!I2218</f>
        <v>10</v>
      </c>
      <c r="F114" s="312">
        <f>[9]B!L2218</f>
        <v>0</v>
      </c>
      <c r="G114" s="74"/>
      <c r="H114" s="46">
        <f>[9]B!AL2218</f>
        <v>1327140</v>
      </c>
    </row>
    <row r="115" spans="1:12" s="63" customFormat="1" ht="15" customHeight="1" x14ac:dyDescent="0.15">
      <c r="A115" s="290" t="s">
        <v>176</v>
      </c>
      <c r="B115" s="45" t="s">
        <v>177</v>
      </c>
      <c r="C115" s="312">
        <f>[9]B!$C$2342</f>
        <v>87</v>
      </c>
      <c r="D115" s="312">
        <f>[9]B!I2342</f>
        <v>54</v>
      </c>
      <c r="E115" s="312">
        <f>[9]B!I2342</f>
        <v>54</v>
      </c>
      <c r="F115" s="312">
        <f>[9]B!L2342</f>
        <v>8</v>
      </c>
      <c r="G115" s="74"/>
      <c r="H115" s="46">
        <f>[9]B!AL2342</f>
        <v>14111980</v>
      </c>
    </row>
    <row r="116" spans="1:12" s="63" customFormat="1" ht="15" customHeight="1" x14ac:dyDescent="0.15">
      <c r="A116" s="290" t="s">
        <v>178</v>
      </c>
      <c r="B116" s="45" t="s">
        <v>179</v>
      </c>
      <c r="C116" s="312">
        <f>[9]B!$C$2377</f>
        <v>12</v>
      </c>
      <c r="D116" s="312">
        <f>[9]B!I2377</f>
        <v>11</v>
      </c>
      <c r="E116" s="312">
        <f>[9]B!I2377</f>
        <v>11</v>
      </c>
      <c r="F116" s="312">
        <f>[9]B!L2377</f>
        <v>0</v>
      </c>
      <c r="G116" s="74"/>
      <c r="H116" s="46">
        <f>[9]B!$AL$2377</f>
        <v>3195490</v>
      </c>
    </row>
    <row r="117" spans="1:12" s="63" customFormat="1" ht="15" customHeight="1" x14ac:dyDescent="0.15">
      <c r="A117" s="290" t="s">
        <v>180</v>
      </c>
      <c r="B117" s="45" t="s">
        <v>181</v>
      </c>
      <c r="C117" s="312">
        <f>[9]B!$C$2414</f>
        <v>79</v>
      </c>
      <c r="D117" s="312">
        <f>[9]B!$I$2414</f>
        <v>35</v>
      </c>
      <c r="E117" s="312">
        <f>[9]B!$I$2414</f>
        <v>35</v>
      </c>
      <c r="F117" s="312">
        <f>[9]B!$L$2414</f>
        <v>2</v>
      </c>
      <c r="G117" s="74"/>
      <c r="H117" s="46">
        <f>[9]B!$AL$2414</f>
        <v>7757990</v>
      </c>
    </row>
    <row r="118" spans="1:12" s="75" customFormat="1" ht="15" customHeight="1" x14ac:dyDescent="0.15">
      <c r="A118" s="290" t="s">
        <v>182</v>
      </c>
      <c r="B118" s="45" t="s">
        <v>183</v>
      </c>
      <c r="C118" s="312">
        <f>SUM(C119:C121)</f>
        <v>91</v>
      </c>
      <c r="D118" s="312">
        <f t="shared" ref="D118:F118" si="1">SUM(D119:D121)</f>
        <v>24</v>
      </c>
      <c r="E118" s="312">
        <f t="shared" si="1"/>
        <v>24</v>
      </c>
      <c r="F118" s="312">
        <f t="shared" si="1"/>
        <v>0</v>
      </c>
      <c r="G118" s="74"/>
      <c r="H118" s="46">
        <f>SUM(H119:H121)</f>
        <v>3695280</v>
      </c>
    </row>
    <row r="119" spans="1:12" s="75" customFormat="1" ht="15" customHeight="1" x14ac:dyDescent="0.15">
      <c r="A119" s="290"/>
      <c r="B119" s="76" t="s">
        <v>184</v>
      </c>
      <c r="C119" s="312">
        <f>[9]B!C2420</f>
        <v>91</v>
      </c>
      <c r="D119" s="312">
        <f>[9]B!$I$2420</f>
        <v>24</v>
      </c>
      <c r="E119" s="312">
        <f>[9]B!$I$2420</f>
        <v>24</v>
      </c>
      <c r="F119" s="312">
        <f>[9]B!$L$2420</f>
        <v>0</v>
      </c>
      <c r="G119" s="74"/>
      <c r="H119" s="46">
        <f>[9]B!$AL$2420</f>
        <v>3695280</v>
      </c>
    </row>
    <row r="120" spans="1:12" s="75" customFormat="1" ht="15" customHeight="1" x14ac:dyDescent="0.15">
      <c r="A120" s="290"/>
      <c r="B120" s="76" t="s">
        <v>185</v>
      </c>
      <c r="C120" s="312">
        <f>[9]B!C2421</f>
        <v>0</v>
      </c>
      <c r="D120" s="312">
        <f>[9]B!$I$2421</f>
        <v>0</v>
      </c>
      <c r="E120" s="312">
        <f>[9]B!$I$2421</f>
        <v>0</v>
      </c>
      <c r="F120" s="312">
        <f>[9]B!$L$2421</f>
        <v>0</v>
      </c>
      <c r="G120" s="74"/>
      <c r="H120" s="46">
        <f>[9]B!$AL$2421</f>
        <v>0</v>
      </c>
    </row>
    <row r="121" spans="1:12" s="75" customFormat="1" ht="15" customHeight="1" x14ac:dyDescent="0.15">
      <c r="A121" s="290"/>
      <c r="B121" s="76" t="s">
        <v>186</v>
      </c>
      <c r="C121" s="312">
        <f>SUM([9]B!C2422:C2426)</f>
        <v>0</v>
      </c>
      <c r="D121" s="312">
        <f>SUM([9]B!I2422:I2426)</f>
        <v>0</v>
      </c>
      <c r="E121" s="312">
        <f>SUM([9]B!I2422:I2426)</f>
        <v>0</v>
      </c>
      <c r="F121" s="312">
        <f>SUM([9]B!L2422:L2426)</f>
        <v>0</v>
      </c>
      <c r="G121" s="74"/>
      <c r="H121" s="46">
        <f>SUM([9]B!AL2422:AL2426)</f>
        <v>0</v>
      </c>
    </row>
    <row r="122" spans="1:12" s="63" customFormat="1" ht="15" customHeight="1" x14ac:dyDescent="0.15">
      <c r="A122" s="290" t="s">
        <v>187</v>
      </c>
      <c r="B122" s="45" t="s">
        <v>188</v>
      </c>
      <c r="C122" s="312">
        <f>[9]B!$C$2660</f>
        <v>81</v>
      </c>
      <c r="D122" s="312">
        <f>[9]B!$I$2660</f>
        <v>59</v>
      </c>
      <c r="E122" s="312">
        <f>[9]B!$I$2660</f>
        <v>59</v>
      </c>
      <c r="F122" s="312">
        <f>[9]B!$L$2660</f>
        <v>8</v>
      </c>
      <c r="G122" s="74"/>
      <c r="H122" s="46">
        <f>[9]B!$AL$2660</f>
        <v>24123820</v>
      </c>
    </row>
    <row r="123" spans="1:12" s="63" customFormat="1" ht="15" customHeight="1" x14ac:dyDescent="0.15">
      <c r="A123" s="303">
        <v>2106</v>
      </c>
      <c r="B123" s="65" t="s">
        <v>189</v>
      </c>
      <c r="C123" s="317">
        <f>[9]B!$C2672</f>
        <v>11</v>
      </c>
      <c r="D123" s="317">
        <f>[9]B!$I2672</f>
        <v>9</v>
      </c>
      <c r="E123" s="74"/>
      <c r="F123" s="74"/>
      <c r="G123" s="317">
        <f>[9]B!C2672</f>
        <v>11</v>
      </c>
      <c r="H123" s="317">
        <f>+([9]B!$AL2672)*0.75</f>
        <v>434632.5</v>
      </c>
    </row>
    <row r="124" spans="1:12" s="63" customFormat="1" ht="15" customHeight="1" x14ac:dyDescent="0.15">
      <c r="A124" s="329"/>
      <c r="B124" s="66" t="s">
        <v>190</v>
      </c>
      <c r="C124" s="323">
        <f>SUM(C105:C118)+C122+C123</f>
        <v>901</v>
      </c>
      <c r="D124" s="323">
        <f>SUM(D105:D118)+D122+D123</f>
        <v>573</v>
      </c>
      <c r="E124" s="323">
        <f>SUM(E105:E118)+E122+E123</f>
        <v>564</v>
      </c>
      <c r="F124" s="323">
        <f>SUM(F105:F118)+F122+F123</f>
        <v>71</v>
      </c>
      <c r="G124" s="317">
        <f>SUM(G123)</f>
        <v>11</v>
      </c>
      <c r="H124" s="51">
        <f>SUM(H105:H118)+H122+H123</f>
        <v>183783167.5</v>
      </c>
    </row>
    <row r="125" spans="1:12" s="12" customFormat="1" ht="24.95" customHeight="1" x14ac:dyDescent="0.15">
      <c r="A125" s="759" t="s">
        <v>191</v>
      </c>
      <c r="B125" s="752"/>
      <c r="C125" s="330"/>
      <c r="D125" s="330"/>
      <c r="E125" s="77"/>
      <c r="F125" s="11"/>
      <c r="G125" s="11"/>
      <c r="H125" s="11"/>
      <c r="I125" s="11"/>
      <c r="J125" s="11"/>
      <c r="K125" s="11"/>
      <c r="L125" s="11"/>
    </row>
    <row r="126" spans="1:12" s="3" customFormat="1" ht="35.1" customHeight="1" x14ac:dyDescent="0.15">
      <c r="A126" s="13" t="s">
        <v>4</v>
      </c>
      <c r="B126" s="13" t="s">
        <v>5</v>
      </c>
      <c r="C126" s="39" t="s">
        <v>6</v>
      </c>
      <c r="D126" s="39" t="s">
        <v>7</v>
      </c>
      <c r="E126" s="39" t="s">
        <v>8</v>
      </c>
      <c r="F126" s="7"/>
      <c r="G126" s="7"/>
      <c r="H126" s="7"/>
      <c r="I126" s="7"/>
      <c r="J126" s="7"/>
      <c r="K126" s="7"/>
      <c r="L126" s="7"/>
    </row>
    <row r="127" spans="1:12" s="3" customFormat="1" ht="20.100000000000001" customHeight="1" x14ac:dyDescent="0.15">
      <c r="A127" s="13"/>
      <c r="B127" s="331" t="s">
        <v>192</v>
      </c>
      <c r="C127" s="304"/>
      <c r="D127" s="304"/>
      <c r="E127" s="40"/>
      <c r="F127" s="7"/>
      <c r="G127" s="7"/>
      <c r="H127" s="7"/>
      <c r="I127" s="7"/>
      <c r="J127" s="7"/>
      <c r="K127" s="7"/>
      <c r="L127" s="7"/>
    </row>
    <row r="128" spans="1:12" s="3" customFormat="1" ht="24" customHeight="1" x14ac:dyDescent="0.15">
      <c r="A128" s="286" t="s">
        <v>193</v>
      </c>
      <c r="B128" s="43" t="s">
        <v>194</v>
      </c>
      <c r="C128" s="332">
        <f>[9]B!$C$116</f>
        <v>3936</v>
      </c>
      <c r="D128" s="332">
        <f>[9]B!$E$116</f>
        <v>3548</v>
      </c>
      <c r="E128" s="78">
        <f>[9]B!$AL$116</f>
        <v>139897640</v>
      </c>
      <c r="F128" s="7"/>
      <c r="G128" s="7"/>
      <c r="H128" s="7"/>
      <c r="I128" s="7"/>
      <c r="J128" s="7"/>
      <c r="K128" s="7"/>
      <c r="L128" s="7"/>
    </row>
    <row r="129" spans="1:12" s="3" customFormat="1" ht="24" customHeight="1" x14ac:dyDescent="0.15">
      <c r="A129" s="290" t="s">
        <v>195</v>
      </c>
      <c r="B129" s="45" t="s">
        <v>196</v>
      </c>
      <c r="C129" s="333">
        <f>[9]B!$C$117</f>
        <v>0</v>
      </c>
      <c r="D129" s="333">
        <f>[9]B!$E$117</f>
        <v>0</v>
      </c>
      <c r="E129" s="79">
        <f>[9]B!$AL$117</f>
        <v>0</v>
      </c>
      <c r="F129" s="7"/>
      <c r="G129" s="7"/>
      <c r="H129" s="7"/>
      <c r="I129" s="7"/>
      <c r="J129" s="7"/>
      <c r="K129" s="7"/>
      <c r="L129" s="7"/>
    </row>
    <row r="130" spans="1:12" s="3" customFormat="1" ht="24" customHeight="1" x14ac:dyDescent="0.15">
      <c r="A130" s="290" t="s">
        <v>197</v>
      </c>
      <c r="B130" s="45" t="s">
        <v>198</v>
      </c>
      <c r="C130" s="333">
        <f>[9]B!$C$118</f>
        <v>0</v>
      </c>
      <c r="D130" s="333">
        <f>[9]B!$E$118</f>
        <v>0</v>
      </c>
      <c r="E130" s="79">
        <f>[9]B!$AL$118</f>
        <v>0</v>
      </c>
      <c r="F130" s="7"/>
      <c r="G130" s="7"/>
      <c r="H130" s="7"/>
      <c r="I130" s="7"/>
      <c r="J130" s="7"/>
      <c r="K130" s="7"/>
      <c r="L130" s="7"/>
    </row>
    <row r="131" spans="1:12" s="3" customFormat="1" ht="15" customHeight="1" x14ac:dyDescent="0.15">
      <c r="A131" s="290" t="s">
        <v>199</v>
      </c>
      <c r="B131" s="45" t="s">
        <v>200</v>
      </c>
      <c r="C131" s="333">
        <f>[9]B!$C$119</f>
        <v>633</v>
      </c>
      <c r="D131" s="333">
        <f>[9]B!$E$119</f>
        <v>633</v>
      </c>
      <c r="E131" s="79">
        <f>[9]B!$AL$119</f>
        <v>103755030</v>
      </c>
      <c r="F131" s="7"/>
      <c r="G131" s="7"/>
      <c r="H131" s="7"/>
      <c r="I131" s="7"/>
      <c r="J131" s="7"/>
      <c r="K131" s="7"/>
      <c r="L131" s="7"/>
    </row>
    <row r="132" spans="1:12" s="3" customFormat="1" ht="15" customHeight="1" x14ac:dyDescent="0.15">
      <c r="A132" s="290" t="s">
        <v>201</v>
      </c>
      <c r="B132" s="45" t="s">
        <v>202</v>
      </c>
      <c r="C132" s="333">
        <f>[9]B!$C$120</f>
        <v>0</v>
      </c>
      <c r="D132" s="333">
        <f>[9]B!$E$120</f>
        <v>0</v>
      </c>
      <c r="E132" s="79">
        <f>[9]B!$AL$120</f>
        <v>0</v>
      </c>
      <c r="F132" s="7"/>
      <c r="G132" s="7"/>
      <c r="H132" s="7"/>
      <c r="I132" s="7"/>
      <c r="J132" s="7"/>
      <c r="K132" s="7"/>
      <c r="L132" s="7"/>
    </row>
    <row r="133" spans="1:12" s="3" customFormat="1" ht="15" customHeight="1" x14ac:dyDescent="0.15">
      <c r="A133" s="290" t="s">
        <v>203</v>
      </c>
      <c r="B133" s="45" t="s">
        <v>204</v>
      </c>
      <c r="C133" s="333">
        <f>[9]B!$C$121</f>
        <v>0</v>
      </c>
      <c r="D133" s="333">
        <f>[9]B!$E$121</f>
        <v>0</v>
      </c>
      <c r="E133" s="79">
        <f>[9]B!$AL$121</f>
        <v>0</v>
      </c>
      <c r="F133" s="7"/>
      <c r="G133" s="7"/>
      <c r="H133" s="7"/>
      <c r="I133" s="7"/>
      <c r="J133" s="7"/>
      <c r="K133" s="7"/>
      <c r="L133" s="7"/>
    </row>
    <row r="134" spans="1:12" s="3" customFormat="1" ht="15" customHeight="1" x14ac:dyDescent="0.15">
      <c r="A134" s="290" t="s">
        <v>205</v>
      </c>
      <c r="B134" s="45" t="s">
        <v>206</v>
      </c>
      <c r="C134" s="333">
        <f>[9]B!$C$122</f>
        <v>282</v>
      </c>
      <c r="D134" s="333">
        <f>[9]B!$E$122</f>
        <v>282</v>
      </c>
      <c r="E134" s="79">
        <f>[9]B!$AL$122</f>
        <v>22328760</v>
      </c>
      <c r="F134" s="7"/>
      <c r="G134" s="7"/>
      <c r="H134" s="7"/>
      <c r="I134" s="7"/>
      <c r="J134" s="7"/>
      <c r="K134" s="7"/>
      <c r="L134" s="7"/>
    </row>
    <row r="135" spans="1:12" s="3" customFormat="1" ht="15" customHeight="1" x14ac:dyDescent="0.15">
      <c r="A135" s="290" t="s">
        <v>207</v>
      </c>
      <c r="B135" s="45" t="s">
        <v>208</v>
      </c>
      <c r="C135" s="333">
        <f>[9]B!$C$123</f>
        <v>136</v>
      </c>
      <c r="D135" s="333">
        <f>[9]B!$E$123</f>
        <v>136</v>
      </c>
      <c r="E135" s="79">
        <f>[9]B!$AL$123</f>
        <v>10768480</v>
      </c>
      <c r="F135" s="7"/>
      <c r="G135" s="7"/>
      <c r="H135" s="7"/>
      <c r="I135" s="7"/>
      <c r="J135" s="7"/>
      <c r="K135" s="7"/>
      <c r="L135" s="7"/>
    </row>
    <row r="136" spans="1:12" s="3" customFormat="1" ht="15" customHeight="1" x14ac:dyDescent="0.15">
      <c r="A136" s="290" t="s">
        <v>209</v>
      </c>
      <c r="B136" s="45" t="s">
        <v>210</v>
      </c>
      <c r="C136" s="333">
        <f>[9]B!$C$124</f>
        <v>0</v>
      </c>
      <c r="D136" s="333">
        <f>[9]B!$E$124</f>
        <v>0</v>
      </c>
      <c r="E136" s="79">
        <f>[9]B!$AL$124</f>
        <v>0</v>
      </c>
      <c r="F136" s="7"/>
      <c r="G136" s="7"/>
      <c r="H136" s="7"/>
      <c r="I136" s="7"/>
      <c r="J136" s="7"/>
      <c r="K136" s="7"/>
      <c r="L136" s="7"/>
    </row>
    <row r="137" spans="1:12" s="3" customFormat="1" ht="15" customHeight="1" x14ac:dyDescent="0.15">
      <c r="A137" s="290" t="s">
        <v>211</v>
      </c>
      <c r="B137" s="45" t="s">
        <v>212</v>
      </c>
      <c r="C137" s="333">
        <f>[9]B!$C$125</f>
        <v>95</v>
      </c>
      <c r="D137" s="333">
        <f>[9]B!$E$125</f>
        <v>94</v>
      </c>
      <c r="E137" s="79">
        <f>[9]B!$AL$125</f>
        <v>6676820</v>
      </c>
      <c r="F137" s="7"/>
      <c r="G137" s="7"/>
      <c r="H137" s="7"/>
      <c r="I137" s="7"/>
      <c r="J137" s="7"/>
      <c r="K137" s="7"/>
      <c r="L137" s="7"/>
    </row>
    <row r="138" spans="1:12" s="3" customFormat="1" ht="15" customHeight="1" x14ac:dyDescent="0.15">
      <c r="A138" s="290" t="s">
        <v>213</v>
      </c>
      <c r="B138" s="45" t="s">
        <v>214</v>
      </c>
      <c r="C138" s="333">
        <f>[9]B!$C$126</f>
        <v>0</v>
      </c>
      <c r="D138" s="333">
        <f>[9]B!$E$126</f>
        <v>0</v>
      </c>
      <c r="E138" s="79">
        <f>[9]B!$AL$126</f>
        <v>0</v>
      </c>
      <c r="F138" s="7"/>
      <c r="G138" s="7"/>
      <c r="H138" s="7"/>
      <c r="I138" s="7"/>
      <c r="J138" s="7"/>
      <c r="K138" s="7"/>
      <c r="L138" s="7"/>
    </row>
    <row r="139" spans="1:12" s="3" customFormat="1" ht="15" customHeight="1" x14ac:dyDescent="0.15">
      <c r="A139" s="290" t="s">
        <v>215</v>
      </c>
      <c r="B139" s="45" t="s">
        <v>216</v>
      </c>
      <c r="C139" s="333">
        <f>[9]B!$C$127</f>
        <v>0</v>
      </c>
      <c r="D139" s="333">
        <f>[9]B!$E$127</f>
        <v>0</v>
      </c>
      <c r="E139" s="79">
        <f>[9]B!$AL$127</f>
        <v>0</v>
      </c>
      <c r="F139" s="7"/>
      <c r="G139" s="7"/>
      <c r="H139" s="7"/>
      <c r="I139" s="7"/>
      <c r="J139" s="7"/>
      <c r="K139" s="7"/>
      <c r="L139" s="7"/>
    </row>
    <row r="140" spans="1:12" s="3" customFormat="1" ht="15" customHeight="1" x14ac:dyDescent="0.15">
      <c r="A140" s="303" t="s">
        <v>217</v>
      </c>
      <c r="B140" s="65" t="s">
        <v>218</v>
      </c>
      <c r="C140" s="334">
        <f>[9]B!$C$128</f>
        <v>0</v>
      </c>
      <c r="D140" s="334">
        <f>[9]B!$E$128</f>
        <v>0</v>
      </c>
      <c r="E140" s="80">
        <f>[9]B!$AL$128</f>
        <v>0</v>
      </c>
      <c r="F140" s="7"/>
      <c r="G140" s="7"/>
      <c r="H140" s="7"/>
      <c r="I140" s="7"/>
      <c r="J140" s="7"/>
      <c r="K140" s="7"/>
      <c r="L140" s="7"/>
    </row>
    <row r="141" spans="1:12" s="3" customFormat="1" ht="20.100000000000001" customHeight="1" x14ac:dyDescent="0.15">
      <c r="A141" s="329"/>
      <c r="B141" s="66" t="s">
        <v>219</v>
      </c>
      <c r="C141" s="335">
        <f>SUM(C128:C140)</f>
        <v>5082</v>
      </c>
      <c r="D141" s="335">
        <f>SUM(D128:D140)</f>
        <v>4693</v>
      </c>
      <c r="E141" s="51">
        <f>SUM(E128:E140)</f>
        <v>283426730</v>
      </c>
      <c r="F141" s="7"/>
      <c r="G141" s="7"/>
      <c r="H141" s="7"/>
      <c r="I141" s="7"/>
      <c r="J141" s="7"/>
      <c r="K141" s="7"/>
      <c r="L141" s="7"/>
    </row>
    <row r="142" spans="1:12" s="3" customFormat="1" ht="20.100000000000001" customHeight="1" x14ac:dyDescent="0.15">
      <c r="A142" s="329"/>
      <c r="B142" s="81" t="s">
        <v>220</v>
      </c>
      <c r="C142" s="335">
        <f>SUM(C143:C152)</f>
        <v>680</v>
      </c>
      <c r="D142" s="335">
        <f>SUM(D143:D152)</f>
        <v>646</v>
      </c>
      <c r="E142" s="51">
        <f>SUM(E143:E152)</f>
        <v>3788100</v>
      </c>
      <c r="F142" s="7"/>
      <c r="G142" s="7"/>
      <c r="H142" s="7"/>
      <c r="I142" s="7"/>
      <c r="J142" s="7"/>
      <c r="K142" s="7"/>
      <c r="L142" s="7"/>
    </row>
    <row r="143" spans="1:12" s="3" customFormat="1" ht="15" customHeight="1" x14ac:dyDescent="0.15">
      <c r="A143" s="286" t="s">
        <v>221</v>
      </c>
      <c r="B143" s="43" t="s">
        <v>222</v>
      </c>
      <c r="C143" s="336">
        <f>[9]B!$C$131</f>
        <v>0</v>
      </c>
      <c r="D143" s="336">
        <f>[9]B!$E$131</f>
        <v>0</v>
      </c>
      <c r="E143" s="78">
        <f>[9]B!$AL$131</f>
        <v>0</v>
      </c>
      <c r="F143" s="7"/>
      <c r="G143" s="7"/>
      <c r="H143" s="7"/>
      <c r="I143" s="7"/>
      <c r="J143" s="7"/>
      <c r="K143" s="7"/>
      <c r="L143" s="7"/>
    </row>
    <row r="144" spans="1:12" s="3" customFormat="1" ht="15" customHeight="1" x14ac:dyDescent="0.15">
      <c r="A144" s="290" t="s">
        <v>223</v>
      </c>
      <c r="B144" s="45" t="s">
        <v>224</v>
      </c>
      <c r="C144" s="337">
        <f>[9]B!$C$132</f>
        <v>0</v>
      </c>
      <c r="D144" s="337">
        <f>[9]B!$E$132</f>
        <v>0</v>
      </c>
      <c r="E144" s="79">
        <f>[9]B!$AL$132</f>
        <v>0</v>
      </c>
      <c r="F144" s="7"/>
      <c r="G144" s="7"/>
      <c r="H144" s="7"/>
      <c r="I144" s="7"/>
      <c r="J144" s="7"/>
      <c r="K144" s="7"/>
      <c r="L144" s="7"/>
    </row>
    <row r="145" spans="1:12" s="3" customFormat="1" ht="15" customHeight="1" x14ac:dyDescent="0.15">
      <c r="A145" s="290" t="s">
        <v>225</v>
      </c>
      <c r="B145" s="45" t="s">
        <v>226</v>
      </c>
      <c r="C145" s="337">
        <f>[9]B!$C$133</f>
        <v>0</v>
      </c>
      <c r="D145" s="337">
        <f>[9]B!$E$133</f>
        <v>0</v>
      </c>
      <c r="E145" s="79">
        <f>[9]B!$AL$133</f>
        <v>0</v>
      </c>
      <c r="F145" s="7"/>
      <c r="G145" s="7"/>
      <c r="H145" s="7"/>
      <c r="I145" s="7"/>
      <c r="J145" s="7"/>
      <c r="K145" s="7"/>
      <c r="L145" s="7"/>
    </row>
    <row r="146" spans="1:12" s="3" customFormat="1" ht="15" customHeight="1" x14ac:dyDescent="0.15">
      <c r="A146" s="290" t="s">
        <v>227</v>
      </c>
      <c r="B146" s="45" t="s">
        <v>228</v>
      </c>
      <c r="C146" s="337">
        <f>[9]B!$C$134</f>
        <v>675</v>
      </c>
      <c r="D146" s="337">
        <f>[9]B!$E$134</f>
        <v>641</v>
      </c>
      <c r="E146" s="79">
        <f>[9]B!$AL$134</f>
        <v>3749850</v>
      </c>
      <c r="F146" s="7"/>
      <c r="G146" s="7"/>
      <c r="H146" s="7"/>
      <c r="I146" s="7"/>
      <c r="J146" s="7"/>
      <c r="K146" s="7"/>
      <c r="L146" s="7"/>
    </row>
    <row r="147" spans="1:12" s="3" customFormat="1" ht="15" customHeight="1" x14ac:dyDescent="0.15">
      <c r="A147" s="290" t="s">
        <v>229</v>
      </c>
      <c r="B147" s="45" t="s">
        <v>230</v>
      </c>
      <c r="C147" s="337">
        <f>[9]B!$C$135</f>
        <v>0</v>
      </c>
      <c r="D147" s="337">
        <f>[9]B!$E$135</f>
        <v>0</v>
      </c>
      <c r="E147" s="79">
        <f>[9]B!$AL$135</f>
        <v>0</v>
      </c>
      <c r="F147" s="7"/>
      <c r="G147" s="7"/>
      <c r="H147" s="7"/>
      <c r="I147" s="7"/>
      <c r="J147" s="7"/>
      <c r="K147" s="7"/>
      <c r="L147" s="7"/>
    </row>
    <row r="148" spans="1:12" s="3" customFormat="1" ht="15" customHeight="1" x14ac:dyDescent="0.15">
      <c r="A148" s="290" t="s">
        <v>231</v>
      </c>
      <c r="B148" s="45" t="s">
        <v>232</v>
      </c>
      <c r="C148" s="337">
        <f>[9]B!$C$136</f>
        <v>0</v>
      </c>
      <c r="D148" s="337">
        <f>[9]B!$E$136</f>
        <v>0</v>
      </c>
      <c r="E148" s="79">
        <f>[9]B!$AL$136</f>
        <v>0</v>
      </c>
      <c r="F148" s="7"/>
      <c r="G148" s="7"/>
      <c r="H148" s="7"/>
      <c r="I148" s="7"/>
      <c r="J148" s="7"/>
      <c r="K148" s="7"/>
      <c r="L148" s="7"/>
    </row>
    <row r="149" spans="1:12" s="3" customFormat="1" ht="15" customHeight="1" x14ac:dyDescent="0.15">
      <c r="A149" s="290" t="s">
        <v>233</v>
      </c>
      <c r="B149" s="45" t="s">
        <v>234</v>
      </c>
      <c r="C149" s="337">
        <f>[9]B!$C$137</f>
        <v>0</v>
      </c>
      <c r="D149" s="337">
        <f>[9]B!$E$137</f>
        <v>0</v>
      </c>
      <c r="E149" s="79">
        <f>[9]B!$AL$137</f>
        <v>0</v>
      </c>
      <c r="F149" s="7"/>
      <c r="G149" s="7"/>
      <c r="H149" s="7"/>
      <c r="I149" s="7"/>
      <c r="J149" s="7"/>
      <c r="K149" s="7"/>
      <c r="L149" s="7"/>
    </row>
    <row r="150" spans="1:12" s="3" customFormat="1" ht="15" customHeight="1" x14ac:dyDescent="0.15">
      <c r="A150" s="290" t="s">
        <v>235</v>
      </c>
      <c r="B150" s="45" t="s">
        <v>236</v>
      </c>
      <c r="C150" s="337">
        <f>[9]B!$C$138</f>
        <v>5</v>
      </c>
      <c r="D150" s="337">
        <f>[9]B!$E$138</f>
        <v>5</v>
      </c>
      <c r="E150" s="79">
        <f>[9]B!$AL$138</f>
        <v>38250</v>
      </c>
      <c r="F150" s="7"/>
      <c r="G150" s="7"/>
      <c r="H150" s="7"/>
      <c r="I150" s="7"/>
      <c r="J150" s="7"/>
      <c r="K150" s="7"/>
      <c r="L150" s="7"/>
    </row>
    <row r="151" spans="1:12" s="3" customFormat="1" ht="14.1" customHeight="1" x14ac:dyDescent="0.15">
      <c r="A151" s="290" t="s">
        <v>237</v>
      </c>
      <c r="B151" s="45" t="s">
        <v>238</v>
      </c>
      <c r="C151" s="337">
        <f>[9]B!$C$139</f>
        <v>0</v>
      </c>
      <c r="D151" s="337">
        <f>[9]B!$E$139</f>
        <v>0</v>
      </c>
      <c r="E151" s="79">
        <f>[9]B!$AL$139</f>
        <v>0</v>
      </c>
      <c r="F151" s="7"/>
      <c r="G151" s="7"/>
      <c r="H151" s="7"/>
      <c r="I151" s="7"/>
      <c r="J151" s="7"/>
      <c r="K151" s="7"/>
      <c r="L151" s="7"/>
    </row>
    <row r="152" spans="1:12" s="3" customFormat="1" ht="15" customHeight="1" x14ac:dyDescent="0.15">
      <c r="A152" s="303" t="s">
        <v>239</v>
      </c>
      <c r="B152" s="65" t="s">
        <v>240</v>
      </c>
      <c r="C152" s="338">
        <f>[9]B!$C$140</f>
        <v>0</v>
      </c>
      <c r="D152" s="338">
        <f>[9]B!$E$140</f>
        <v>0</v>
      </c>
      <c r="E152" s="80">
        <f>[9]B!$AL$140</f>
        <v>0</v>
      </c>
      <c r="F152" s="7"/>
      <c r="G152" s="7"/>
      <c r="H152" s="7"/>
      <c r="I152" s="7"/>
      <c r="J152" s="7"/>
      <c r="K152" s="7"/>
      <c r="L152" s="7"/>
    </row>
    <row r="153" spans="1:12" s="3" customFormat="1" ht="15" customHeight="1" x14ac:dyDescent="0.15">
      <c r="A153" s="339"/>
      <c r="B153" s="82" t="s">
        <v>241</v>
      </c>
      <c r="C153" s="340">
        <f>SUM(C154:C158)</f>
        <v>0</v>
      </c>
      <c r="D153" s="341"/>
      <c r="E153" s="84"/>
      <c r="F153" s="7"/>
      <c r="G153" s="7"/>
      <c r="H153" s="7"/>
      <c r="I153" s="7"/>
      <c r="J153" s="7"/>
      <c r="K153" s="7"/>
      <c r="L153" s="7"/>
    </row>
    <row r="154" spans="1:12" s="3" customFormat="1" ht="14.1" customHeight="1" x14ac:dyDescent="0.15">
      <c r="A154" s="303">
        <v>203211</v>
      </c>
      <c r="B154" s="65" t="s">
        <v>242</v>
      </c>
      <c r="C154" s="337">
        <f>[9]B!$C$142</f>
        <v>0</v>
      </c>
      <c r="D154" s="341"/>
      <c r="E154" s="84"/>
      <c r="F154" s="7"/>
      <c r="G154" s="7"/>
      <c r="H154" s="7"/>
      <c r="I154" s="7"/>
      <c r="J154" s="7"/>
      <c r="K154" s="7"/>
      <c r="L154" s="7"/>
    </row>
    <row r="155" spans="1:12" s="3" customFormat="1" ht="23.25" customHeight="1" x14ac:dyDescent="0.15">
      <c r="A155" s="342" t="s">
        <v>243</v>
      </c>
      <c r="B155" s="85" t="s">
        <v>244</v>
      </c>
      <c r="C155" s="337">
        <f>[9]B!C143</f>
        <v>0</v>
      </c>
      <c r="D155" s="343"/>
      <c r="E155" s="86"/>
      <c r="F155" s="7"/>
      <c r="G155" s="7"/>
      <c r="H155" s="7"/>
      <c r="I155" s="7"/>
      <c r="J155" s="7"/>
      <c r="K155" s="7"/>
      <c r="L155" s="7"/>
    </row>
    <row r="156" spans="1:12" s="3" customFormat="1" ht="14.1" customHeight="1" x14ac:dyDescent="0.15">
      <c r="A156" s="342" t="s">
        <v>245</v>
      </c>
      <c r="B156" s="85" t="s">
        <v>246</v>
      </c>
      <c r="C156" s="337">
        <f>[9]B!C144</f>
        <v>0</v>
      </c>
      <c r="D156" s="343"/>
      <c r="E156" s="86"/>
      <c r="F156" s="7"/>
      <c r="G156" s="7"/>
      <c r="H156" s="7"/>
      <c r="I156" s="7"/>
      <c r="J156" s="7"/>
      <c r="K156" s="7"/>
      <c r="L156" s="7"/>
    </row>
    <row r="157" spans="1:12" s="3" customFormat="1" ht="14.1" customHeight="1" x14ac:dyDescent="0.15">
      <c r="A157" s="342" t="s">
        <v>247</v>
      </c>
      <c r="B157" s="85" t="s">
        <v>248</v>
      </c>
      <c r="C157" s="337">
        <f>[9]B!C145</f>
        <v>0</v>
      </c>
      <c r="D157" s="343"/>
      <c r="E157" s="86"/>
      <c r="F157" s="7"/>
      <c r="G157" s="7"/>
      <c r="H157" s="7"/>
      <c r="I157" s="7"/>
      <c r="J157" s="7"/>
      <c r="K157" s="7"/>
      <c r="L157" s="7"/>
    </row>
    <row r="158" spans="1:12" s="3" customFormat="1" ht="24" customHeight="1" x14ac:dyDescent="0.15">
      <c r="A158" s="342" t="s">
        <v>249</v>
      </c>
      <c r="B158" s="85" t="s">
        <v>250</v>
      </c>
      <c r="C158" s="337">
        <f>[9]B!C146</f>
        <v>0</v>
      </c>
      <c r="D158" s="343"/>
      <c r="E158" s="86"/>
      <c r="F158" s="7"/>
      <c r="G158" s="7"/>
      <c r="H158" s="7"/>
      <c r="I158" s="7"/>
      <c r="J158" s="7"/>
      <c r="K158" s="7"/>
      <c r="L158" s="7"/>
    </row>
    <row r="159" spans="1:12" s="3" customFormat="1" ht="15" customHeight="1" x14ac:dyDescent="0.15">
      <c r="A159" s="329"/>
      <c r="B159" s="87" t="s">
        <v>251</v>
      </c>
      <c r="C159" s="344">
        <f>(C141+C142+C153)</f>
        <v>5762</v>
      </c>
      <c r="D159" s="344">
        <f>(D141+D142)</f>
        <v>5339</v>
      </c>
      <c r="E159" s="51">
        <f>(E141+E142)</f>
        <v>287214830</v>
      </c>
      <c r="F159" s="7"/>
      <c r="G159" s="7"/>
      <c r="H159" s="7"/>
      <c r="I159" s="7"/>
      <c r="J159" s="7"/>
      <c r="K159" s="7"/>
      <c r="L159" s="7"/>
    </row>
    <row r="160" spans="1:12" s="12" customFormat="1" ht="24.95" customHeight="1" x14ac:dyDescent="0.15">
      <c r="A160" s="68" t="s">
        <v>252</v>
      </c>
      <c r="B160" s="88"/>
      <c r="C160" s="330"/>
      <c r="D160" s="330"/>
      <c r="E160" s="77"/>
      <c r="F160" s="11"/>
      <c r="G160" s="11"/>
      <c r="H160" s="11"/>
      <c r="I160" s="11"/>
      <c r="J160" s="11"/>
      <c r="K160" s="11"/>
      <c r="L160" s="11"/>
    </row>
    <row r="161" spans="1:14" s="3" customFormat="1" ht="35.1" customHeight="1" x14ac:dyDescent="0.15">
      <c r="A161" s="13" t="s">
        <v>4</v>
      </c>
      <c r="B161" s="13" t="s">
        <v>5</v>
      </c>
      <c r="C161" s="39" t="s">
        <v>6</v>
      </c>
      <c r="D161" s="39" t="s">
        <v>7</v>
      </c>
      <c r="E161" s="39" t="s">
        <v>8</v>
      </c>
      <c r="F161" s="7"/>
      <c r="G161" s="7"/>
      <c r="H161" s="7"/>
      <c r="I161" s="7"/>
      <c r="J161" s="7"/>
      <c r="K161" s="7"/>
      <c r="L161" s="7"/>
    </row>
    <row r="162" spans="1:14" s="3" customFormat="1" ht="15" customHeight="1" x14ac:dyDescent="0.15">
      <c r="A162" s="286" t="s">
        <v>253</v>
      </c>
      <c r="B162" s="43" t="s">
        <v>254</v>
      </c>
      <c r="C162" s="345">
        <f>[9]B!C62</f>
        <v>297</v>
      </c>
      <c r="D162" s="345">
        <f>[9]B!$E$62</f>
        <v>297</v>
      </c>
      <c r="E162" s="79">
        <f>[9]B!$AL$62</f>
        <v>267300</v>
      </c>
      <c r="F162" s="7"/>
      <c r="G162" s="7"/>
      <c r="H162" s="7"/>
      <c r="I162" s="7"/>
      <c r="J162" s="7"/>
      <c r="K162" s="7"/>
      <c r="L162" s="7"/>
    </row>
    <row r="163" spans="1:14" s="3" customFormat="1" ht="15" customHeight="1" x14ac:dyDescent="0.15">
      <c r="A163" s="303" t="s">
        <v>255</v>
      </c>
      <c r="B163" s="65" t="s">
        <v>256</v>
      </c>
      <c r="C163" s="317">
        <f>SUM([9]B!$C$63+[9]B!$C$64)</f>
        <v>0</v>
      </c>
      <c r="D163" s="346">
        <f>SUM([9]B!$E$63+[9]B!$E$64)</f>
        <v>0</v>
      </c>
      <c r="E163" s="79">
        <f>SUM([9]B!$AL$63+[9]B!$AL$64)</f>
        <v>0</v>
      </c>
      <c r="F163" s="7"/>
      <c r="G163" s="7"/>
      <c r="H163" s="7"/>
      <c r="I163" s="7"/>
      <c r="J163" s="7"/>
      <c r="K163" s="7"/>
      <c r="L163" s="7"/>
    </row>
    <row r="164" spans="1:14" s="3" customFormat="1" ht="15" customHeight="1" x14ac:dyDescent="0.15">
      <c r="A164" s="89"/>
      <c r="B164" s="90" t="s">
        <v>257</v>
      </c>
      <c r="C164" s="347">
        <f>SUM(C162:C163)</f>
        <v>297</v>
      </c>
      <c r="D164" s="347">
        <f>SUM(D162:D163)</f>
        <v>297</v>
      </c>
      <c r="E164" s="91">
        <f>SUM(E162:E163)</f>
        <v>267300</v>
      </c>
      <c r="F164" s="7"/>
      <c r="G164" s="7"/>
      <c r="H164" s="7"/>
      <c r="I164" s="7"/>
      <c r="J164" s="7"/>
      <c r="K164" s="7"/>
      <c r="L164" s="7"/>
    </row>
    <row r="165" spans="1:14" s="3" customFormat="1" ht="24.95" customHeight="1" x14ac:dyDescent="0.15">
      <c r="A165" s="68" t="s">
        <v>258</v>
      </c>
      <c r="B165" s="92"/>
      <c r="C165" s="348"/>
      <c r="D165" s="348"/>
      <c r="E165" s="93"/>
      <c r="F165" s="7"/>
      <c r="G165" s="7"/>
      <c r="H165" s="7"/>
      <c r="I165" s="7"/>
      <c r="J165" s="7"/>
      <c r="K165" s="7"/>
      <c r="L165" s="7"/>
      <c r="M165" s="7"/>
      <c r="N165" s="7"/>
    </row>
    <row r="166" spans="1:14" s="3" customFormat="1" ht="35.1" customHeight="1" x14ac:dyDescent="0.15">
      <c r="A166" s="13" t="s">
        <v>4</v>
      </c>
      <c r="B166" s="13" t="s">
        <v>5</v>
      </c>
      <c r="C166" s="39" t="s">
        <v>6</v>
      </c>
      <c r="D166" s="94" t="s">
        <v>7</v>
      </c>
      <c r="E166" s="39" t="s">
        <v>8</v>
      </c>
      <c r="F166" s="7"/>
      <c r="G166" s="7"/>
      <c r="H166" s="7"/>
      <c r="I166" s="7"/>
      <c r="J166" s="7"/>
      <c r="K166" s="7"/>
      <c r="L166" s="7"/>
      <c r="M166" s="7"/>
      <c r="N166" s="7"/>
    </row>
    <row r="167" spans="1:14" s="3" customFormat="1" ht="15" customHeight="1" x14ac:dyDescent="0.15">
      <c r="A167" s="286">
        <v>1101004</v>
      </c>
      <c r="B167" s="43" t="s">
        <v>259</v>
      </c>
      <c r="C167" s="311">
        <f>[9]B!C1085</f>
        <v>15</v>
      </c>
      <c r="D167" s="349">
        <f>[9]B!$E$1085</f>
        <v>15</v>
      </c>
      <c r="E167" s="79">
        <f>[9]B!$AL$1085</f>
        <v>255450</v>
      </c>
      <c r="F167" s="7"/>
      <c r="G167" s="7"/>
      <c r="H167" s="7"/>
      <c r="I167" s="7"/>
      <c r="J167" s="7"/>
      <c r="K167" s="7"/>
      <c r="L167" s="7"/>
      <c r="M167" s="7"/>
      <c r="N167" s="7"/>
    </row>
    <row r="168" spans="1:14" s="3" customFormat="1" ht="15" customHeight="1" x14ac:dyDescent="0.15">
      <c r="A168" s="290">
        <v>1101006</v>
      </c>
      <c r="B168" s="45" t="s">
        <v>260</v>
      </c>
      <c r="C168" s="350">
        <f>[9]B!C1086</f>
        <v>0</v>
      </c>
      <c r="D168" s="351">
        <f>[9]B!$E$1086</f>
        <v>0</v>
      </c>
      <c r="E168" s="79">
        <f>[9]B!$AL$1086</f>
        <v>0</v>
      </c>
      <c r="F168" s="7"/>
      <c r="G168" s="7"/>
      <c r="H168" s="7"/>
      <c r="I168" s="7"/>
      <c r="J168" s="7"/>
      <c r="K168" s="7"/>
      <c r="L168" s="7"/>
      <c r="M168" s="7"/>
      <c r="N168" s="7"/>
    </row>
    <row r="169" spans="1:14" s="3" customFormat="1" ht="15" customHeight="1" x14ac:dyDescent="0.15">
      <c r="A169" s="290">
        <v>1701001</v>
      </c>
      <c r="B169" s="45" t="s">
        <v>261</v>
      </c>
      <c r="C169" s="351">
        <f>[9]B!C1788</f>
        <v>1467</v>
      </c>
      <c r="D169" s="351">
        <f>[9]B!$E$1788</f>
        <v>1457</v>
      </c>
      <c r="E169" s="79">
        <f>[9]B!$AL$1788</f>
        <v>8508880</v>
      </c>
      <c r="F169" s="7"/>
      <c r="G169" s="7"/>
      <c r="H169" s="7"/>
      <c r="I169" s="7"/>
      <c r="J169" s="7"/>
      <c r="K169" s="7"/>
      <c r="L169" s="7"/>
      <c r="M169" s="7"/>
      <c r="N169" s="7"/>
    </row>
    <row r="170" spans="1:14" s="3" customFormat="1" ht="24" customHeight="1" x14ac:dyDescent="0.15">
      <c r="A170" s="290">
        <v>1701003</v>
      </c>
      <c r="B170" s="45" t="s">
        <v>262</v>
      </c>
      <c r="C170" s="351">
        <f>[9]B!C1789</f>
        <v>25</v>
      </c>
      <c r="D170" s="351">
        <f>[9]B!$E$1789</f>
        <v>25</v>
      </c>
      <c r="E170" s="79">
        <f>[9]B!$AL$1789</f>
        <v>411000</v>
      </c>
      <c r="F170" s="7"/>
      <c r="G170" s="7"/>
      <c r="H170" s="7"/>
      <c r="I170" s="7"/>
      <c r="J170" s="7"/>
      <c r="K170" s="7"/>
      <c r="L170" s="7"/>
      <c r="M170" s="7"/>
      <c r="N170" s="7"/>
    </row>
    <row r="171" spans="1:14" s="3" customFormat="1" ht="24" customHeight="1" x14ac:dyDescent="0.15">
      <c r="A171" s="290" t="s">
        <v>263</v>
      </c>
      <c r="B171" s="45" t="s">
        <v>264</v>
      </c>
      <c r="C171" s="351">
        <f>[9]B!C1790</f>
        <v>41</v>
      </c>
      <c r="D171" s="351">
        <f>[9]B!$E$1790</f>
        <v>41</v>
      </c>
      <c r="E171" s="79">
        <f>[9]B!$AL$1790</f>
        <v>1143080</v>
      </c>
      <c r="F171" s="7"/>
      <c r="G171" s="7"/>
      <c r="H171" s="7"/>
      <c r="I171" s="7"/>
      <c r="J171" s="7"/>
      <c r="K171" s="7"/>
      <c r="L171" s="7"/>
      <c r="M171" s="7"/>
      <c r="N171" s="7"/>
    </row>
    <row r="172" spans="1:14" s="3" customFormat="1" ht="15" customHeight="1" x14ac:dyDescent="0.15">
      <c r="A172" s="290" t="s">
        <v>265</v>
      </c>
      <c r="B172" s="45" t="s">
        <v>266</v>
      </c>
      <c r="C172" s="351">
        <f>[9]B!C1791</f>
        <v>0</v>
      </c>
      <c r="D172" s="351">
        <f>[9]B!$E$1791</f>
        <v>0</v>
      </c>
      <c r="E172" s="79">
        <f>[9]B!$AL$1791</f>
        <v>0</v>
      </c>
      <c r="F172" s="7"/>
      <c r="G172" s="7"/>
      <c r="H172" s="7"/>
      <c r="I172" s="7"/>
      <c r="J172" s="7"/>
      <c r="K172" s="7"/>
      <c r="L172" s="7"/>
      <c r="M172" s="7"/>
      <c r="N172" s="7"/>
    </row>
    <row r="173" spans="1:14" s="3" customFormat="1" ht="15" customHeight="1" x14ac:dyDescent="0.15">
      <c r="A173" s="290" t="s">
        <v>267</v>
      </c>
      <c r="B173" s="45" t="s">
        <v>268</v>
      </c>
      <c r="C173" s="351">
        <f>[9]B!C1792</f>
        <v>116</v>
      </c>
      <c r="D173" s="351">
        <f>[9]B!$E$1792</f>
        <v>116</v>
      </c>
      <c r="E173" s="79">
        <f>[9]B!$AL$1792</f>
        <v>6879960</v>
      </c>
      <c r="F173" s="7"/>
      <c r="G173" s="7"/>
      <c r="H173" s="7"/>
      <c r="I173" s="7"/>
      <c r="J173" s="7"/>
      <c r="K173" s="7"/>
      <c r="L173" s="7"/>
      <c r="M173" s="7"/>
      <c r="N173" s="7"/>
    </row>
    <row r="174" spans="1:14" s="3" customFormat="1" ht="24" customHeight="1" x14ac:dyDescent="0.15">
      <c r="A174" s="290" t="s">
        <v>269</v>
      </c>
      <c r="B174" s="45" t="s">
        <v>270</v>
      </c>
      <c r="C174" s="351">
        <f>[9]B!C1793</f>
        <v>0</v>
      </c>
      <c r="D174" s="351">
        <f>[9]B!$E$1793</f>
        <v>0</v>
      </c>
      <c r="E174" s="79">
        <f>[9]B!$AL$1793</f>
        <v>0</v>
      </c>
      <c r="F174" s="7"/>
      <c r="G174" s="7"/>
      <c r="H174" s="7"/>
      <c r="I174" s="7"/>
      <c r="J174" s="7"/>
      <c r="K174" s="7"/>
      <c r="L174" s="7"/>
      <c r="M174" s="7"/>
      <c r="N174" s="7"/>
    </row>
    <row r="175" spans="1:14" s="3" customFormat="1" ht="15" customHeight="1" x14ac:dyDescent="0.15">
      <c r="A175" s="290" t="s">
        <v>271</v>
      </c>
      <c r="B175" s="45" t="s">
        <v>272</v>
      </c>
      <c r="C175" s="351">
        <f>[9]B!C1794</f>
        <v>0</v>
      </c>
      <c r="D175" s="351">
        <f>[9]B!$E$1794</f>
        <v>0</v>
      </c>
      <c r="E175" s="79">
        <f>[9]B!$AL$1794</f>
        <v>0</v>
      </c>
      <c r="F175" s="7"/>
      <c r="G175" s="7"/>
      <c r="H175" s="7"/>
      <c r="I175" s="7"/>
      <c r="J175" s="7"/>
      <c r="K175" s="7"/>
      <c r="L175" s="7"/>
      <c r="M175" s="7"/>
      <c r="N175" s="7"/>
    </row>
    <row r="176" spans="1:14" s="3" customFormat="1" ht="15" customHeight="1" x14ac:dyDescent="0.15">
      <c r="A176" s="290" t="s">
        <v>273</v>
      </c>
      <c r="B176" s="45" t="s">
        <v>274</v>
      </c>
      <c r="C176" s="351">
        <f>[9]B!C1795</f>
        <v>0</v>
      </c>
      <c r="D176" s="351">
        <f>[9]B!$E$1795</f>
        <v>0</v>
      </c>
      <c r="E176" s="79">
        <f>[9]B!$AL$1795</f>
        <v>0</v>
      </c>
      <c r="F176" s="7"/>
      <c r="G176" s="7"/>
      <c r="H176" s="7"/>
      <c r="I176" s="7"/>
      <c r="J176" s="7"/>
      <c r="K176" s="7"/>
      <c r="L176" s="7"/>
      <c r="M176" s="7"/>
      <c r="N176" s="7"/>
    </row>
    <row r="177" spans="1:14" s="3" customFormat="1" ht="15" customHeight="1" x14ac:dyDescent="0.15">
      <c r="A177" s="290" t="s">
        <v>275</v>
      </c>
      <c r="B177" s="45" t="s">
        <v>276</v>
      </c>
      <c r="C177" s="351">
        <f>[9]B!C1796</f>
        <v>0</v>
      </c>
      <c r="D177" s="351">
        <f>[9]B!$E$1796</f>
        <v>0</v>
      </c>
      <c r="E177" s="79">
        <f>[9]B!$AL$1796</f>
        <v>0</v>
      </c>
      <c r="F177" s="7"/>
      <c r="G177" s="7"/>
      <c r="H177" s="7"/>
      <c r="I177" s="7"/>
      <c r="J177" s="7"/>
      <c r="K177" s="7"/>
      <c r="L177" s="7"/>
      <c r="M177" s="7"/>
      <c r="N177" s="7"/>
    </row>
    <row r="178" spans="1:14" s="3" customFormat="1" ht="15" customHeight="1" x14ac:dyDescent="0.15">
      <c r="A178" s="290" t="s">
        <v>277</v>
      </c>
      <c r="B178" s="45" t="s">
        <v>278</v>
      </c>
      <c r="C178" s="351">
        <f>[9]B!C1797</f>
        <v>0</v>
      </c>
      <c r="D178" s="351">
        <f>[9]B!$E$1797</f>
        <v>0</v>
      </c>
      <c r="E178" s="79">
        <f>[9]B!$AL$1797</f>
        <v>0</v>
      </c>
      <c r="F178" s="7"/>
      <c r="G178" s="7"/>
      <c r="H178" s="7"/>
      <c r="I178" s="7"/>
      <c r="J178" s="7"/>
      <c r="K178" s="7"/>
      <c r="L178" s="7"/>
      <c r="M178" s="7"/>
      <c r="N178" s="7"/>
    </row>
    <row r="179" spans="1:14" s="3" customFormat="1" ht="15" customHeight="1" x14ac:dyDescent="0.15">
      <c r="A179" s="290" t="s">
        <v>279</v>
      </c>
      <c r="B179" s="45" t="s">
        <v>280</v>
      </c>
      <c r="C179" s="351">
        <f>[9]B!C1798</f>
        <v>0</v>
      </c>
      <c r="D179" s="351">
        <f>[9]B!$E$1798</f>
        <v>0</v>
      </c>
      <c r="E179" s="79">
        <f>[9]B!$AL$1798</f>
        <v>0</v>
      </c>
      <c r="F179" s="7"/>
      <c r="G179" s="7"/>
      <c r="H179" s="7"/>
      <c r="I179" s="7"/>
      <c r="J179" s="7"/>
      <c r="K179" s="7"/>
      <c r="L179" s="7"/>
      <c r="M179" s="7"/>
      <c r="N179" s="7"/>
    </row>
    <row r="180" spans="1:14" s="3" customFormat="1" ht="15" customHeight="1" x14ac:dyDescent="0.15">
      <c r="A180" s="290" t="s">
        <v>281</v>
      </c>
      <c r="B180" s="45" t="s">
        <v>282</v>
      </c>
      <c r="C180" s="351">
        <f>[9]B!C1799</f>
        <v>0</v>
      </c>
      <c r="D180" s="351">
        <f>[9]B!$E$1799</f>
        <v>0</v>
      </c>
      <c r="E180" s="79">
        <f>[9]B!$AL$1799</f>
        <v>0</v>
      </c>
      <c r="F180" s="7"/>
      <c r="G180" s="7"/>
      <c r="H180" s="7"/>
      <c r="I180" s="7"/>
      <c r="J180" s="7"/>
      <c r="K180" s="7"/>
      <c r="L180" s="7"/>
      <c r="M180" s="7"/>
      <c r="N180" s="7"/>
    </row>
    <row r="181" spans="1:14" s="3" customFormat="1" ht="15" customHeight="1" x14ac:dyDescent="0.15">
      <c r="A181" s="290" t="s">
        <v>283</v>
      </c>
      <c r="B181" s="45" t="s">
        <v>284</v>
      </c>
      <c r="C181" s="351">
        <f>[9]B!C1800</f>
        <v>0</v>
      </c>
      <c r="D181" s="351">
        <f>[9]B!$E$1800</f>
        <v>0</v>
      </c>
      <c r="E181" s="79">
        <f>[9]B!$AL$1800</f>
        <v>0</v>
      </c>
      <c r="F181" s="7"/>
      <c r="G181" s="7"/>
      <c r="H181" s="7"/>
      <c r="I181" s="7"/>
      <c r="J181" s="7"/>
      <c r="K181" s="7"/>
      <c r="L181" s="7"/>
      <c r="M181" s="7"/>
      <c r="N181" s="7"/>
    </row>
    <row r="182" spans="1:14" s="3" customFormat="1" ht="15" customHeight="1" x14ac:dyDescent="0.15">
      <c r="A182" s="290" t="s">
        <v>285</v>
      </c>
      <c r="B182" s="45" t="s">
        <v>286</v>
      </c>
      <c r="C182" s="351">
        <f>[9]B!C1801</f>
        <v>0</v>
      </c>
      <c r="D182" s="351">
        <f>[9]B!$E$1801</f>
        <v>0</v>
      </c>
      <c r="E182" s="79">
        <f>[9]B!$AL$1801</f>
        <v>0</v>
      </c>
      <c r="F182" s="7"/>
      <c r="G182" s="7"/>
      <c r="H182" s="7"/>
      <c r="I182" s="7"/>
      <c r="J182" s="7"/>
      <c r="K182" s="7"/>
      <c r="L182" s="7"/>
      <c r="M182" s="7"/>
      <c r="N182" s="7"/>
    </row>
    <row r="183" spans="1:14" s="3" customFormat="1" ht="24" customHeight="1" x14ac:dyDescent="0.15">
      <c r="A183" s="290" t="s">
        <v>287</v>
      </c>
      <c r="B183" s="45" t="s">
        <v>288</v>
      </c>
      <c r="C183" s="351">
        <f>[9]B!C1802</f>
        <v>0</v>
      </c>
      <c r="D183" s="351">
        <f>[9]B!$E$1802</f>
        <v>0</v>
      </c>
      <c r="E183" s="79">
        <f>[9]B!$AL$1802</f>
        <v>0</v>
      </c>
      <c r="F183" s="7"/>
      <c r="G183" s="7"/>
      <c r="H183" s="7"/>
      <c r="I183" s="7"/>
      <c r="J183" s="7"/>
      <c r="K183" s="7"/>
      <c r="L183" s="7"/>
      <c r="M183" s="7"/>
      <c r="N183" s="7"/>
    </row>
    <row r="184" spans="1:14" s="3" customFormat="1" ht="15" customHeight="1" x14ac:dyDescent="0.15">
      <c r="A184" s="290" t="s">
        <v>289</v>
      </c>
      <c r="B184" s="45" t="s">
        <v>290</v>
      </c>
      <c r="C184" s="351">
        <f>[9]B!C1803</f>
        <v>0</v>
      </c>
      <c r="D184" s="351">
        <f>[9]B!$E$1803</f>
        <v>0</v>
      </c>
      <c r="E184" s="79">
        <f>[9]B!$AL$1803</f>
        <v>0</v>
      </c>
      <c r="F184" s="7"/>
      <c r="G184" s="7"/>
      <c r="H184" s="7"/>
      <c r="I184" s="7"/>
      <c r="J184" s="7"/>
      <c r="K184" s="7"/>
      <c r="L184" s="7"/>
      <c r="M184" s="7"/>
      <c r="N184" s="7"/>
    </row>
    <row r="185" spans="1:14" s="3" customFormat="1" ht="15" customHeight="1" x14ac:dyDescent="0.15">
      <c r="A185" s="290" t="s">
        <v>291</v>
      </c>
      <c r="B185" s="45" t="s">
        <v>292</v>
      </c>
      <c r="C185" s="351">
        <f>[9]B!C1804</f>
        <v>0</v>
      </c>
      <c r="D185" s="351">
        <f>[9]B!$E$1804</f>
        <v>0</v>
      </c>
      <c r="E185" s="79">
        <f>[9]B!$AL$1804</f>
        <v>0</v>
      </c>
      <c r="F185" s="7"/>
      <c r="G185" s="7"/>
      <c r="H185" s="7"/>
      <c r="I185" s="7"/>
      <c r="J185" s="7"/>
      <c r="K185" s="7"/>
      <c r="L185" s="7"/>
      <c r="M185" s="7"/>
      <c r="N185" s="7"/>
    </row>
    <row r="186" spans="1:14" s="3" customFormat="1" ht="15" customHeight="1" x14ac:dyDescent="0.15">
      <c r="A186" s="290" t="s">
        <v>293</v>
      </c>
      <c r="B186" s="45" t="s">
        <v>294</v>
      </c>
      <c r="C186" s="351">
        <f>[9]B!C1805</f>
        <v>0</v>
      </c>
      <c r="D186" s="351">
        <f>[9]B!$E$1805</f>
        <v>0</v>
      </c>
      <c r="E186" s="79">
        <f>[9]B!$AL$1805</f>
        <v>0</v>
      </c>
      <c r="F186" s="7"/>
      <c r="G186" s="7"/>
      <c r="H186" s="7"/>
      <c r="I186" s="7"/>
      <c r="J186" s="7"/>
      <c r="K186" s="7"/>
      <c r="L186" s="7"/>
      <c r="M186" s="7"/>
      <c r="N186" s="7"/>
    </row>
    <row r="187" spans="1:14" s="3" customFormat="1" ht="15" customHeight="1" x14ac:dyDescent="0.15">
      <c r="A187" s="290" t="s">
        <v>295</v>
      </c>
      <c r="B187" s="45" t="s">
        <v>296</v>
      </c>
      <c r="C187" s="351">
        <f>[9]B!C1806</f>
        <v>0</v>
      </c>
      <c r="D187" s="351">
        <f>[9]B!$E$1806</f>
        <v>0</v>
      </c>
      <c r="E187" s="79">
        <f>[9]B!$AL$1806</f>
        <v>0</v>
      </c>
      <c r="F187" s="7"/>
      <c r="G187" s="7"/>
      <c r="H187" s="7"/>
      <c r="I187" s="7"/>
      <c r="J187" s="7"/>
      <c r="K187" s="7"/>
      <c r="L187" s="7"/>
      <c r="M187" s="7"/>
      <c r="N187" s="7"/>
    </row>
    <row r="188" spans="1:14" s="3" customFormat="1" ht="15" customHeight="1" x14ac:dyDescent="0.15">
      <c r="A188" s="290" t="s">
        <v>297</v>
      </c>
      <c r="B188" s="45" t="s">
        <v>298</v>
      </c>
      <c r="C188" s="351">
        <f>[9]B!C1807</f>
        <v>0</v>
      </c>
      <c r="D188" s="351">
        <f>[9]B!$E$1807</f>
        <v>0</v>
      </c>
      <c r="E188" s="79">
        <f>[9]B!$AL$1807</f>
        <v>0</v>
      </c>
      <c r="F188" s="7"/>
      <c r="G188" s="7"/>
      <c r="H188" s="7"/>
      <c r="I188" s="7"/>
      <c r="J188" s="7"/>
      <c r="K188" s="7"/>
      <c r="L188" s="7"/>
      <c r="M188" s="7"/>
      <c r="N188" s="7"/>
    </row>
    <row r="189" spans="1:14" s="3" customFormat="1" ht="15" customHeight="1" x14ac:dyDescent="0.15">
      <c r="A189" s="290" t="s">
        <v>299</v>
      </c>
      <c r="B189" s="45" t="s">
        <v>300</v>
      </c>
      <c r="C189" s="351">
        <f>[9]B!C1808</f>
        <v>0</v>
      </c>
      <c r="D189" s="351">
        <f>[9]B!$E$1808</f>
        <v>0</v>
      </c>
      <c r="E189" s="79">
        <f>[9]B!$AL$1808</f>
        <v>0</v>
      </c>
      <c r="F189" s="7"/>
      <c r="G189" s="7"/>
      <c r="H189" s="7"/>
      <c r="I189" s="7"/>
      <c r="J189" s="7"/>
      <c r="K189" s="7"/>
      <c r="L189" s="7"/>
      <c r="M189" s="7"/>
      <c r="N189" s="7"/>
    </row>
    <row r="190" spans="1:14" s="3" customFormat="1" ht="15" customHeight="1" x14ac:dyDescent="0.15">
      <c r="A190" s="290">
        <v>1701035</v>
      </c>
      <c r="B190" s="45" t="s">
        <v>301</v>
      </c>
      <c r="C190" s="351">
        <f>[9]B!C1809</f>
        <v>0</v>
      </c>
      <c r="D190" s="351">
        <f>[9]B!$E$1809</f>
        <v>0</v>
      </c>
      <c r="E190" s="79">
        <f>[9]B!$AL$1809</f>
        <v>0</v>
      </c>
      <c r="F190" s="7"/>
      <c r="G190" s="7"/>
      <c r="H190" s="7"/>
      <c r="I190" s="7"/>
      <c r="J190" s="7"/>
      <c r="K190" s="7"/>
      <c r="L190" s="7"/>
      <c r="M190" s="7"/>
      <c r="N190" s="7"/>
    </row>
    <row r="191" spans="1:14" s="3" customFormat="1" ht="15" customHeight="1" x14ac:dyDescent="0.15">
      <c r="A191" s="290" t="s">
        <v>302</v>
      </c>
      <c r="B191" s="45" t="s">
        <v>303</v>
      </c>
      <c r="C191" s="351">
        <f>[9]B!C1810</f>
        <v>0</v>
      </c>
      <c r="D191" s="351">
        <f>[9]B!$E$1810</f>
        <v>0</v>
      </c>
      <c r="E191" s="79">
        <f>[9]B!$AL$1810</f>
        <v>0</v>
      </c>
      <c r="F191" s="7"/>
      <c r="G191" s="7"/>
      <c r="H191" s="7"/>
      <c r="I191" s="7"/>
      <c r="J191" s="7"/>
      <c r="K191" s="7"/>
      <c r="L191" s="7"/>
      <c r="M191" s="7"/>
      <c r="N191" s="7"/>
    </row>
    <row r="192" spans="1:14" s="3" customFormat="1" ht="15" customHeight="1" x14ac:dyDescent="0.15">
      <c r="A192" s="290" t="s">
        <v>304</v>
      </c>
      <c r="B192" s="45" t="s">
        <v>305</v>
      </c>
      <c r="C192" s="351">
        <f>[9]B!C1811</f>
        <v>0</v>
      </c>
      <c r="D192" s="351">
        <f>[9]B!$E$1811</f>
        <v>0</v>
      </c>
      <c r="E192" s="79">
        <f>[9]B!$AL$1811</f>
        <v>0</v>
      </c>
      <c r="F192" s="7"/>
      <c r="G192" s="7"/>
      <c r="H192" s="7"/>
      <c r="I192" s="7"/>
      <c r="J192" s="7"/>
      <c r="K192" s="7"/>
      <c r="L192" s="7"/>
      <c r="M192" s="7"/>
      <c r="N192" s="7"/>
    </row>
    <row r="193" spans="1:14" s="3" customFormat="1" ht="15" customHeight="1" x14ac:dyDescent="0.15">
      <c r="A193" s="290">
        <v>1801001</v>
      </c>
      <c r="B193" s="45" t="s">
        <v>306</v>
      </c>
      <c r="C193" s="351">
        <f>[9]B!C2059</f>
        <v>62</v>
      </c>
      <c r="D193" s="351">
        <f>[9]B!$E$2059</f>
        <v>62</v>
      </c>
      <c r="E193" s="79">
        <f>[9]B!$AL$2059</f>
        <v>2496120</v>
      </c>
      <c r="F193" s="7"/>
      <c r="G193" s="7"/>
      <c r="H193" s="7"/>
      <c r="I193" s="7"/>
      <c r="J193" s="7"/>
      <c r="K193" s="7"/>
      <c r="L193" s="7"/>
      <c r="M193" s="7"/>
      <c r="N193" s="7"/>
    </row>
    <row r="194" spans="1:14" s="3" customFormat="1" ht="15" customHeight="1" x14ac:dyDescent="0.15">
      <c r="A194" s="290">
        <v>1801003</v>
      </c>
      <c r="B194" s="45" t="s">
        <v>307</v>
      </c>
      <c r="C194" s="351">
        <f>[9]B!C2060</f>
        <v>0</v>
      </c>
      <c r="D194" s="351">
        <f>[9]B!$E$2060</f>
        <v>0</v>
      </c>
      <c r="E194" s="79">
        <f>[9]B!$AL$2060</f>
        <v>0</v>
      </c>
      <c r="F194" s="7"/>
      <c r="G194" s="7"/>
      <c r="H194" s="7"/>
      <c r="I194" s="7"/>
      <c r="J194" s="7"/>
      <c r="K194" s="7"/>
      <c r="L194" s="7"/>
      <c r="M194" s="7"/>
      <c r="N194" s="7"/>
    </row>
    <row r="195" spans="1:14" s="3" customFormat="1" ht="15" customHeight="1" x14ac:dyDescent="0.15">
      <c r="A195" s="290">
        <v>1801006</v>
      </c>
      <c r="B195" s="45" t="s">
        <v>308</v>
      </c>
      <c r="C195" s="351">
        <f>[9]B!C2061</f>
        <v>41</v>
      </c>
      <c r="D195" s="351">
        <f>[9]B!$E$2061</f>
        <v>40</v>
      </c>
      <c r="E195" s="79">
        <f>[9]B!$AL$2061</f>
        <v>2069200</v>
      </c>
      <c r="F195" s="7"/>
      <c r="G195" s="7"/>
      <c r="H195" s="7"/>
      <c r="I195" s="7"/>
      <c r="J195" s="7"/>
      <c r="K195" s="7"/>
      <c r="L195" s="7"/>
      <c r="M195" s="7"/>
      <c r="N195" s="7"/>
    </row>
    <row r="196" spans="1:14" s="3" customFormat="1" ht="15" customHeight="1" x14ac:dyDescent="0.15">
      <c r="A196" s="290">
        <v>1401001</v>
      </c>
      <c r="B196" s="45" t="s">
        <v>309</v>
      </c>
      <c r="C196" s="351">
        <f>[9]B!C1504</f>
        <v>0</v>
      </c>
      <c r="D196" s="351">
        <f>[9]B!$E$1504</f>
        <v>0</v>
      </c>
      <c r="E196" s="79">
        <f>[9]B!$AL$1504</f>
        <v>0</v>
      </c>
      <c r="F196" s="7"/>
      <c r="G196" s="7"/>
      <c r="H196" s="7"/>
      <c r="I196" s="7"/>
      <c r="J196" s="7"/>
      <c r="K196" s="7"/>
      <c r="L196" s="7"/>
      <c r="M196" s="7"/>
      <c r="N196" s="7"/>
    </row>
    <row r="197" spans="1:14" s="3" customFormat="1" ht="24" customHeight="1" x14ac:dyDescent="0.15">
      <c r="A197" s="290">
        <v>1101113</v>
      </c>
      <c r="B197" s="45" t="s">
        <v>310</v>
      </c>
      <c r="C197" s="351">
        <f>[9]B!C1087</f>
        <v>0</v>
      </c>
      <c r="D197" s="351">
        <f>[9]B!$E$1087</f>
        <v>0</v>
      </c>
      <c r="E197" s="79">
        <f>[9]B!$AL$1087</f>
        <v>0</v>
      </c>
      <c r="F197" s="7"/>
      <c r="G197" s="7"/>
      <c r="H197" s="7"/>
      <c r="I197" s="7"/>
      <c r="J197" s="7"/>
      <c r="K197" s="7"/>
      <c r="L197" s="7"/>
      <c r="M197" s="7"/>
      <c r="N197" s="7"/>
    </row>
    <row r="198" spans="1:14" s="3" customFormat="1" ht="24" customHeight="1" x14ac:dyDescent="0.15">
      <c r="A198" s="290">
        <v>1101140</v>
      </c>
      <c r="B198" s="45" t="s">
        <v>311</v>
      </c>
      <c r="C198" s="351">
        <f>[9]B!C1088</f>
        <v>0</v>
      </c>
      <c r="D198" s="351">
        <f>[9]B!$E$1088</f>
        <v>0</v>
      </c>
      <c r="E198" s="79">
        <f>[9]B!$AL$1088</f>
        <v>0</v>
      </c>
      <c r="F198" s="7"/>
      <c r="G198" s="7"/>
      <c r="H198" s="7"/>
      <c r="I198" s="7"/>
      <c r="J198" s="7"/>
      <c r="K198" s="7"/>
      <c r="L198" s="7"/>
      <c r="M198" s="7"/>
      <c r="N198" s="7"/>
    </row>
    <row r="199" spans="1:14" s="3" customFormat="1" ht="15" customHeight="1" x14ac:dyDescent="0.15">
      <c r="A199" s="290">
        <v>1101141</v>
      </c>
      <c r="B199" s="45" t="s">
        <v>312</v>
      </c>
      <c r="C199" s="351">
        <f>[9]B!C1089</f>
        <v>0</v>
      </c>
      <c r="D199" s="351">
        <f>[9]B!$E$1089</f>
        <v>0</v>
      </c>
      <c r="E199" s="79">
        <f>[9]B!$AL$1089</f>
        <v>0</v>
      </c>
      <c r="F199" s="7"/>
      <c r="G199" s="7"/>
      <c r="H199" s="7"/>
      <c r="I199" s="7"/>
      <c r="J199" s="7"/>
      <c r="K199" s="7"/>
      <c r="L199" s="7"/>
      <c r="M199" s="7"/>
      <c r="N199" s="7"/>
    </row>
    <row r="200" spans="1:14" s="3" customFormat="1" ht="15" customHeight="1" x14ac:dyDescent="0.15">
      <c r="A200" s="303">
        <v>1101142</v>
      </c>
      <c r="B200" s="65" t="s">
        <v>313</v>
      </c>
      <c r="C200" s="351">
        <f>[9]B!C1090</f>
        <v>0</v>
      </c>
      <c r="D200" s="352">
        <f>[9]B!$E$1090</f>
        <v>0</v>
      </c>
      <c r="E200" s="79">
        <f>[9]B!$AL$1090</f>
        <v>0</v>
      </c>
      <c r="F200" s="7"/>
      <c r="G200" s="7"/>
      <c r="H200" s="7"/>
      <c r="I200" s="7"/>
      <c r="J200" s="7"/>
      <c r="K200" s="7"/>
      <c r="L200" s="7"/>
      <c r="M200" s="7"/>
      <c r="N200" s="7"/>
    </row>
    <row r="201" spans="1:14" s="3" customFormat="1" ht="15" customHeight="1" x14ac:dyDescent="0.15">
      <c r="A201" s="329"/>
      <c r="B201" s="66" t="s">
        <v>314</v>
      </c>
      <c r="C201" s="353">
        <f>SUM(C167:C200)</f>
        <v>1767</v>
      </c>
      <c r="D201" s="353">
        <f>SUM(D167:D200)</f>
        <v>1756</v>
      </c>
      <c r="E201" s="95">
        <f>SUM(E167:E200)</f>
        <v>21763690</v>
      </c>
      <c r="F201" s="7"/>
      <c r="G201" s="7"/>
      <c r="H201" s="7"/>
      <c r="I201" s="7"/>
      <c r="J201" s="7"/>
      <c r="K201" s="7"/>
      <c r="L201" s="7"/>
      <c r="M201" s="7"/>
      <c r="N201" s="7"/>
    </row>
    <row r="202" spans="1:14" s="3" customFormat="1" ht="24.95" customHeight="1" x14ac:dyDescent="0.15">
      <c r="A202" s="96" t="s">
        <v>315</v>
      </c>
      <c r="B202" s="97"/>
      <c r="C202" s="354"/>
      <c r="D202" s="354"/>
      <c r="E202" s="98"/>
      <c r="F202" s="7"/>
      <c r="G202" s="7"/>
      <c r="H202" s="7"/>
      <c r="I202" s="7"/>
      <c r="J202" s="7"/>
      <c r="K202" s="7"/>
      <c r="L202" s="7"/>
      <c r="M202" s="7"/>
      <c r="N202" s="7"/>
    </row>
    <row r="203" spans="1:14" s="3" customFormat="1" ht="30" customHeight="1" x14ac:dyDescent="0.15">
      <c r="A203" s="13" t="s">
        <v>4</v>
      </c>
      <c r="B203" s="13" t="s">
        <v>5</v>
      </c>
      <c r="C203" s="14" t="s">
        <v>6</v>
      </c>
      <c r="D203" s="39" t="s">
        <v>7</v>
      </c>
      <c r="E203" s="39" t="s">
        <v>8</v>
      </c>
      <c r="F203" s="7"/>
      <c r="G203" s="7"/>
      <c r="H203" s="7"/>
      <c r="I203" s="7"/>
      <c r="J203" s="7"/>
      <c r="K203" s="7"/>
      <c r="L203" s="7"/>
      <c r="M203" s="7"/>
      <c r="N203" s="7"/>
    </row>
    <row r="204" spans="1:14" s="3" customFormat="1" ht="15" customHeight="1" x14ac:dyDescent="0.15">
      <c r="A204" s="301"/>
      <c r="B204" s="99" t="s">
        <v>316</v>
      </c>
      <c r="C204" s="336">
        <f>[9]B!C947</f>
        <v>0</v>
      </c>
      <c r="D204" s="355">
        <f>[9]B!E947</f>
        <v>0</v>
      </c>
      <c r="E204" s="30">
        <f>[9]B!$AL$947</f>
        <v>0</v>
      </c>
      <c r="F204" s="7"/>
      <c r="G204" s="7"/>
      <c r="H204" s="7"/>
      <c r="I204" s="7"/>
      <c r="J204" s="7"/>
      <c r="K204" s="7"/>
      <c r="L204" s="7"/>
      <c r="M204" s="7"/>
      <c r="N204" s="7"/>
    </row>
    <row r="205" spans="1:14" s="3" customFormat="1" ht="15" customHeight="1" x14ac:dyDescent="0.15">
      <c r="A205" s="301"/>
      <c r="B205" s="99" t="s">
        <v>317</v>
      </c>
      <c r="C205" s="356">
        <f>[9]B!C2900</f>
        <v>0</v>
      </c>
      <c r="D205" s="357"/>
      <c r="E205" s="100"/>
      <c r="F205" s="7"/>
      <c r="G205" s="7"/>
      <c r="H205" s="7"/>
      <c r="I205" s="7"/>
      <c r="J205" s="7"/>
      <c r="K205" s="7"/>
      <c r="L205" s="7"/>
    </row>
    <row r="206" spans="1:14" s="3" customFormat="1" ht="15" customHeight="1" x14ac:dyDescent="0.15">
      <c r="A206" s="290"/>
      <c r="B206" s="101" t="s">
        <v>318</v>
      </c>
      <c r="C206" s="337">
        <f>[9]B!C2901</f>
        <v>0</v>
      </c>
      <c r="D206" s="341"/>
      <c r="E206" s="84"/>
      <c r="F206" s="7"/>
      <c r="G206" s="7"/>
      <c r="H206" s="7"/>
      <c r="I206" s="7"/>
      <c r="J206" s="7"/>
      <c r="K206" s="7"/>
      <c r="L206" s="7"/>
    </row>
    <row r="207" spans="1:14" s="3" customFormat="1" ht="15" customHeight="1" x14ac:dyDescent="0.15">
      <c r="A207" s="290"/>
      <c r="B207" s="101" t="s">
        <v>319</v>
      </c>
      <c r="C207" s="337">
        <f>[9]B!$C$2902</f>
        <v>0</v>
      </c>
      <c r="D207" s="341"/>
      <c r="E207" s="84"/>
      <c r="F207" s="7"/>
      <c r="G207" s="7"/>
      <c r="H207" s="7"/>
      <c r="I207" s="7"/>
      <c r="J207" s="7"/>
      <c r="K207" s="7"/>
      <c r="L207" s="7"/>
    </row>
    <row r="208" spans="1:14" s="3" customFormat="1" ht="15" customHeight="1" x14ac:dyDescent="0.15">
      <c r="A208" s="290"/>
      <c r="B208" s="101" t="s">
        <v>320</v>
      </c>
      <c r="C208" s="337">
        <f>[9]B!$C$2903</f>
        <v>0</v>
      </c>
      <c r="D208" s="341"/>
      <c r="E208" s="84"/>
      <c r="F208" s="7"/>
      <c r="G208" s="7"/>
      <c r="H208" s="7"/>
      <c r="I208" s="7"/>
      <c r="J208" s="7"/>
      <c r="K208" s="7"/>
      <c r="L208" s="7"/>
    </row>
    <row r="209" spans="1:12" s="3" customFormat="1" ht="15" customHeight="1" x14ac:dyDescent="0.15">
      <c r="A209" s="290"/>
      <c r="B209" s="101" t="s">
        <v>321</v>
      </c>
      <c r="C209" s="337">
        <f>[9]B!$C$2904</f>
        <v>0</v>
      </c>
      <c r="D209" s="341"/>
      <c r="E209" s="84"/>
      <c r="F209" s="7"/>
      <c r="G209" s="7"/>
      <c r="H209" s="7"/>
      <c r="I209" s="7"/>
      <c r="J209" s="7"/>
      <c r="K209" s="7"/>
      <c r="L209" s="7"/>
    </row>
    <row r="210" spans="1:12" s="3" customFormat="1" ht="15" customHeight="1" x14ac:dyDescent="0.15">
      <c r="A210" s="290"/>
      <c r="B210" s="101" t="s">
        <v>322</v>
      </c>
      <c r="C210" s="337">
        <f>[9]B!$C$2905</f>
        <v>0</v>
      </c>
      <c r="D210" s="341"/>
      <c r="E210" s="84"/>
      <c r="F210" s="7"/>
      <c r="G210" s="7"/>
      <c r="H210" s="7"/>
      <c r="I210" s="7"/>
      <c r="J210" s="7"/>
      <c r="K210" s="7"/>
      <c r="L210" s="7"/>
    </row>
    <row r="211" spans="1:12" s="3" customFormat="1" ht="15" customHeight="1" x14ac:dyDescent="0.15">
      <c r="A211" s="303"/>
      <c r="B211" s="102" t="s">
        <v>323</v>
      </c>
      <c r="C211" s="338">
        <f>[9]B!$C$2906</f>
        <v>0</v>
      </c>
      <c r="D211" s="358"/>
      <c r="E211" s="103"/>
      <c r="F211" s="7"/>
      <c r="G211" s="7"/>
      <c r="H211" s="7"/>
      <c r="I211" s="7"/>
      <c r="J211" s="7"/>
      <c r="K211" s="7"/>
      <c r="L211" s="7"/>
    </row>
    <row r="212" spans="1:12" s="3" customFormat="1" ht="15" customHeight="1" x14ac:dyDescent="0.15">
      <c r="A212" s="329"/>
      <c r="B212" s="104" t="s">
        <v>105</v>
      </c>
      <c r="C212" s="359">
        <f>SUM(C204:C211)</f>
        <v>0</v>
      </c>
      <c r="D212" s="359">
        <f>SUM(D204:D211)</f>
        <v>0</v>
      </c>
      <c r="E212" s="359">
        <f t="shared" ref="E212" si="2">SUM(E204:E211)</f>
        <v>0</v>
      </c>
      <c r="F212" s="7"/>
      <c r="G212" s="7"/>
      <c r="H212" s="7"/>
      <c r="I212" s="7"/>
      <c r="J212" s="7"/>
      <c r="K212" s="7"/>
      <c r="L212" s="7"/>
    </row>
    <row r="213" spans="1:12" s="3" customFormat="1" ht="24.95" customHeight="1" x14ac:dyDescent="0.15">
      <c r="A213" s="96" t="s">
        <v>324</v>
      </c>
      <c r="B213" s="97"/>
      <c r="C213" s="360"/>
      <c r="D213" s="360"/>
      <c r="E213" s="105"/>
      <c r="F213" s="7"/>
      <c r="G213" s="7"/>
      <c r="H213" s="7"/>
      <c r="I213" s="7"/>
      <c r="J213" s="7"/>
      <c r="K213" s="7"/>
      <c r="L213" s="7"/>
    </row>
    <row r="214" spans="1:12" s="3" customFormat="1" ht="30" customHeight="1" x14ac:dyDescent="0.15">
      <c r="A214" s="13" t="s">
        <v>4</v>
      </c>
      <c r="B214" s="106" t="s">
        <v>325</v>
      </c>
      <c r="C214" s="39" t="s">
        <v>6</v>
      </c>
      <c r="D214" s="94" t="s">
        <v>7</v>
      </c>
      <c r="E214" s="39" t="s">
        <v>8</v>
      </c>
      <c r="F214" s="7"/>
      <c r="G214" s="7"/>
      <c r="H214" s="7"/>
      <c r="I214" s="7"/>
      <c r="J214" s="7"/>
      <c r="K214" s="7"/>
      <c r="L214" s="7"/>
    </row>
    <row r="215" spans="1:12" s="3" customFormat="1" ht="15" customHeight="1" x14ac:dyDescent="0.15">
      <c r="A215" s="286">
        <v>3003001</v>
      </c>
      <c r="B215" s="107" t="s">
        <v>326</v>
      </c>
      <c r="C215" s="361">
        <f>[9]B!C2909</f>
        <v>5</v>
      </c>
      <c r="D215" s="362">
        <f>[9]B!$E$2909</f>
        <v>5</v>
      </c>
      <c r="E215" s="30">
        <f>[9]B!$AL$2909</f>
        <v>41150</v>
      </c>
      <c r="F215" s="7"/>
      <c r="G215" s="7"/>
      <c r="H215" s="7"/>
      <c r="I215" s="7"/>
      <c r="J215" s="7"/>
      <c r="K215" s="7"/>
      <c r="L215" s="7"/>
    </row>
    <row r="216" spans="1:12" s="3" customFormat="1" ht="15" customHeight="1" x14ac:dyDescent="0.15">
      <c r="A216" s="290" t="s">
        <v>327</v>
      </c>
      <c r="B216" s="101" t="s">
        <v>328</v>
      </c>
      <c r="C216" s="363">
        <f>[9]B!C2910</f>
        <v>0</v>
      </c>
      <c r="D216" s="364">
        <f>[9]B!$E$2910</f>
        <v>0</v>
      </c>
      <c r="E216" s="31">
        <f>[9]B!$AL$2910</f>
        <v>0</v>
      </c>
      <c r="F216" s="7"/>
      <c r="G216" s="7"/>
      <c r="H216" s="7"/>
      <c r="I216" s="7"/>
      <c r="J216" s="7"/>
      <c r="K216" s="7"/>
      <c r="L216" s="7"/>
    </row>
    <row r="217" spans="1:12" s="3" customFormat="1" ht="15" customHeight="1" x14ac:dyDescent="0.15">
      <c r="A217" s="290" t="s">
        <v>329</v>
      </c>
      <c r="B217" s="101" t="s">
        <v>330</v>
      </c>
      <c r="C217" s="363">
        <f>[9]B!C2911</f>
        <v>0</v>
      </c>
      <c r="D217" s="363">
        <f>[9]B!$E$2911</f>
        <v>0</v>
      </c>
      <c r="E217" s="31">
        <f>[9]B!$AL$2911</f>
        <v>0</v>
      </c>
      <c r="F217" s="7"/>
      <c r="G217" s="7"/>
      <c r="H217" s="7"/>
      <c r="I217" s="7"/>
      <c r="J217" s="7"/>
      <c r="K217" s="7"/>
      <c r="L217" s="7"/>
    </row>
    <row r="218" spans="1:12" s="3" customFormat="1" ht="15" customHeight="1" x14ac:dyDescent="0.15">
      <c r="A218" s="290" t="s">
        <v>331</v>
      </c>
      <c r="B218" s="101" t="s">
        <v>332</v>
      </c>
      <c r="C218" s="363">
        <f>[9]B!C2912</f>
        <v>0</v>
      </c>
      <c r="D218" s="363">
        <f>[9]B!$E$2912</f>
        <v>0</v>
      </c>
      <c r="E218" s="31">
        <f>[9]B!$AL$2912</f>
        <v>0</v>
      </c>
      <c r="F218" s="7"/>
      <c r="G218" s="7"/>
      <c r="H218" s="7"/>
      <c r="I218" s="7"/>
      <c r="J218" s="7"/>
      <c r="K218" s="7"/>
      <c r="L218" s="7"/>
    </row>
    <row r="219" spans="1:12" s="3" customFormat="1" ht="15" customHeight="1" x14ac:dyDescent="0.15">
      <c r="A219" s="303" t="s">
        <v>333</v>
      </c>
      <c r="B219" s="102" t="s">
        <v>334</v>
      </c>
      <c r="C219" s="365">
        <f>[9]B!C2913</f>
        <v>0</v>
      </c>
      <c r="D219" s="365">
        <f>[9]B!$E$2913</f>
        <v>0</v>
      </c>
      <c r="E219" s="108">
        <f>[9]B!$AL$2913</f>
        <v>0</v>
      </c>
      <c r="F219" s="7"/>
      <c r="G219" s="7"/>
      <c r="H219" s="7"/>
      <c r="I219" s="7"/>
      <c r="J219" s="7"/>
      <c r="K219" s="7"/>
      <c r="L219" s="7"/>
    </row>
    <row r="220" spans="1:12" s="3" customFormat="1" ht="15" customHeight="1" x14ac:dyDescent="0.15">
      <c r="A220" s="329"/>
      <c r="B220" s="109" t="s">
        <v>335</v>
      </c>
      <c r="C220" s="366">
        <f>SUM(C215:C219)</f>
        <v>5</v>
      </c>
      <c r="D220" s="366">
        <f>SUM(D215:D219)</f>
        <v>5</v>
      </c>
      <c r="E220" s="95">
        <f>SUM(E215:E219)</f>
        <v>41150</v>
      </c>
      <c r="F220" s="7"/>
      <c r="G220" s="7"/>
      <c r="H220" s="7"/>
      <c r="I220" s="7"/>
      <c r="J220" s="7"/>
      <c r="K220" s="7"/>
      <c r="L220" s="7"/>
    </row>
    <row r="221" spans="1:12" s="111" customFormat="1" ht="24.95" customHeight="1" x14ac:dyDescent="0.15">
      <c r="A221" s="760" t="s">
        <v>336</v>
      </c>
      <c r="B221" s="760"/>
      <c r="C221" s="367"/>
      <c r="D221" s="367"/>
      <c r="E221" s="110"/>
    </row>
    <row r="222" spans="1:12" s="3" customFormat="1" ht="35.1" customHeight="1" x14ac:dyDescent="0.15">
      <c r="A222" s="13" t="s">
        <v>4</v>
      </c>
      <c r="B222" s="106" t="s">
        <v>337</v>
      </c>
      <c r="C222" s="39" t="s">
        <v>6</v>
      </c>
      <c r="D222" s="94" t="s">
        <v>7</v>
      </c>
      <c r="E222" s="39" t="s">
        <v>8</v>
      </c>
      <c r="F222" s="7"/>
      <c r="G222" s="7"/>
      <c r="H222" s="7"/>
      <c r="I222" s="7"/>
      <c r="J222" s="7"/>
      <c r="K222" s="7"/>
      <c r="L222" s="7"/>
    </row>
    <row r="223" spans="1:12" s="3" customFormat="1" ht="15" customHeight="1" x14ac:dyDescent="0.15">
      <c r="A223" s="286">
        <v>2401061</v>
      </c>
      <c r="B223" s="107" t="s">
        <v>338</v>
      </c>
      <c r="C223" s="361">
        <f>[9]B!$C$2753</f>
        <v>154</v>
      </c>
      <c r="D223" s="361">
        <f>[9]B!$E$2753</f>
        <v>154</v>
      </c>
      <c r="E223" s="30">
        <f>[9]B!$AL$2753</f>
        <v>3388000</v>
      </c>
      <c r="F223" s="7"/>
      <c r="G223" s="7"/>
      <c r="H223" s="7"/>
      <c r="I223" s="7"/>
      <c r="J223" s="7"/>
      <c r="K223" s="7"/>
      <c r="L223" s="7"/>
    </row>
    <row r="224" spans="1:12" s="3" customFormat="1" ht="15" customHeight="1" x14ac:dyDescent="0.15">
      <c r="A224" s="290" t="s">
        <v>339</v>
      </c>
      <c r="B224" s="101" t="s">
        <v>340</v>
      </c>
      <c r="C224" s="363">
        <f>[9]B!$C$2754</f>
        <v>201</v>
      </c>
      <c r="D224" s="363">
        <f>[9]B!$E$2754</f>
        <v>201</v>
      </c>
      <c r="E224" s="31">
        <f>[9]B!$AL$2754</f>
        <v>13913220</v>
      </c>
      <c r="F224" s="7"/>
      <c r="G224" s="7"/>
      <c r="H224" s="7"/>
      <c r="I224" s="7"/>
      <c r="J224" s="7"/>
      <c r="K224" s="7"/>
      <c r="L224" s="7"/>
    </row>
    <row r="225" spans="1:22" s="3" customFormat="1" ht="15" customHeight="1" x14ac:dyDescent="0.15">
      <c r="A225" s="290" t="s">
        <v>341</v>
      </c>
      <c r="B225" s="101" t="s">
        <v>342</v>
      </c>
      <c r="C225" s="363">
        <f>[9]B!$C$2755</f>
        <v>0</v>
      </c>
      <c r="D225" s="363">
        <f>[9]B!$E$2755</f>
        <v>0</v>
      </c>
      <c r="E225" s="31">
        <f>[9]B!$AL$2755</f>
        <v>0</v>
      </c>
      <c r="F225" s="7"/>
      <c r="G225" s="7"/>
      <c r="H225" s="7"/>
      <c r="I225" s="7"/>
      <c r="J225" s="7"/>
      <c r="K225" s="7"/>
      <c r="L225" s="7"/>
    </row>
    <row r="226" spans="1:22" s="3" customFormat="1" ht="15" customHeight="1" x14ac:dyDescent="0.15">
      <c r="A226" s="290" t="s">
        <v>343</v>
      </c>
      <c r="B226" s="101" t="s">
        <v>344</v>
      </c>
      <c r="C226" s="363">
        <f>[9]B!$C$2756</f>
        <v>278</v>
      </c>
      <c r="D226" s="363">
        <f>[9]B!$E$2756</f>
        <v>272</v>
      </c>
      <c r="E226" s="31">
        <f>[9]B!$AL$2756</f>
        <v>821440</v>
      </c>
      <c r="F226" s="7"/>
      <c r="G226" s="7"/>
      <c r="H226" s="7"/>
      <c r="I226" s="7"/>
      <c r="J226" s="7"/>
      <c r="K226" s="7"/>
      <c r="L226" s="7"/>
    </row>
    <row r="227" spans="1:22" s="3" customFormat="1" ht="15" customHeight="1" x14ac:dyDescent="0.15">
      <c r="A227" s="290" t="s">
        <v>345</v>
      </c>
      <c r="B227" s="101" t="s">
        <v>346</v>
      </c>
      <c r="C227" s="363">
        <f>[9]B!$C$2757</f>
        <v>0</v>
      </c>
      <c r="D227" s="363">
        <f>[9]B!$E$2757</f>
        <v>0</v>
      </c>
      <c r="E227" s="31">
        <f>[9]B!$AL$2757</f>
        <v>0</v>
      </c>
      <c r="F227" s="7"/>
      <c r="G227" s="7"/>
      <c r="H227" s="7"/>
      <c r="I227" s="7"/>
      <c r="J227" s="7"/>
      <c r="K227" s="7"/>
      <c r="L227" s="7"/>
    </row>
    <row r="228" spans="1:22" s="3" customFormat="1" ht="15" customHeight="1" x14ac:dyDescent="0.15">
      <c r="A228" s="290" t="s">
        <v>347</v>
      </c>
      <c r="B228" s="101" t="s">
        <v>348</v>
      </c>
      <c r="C228" s="363">
        <f>[9]B!$C$2758</f>
        <v>0</v>
      </c>
      <c r="D228" s="363">
        <f>[9]B!$E$2758</f>
        <v>0</v>
      </c>
      <c r="E228" s="31">
        <f>[9]B!$AL$2758</f>
        <v>0</v>
      </c>
      <c r="F228" s="7"/>
      <c r="G228" s="7"/>
      <c r="H228" s="7"/>
      <c r="I228" s="7"/>
      <c r="J228" s="7"/>
      <c r="K228" s="7"/>
      <c r="L228" s="7"/>
      <c r="V228" s="112"/>
    </row>
    <row r="229" spans="1:22" s="3" customFormat="1" ht="15" customHeight="1" x14ac:dyDescent="0.15">
      <c r="A229" s="303" t="s">
        <v>349</v>
      </c>
      <c r="B229" s="102" t="s">
        <v>350</v>
      </c>
      <c r="C229" s="365">
        <f>[9]B!$C$2759</f>
        <v>0</v>
      </c>
      <c r="D229" s="365">
        <f>[9]B!$E$2759</f>
        <v>0</v>
      </c>
      <c r="E229" s="108">
        <f>[9]B!$AL$2759</f>
        <v>0</v>
      </c>
      <c r="F229" s="7"/>
      <c r="G229" s="7"/>
      <c r="H229" s="7"/>
      <c r="I229" s="7"/>
      <c r="J229" s="7"/>
      <c r="K229" s="7"/>
      <c r="L229" s="7"/>
      <c r="V229" s="112"/>
    </row>
    <row r="230" spans="1:22" s="3" customFormat="1" ht="15" customHeight="1" x14ac:dyDescent="0.15">
      <c r="A230" s="329"/>
      <c r="B230" s="109" t="s">
        <v>351</v>
      </c>
      <c r="C230" s="368">
        <f>SUM(C223:C229)</f>
        <v>633</v>
      </c>
      <c r="D230" s="368">
        <f>SUM(D223:D229)</f>
        <v>627</v>
      </c>
      <c r="E230" s="95">
        <f>SUM(E223:E229)</f>
        <v>18122660</v>
      </c>
      <c r="F230" s="7"/>
      <c r="G230" s="7"/>
      <c r="H230" s="7"/>
      <c r="I230" s="7"/>
      <c r="J230" s="7"/>
      <c r="K230" s="7"/>
      <c r="L230" s="7"/>
      <c r="V230" s="112"/>
    </row>
    <row r="231" spans="1:22" s="114" customFormat="1" ht="24.95" customHeight="1" x14ac:dyDescent="0.15">
      <c r="A231" s="752" t="s">
        <v>352</v>
      </c>
      <c r="B231" s="752"/>
      <c r="C231" s="369"/>
      <c r="D231" s="369"/>
      <c r="E231" s="93"/>
      <c r="F231" s="370"/>
      <c r="G231" s="370"/>
      <c r="H231" s="370"/>
      <c r="I231" s="370"/>
      <c r="J231" s="370"/>
      <c r="K231" s="370"/>
      <c r="L231" s="370"/>
      <c r="M231" s="370"/>
      <c r="N231" s="370"/>
      <c r="O231" s="113"/>
      <c r="V231" s="115"/>
    </row>
    <row r="232" spans="1:22" ht="35.1" customHeight="1" x14ac:dyDescent="0.15">
      <c r="A232" s="13" t="s">
        <v>4</v>
      </c>
      <c r="B232" s="13" t="s">
        <v>5</v>
      </c>
      <c r="C232" s="39" t="s">
        <v>6</v>
      </c>
      <c r="D232" s="94" t="s">
        <v>7</v>
      </c>
      <c r="E232" s="39" t="s">
        <v>8</v>
      </c>
      <c r="F232" s="371"/>
      <c r="G232" s="371"/>
      <c r="H232" s="371"/>
      <c r="I232" s="371"/>
      <c r="J232" s="371"/>
      <c r="K232" s="371"/>
      <c r="L232" s="371"/>
      <c r="M232" s="371"/>
      <c r="N232" s="371"/>
      <c r="O232" s="116"/>
      <c r="V232" s="117"/>
    </row>
    <row r="233" spans="1:22" ht="15" customHeight="1" x14ac:dyDescent="0.15">
      <c r="A233" s="286">
        <v>2004103</v>
      </c>
      <c r="B233" s="107" t="s">
        <v>353</v>
      </c>
      <c r="C233" s="361">
        <f>[9]B!$C$2427</f>
        <v>45</v>
      </c>
      <c r="D233" s="361">
        <f>[9]B!$E$2427</f>
        <v>40</v>
      </c>
      <c r="E233" s="30">
        <f>[9]B!$AL$2427</f>
        <v>6158400</v>
      </c>
      <c r="F233" s="371"/>
      <c r="G233" s="371"/>
      <c r="H233" s="371"/>
      <c r="I233" s="371"/>
      <c r="J233" s="371"/>
      <c r="K233" s="371"/>
      <c r="L233" s="371"/>
      <c r="M233" s="371"/>
      <c r="N233" s="371"/>
      <c r="O233" s="116"/>
      <c r="V233" s="117"/>
    </row>
    <row r="234" spans="1:22" ht="15" customHeight="1" x14ac:dyDescent="0.15">
      <c r="A234" s="303" t="s">
        <v>354</v>
      </c>
      <c r="B234" s="102" t="s">
        <v>355</v>
      </c>
      <c r="C234" s="363">
        <f>[9]B!$C$2428</f>
        <v>1</v>
      </c>
      <c r="D234" s="363">
        <f>[9]B!$E$2428</f>
        <v>0</v>
      </c>
      <c r="E234" s="31">
        <f>[9]B!$AL$2428</f>
        <v>0</v>
      </c>
      <c r="F234" s="371"/>
      <c r="G234" s="371"/>
      <c r="H234" s="371"/>
      <c r="I234" s="371"/>
      <c r="J234" s="371"/>
      <c r="K234" s="371"/>
      <c r="L234" s="371"/>
      <c r="M234" s="371"/>
      <c r="N234" s="371"/>
      <c r="O234" s="116"/>
      <c r="V234" s="117"/>
    </row>
    <row r="235" spans="1:22" ht="23.25" customHeight="1" x14ac:dyDescent="0.15">
      <c r="A235" s="342">
        <v>2004003</v>
      </c>
      <c r="B235" s="102" t="s">
        <v>356</v>
      </c>
      <c r="C235" s="365">
        <f>[9]B!C2431</f>
        <v>0</v>
      </c>
      <c r="D235" s="365">
        <f>[9]B!E2431</f>
        <v>0</v>
      </c>
      <c r="E235" s="108">
        <f>[9]B!$AL$2431</f>
        <v>0</v>
      </c>
      <c r="F235" s="371"/>
      <c r="G235" s="371"/>
      <c r="H235" s="371"/>
      <c r="I235" s="371"/>
      <c r="J235" s="371"/>
      <c r="K235" s="371"/>
      <c r="L235" s="371"/>
      <c r="M235" s="371"/>
      <c r="N235" s="371"/>
      <c r="O235" s="116"/>
      <c r="V235" s="117"/>
    </row>
    <row r="236" spans="1:22" ht="15" customHeight="1" x14ac:dyDescent="0.15">
      <c r="A236" s="329"/>
      <c r="B236" s="109" t="s">
        <v>357</v>
      </c>
      <c r="C236" s="366">
        <f>SUM(C233:C235)</f>
        <v>46</v>
      </c>
      <c r="D236" s="366">
        <f>SUM(D233:D235)</f>
        <v>40</v>
      </c>
      <c r="E236" s="95">
        <f>SUM(E233:E235)</f>
        <v>6158400</v>
      </c>
      <c r="F236" s="371"/>
      <c r="G236" s="371"/>
      <c r="H236" s="371"/>
      <c r="I236" s="371"/>
      <c r="J236" s="371"/>
      <c r="K236" s="371"/>
      <c r="L236" s="371"/>
      <c r="M236" s="371"/>
      <c r="N236" s="371"/>
      <c r="O236" s="116"/>
      <c r="V236" s="117"/>
    </row>
    <row r="237" spans="1:22" s="114" customFormat="1" ht="24.95" customHeight="1" x14ac:dyDescent="0.15">
      <c r="A237" s="752" t="s">
        <v>358</v>
      </c>
      <c r="B237" s="752"/>
      <c r="C237" s="372"/>
      <c r="D237" s="372"/>
      <c r="E237" s="93"/>
      <c r="F237" s="370"/>
      <c r="G237" s="370"/>
      <c r="H237" s="370"/>
      <c r="I237" s="370"/>
      <c r="J237" s="370"/>
      <c r="K237" s="370"/>
      <c r="L237" s="370"/>
      <c r="M237" s="370"/>
      <c r="N237" s="370"/>
      <c r="O237" s="370"/>
      <c r="P237" s="370"/>
      <c r="Q237" s="113"/>
      <c r="V237" s="118"/>
    </row>
    <row r="238" spans="1:22" ht="35.1" customHeight="1" x14ac:dyDescent="0.15">
      <c r="A238" s="13"/>
      <c r="B238" s="13" t="s">
        <v>359</v>
      </c>
      <c r="C238" s="39" t="s">
        <v>6</v>
      </c>
      <c r="D238" s="94" t="s">
        <v>7</v>
      </c>
      <c r="E238" s="14" t="s">
        <v>8</v>
      </c>
      <c r="F238" s="371"/>
      <c r="G238" s="371"/>
      <c r="H238" s="371"/>
      <c r="I238" s="371"/>
      <c r="J238" s="371"/>
      <c r="K238" s="371"/>
      <c r="L238" s="371"/>
      <c r="M238" s="371"/>
      <c r="N238" s="371"/>
      <c r="O238" s="371"/>
      <c r="P238" s="371"/>
      <c r="Q238" s="116"/>
    </row>
    <row r="239" spans="1:22" ht="15" customHeight="1" x14ac:dyDescent="0.15">
      <c r="A239" s="286" t="s">
        <v>360</v>
      </c>
      <c r="B239" s="107" t="s">
        <v>361</v>
      </c>
      <c r="C239" s="336">
        <f>[9]B!$C$2780</f>
        <v>856</v>
      </c>
      <c r="D239" s="336">
        <f>[9]B!$E$2780</f>
        <v>856</v>
      </c>
      <c r="E239" s="30">
        <f>[9]B!$AL$2780</f>
        <v>3995610</v>
      </c>
      <c r="F239" s="371"/>
      <c r="G239" s="371"/>
      <c r="H239" s="371"/>
      <c r="I239" s="371"/>
      <c r="J239" s="371"/>
      <c r="K239" s="371"/>
      <c r="L239" s="371"/>
      <c r="M239" s="371"/>
      <c r="N239" s="371"/>
      <c r="O239" s="371"/>
      <c r="P239" s="371"/>
      <c r="Q239" s="116"/>
    </row>
    <row r="240" spans="1:22" ht="15" customHeight="1" x14ac:dyDescent="0.15">
      <c r="A240" s="290" t="s">
        <v>362</v>
      </c>
      <c r="B240" s="101" t="s">
        <v>363</v>
      </c>
      <c r="C240" s="337">
        <f>[9]B!C2806+[9]B!C2839+[9]B!C2840</f>
        <v>243</v>
      </c>
      <c r="D240" s="337">
        <f>[9]B!E2806+[9]B!E2839+[9]B!E2840</f>
        <v>243</v>
      </c>
      <c r="E240" s="31">
        <f>[9]B!$AL$2806+[9]B!AL2839+[9]B!AL2840</f>
        <v>5617420</v>
      </c>
      <c r="F240" s="371"/>
      <c r="G240" s="371"/>
      <c r="H240" s="371"/>
      <c r="I240" s="371"/>
      <c r="J240" s="371"/>
      <c r="K240" s="371"/>
      <c r="L240" s="371"/>
      <c r="M240" s="371"/>
      <c r="N240" s="371"/>
      <c r="O240" s="371"/>
      <c r="P240" s="371"/>
      <c r="Q240" s="116"/>
    </row>
    <row r="241" spans="1:17" ht="15" customHeight="1" x14ac:dyDescent="0.15">
      <c r="A241" s="290" t="s">
        <v>364</v>
      </c>
      <c r="B241" s="101" t="s">
        <v>365</v>
      </c>
      <c r="C241" s="337">
        <f>[9]B!$C$2843</f>
        <v>81</v>
      </c>
      <c r="D241" s="337">
        <f>[9]B!$C$2843</f>
        <v>81</v>
      </c>
      <c r="E241" s="31">
        <f>[9]B!$AL$2843</f>
        <v>1655410</v>
      </c>
      <c r="F241" s="371"/>
      <c r="G241" s="371"/>
      <c r="H241" s="371"/>
      <c r="I241" s="371"/>
      <c r="J241" s="371"/>
      <c r="K241" s="371"/>
      <c r="L241" s="371"/>
      <c r="M241" s="371"/>
      <c r="N241" s="371"/>
      <c r="O241" s="371"/>
      <c r="P241" s="371"/>
      <c r="Q241" s="116"/>
    </row>
    <row r="242" spans="1:17" ht="15" customHeight="1" x14ac:dyDescent="0.15">
      <c r="A242" s="303"/>
      <c r="B242" s="102" t="s">
        <v>366</v>
      </c>
      <c r="C242" s="338">
        <f>[9]B!$C$2893</f>
        <v>0</v>
      </c>
      <c r="D242" s="358"/>
      <c r="E242" s="36"/>
      <c r="F242" s="371"/>
      <c r="G242" s="371"/>
      <c r="H242" s="371"/>
      <c r="I242" s="371"/>
      <c r="J242" s="371"/>
      <c r="K242" s="371"/>
      <c r="L242" s="371"/>
      <c r="M242" s="371"/>
      <c r="N242" s="371"/>
      <c r="O242" s="371"/>
      <c r="P242" s="371"/>
      <c r="Q242" s="116"/>
    </row>
    <row r="243" spans="1:17" ht="15" customHeight="1" x14ac:dyDescent="0.15">
      <c r="A243" s="329"/>
      <c r="B243" s="109" t="s">
        <v>367</v>
      </c>
      <c r="C243" s="373">
        <f>SUM(C239:C242)</f>
        <v>1180</v>
      </c>
      <c r="D243" s="373">
        <f>SUM(D239:D241)</f>
        <v>1180</v>
      </c>
      <c r="E243" s="119">
        <f>SUM(E239:E241)</f>
        <v>11268440</v>
      </c>
      <c r="F243" s="371"/>
      <c r="G243" s="371"/>
      <c r="H243" s="371"/>
      <c r="I243" s="371"/>
      <c r="J243" s="371"/>
      <c r="K243" s="371"/>
      <c r="L243" s="371"/>
      <c r="M243" s="371"/>
      <c r="N243" s="371"/>
      <c r="O243" s="371"/>
      <c r="P243" s="371"/>
      <c r="Q243" s="116"/>
    </row>
    <row r="244" spans="1:17" ht="15" customHeight="1" x14ac:dyDescent="0.15">
      <c r="A244" s="761" t="s">
        <v>368</v>
      </c>
      <c r="B244" s="761"/>
      <c r="C244" s="374"/>
      <c r="D244" s="374"/>
      <c r="E244" s="120"/>
      <c r="F244" s="371"/>
      <c r="G244" s="371"/>
      <c r="H244" s="371"/>
      <c r="I244" s="371"/>
      <c r="J244" s="371"/>
      <c r="K244" s="371"/>
      <c r="L244" s="371"/>
      <c r="M244" s="371"/>
      <c r="N244" s="371"/>
      <c r="O244" s="371"/>
      <c r="P244" s="371"/>
      <c r="Q244" s="116"/>
    </row>
    <row r="245" spans="1:17" ht="32.25" customHeight="1" x14ac:dyDescent="0.15">
      <c r="A245" s="13" t="s">
        <v>4</v>
      </c>
      <c r="B245" s="13" t="s">
        <v>5</v>
      </c>
      <c r="C245" s="39" t="s">
        <v>6</v>
      </c>
      <c r="D245" s="94" t="s">
        <v>7</v>
      </c>
      <c r="E245" s="39" t="s">
        <v>8</v>
      </c>
      <c r="F245" s="371"/>
      <c r="G245" s="371"/>
      <c r="H245" s="371"/>
      <c r="I245" s="371"/>
      <c r="J245" s="371"/>
      <c r="K245" s="371"/>
      <c r="L245" s="371"/>
      <c r="M245" s="371"/>
      <c r="N245" s="371"/>
      <c r="O245" s="371"/>
      <c r="P245" s="371"/>
      <c r="Q245" s="116"/>
    </row>
    <row r="246" spans="1:17" ht="15" customHeight="1" x14ac:dyDescent="0.15">
      <c r="A246" s="286">
        <v>1901023</v>
      </c>
      <c r="B246" s="107" t="s">
        <v>369</v>
      </c>
      <c r="C246" s="336">
        <f>[9]B!$C$2249</f>
        <v>13</v>
      </c>
      <c r="D246" s="336">
        <f>[9]B!$E$2249</f>
        <v>13</v>
      </c>
      <c r="E246" s="121">
        <f>[9]B!$AL$2249</f>
        <v>645450</v>
      </c>
      <c r="F246" s="371"/>
      <c r="G246" s="371"/>
      <c r="H246" s="371"/>
      <c r="I246" s="371"/>
      <c r="J246" s="371"/>
      <c r="K246" s="371"/>
      <c r="L246" s="371"/>
      <c r="M246" s="371"/>
      <c r="N246" s="371"/>
      <c r="O246" s="371"/>
      <c r="P246" s="371"/>
      <c r="Q246" s="116"/>
    </row>
    <row r="247" spans="1:17" ht="15" customHeight="1" x14ac:dyDescent="0.15">
      <c r="A247" s="290">
        <v>1901024</v>
      </c>
      <c r="B247" s="101" t="s">
        <v>370</v>
      </c>
      <c r="C247" s="337">
        <f>[9]B!$C$2250</f>
        <v>0</v>
      </c>
      <c r="D247" s="337">
        <f>[9]B!$E$2250</f>
        <v>0</v>
      </c>
      <c r="E247" s="18">
        <f>[9]B!$AL$2250</f>
        <v>0</v>
      </c>
      <c r="F247" s="371"/>
      <c r="G247" s="371"/>
      <c r="H247" s="371"/>
      <c r="I247" s="371"/>
      <c r="J247" s="371"/>
      <c r="K247" s="371"/>
      <c r="L247" s="371"/>
      <c r="M247" s="371"/>
      <c r="N247" s="371"/>
      <c r="O247" s="371"/>
      <c r="P247" s="371"/>
      <c r="Q247" s="116"/>
    </row>
    <row r="248" spans="1:17" ht="15" customHeight="1" x14ac:dyDescent="0.15">
      <c r="A248" s="290" t="s">
        <v>371</v>
      </c>
      <c r="B248" s="101" t="s">
        <v>372</v>
      </c>
      <c r="C248" s="337">
        <f>[9]B!$C$2251</f>
        <v>0</v>
      </c>
      <c r="D248" s="337">
        <f>[9]B!$E$2251</f>
        <v>0</v>
      </c>
      <c r="E248" s="18">
        <f>[9]B!$AL$2251</f>
        <v>0</v>
      </c>
      <c r="F248" s="371"/>
      <c r="G248" s="371"/>
      <c r="H248" s="371"/>
      <c r="I248" s="371"/>
      <c r="J248" s="371"/>
      <c r="K248" s="371"/>
      <c r="L248" s="371"/>
      <c r="M248" s="371"/>
      <c r="N248" s="371"/>
      <c r="O248" s="371"/>
      <c r="P248" s="371"/>
      <c r="Q248" s="116"/>
    </row>
    <row r="249" spans="1:17" ht="15" customHeight="1" x14ac:dyDescent="0.15">
      <c r="A249" s="290" t="s">
        <v>373</v>
      </c>
      <c r="B249" s="101" t="s">
        <v>374</v>
      </c>
      <c r="C249" s="337">
        <f>[9]B!$C$2252</f>
        <v>0</v>
      </c>
      <c r="D249" s="337">
        <f>[9]B!$E$2252</f>
        <v>0</v>
      </c>
      <c r="E249" s="18">
        <f>[9]B!$AL$2252</f>
        <v>0</v>
      </c>
      <c r="F249" s="371"/>
      <c r="G249" s="371"/>
      <c r="H249" s="371"/>
      <c r="I249" s="371"/>
      <c r="J249" s="371"/>
      <c r="K249" s="371"/>
      <c r="L249" s="371"/>
      <c r="M249" s="371"/>
      <c r="N249" s="371"/>
      <c r="O249" s="371"/>
      <c r="P249" s="371"/>
      <c r="Q249" s="116"/>
    </row>
    <row r="250" spans="1:17" ht="15" customHeight="1" x14ac:dyDescent="0.15">
      <c r="A250" s="290">
        <v>1901126</v>
      </c>
      <c r="B250" s="101" t="s">
        <v>375</v>
      </c>
      <c r="C250" s="337">
        <f>[9]B!$C$2253</f>
        <v>0</v>
      </c>
      <c r="D250" s="337">
        <f>[9]B!$E$2253</f>
        <v>0</v>
      </c>
      <c r="E250" s="18">
        <f>[9]B!$AL$2253</f>
        <v>0</v>
      </c>
      <c r="F250" s="371"/>
      <c r="G250" s="371"/>
      <c r="H250" s="371"/>
      <c r="I250" s="371"/>
      <c r="J250" s="371"/>
      <c r="K250" s="371"/>
      <c r="L250" s="371"/>
      <c r="M250" s="371"/>
      <c r="N250" s="371"/>
      <c r="O250" s="371"/>
      <c r="P250" s="371"/>
      <c r="Q250" s="116"/>
    </row>
    <row r="251" spans="1:17" ht="15" customHeight="1" x14ac:dyDescent="0.15">
      <c r="A251" s="290" t="s">
        <v>376</v>
      </c>
      <c r="B251" s="101" t="s">
        <v>377</v>
      </c>
      <c r="C251" s="337">
        <f>[9]B!$C$2254</f>
        <v>0</v>
      </c>
      <c r="D251" s="337">
        <f>[9]B!$E$2254</f>
        <v>0</v>
      </c>
      <c r="E251" s="18">
        <f>[9]B!$AL$2254</f>
        <v>0</v>
      </c>
      <c r="F251" s="371"/>
      <c r="G251" s="371"/>
      <c r="H251" s="371"/>
      <c r="I251" s="371"/>
      <c r="J251" s="371"/>
      <c r="K251" s="371"/>
      <c r="L251" s="371"/>
      <c r="M251" s="371"/>
      <c r="N251" s="371"/>
      <c r="O251" s="371"/>
      <c r="P251" s="371"/>
      <c r="Q251" s="116"/>
    </row>
    <row r="252" spans="1:17" ht="15" customHeight="1" x14ac:dyDescent="0.15">
      <c r="A252" s="290" t="s">
        <v>378</v>
      </c>
      <c r="B252" s="101" t="s">
        <v>379</v>
      </c>
      <c r="C252" s="337">
        <f>[9]B!$C$2255</f>
        <v>0</v>
      </c>
      <c r="D252" s="337">
        <f>[9]B!$E$2255</f>
        <v>0</v>
      </c>
      <c r="E252" s="18">
        <f>[9]B!$AL$2255</f>
        <v>0</v>
      </c>
      <c r="F252" s="371"/>
      <c r="G252" s="371"/>
      <c r="H252" s="371"/>
      <c r="I252" s="371"/>
      <c r="J252" s="371"/>
      <c r="K252" s="371"/>
      <c r="L252" s="371"/>
      <c r="M252" s="371"/>
      <c r="N252" s="371"/>
      <c r="O252" s="371"/>
      <c r="P252" s="371"/>
      <c r="Q252" s="116"/>
    </row>
    <row r="253" spans="1:17" ht="15" customHeight="1" x14ac:dyDescent="0.15">
      <c r="A253" s="303">
        <v>1901029</v>
      </c>
      <c r="B253" s="102" t="s">
        <v>380</v>
      </c>
      <c r="C253" s="338">
        <f>[9]B!$C$2256</f>
        <v>0</v>
      </c>
      <c r="D253" s="338">
        <f>[9]B!$E$2256</f>
        <v>0</v>
      </c>
      <c r="E253" s="122">
        <f>[9]B!$AL$2256</f>
        <v>0</v>
      </c>
      <c r="F253" s="371"/>
      <c r="G253" s="371"/>
      <c r="H253" s="371"/>
      <c r="I253" s="371"/>
      <c r="J253" s="371"/>
      <c r="K253" s="371"/>
      <c r="L253" s="371"/>
      <c r="M253" s="371"/>
      <c r="N253" s="371"/>
      <c r="O253" s="371"/>
      <c r="P253" s="371"/>
      <c r="Q253" s="116"/>
    </row>
    <row r="254" spans="1:17" ht="15" customHeight="1" x14ac:dyDescent="0.15">
      <c r="A254" s="342"/>
      <c r="B254" s="123" t="s">
        <v>381</v>
      </c>
      <c r="C254" s="124">
        <f>SUM(C246:C253)</f>
        <v>13</v>
      </c>
      <c r="D254" s="124">
        <f>SUM(D246:D253)</f>
        <v>13</v>
      </c>
      <c r="E254" s="119">
        <f>SUM(E246:E253)</f>
        <v>645450</v>
      </c>
      <c r="F254" s="371"/>
      <c r="G254" s="371"/>
      <c r="H254" s="371"/>
      <c r="I254" s="371"/>
      <c r="J254" s="371"/>
      <c r="K254" s="371"/>
      <c r="L254" s="371"/>
      <c r="M254" s="371"/>
      <c r="N254" s="371"/>
      <c r="O254" s="371"/>
      <c r="P254" s="371"/>
      <c r="Q254" s="116"/>
    </row>
    <row r="255" spans="1:17" ht="15" customHeight="1" x14ac:dyDescent="0.15">
      <c r="A255" s="125"/>
      <c r="B255" s="126"/>
      <c r="C255" s="374"/>
      <c r="D255" s="374"/>
      <c r="E255" s="120"/>
      <c r="F255" s="371"/>
      <c r="G255" s="371"/>
      <c r="H255" s="371"/>
      <c r="I255" s="371"/>
      <c r="J255" s="371"/>
      <c r="K255" s="371"/>
      <c r="L255" s="371"/>
      <c r="M255" s="371"/>
      <c r="N255" s="371"/>
      <c r="O255" s="371"/>
      <c r="P255" s="371"/>
      <c r="Q255" s="116"/>
    </row>
    <row r="256" spans="1:17" s="111" customFormat="1" ht="24.95" customHeight="1" x14ac:dyDescent="0.15">
      <c r="A256" s="752" t="s">
        <v>382</v>
      </c>
      <c r="B256" s="752"/>
      <c r="C256" s="369"/>
      <c r="D256" s="369"/>
      <c r="E256" s="93"/>
    </row>
    <row r="257" spans="1:14" s="3" customFormat="1" ht="35.1" customHeight="1" x14ac:dyDescent="0.15">
      <c r="A257" s="13" t="s">
        <v>4</v>
      </c>
      <c r="B257" s="13" t="s">
        <v>5</v>
      </c>
      <c r="C257" s="39" t="s">
        <v>6</v>
      </c>
      <c r="D257" s="94" t="s">
        <v>7</v>
      </c>
      <c r="E257" s="39" t="s">
        <v>8</v>
      </c>
      <c r="F257" s="7"/>
      <c r="G257" s="7"/>
      <c r="H257" s="7"/>
      <c r="I257" s="7"/>
      <c r="J257" s="7"/>
      <c r="K257" s="7"/>
      <c r="L257" s="7"/>
      <c r="M257" s="7"/>
      <c r="N257" s="7"/>
    </row>
    <row r="258" spans="1:14" s="3" customFormat="1" ht="15" customHeight="1" x14ac:dyDescent="0.15">
      <c r="A258" s="286"/>
      <c r="B258" s="107" t="s">
        <v>383</v>
      </c>
      <c r="C258" s="345">
        <f>[9]B!$C$103</f>
        <v>0</v>
      </c>
      <c r="D258" s="375"/>
      <c r="E258" s="128"/>
      <c r="F258" s="7"/>
      <c r="G258" s="7"/>
      <c r="H258" s="7"/>
      <c r="I258" s="7"/>
      <c r="J258" s="7"/>
      <c r="K258" s="7"/>
      <c r="L258" s="7"/>
      <c r="M258" s="7"/>
      <c r="N258" s="7"/>
    </row>
    <row r="259" spans="1:14" s="3" customFormat="1" ht="15" customHeight="1" x14ac:dyDescent="0.15">
      <c r="A259" s="290"/>
      <c r="B259" s="101" t="s">
        <v>384</v>
      </c>
      <c r="C259" s="288">
        <f>[9]B!$C$104</f>
        <v>0</v>
      </c>
      <c r="D259" s="300"/>
      <c r="E259" s="35"/>
      <c r="F259" s="7"/>
      <c r="G259" s="7"/>
      <c r="H259" s="7"/>
      <c r="I259" s="7"/>
      <c r="J259" s="7"/>
      <c r="K259" s="7"/>
      <c r="L259" s="7"/>
      <c r="M259" s="7"/>
      <c r="N259" s="7"/>
    </row>
    <row r="260" spans="1:14" s="3" customFormat="1" ht="15" customHeight="1" x14ac:dyDescent="0.15">
      <c r="A260" s="290"/>
      <c r="B260" s="101" t="s">
        <v>385</v>
      </c>
      <c r="C260" s="288">
        <f>[9]B!$C$105</f>
        <v>0</v>
      </c>
      <c r="D260" s="300"/>
      <c r="E260" s="35"/>
      <c r="F260" s="7"/>
      <c r="G260" s="7"/>
      <c r="H260" s="7"/>
      <c r="I260" s="7"/>
      <c r="J260" s="7"/>
      <c r="K260" s="7"/>
      <c r="L260" s="7"/>
      <c r="M260" s="7"/>
      <c r="N260" s="7"/>
    </row>
    <row r="261" spans="1:14" s="3" customFormat="1" ht="15" customHeight="1" x14ac:dyDescent="0.15">
      <c r="A261" s="290"/>
      <c r="B261" s="101" t="s">
        <v>386</v>
      </c>
      <c r="C261" s="288">
        <f>[9]B!$C$106</f>
        <v>0</v>
      </c>
      <c r="D261" s="300"/>
      <c r="E261" s="35"/>
      <c r="F261" s="7"/>
      <c r="G261" s="7"/>
      <c r="H261" s="7"/>
      <c r="I261" s="7"/>
      <c r="J261" s="7"/>
      <c r="K261" s="7"/>
      <c r="L261" s="7"/>
      <c r="M261" s="7"/>
      <c r="N261" s="7"/>
    </row>
    <row r="262" spans="1:14" s="3" customFormat="1" ht="15" customHeight="1" x14ac:dyDescent="0.15">
      <c r="A262" s="290"/>
      <c r="B262" s="101" t="s">
        <v>387</v>
      </c>
      <c r="C262" s="288">
        <f>[9]B!$C$107</f>
        <v>0</v>
      </c>
      <c r="D262" s="300"/>
      <c r="E262" s="35"/>
      <c r="F262" s="7"/>
      <c r="G262" s="7"/>
      <c r="H262" s="7"/>
      <c r="I262" s="7"/>
      <c r="J262" s="7"/>
      <c r="K262" s="7"/>
      <c r="L262" s="7"/>
      <c r="M262" s="7"/>
      <c r="N262" s="7"/>
    </row>
    <row r="263" spans="1:14" s="3" customFormat="1" ht="15" customHeight="1" x14ac:dyDescent="0.15">
      <c r="A263" s="290"/>
      <c r="B263" s="101" t="s">
        <v>388</v>
      </c>
      <c r="C263" s="288">
        <f>[9]B!$C$108</f>
        <v>0</v>
      </c>
      <c r="D263" s="300"/>
      <c r="E263" s="35"/>
      <c r="F263" s="7"/>
      <c r="G263" s="7"/>
      <c r="H263" s="7"/>
      <c r="I263" s="7"/>
      <c r="J263" s="7"/>
      <c r="K263" s="7"/>
      <c r="L263" s="7"/>
      <c r="M263" s="7"/>
      <c r="N263" s="7"/>
    </row>
    <row r="264" spans="1:14" s="3" customFormat="1" ht="15" customHeight="1" x14ac:dyDescent="0.15">
      <c r="A264" s="290"/>
      <c r="B264" s="101" t="s">
        <v>389</v>
      </c>
      <c r="C264" s="288">
        <f>[9]B!$C$109</f>
        <v>0</v>
      </c>
      <c r="D264" s="300"/>
      <c r="E264" s="35"/>
      <c r="F264" s="7"/>
      <c r="G264" s="7"/>
      <c r="H264" s="7"/>
      <c r="I264" s="7"/>
      <c r="J264" s="7"/>
      <c r="K264" s="7"/>
      <c r="L264" s="7"/>
      <c r="M264" s="7"/>
      <c r="N264" s="7"/>
    </row>
    <row r="265" spans="1:14" s="3" customFormat="1" ht="15" customHeight="1" x14ac:dyDescent="0.15">
      <c r="A265" s="290"/>
      <c r="B265" s="101" t="s">
        <v>390</v>
      </c>
      <c r="C265" s="288">
        <f>[9]B!$C$110</f>
        <v>0</v>
      </c>
      <c r="D265" s="300"/>
      <c r="E265" s="35"/>
      <c r="F265" s="7"/>
      <c r="G265" s="7"/>
      <c r="H265" s="7"/>
      <c r="I265" s="7"/>
      <c r="J265" s="7"/>
      <c r="K265" s="7"/>
      <c r="L265" s="7"/>
      <c r="M265" s="7"/>
      <c r="N265" s="7"/>
    </row>
    <row r="266" spans="1:14" s="3" customFormat="1" ht="15" customHeight="1" x14ac:dyDescent="0.15">
      <c r="A266" s="290"/>
      <c r="B266" s="101" t="s">
        <v>391</v>
      </c>
      <c r="C266" s="288">
        <f>[9]B!$C$111</f>
        <v>0</v>
      </c>
      <c r="D266" s="300"/>
      <c r="E266" s="35"/>
      <c r="F266" s="7"/>
      <c r="G266" s="7"/>
      <c r="H266" s="7"/>
      <c r="I266" s="7"/>
      <c r="J266" s="7"/>
      <c r="K266" s="7"/>
      <c r="L266" s="7"/>
      <c r="M266" s="7"/>
      <c r="N266" s="7"/>
    </row>
    <row r="267" spans="1:14" s="3" customFormat="1" ht="15" customHeight="1" x14ac:dyDescent="0.15">
      <c r="A267" s="290"/>
      <c r="B267" s="101" t="s">
        <v>392</v>
      </c>
      <c r="C267" s="288">
        <f>[9]B!$C$112</f>
        <v>0</v>
      </c>
      <c r="D267" s="300"/>
      <c r="E267" s="35"/>
      <c r="F267" s="7"/>
      <c r="G267" s="7"/>
      <c r="H267" s="7"/>
      <c r="I267" s="7"/>
      <c r="J267" s="7"/>
      <c r="K267" s="7"/>
      <c r="L267" s="7"/>
      <c r="M267" s="7"/>
      <c r="N267" s="7"/>
    </row>
    <row r="268" spans="1:14" s="3" customFormat="1" ht="15" customHeight="1" x14ac:dyDescent="0.15">
      <c r="A268" s="290">
        <v>1802100</v>
      </c>
      <c r="B268" s="101" t="s">
        <v>393</v>
      </c>
      <c r="C268" s="288">
        <f>[9]B!$C$2110</f>
        <v>0</v>
      </c>
      <c r="D268" s="288">
        <f>[9]B!$C$2110</f>
        <v>0</v>
      </c>
      <c r="E268" s="53">
        <f>[9]B!$AL$2110</f>
        <v>0</v>
      </c>
      <c r="F268" s="7"/>
      <c r="G268" s="7"/>
      <c r="H268" s="7"/>
      <c r="I268" s="7"/>
      <c r="J268" s="7"/>
      <c r="K268" s="7"/>
      <c r="L268" s="7"/>
      <c r="M268" s="7"/>
      <c r="N268" s="7"/>
    </row>
    <row r="269" spans="1:14" s="3" customFormat="1" ht="15" customHeight="1" x14ac:dyDescent="0.15">
      <c r="A269" s="290"/>
      <c r="B269" s="101" t="s">
        <v>394</v>
      </c>
      <c r="C269" s="288">
        <f>[9]B!$C$1904</f>
        <v>0</v>
      </c>
      <c r="D269" s="300"/>
      <c r="E269" s="35"/>
      <c r="F269" s="7"/>
      <c r="G269" s="7"/>
      <c r="H269" s="7"/>
      <c r="I269" s="7"/>
      <c r="J269" s="7"/>
      <c r="K269" s="7"/>
      <c r="L269" s="7"/>
      <c r="M269" s="7"/>
      <c r="N269" s="7"/>
    </row>
    <row r="270" spans="1:14" s="3" customFormat="1" ht="15" customHeight="1" x14ac:dyDescent="0.15">
      <c r="A270" s="290">
        <v>1902003</v>
      </c>
      <c r="B270" s="101" t="s">
        <v>395</v>
      </c>
      <c r="C270" s="288">
        <f>[9]B!$C$2263</f>
        <v>0</v>
      </c>
      <c r="D270" s="288">
        <f>[9]B!$C$2263</f>
        <v>0</v>
      </c>
      <c r="E270" s="53">
        <f>[9]B!$AL$2263</f>
        <v>0</v>
      </c>
      <c r="F270" s="7"/>
      <c r="G270" s="7"/>
      <c r="H270" s="7"/>
      <c r="I270" s="7"/>
      <c r="J270" s="7"/>
      <c r="K270" s="7"/>
      <c r="L270" s="7"/>
      <c r="M270" s="7"/>
      <c r="N270" s="7"/>
    </row>
    <row r="271" spans="1:14" s="3" customFormat="1" ht="15" customHeight="1" x14ac:dyDescent="0.15">
      <c r="A271" s="303"/>
      <c r="B271" s="102" t="s">
        <v>396</v>
      </c>
      <c r="C271" s="346">
        <f>[9]B!$C$113</f>
        <v>0</v>
      </c>
      <c r="D271" s="376"/>
      <c r="E271" s="36"/>
      <c r="F271" s="7"/>
      <c r="G271" s="7"/>
      <c r="H271" s="7"/>
      <c r="I271" s="7"/>
      <c r="J271" s="7"/>
      <c r="K271" s="7"/>
      <c r="L271" s="7"/>
      <c r="M271" s="7"/>
      <c r="N271" s="7"/>
    </row>
    <row r="272" spans="1:14" s="3" customFormat="1" ht="15" customHeight="1" x14ac:dyDescent="0.15">
      <c r="A272" s="329"/>
      <c r="B272" s="109" t="s">
        <v>397</v>
      </c>
      <c r="C272" s="377">
        <f>SUM(C258:C271)</f>
        <v>0</v>
      </c>
      <c r="D272" s="377">
        <f t="shared" ref="D272:E272" si="3">SUM(D258:D271)</f>
        <v>0</v>
      </c>
      <c r="E272" s="377">
        <f t="shared" si="3"/>
        <v>0</v>
      </c>
      <c r="F272" s="7"/>
      <c r="G272" s="7"/>
      <c r="H272" s="7"/>
      <c r="I272" s="7"/>
      <c r="J272" s="7"/>
      <c r="K272" s="7"/>
      <c r="L272" s="7"/>
      <c r="M272" s="7"/>
      <c r="N272" s="7"/>
    </row>
    <row r="273" spans="1:20" s="63" customFormat="1" ht="24.95" customHeight="1" x14ac:dyDescent="0.15">
      <c r="A273" s="129" t="s">
        <v>398</v>
      </c>
      <c r="B273" s="130"/>
      <c r="C273" s="378"/>
      <c r="D273" s="378"/>
      <c r="E273" s="131"/>
    </row>
    <row r="274" spans="1:20" s="63" customFormat="1" ht="35.1" customHeight="1" x14ac:dyDescent="0.15">
      <c r="A274" s="13" t="s">
        <v>4</v>
      </c>
      <c r="B274" s="13" t="s">
        <v>5</v>
      </c>
      <c r="C274" s="94" t="s">
        <v>399</v>
      </c>
      <c r="D274" s="94" t="s">
        <v>7</v>
      </c>
      <c r="E274" s="39" t="s">
        <v>8</v>
      </c>
    </row>
    <row r="275" spans="1:20" s="63" customFormat="1" ht="15" customHeight="1" x14ac:dyDescent="0.15">
      <c r="A275" s="286">
        <v>3001001</v>
      </c>
      <c r="B275" s="107" t="s">
        <v>400</v>
      </c>
      <c r="C275" s="379">
        <f>[9]B!$C$2896</f>
        <v>134</v>
      </c>
      <c r="D275" s="379">
        <f>[9]B!$E$2896</f>
        <v>134</v>
      </c>
      <c r="E275" s="30">
        <f>[9]B!$AL$2896</f>
        <v>3088700</v>
      </c>
    </row>
    <row r="276" spans="1:20" s="63" customFormat="1" ht="15" customHeight="1" x14ac:dyDescent="0.15">
      <c r="A276" s="303" t="s">
        <v>401</v>
      </c>
      <c r="B276" s="102" t="s">
        <v>402</v>
      </c>
      <c r="C276" s="380">
        <f>[9]B!$C$2897</f>
        <v>0</v>
      </c>
      <c r="D276" s="380">
        <f>[9]B!$E$2897</f>
        <v>0</v>
      </c>
      <c r="E276" s="108">
        <f>[9]B!$AL$2897</f>
        <v>0</v>
      </c>
    </row>
    <row r="277" spans="1:20" s="63" customFormat="1" ht="15" customHeight="1" x14ac:dyDescent="0.15">
      <c r="A277" s="329"/>
      <c r="B277" s="102" t="s">
        <v>403</v>
      </c>
      <c r="C277" s="323">
        <f>SUM(C275:C276)</f>
        <v>134</v>
      </c>
      <c r="D277" s="323">
        <f>SUM(D275:D276)</f>
        <v>134</v>
      </c>
      <c r="E277" s="119">
        <f>SUM(E275:E276)</f>
        <v>3088700</v>
      </c>
    </row>
    <row r="278" spans="1:20" s="63" customFormat="1" ht="24.95" customHeight="1" x14ac:dyDescent="0.15">
      <c r="A278" s="96" t="s">
        <v>404</v>
      </c>
      <c r="B278" s="92"/>
      <c r="C278" s="372"/>
      <c r="D278" s="372"/>
      <c r="E278" s="93"/>
    </row>
    <row r="279" spans="1:20" s="63" customFormat="1" ht="35.1" customHeight="1" x14ac:dyDescent="0.15">
      <c r="A279" s="13" t="s">
        <v>4</v>
      </c>
      <c r="B279" s="106" t="s">
        <v>5</v>
      </c>
      <c r="C279" s="94" t="s">
        <v>399</v>
      </c>
      <c r="D279" s="94" t="s">
        <v>7</v>
      </c>
      <c r="E279" s="39" t="s">
        <v>8</v>
      </c>
    </row>
    <row r="280" spans="1:20" s="63" customFormat="1" ht="15" customHeight="1" x14ac:dyDescent="0.15">
      <c r="A280" s="329" t="s">
        <v>405</v>
      </c>
      <c r="B280" s="102" t="s">
        <v>406</v>
      </c>
      <c r="C280" s="381">
        <f>[9]B!$C$1029</f>
        <v>1075</v>
      </c>
      <c r="D280" s="381">
        <f>[9]B!$E$1029</f>
        <v>1061</v>
      </c>
      <c r="E280" s="132">
        <f>[9]B!$AL$1029</f>
        <v>8042730</v>
      </c>
    </row>
    <row r="281" spans="1:20" s="63" customFormat="1" ht="15" customHeight="1" x14ac:dyDescent="0.15">
      <c r="A281" s="329" t="s">
        <v>405</v>
      </c>
      <c r="B281" s="102" t="s">
        <v>407</v>
      </c>
      <c r="C281" s="381">
        <f>[9]B!C1036</f>
        <v>0</v>
      </c>
      <c r="D281" s="376"/>
      <c r="E281" s="36"/>
    </row>
    <row r="282" spans="1:20" s="3" customFormat="1" ht="25.5" customHeight="1" x14ac:dyDescent="0.15">
      <c r="A282" s="9" t="s">
        <v>408</v>
      </c>
      <c r="B282" s="133"/>
      <c r="C282" s="63"/>
      <c r="D282" s="63"/>
      <c r="E282" s="63"/>
      <c r="F282" s="7"/>
      <c r="G282" s="7"/>
      <c r="H282" s="7"/>
      <c r="I282" s="7"/>
      <c r="J282" s="7"/>
      <c r="K282" s="7"/>
      <c r="L282" s="7"/>
      <c r="M282" s="7"/>
      <c r="N282" s="7"/>
    </row>
    <row r="283" spans="1:20" ht="24.95" customHeight="1" x14ac:dyDescent="0.15">
      <c r="A283" s="12" t="s">
        <v>409</v>
      </c>
    </row>
    <row r="284" spans="1:20" ht="24" customHeight="1" x14ac:dyDescent="0.15">
      <c r="A284" s="690" t="s">
        <v>107</v>
      </c>
      <c r="B284" s="753"/>
      <c r="C284" s="595" t="s">
        <v>410</v>
      </c>
      <c r="D284" s="681" t="s">
        <v>411</v>
      </c>
      <c r="E284" s="682"/>
      <c r="F284" s="682"/>
      <c r="G284" s="682"/>
      <c r="H284" s="651" t="s">
        <v>412</v>
      </c>
      <c r="I284" s="652"/>
      <c r="J284" s="653"/>
      <c r="K284" s="756" t="s">
        <v>413</v>
      </c>
      <c r="L284" s="757"/>
      <c r="M284" s="758"/>
      <c r="N284" s="656" t="s">
        <v>414</v>
      </c>
      <c r="O284" s="659" t="s">
        <v>415</v>
      </c>
      <c r="P284" s="660"/>
      <c r="Q284" s="661" t="s">
        <v>416</v>
      </c>
      <c r="R284" s="661" t="s">
        <v>417</v>
      </c>
    </row>
    <row r="285" spans="1:20" ht="18" customHeight="1" x14ac:dyDescent="0.15">
      <c r="A285" s="703"/>
      <c r="B285" s="754"/>
      <c r="C285" s="596"/>
      <c r="D285" s="664" t="s">
        <v>418</v>
      </c>
      <c r="E285" s="721" t="s">
        <v>419</v>
      </c>
      <c r="F285" s="722"/>
      <c r="G285" s="667" t="s">
        <v>420</v>
      </c>
      <c r="H285" s="669" t="s">
        <v>421</v>
      </c>
      <c r="I285" s="671" t="s">
        <v>422</v>
      </c>
      <c r="J285" s="644" t="s">
        <v>423</v>
      </c>
      <c r="K285" s="646" t="s">
        <v>424</v>
      </c>
      <c r="L285" s="647" t="s">
        <v>425</v>
      </c>
      <c r="M285" s="648" t="s">
        <v>426</v>
      </c>
      <c r="N285" s="657"/>
      <c r="O285" s="649" t="s">
        <v>427</v>
      </c>
      <c r="P285" s="650" t="s">
        <v>428</v>
      </c>
      <c r="Q285" s="662"/>
      <c r="R285" s="662"/>
    </row>
    <row r="286" spans="1:20" ht="18" customHeight="1" x14ac:dyDescent="0.15">
      <c r="A286" s="692"/>
      <c r="B286" s="755"/>
      <c r="C286" s="680"/>
      <c r="D286" s="665"/>
      <c r="E286" s="134" t="s">
        <v>429</v>
      </c>
      <c r="F286" s="134" t="s">
        <v>430</v>
      </c>
      <c r="G286" s="668"/>
      <c r="H286" s="670"/>
      <c r="I286" s="672"/>
      <c r="J286" s="645"/>
      <c r="K286" s="646"/>
      <c r="L286" s="647"/>
      <c r="M286" s="648"/>
      <c r="N286" s="658"/>
      <c r="O286" s="649"/>
      <c r="P286" s="650"/>
      <c r="Q286" s="663"/>
      <c r="R286" s="663"/>
    </row>
    <row r="287" spans="1:20" s="41" customFormat="1" ht="15" customHeight="1" x14ac:dyDescent="0.25">
      <c r="A287" s="748" t="s">
        <v>108</v>
      </c>
      <c r="B287" s="749"/>
      <c r="C287" s="382">
        <f>+C288+C289+C290+C291+C292+C293+C297+C298+C299</f>
        <v>124903</v>
      </c>
      <c r="D287" s="382">
        <f t="shared" ref="D287:P287" si="4">+D288+D289+D290+D291+D292+D293+D297+D298+D299</f>
        <v>122687</v>
      </c>
      <c r="E287" s="382">
        <f t="shared" si="4"/>
        <v>122687</v>
      </c>
      <c r="F287" s="382">
        <f t="shared" si="4"/>
        <v>0</v>
      </c>
      <c r="G287" s="382">
        <f t="shared" si="4"/>
        <v>2216</v>
      </c>
      <c r="H287" s="382">
        <f t="shared" si="4"/>
        <v>39758</v>
      </c>
      <c r="I287" s="382">
        <f t="shared" si="4"/>
        <v>51879</v>
      </c>
      <c r="J287" s="382">
        <f t="shared" si="4"/>
        <v>33266</v>
      </c>
      <c r="K287" s="382">
        <f t="shared" si="4"/>
        <v>0</v>
      </c>
      <c r="L287" s="382">
        <f t="shared" si="4"/>
        <v>0</v>
      </c>
      <c r="M287" s="382">
        <f t="shared" si="4"/>
        <v>0</v>
      </c>
      <c r="N287" s="382">
        <f t="shared" si="4"/>
        <v>0</v>
      </c>
      <c r="O287" s="382">
        <f t="shared" si="4"/>
        <v>0</v>
      </c>
      <c r="P287" s="382">
        <f t="shared" si="4"/>
        <v>232</v>
      </c>
      <c r="Q287" s="382">
        <f>+Q288+Q289+Q290+Q291+Q292+Q293+Q297+Q298+Q299</f>
        <v>0</v>
      </c>
      <c r="R287" s="382">
        <v>0</v>
      </c>
      <c r="S287" s="135"/>
      <c r="T287" s="135"/>
    </row>
    <row r="288" spans="1:20" ht="15" customHeight="1" x14ac:dyDescent="0.15">
      <c r="A288" s="42" t="s">
        <v>109</v>
      </c>
      <c r="B288" s="136" t="s">
        <v>110</v>
      </c>
      <c r="C288" s="383">
        <f>[9]B!C218</f>
        <v>43004</v>
      </c>
      <c r="D288" s="383">
        <f>[9]B!D218</f>
        <v>41946</v>
      </c>
      <c r="E288" s="383">
        <f>[9]B!E218</f>
        <v>41946</v>
      </c>
      <c r="F288" s="383">
        <f>[9]B!F218</f>
        <v>0</v>
      </c>
      <c r="G288" s="383">
        <f>[9]B!G218</f>
        <v>1058</v>
      </c>
      <c r="H288" s="383">
        <f>[9]B!AA218</f>
        <v>19407</v>
      </c>
      <c r="I288" s="383">
        <f>[9]B!AB218</f>
        <v>8235</v>
      </c>
      <c r="J288" s="383">
        <f>[9]B!AC218</f>
        <v>15362</v>
      </c>
      <c r="K288" s="383">
        <f>[9]B!AD218</f>
        <v>0</v>
      </c>
      <c r="L288" s="383">
        <f>[9]B!AE218</f>
        <v>0</v>
      </c>
      <c r="M288" s="383">
        <f>[9]B!AF218</f>
        <v>0</v>
      </c>
      <c r="N288" s="383">
        <f>[9]B!AG218</f>
        <v>0</v>
      </c>
      <c r="O288" s="383">
        <f>[9]B!AH218</f>
        <v>0</v>
      </c>
      <c r="P288" s="383">
        <f>[9]B!AI218</f>
        <v>3</v>
      </c>
      <c r="Q288" s="383">
        <f>[9]B!AJ218</f>
        <v>0</v>
      </c>
      <c r="R288" s="384"/>
      <c r="S288" s="137"/>
      <c r="T288" s="137"/>
    </row>
    <row r="289" spans="1:20" ht="15" customHeight="1" x14ac:dyDescent="0.15">
      <c r="A289" s="555" t="s">
        <v>111</v>
      </c>
      <c r="B289" s="138" t="s">
        <v>112</v>
      </c>
      <c r="C289" s="385">
        <f>[9]B!C283</f>
        <v>46313</v>
      </c>
      <c r="D289" s="385">
        <f>[9]B!D283</f>
        <v>45651</v>
      </c>
      <c r="E289" s="385">
        <f>[9]B!E283</f>
        <v>45651</v>
      </c>
      <c r="F289" s="385">
        <f>[9]B!F283</f>
        <v>0</v>
      </c>
      <c r="G289" s="385">
        <f>[9]B!G283</f>
        <v>662</v>
      </c>
      <c r="H289" s="385">
        <f>[9]B!AA283</f>
        <v>17345</v>
      </c>
      <c r="I289" s="385">
        <f>[9]B!AB283</f>
        <v>13855</v>
      </c>
      <c r="J289" s="385">
        <f>[9]B!AC283</f>
        <v>15113</v>
      </c>
      <c r="K289" s="385">
        <f>[9]B!AD283</f>
        <v>0</v>
      </c>
      <c r="L289" s="385">
        <f>[9]B!AE283</f>
        <v>0</v>
      </c>
      <c r="M289" s="385">
        <f>[9]B!AF283</f>
        <v>0</v>
      </c>
      <c r="N289" s="385">
        <f>[9]B!AG283</f>
        <v>0</v>
      </c>
      <c r="O289" s="385">
        <f>[9]B!AH283</f>
        <v>0</v>
      </c>
      <c r="P289" s="385">
        <f>[9]B!AI283</f>
        <v>45</v>
      </c>
      <c r="Q289" s="385">
        <f>[9]B!AJ283</f>
        <v>0</v>
      </c>
      <c r="R289" s="386"/>
      <c r="S289" s="137"/>
      <c r="T289" s="137"/>
    </row>
    <row r="290" spans="1:20" ht="15" customHeight="1" x14ac:dyDescent="0.15">
      <c r="A290" s="555" t="s">
        <v>113</v>
      </c>
      <c r="B290" s="138" t="s">
        <v>114</v>
      </c>
      <c r="C290" s="385">
        <f>[9]B!C327</f>
        <v>3069</v>
      </c>
      <c r="D290" s="385">
        <f>[9]B!D327</f>
        <v>3044</v>
      </c>
      <c r="E290" s="385">
        <f>[9]B!E327</f>
        <v>3044</v>
      </c>
      <c r="F290" s="385">
        <f>[9]B!F327</f>
        <v>0</v>
      </c>
      <c r="G290" s="385">
        <f>[9]B!G327</f>
        <v>25</v>
      </c>
      <c r="H290" s="385">
        <f>[9]B!AA327</f>
        <v>221</v>
      </c>
      <c r="I290" s="385">
        <f>[9]B!AB327</f>
        <v>2801</v>
      </c>
      <c r="J290" s="385">
        <f>[9]B!AC327</f>
        <v>47</v>
      </c>
      <c r="K290" s="385">
        <f>[9]B!AD327</f>
        <v>0</v>
      </c>
      <c r="L290" s="385">
        <f>[9]B!AE327</f>
        <v>0</v>
      </c>
      <c r="M290" s="385">
        <f>[9]B!AF327</f>
        <v>0</v>
      </c>
      <c r="N290" s="385">
        <f>[9]B!AG327</f>
        <v>0</v>
      </c>
      <c r="O290" s="385">
        <f>[9]B!AH327</f>
        <v>0</v>
      </c>
      <c r="P290" s="385">
        <f>[9]B!AI327</f>
        <v>44</v>
      </c>
      <c r="Q290" s="385">
        <f>[9]B!AJ327</f>
        <v>0</v>
      </c>
      <c r="R290" s="386"/>
      <c r="S290" s="137"/>
      <c r="T290" s="137"/>
    </row>
    <row r="291" spans="1:20" ht="15" customHeight="1" x14ac:dyDescent="0.15">
      <c r="A291" s="555" t="s">
        <v>115</v>
      </c>
      <c r="B291" s="138" t="s">
        <v>116</v>
      </c>
      <c r="C291" s="385">
        <f>[9]B!C338</f>
        <v>0</v>
      </c>
      <c r="D291" s="385">
        <f>[9]B!D338</f>
        <v>0</v>
      </c>
      <c r="E291" s="385">
        <f>[9]B!E338</f>
        <v>0</v>
      </c>
      <c r="F291" s="385">
        <f>[9]B!F338</f>
        <v>0</v>
      </c>
      <c r="G291" s="385">
        <f>[9]B!G338</f>
        <v>0</v>
      </c>
      <c r="H291" s="385">
        <f>[9]B!AA338</f>
        <v>0</v>
      </c>
      <c r="I291" s="385">
        <f>[9]B!AB338</f>
        <v>0</v>
      </c>
      <c r="J291" s="385">
        <f>[9]B!AC338</f>
        <v>0</v>
      </c>
      <c r="K291" s="385">
        <f>[9]B!AD338</f>
        <v>0</v>
      </c>
      <c r="L291" s="385">
        <f>[9]B!AE338</f>
        <v>0</v>
      </c>
      <c r="M291" s="385">
        <f>[9]B!AF338</f>
        <v>0</v>
      </c>
      <c r="N291" s="385">
        <f>[9]B!AG338</f>
        <v>0</v>
      </c>
      <c r="O291" s="385">
        <f>[9]B!AH338</f>
        <v>0</v>
      </c>
      <c r="P291" s="385">
        <f>[9]B!AI338</f>
        <v>1</v>
      </c>
      <c r="Q291" s="385">
        <f>[9]B!AJ338</f>
        <v>0</v>
      </c>
      <c r="R291" s="386"/>
      <c r="S291" s="137"/>
      <c r="T291" s="137"/>
    </row>
    <row r="292" spans="1:20" ht="15" customHeight="1" x14ac:dyDescent="0.15">
      <c r="A292" s="139" t="s">
        <v>117</v>
      </c>
      <c r="B292" s="140" t="s">
        <v>118</v>
      </c>
      <c r="C292" s="387">
        <f>[9]B!C413</f>
        <v>3414</v>
      </c>
      <c r="D292" s="387">
        <f>[9]B!D413</f>
        <v>3376</v>
      </c>
      <c r="E292" s="387">
        <f>[9]B!E413</f>
        <v>3376</v>
      </c>
      <c r="F292" s="387">
        <f>[9]B!F413</f>
        <v>0</v>
      </c>
      <c r="G292" s="387">
        <f>[9]B!G413</f>
        <v>38</v>
      </c>
      <c r="H292" s="387">
        <f>[9]B!AA413</f>
        <v>1312</v>
      </c>
      <c r="I292" s="387">
        <f>[9]B!AB413</f>
        <v>924</v>
      </c>
      <c r="J292" s="387">
        <f>[9]B!AC413</f>
        <v>1178</v>
      </c>
      <c r="K292" s="387">
        <f>[9]B!AD413</f>
        <v>0</v>
      </c>
      <c r="L292" s="387">
        <f>[9]B!AE413</f>
        <v>0</v>
      </c>
      <c r="M292" s="387">
        <f>[9]B!AF413</f>
        <v>0</v>
      </c>
      <c r="N292" s="387">
        <f>[9]B!AG413</f>
        <v>0</v>
      </c>
      <c r="O292" s="387">
        <f>[9]B!AH413</f>
        <v>0</v>
      </c>
      <c r="P292" s="387">
        <f>[9]B!AI413</f>
        <v>116</v>
      </c>
      <c r="Q292" s="387">
        <f>[9]B!AJ413</f>
        <v>0</v>
      </c>
      <c r="R292" s="388"/>
      <c r="S292" s="137"/>
      <c r="T292" s="137"/>
    </row>
    <row r="293" spans="1:20" ht="15" customHeight="1" x14ac:dyDescent="0.15">
      <c r="A293" s="750" t="s">
        <v>119</v>
      </c>
      <c r="B293" s="4" t="s">
        <v>120</v>
      </c>
      <c r="C293" s="389">
        <f>SUM(C294:C296)</f>
        <v>27249</v>
      </c>
      <c r="D293" s="390">
        <f>SUM(D294:D296)</f>
        <v>26838</v>
      </c>
      <c r="E293" s="391">
        <f t="shared" ref="E293:P293" si="5">SUM(E294:E296)</f>
        <v>26838</v>
      </c>
      <c r="F293" s="392">
        <f t="shared" si="5"/>
        <v>0</v>
      </c>
      <c r="G293" s="393">
        <f t="shared" si="5"/>
        <v>411</v>
      </c>
      <c r="H293" s="393">
        <f t="shared" si="5"/>
        <v>1206</v>
      </c>
      <c r="I293" s="393">
        <f t="shared" si="5"/>
        <v>25131</v>
      </c>
      <c r="J293" s="393">
        <f t="shared" si="5"/>
        <v>912</v>
      </c>
      <c r="K293" s="393">
        <f t="shared" si="5"/>
        <v>0</v>
      </c>
      <c r="L293" s="393">
        <f t="shared" si="5"/>
        <v>0</v>
      </c>
      <c r="M293" s="393">
        <f t="shared" si="5"/>
        <v>0</v>
      </c>
      <c r="N293" s="393">
        <f t="shared" si="5"/>
        <v>0</v>
      </c>
      <c r="O293" s="393">
        <f t="shared" si="5"/>
        <v>0</v>
      </c>
      <c r="P293" s="393">
        <f t="shared" si="5"/>
        <v>22</v>
      </c>
      <c r="Q293" s="394">
        <f>SUM(Q294:Q296)</f>
        <v>0</v>
      </c>
      <c r="R293" s="395">
        <v>0</v>
      </c>
      <c r="S293" s="137"/>
      <c r="T293" s="137"/>
    </row>
    <row r="294" spans="1:20" ht="15" customHeight="1" x14ac:dyDescent="0.15">
      <c r="A294" s="750"/>
      <c r="B294" s="141" t="s">
        <v>121</v>
      </c>
      <c r="C294" s="383">
        <f>[9]B!C464</f>
        <v>3748</v>
      </c>
      <c r="D294" s="383">
        <f>[9]B!D464</f>
        <v>3453</v>
      </c>
      <c r="E294" s="383">
        <f>[9]B!E464</f>
        <v>3453</v>
      </c>
      <c r="F294" s="383">
        <f>[9]B!F464</f>
        <v>0</v>
      </c>
      <c r="G294" s="383">
        <f>[9]B!G464</f>
        <v>295</v>
      </c>
      <c r="H294" s="383">
        <f>[9]B!AA464</f>
        <v>823</v>
      </c>
      <c r="I294" s="383">
        <f>[9]B!AB464</f>
        <v>2647</v>
      </c>
      <c r="J294" s="383">
        <f>[9]B!AC464</f>
        <v>278</v>
      </c>
      <c r="K294" s="383">
        <f>[9]B!AD464</f>
        <v>0</v>
      </c>
      <c r="L294" s="383">
        <f>[9]B!AE464</f>
        <v>0</v>
      </c>
      <c r="M294" s="383">
        <f>[9]B!AF464</f>
        <v>0</v>
      </c>
      <c r="N294" s="383">
        <f>[9]B!AG464</f>
        <v>0</v>
      </c>
      <c r="O294" s="383">
        <f>[9]B!AH464</f>
        <v>0</v>
      </c>
      <c r="P294" s="383">
        <f>[9]B!AI464</f>
        <v>3</v>
      </c>
      <c r="Q294" s="383">
        <f>[9]B!AJ464</f>
        <v>0</v>
      </c>
      <c r="R294" s="384"/>
      <c r="S294" s="137"/>
      <c r="T294" s="137"/>
    </row>
    <row r="295" spans="1:20" ht="15" customHeight="1" x14ac:dyDescent="0.15">
      <c r="A295" s="750"/>
      <c r="B295" s="54" t="s">
        <v>122</v>
      </c>
      <c r="C295" s="385">
        <f>[9]B!C483</f>
        <v>3</v>
      </c>
      <c r="D295" s="385">
        <f>[9]B!D483</f>
        <v>3</v>
      </c>
      <c r="E295" s="385">
        <f>[9]B!E483</f>
        <v>3</v>
      </c>
      <c r="F295" s="385">
        <f>[9]B!F483</f>
        <v>0</v>
      </c>
      <c r="G295" s="385">
        <f>[9]B!G483</f>
        <v>0</v>
      </c>
      <c r="H295" s="385">
        <f>[9]B!AA483</f>
        <v>0</v>
      </c>
      <c r="I295" s="385">
        <f>[9]B!AB483</f>
        <v>3</v>
      </c>
      <c r="J295" s="385">
        <f>[9]B!AC483</f>
        <v>0</v>
      </c>
      <c r="K295" s="385">
        <f>[9]B!AD483</f>
        <v>0</v>
      </c>
      <c r="L295" s="385">
        <f>[9]B!AE483</f>
        <v>0</v>
      </c>
      <c r="M295" s="385">
        <f>[9]B!AF483</f>
        <v>0</v>
      </c>
      <c r="N295" s="385">
        <f>[9]B!AG483</f>
        <v>0</v>
      </c>
      <c r="O295" s="385">
        <f>[9]B!AH483</f>
        <v>0</v>
      </c>
      <c r="P295" s="385">
        <f>[9]B!AI483</f>
        <v>0</v>
      </c>
      <c r="Q295" s="385">
        <f>[9]B!AJ483</f>
        <v>0</v>
      </c>
      <c r="R295" s="386"/>
      <c r="S295" s="137"/>
      <c r="T295" s="137"/>
    </row>
    <row r="296" spans="1:20" ht="15" customHeight="1" x14ac:dyDescent="0.15">
      <c r="A296" s="751"/>
      <c r="B296" s="142" t="s">
        <v>123</v>
      </c>
      <c r="C296" s="396">
        <f>[9]B!C511</f>
        <v>23498</v>
      </c>
      <c r="D296" s="396">
        <f>[9]B!D511</f>
        <v>23382</v>
      </c>
      <c r="E296" s="396">
        <f>[9]B!E511</f>
        <v>23382</v>
      </c>
      <c r="F296" s="396">
        <f>[9]B!F511</f>
        <v>0</v>
      </c>
      <c r="G296" s="396">
        <f>[9]B!G511</f>
        <v>116</v>
      </c>
      <c r="H296" s="396">
        <f>[9]B!AA511</f>
        <v>383</v>
      </c>
      <c r="I296" s="396">
        <f>[9]B!AB511</f>
        <v>22481</v>
      </c>
      <c r="J296" s="396">
        <f>[9]B!AC511</f>
        <v>634</v>
      </c>
      <c r="K296" s="396">
        <f>[9]B!AD511</f>
        <v>0</v>
      </c>
      <c r="L296" s="396">
        <f>[9]B!AE511</f>
        <v>0</v>
      </c>
      <c r="M296" s="396">
        <f>[9]B!AF511</f>
        <v>0</v>
      </c>
      <c r="N296" s="396">
        <f>[9]B!AG511</f>
        <v>0</v>
      </c>
      <c r="O296" s="396">
        <f>[9]B!AH511</f>
        <v>0</v>
      </c>
      <c r="P296" s="396">
        <f>[9]B!AI511</f>
        <v>19</v>
      </c>
      <c r="Q296" s="396">
        <f>[9]B!AJ511</f>
        <v>0</v>
      </c>
      <c r="R296" s="397"/>
      <c r="S296" s="137"/>
      <c r="T296" s="137"/>
    </row>
    <row r="297" spans="1:20" ht="15" customHeight="1" x14ac:dyDescent="0.15">
      <c r="A297" s="42" t="s">
        <v>124</v>
      </c>
      <c r="B297" s="136" t="s">
        <v>125</v>
      </c>
      <c r="C297" s="383">
        <f>[9]B!C521</f>
        <v>0</v>
      </c>
      <c r="D297" s="383">
        <f>[9]B!D521</f>
        <v>0</v>
      </c>
      <c r="E297" s="383">
        <f>[9]B!E521</f>
        <v>0</v>
      </c>
      <c r="F297" s="383">
        <f>[9]B!F521</f>
        <v>0</v>
      </c>
      <c r="G297" s="383">
        <f>[9]B!G521</f>
        <v>0</v>
      </c>
      <c r="H297" s="383">
        <f>[9]B!AA521</f>
        <v>0</v>
      </c>
      <c r="I297" s="383">
        <f>[9]B!AB521</f>
        <v>0</v>
      </c>
      <c r="J297" s="383">
        <f>[9]B!AC521</f>
        <v>0</v>
      </c>
      <c r="K297" s="383">
        <f>[9]B!AD521</f>
        <v>0</v>
      </c>
      <c r="L297" s="383">
        <f>[9]B!AE521</f>
        <v>0</v>
      </c>
      <c r="M297" s="383">
        <f>[9]B!AF521</f>
        <v>0</v>
      </c>
      <c r="N297" s="383">
        <f>[9]B!AG521</f>
        <v>0</v>
      </c>
      <c r="O297" s="383">
        <f>[9]B!AH521</f>
        <v>0</v>
      </c>
      <c r="P297" s="383">
        <f>[9]B!AI521</f>
        <v>0</v>
      </c>
      <c r="Q297" s="383">
        <f>[9]B!AJ521</f>
        <v>0</v>
      </c>
      <c r="R297" s="384"/>
      <c r="S297" s="137"/>
      <c r="T297" s="137"/>
    </row>
    <row r="298" spans="1:20" s="56" customFormat="1" ht="15" customHeight="1" x14ac:dyDescent="0.15">
      <c r="A298" s="555" t="s">
        <v>126</v>
      </c>
      <c r="B298" s="45" t="s">
        <v>127</v>
      </c>
      <c r="C298" s="385">
        <f>[9]B!C575</f>
        <v>51</v>
      </c>
      <c r="D298" s="385">
        <f>[9]B!D575</f>
        <v>51</v>
      </c>
      <c r="E298" s="385">
        <f>[9]B!E575</f>
        <v>51</v>
      </c>
      <c r="F298" s="385">
        <f>[9]B!F575</f>
        <v>0</v>
      </c>
      <c r="G298" s="385">
        <f>[9]B!G575</f>
        <v>0</v>
      </c>
      <c r="H298" s="385">
        <f>[9]B!AA575</f>
        <v>11</v>
      </c>
      <c r="I298" s="385">
        <f>[9]B!AB575</f>
        <v>24</v>
      </c>
      <c r="J298" s="385">
        <f>[9]B!AC575</f>
        <v>16</v>
      </c>
      <c r="K298" s="385">
        <f>[9]B!AD575</f>
        <v>0</v>
      </c>
      <c r="L298" s="385">
        <f>[9]B!AE575</f>
        <v>0</v>
      </c>
      <c r="M298" s="385">
        <f>[9]B!AF575</f>
        <v>0</v>
      </c>
      <c r="N298" s="385">
        <f>[9]B!AG575</f>
        <v>0</v>
      </c>
      <c r="O298" s="385">
        <f>[9]B!AH575</f>
        <v>0</v>
      </c>
      <c r="P298" s="385">
        <f>[9]B!AI575</f>
        <v>0</v>
      </c>
      <c r="Q298" s="385">
        <f>[9]B!AJ575</f>
        <v>0</v>
      </c>
      <c r="R298" s="386"/>
      <c r="S298" s="137"/>
      <c r="T298" s="137"/>
    </row>
    <row r="299" spans="1:20" ht="15" customHeight="1" x14ac:dyDescent="0.15">
      <c r="A299" s="555" t="s">
        <v>128</v>
      </c>
      <c r="B299" s="45" t="s">
        <v>129</v>
      </c>
      <c r="C299" s="387">
        <f>[9]B!C607</f>
        <v>1803</v>
      </c>
      <c r="D299" s="387">
        <f>[9]B!D607</f>
        <v>1781</v>
      </c>
      <c r="E299" s="387">
        <f>[9]B!E607</f>
        <v>1781</v>
      </c>
      <c r="F299" s="387">
        <f>[9]B!F607</f>
        <v>0</v>
      </c>
      <c r="G299" s="387">
        <f>[9]B!G607</f>
        <v>22</v>
      </c>
      <c r="H299" s="387">
        <f>[9]B!AA607</f>
        <v>256</v>
      </c>
      <c r="I299" s="387">
        <f>[9]B!AB607</f>
        <v>909</v>
      </c>
      <c r="J299" s="387">
        <f>[9]B!AC607</f>
        <v>638</v>
      </c>
      <c r="K299" s="387">
        <f>[9]B!AD607</f>
        <v>0</v>
      </c>
      <c r="L299" s="387">
        <f>[9]B!AE607</f>
        <v>0</v>
      </c>
      <c r="M299" s="387">
        <f>[9]B!AF607</f>
        <v>0</v>
      </c>
      <c r="N299" s="387">
        <f>[9]B!AG607</f>
        <v>0</v>
      </c>
      <c r="O299" s="387">
        <f>[9]B!AH607</f>
        <v>0</v>
      </c>
      <c r="P299" s="387">
        <f>[9]B!AI607</f>
        <v>1</v>
      </c>
      <c r="Q299" s="387">
        <f>[9]B!AJ607</f>
        <v>0</v>
      </c>
      <c r="R299" s="388"/>
      <c r="S299" s="137"/>
      <c r="T299" s="137"/>
    </row>
    <row r="300" spans="1:20" s="3" customFormat="1" ht="15" customHeight="1" x14ac:dyDescent="0.15">
      <c r="A300" s="748" t="s">
        <v>130</v>
      </c>
      <c r="B300" s="749"/>
      <c r="C300" s="398">
        <f t="shared" ref="C300:P300" si="6">+C301+C302+C303+C304+C308+C309</f>
        <v>4965</v>
      </c>
      <c r="D300" s="399">
        <f t="shared" si="6"/>
        <v>4941</v>
      </c>
      <c r="E300" s="391">
        <f t="shared" si="6"/>
        <v>4938</v>
      </c>
      <c r="F300" s="392">
        <f t="shared" si="6"/>
        <v>3</v>
      </c>
      <c r="G300" s="393">
        <f t="shared" si="6"/>
        <v>24</v>
      </c>
      <c r="H300" s="391">
        <f t="shared" si="6"/>
        <v>1057</v>
      </c>
      <c r="I300" s="400">
        <f t="shared" si="6"/>
        <v>1256</v>
      </c>
      <c r="J300" s="392">
        <f t="shared" si="6"/>
        <v>2652</v>
      </c>
      <c r="K300" s="391">
        <f t="shared" si="6"/>
        <v>10</v>
      </c>
      <c r="L300" s="400">
        <f t="shared" si="6"/>
        <v>0</v>
      </c>
      <c r="M300" s="392">
        <f t="shared" si="6"/>
        <v>0</v>
      </c>
      <c r="N300" s="392">
        <f t="shared" si="6"/>
        <v>0</v>
      </c>
      <c r="O300" s="401">
        <f t="shared" si="6"/>
        <v>0</v>
      </c>
      <c r="P300" s="402">
        <f t="shared" si="6"/>
        <v>12</v>
      </c>
      <c r="Q300" s="403">
        <f>+Q301+Q302+Q303+Q304+Q308+Q309</f>
        <v>0</v>
      </c>
      <c r="R300" s="404">
        <f>+R301+R302+R303</f>
        <v>0</v>
      </c>
      <c r="S300" s="143"/>
      <c r="T300" s="143"/>
    </row>
    <row r="301" spans="1:20" ht="15" customHeight="1" x14ac:dyDescent="0.15">
      <c r="A301" s="42" t="s">
        <v>131</v>
      </c>
      <c r="B301" s="43" t="s">
        <v>132</v>
      </c>
      <c r="C301" s="383">
        <f>[9]B!C669</f>
        <v>2123</v>
      </c>
      <c r="D301" s="383">
        <f>[9]B!D669</f>
        <v>2108</v>
      </c>
      <c r="E301" s="383">
        <f>[9]B!E669</f>
        <v>2105</v>
      </c>
      <c r="F301" s="383">
        <f>[9]B!F669</f>
        <v>3</v>
      </c>
      <c r="G301" s="383">
        <f>[9]B!G669</f>
        <v>15</v>
      </c>
      <c r="H301" s="405">
        <f>[9]B!AA669</f>
        <v>348</v>
      </c>
      <c r="I301" s="405">
        <f>[9]B!AB669</f>
        <v>659</v>
      </c>
      <c r="J301" s="405">
        <f>[9]B!AC669</f>
        <v>1116</v>
      </c>
      <c r="K301" s="405">
        <f>[9]B!AD669</f>
        <v>4</v>
      </c>
      <c r="L301" s="405">
        <f>[9]B!AE669</f>
        <v>0</v>
      </c>
      <c r="M301" s="405">
        <f>[9]B!AF669</f>
        <v>0</v>
      </c>
      <c r="N301" s="405">
        <f>[9]B!AG669</f>
        <v>0</v>
      </c>
      <c r="O301" s="405">
        <f>[9]B!AH669</f>
        <v>0</v>
      </c>
      <c r="P301" s="405">
        <f>[9]B!AI669</f>
        <v>0</v>
      </c>
      <c r="Q301" s="405">
        <f>[9]B!AJ669</f>
        <v>0</v>
      </c>
      <c r="R301" s="406"/>
      <c r="S301" s="137"/>
      <c r="T301" s="137"/>
    </row>
    <row r="302" spans="1:20" ht="15" customHeight="1" x14ac:dyDescent="0.15">
      <c r="A302" s="139" t="s">
        <v>133</v>
      </c>
      <c r="B302" s="144" t="s">
        <v>134</v>
      </c>
      <c r="C302" s="385">
        <f>[9]B!C692</f>
        <v>0</v>
      </c>
      <c r="D302" s="385">
        <f>[9]B!D692</f>
        <v>0</v>
      </c>
      <c r="E302" s="385">
        <f>[9]B!E692</f>
        <v>0</v>
      </c>
      <c r="F302" s="385">
        <f>[9]B!F692</f>
        <v>0</v>
      </c>
      <c r="G302" s="385">
        <f>[9]B!G692</f>
        <v>0</v>
      </c>
      <c r="H302" s="407">
        <f>[9]B!AA692</f>
        <v>0</v>
      </c>
      <c r="I302" s="407">
        <f>[9]B!AB692</f>
        <v>0</v>
      </c>
      <c r="J302" s="407">
        <f>[9]B!AC692</f>
        <v>0</v>
      </c>
      <c r="K302" s="407">
        <f>[9]B!AD692</f>
        <v>0</v>
      </c>
      <c r="L302" s="407">
        <f>[9]B!AE692</f>
        <v>0</v>
      </c>
      <c r="M302" s="407">
        <f>[9]B!AF692</f>
        <v>0</v>
      </c>
      <c r="N302" s="407">
        <f>[9]B!AG692</f>
        <v>0</v>
      </c>
      <c r="O302" s="407">
        <f>[9]B!AH692</f>
        <v>0</v>
      </c>
      <c r="P302" s="407">
        <f>[9]B!AI692</f>
        <v>0</v>
      </c>
      <c r="Q302" s="407">
        <f>[9]B!AJ692</f>
        <v>0</v>
      </c>
      <c r="R302" s="408"/>
      <c r="S302" s="137"/>
      <c r="T302" s="137"/>
    </row>
    <row r="303" spans="1:20" ht="15" customHeight="1" x14ac:dyDescent="0.15">
      <c r="A303" s="562" t="s">
        <v>135</v>
      </c>
      <c r="B303" s="145" t="s">
        <v>136</v>
      </c>
      <c r="C303" s="387">
        <f>[9]B!C722</f>
        <v>1565</v>
      </c>
      <c r="D303" s="387">
        <f>[9]B!D722</f>
        <v>1564</v>
      </c>
      <c r="E303" s="387">
        <f>[9]B!E722</f>
        <v>1564</v>
      </c>
      <c r="F303" s="387">
        <f>[9]B!F722</f>
        <v>0</v>
      </c>
      <c r="G303" s="387">
        <f>[9]B!G722</f>
        <v>1</v>
      </c>
      <c r="H303" s="409">
        <f>[9]B!AA722</f>
        <v>58</v>
      </c>
      <c r="I303" s="409">
        <f>[9]B!AB722</f>
        <v>243</v>
      </c>
      <c r="J303" s="409">
        <f>[9]B!AC722</f>
        <v>1264</v>
      </c>
      <c r="K303" s="409">
        <f>[9]B!AD722</f>
        <v>4</v>
      </c>
      <c r="L303" s="409">
        <f>[9]B!AE722</f>
        <v>0</v>
      </c>
      <c r="M303" s="409">
        <f>[9]B!AF722</f>
        <v>0</v>
      </c>
      <c r="N303" s="409">
        <f>[9]B!AG722</f>
        <v>0</v>
      </c>
      <c r="O303" s="409">
        <f>[9]B!AH722</f>
        <v>0</v>
      </c>
      <c r="P303" s="409">
        <f>[9]B!AI722</f>
        <v>0</v>
      </c>
      <c r="Q303" s="409">
        <f>[9]B!AJ722</f>
        <v>0</v>
      </c>
      <c r="R303" s="410"/>
      <c r="S303" s="137"/>
      <c r="T303" s="137"/>
    </row>
    <row r="304" spans="1:20" ht="15" customHeight="1" x14ac:dyDescent="0.15">
      <c r="A304" s="638" t="s">
        <v>113</v>
      </c>
      <c r="B304" s="43" t="s">
        <v>137</v>
      </c>
      <c r="C304" s="411">
        <f t="shared" ref="C304:Q304" si="7">SUM(C305:C307)</f>
        <v>1272</v>
      </c>
      <c r="D304" s="311">
        <f t="shared" si="7"/>
        <v>1264</v>
      </c>
      <c r="E304" s="345">
        <f t="shared" si="7"/>
        <v>1264</v>
      </c>
      <c r="F304" s="412">
        <f t="shared" si="7"/>
        <v>0</v>
      </c>
      <c r="G304" s="413">
        <f t="shared" si="7"/>
        <v>8</v>
      </c>
      <c r="H304" s="414">
        <f t="shared" si="7"/>
        <v>651</v>
      </c>
      <c r="I304" s="415">
        <f t="shared" si="7"/>
        <v>349</v>
      </c>
      <c r="J304" s="416">
        <f t="shared" si="7"/>
        <v>272</v>
      </c>
      <c r="K304" s="414">
        <f t="shared" si="7"/>
        <v>2</v>
      </c>
      <c r="L304" s="415">
        <f t="shared" si="7"/>
        <v>0</v>
      </c>
      <c r="M304" s="416">
        <f t="shared" si="7"/>
        <v>0</v>
      </c>
      <c r="N304" s="416">
        <f t="shared" si="7"/>
        <v>0</v>
      </c>
      <c r="O304" s="417">
        <f t="shared" si="7"/>
        <v>0</v>
      </c>
      <c r="P304" s="418">
        <f t="shared" si="7"/>
        <v>0</v>
      </c>
      <c r="Q304" s="419">
        <f t="shared" si="7"/>
        <v>0</v>
      </c>
      <c r="R304" s="420">
        <f>SUM(R305:R308)</f>
        <v>0</v>
      </c>
      <c r="S304" s="137"/>
      <c r="T304" s="137"/>
    </row>
    <row r="305" spans="1:22" ht="15" customHeight="1" x14ac:dyDescent="0.15">
      <c r="A305" s="638"/>
      <c r="B305" s="54" t="s">
        <v>138</v>
      </c>
      <c r="C305" s="383">
        <f>[9]B!C746-[9]B!C724-[9]B!C725</f>
        <v>1165</v>
      </c>
      <c r="D305" s="383">
        <f>[9]B!D746-[9]B!D724-[9]B!D725</f>
        <v>1161</v>
      </c>
      <c r="E305" s="383">
        <f>[9]B!E746-[9]B!E724-[9]B!E725</f>
        <v>1161</v>
      </c>
      <c r="F305" s="383">
        <f>[9]B!F746-[9]B!F724-[9]B!F725</f>
        <v>0</v>
      </c>
      <c r="G305" s="383">
        <f>[9]B!G746-[9]B!G724-[9]B!G725</f>
        <v>4</v>
      </c>
      <c r="H305" s="405">
        <f>[9]B!AA746-[9]B!AA724-[9]B!AA725</f>
        <v>598</v>
      </c>
      <c r="I305" s="405">
        <f>[9]B!AB746-[9]B!AB724-[9]B!AB725</f>
        <v>334</v>
      </c>
      <c r="J305" s="405">
        <f>[9]B!AC746-[9]B!AC724-[9]B!AC725</f>
        <v>233</v>
      </c>
      <c r="K305" s="405">
        <f>[9]B!AD746-[9]B!AD724-[9]B!AD725</f>
        <v>2</v>
      </c>
      <c r="L305" s="405">
        <f>[9]B!AE746-[9]B!AE724-[9]B!AE725</f>
        <v>0</v>
      </c>
      <c r="M305" s="405">
        <f>[9]B!AF746-[9]B!AF724-[9]B!AF725</f>
        <v>0</v>
      </c>
      <c r="N305" s="405">
        <f>[9]B!AG746-[9]B!AG724-[9]B!AG725</f>
        <v>0</v>
      </c>
      <c r="O305" s="405">
        <f>[9]B!AH746-[9]B!AH724-[9]B!AH725</f>
        <v>0</v>
      </c>
      <c r="P305" s="405">
        <f>[9]B!AI746-[9]B!AI724-[9]B!AI725</f>
        <v>0</v>
      </c>
      <c r="Q305" s="405">
        <f>[9]B!AJ746-[9]B!AJ724-[9]B!AJ725</f>
        <v>0</v>
      </c>
      <c r="R305" s="406"/>
      <c r="S305" s="137"/>
      <c r="T305" s="137"/>
    </row>
    <row r="306" spans="1:22" ht="15" customHeight="1" x14ac:dyDescent="0.15">
      <c r="A306" s="638"/>
      <c r="B306" s="54" t="s">
        <v>139</v>
      </c>
      <c r="C306" s="385">
        <f>[9]B!C724</f>
        <v>0</v>
      </c>
      <c r="D306" s="385">
        <f>[9]B!D724</f>
        <v>0</v>
      </c>
      <c r="E306" s="385">
        <f>[9]B!E724</f>
        <v>0</v>
      </c>
      <c r="F306" s="385">
        <f>[9]B!F724</f>
        <v>0</v>
      </c>
      <c r="G306" s="385">
        <f>[9]B!G724</f>
        <v>0</v>
      </c>
      <c r="H306" s="407">
        <f>[9]B!AA724</f>
        <v>0</v>
      </c>
      <c r="I306" s="407">
        <f>[9]B!AB724</f>
        <v>0</v>
      </c>
      <c r="J306" s="407">
        <f>[9]B!AC724</f>
        <v>0</v>
      </c>
      <c r="K306" s="407">
        <f>[9]B!AD724</f>
        <v>0</v>
      </c>
      <c r="L306" s="407">
        <f>[9]B!AE724</f>
        <v>0</v>
      </c>
      <c r="M306" s="407">
        <f>[9]B!AF724</f>
        <v>0</v>
      </c>
      <c r="N306" s="407">
        <f>[9]B!AG724</f>
        <v>0</v>
      </c>
      <c r="O306" s="407">
        <f>[9]B!AH724</f>
        <v>0</v>
      </c>
      <c r="P306" s="407">
        <f>[9]B!AI724</f>
        <v>0</v>
      </c>
      <c r="Q306" s="407">
        <f>[9]B!AJ724</f>
        <v>0</v>
      </c>
      <c r="R306" s="408"/>
      <c r="S306" s="137"/>
      <c r="T306" s="137"/>
    </row>
    <row r="307" spans="1:22" ht="15" customHeight="1" x14ac:dyDescent="0.15">
      <c r="A307" s="638"/>
      <c r="B307" s="142" t="s">
        <v>140</v>
      </c>
      <c r="C307" s="387">
        <f>[9]B!C725</f>
        <v>107</v>
      </c>
      <c r="D307" s="387">
        <f>[9]B!D725</f>
        <v>103</v>
      </c>
      <c r="E307" s="387">
        <f>[9]B!E725</f>
        <v>103</v>
      </c>
      <c r="F307" s="387">
        <f>[9]B!F725</f>
        <v>0</v>
      </c>
      <c r="G307" s="387">
        <f>[9]B!G725</f>
        <v>4</v>
      </c>
      <c r="H307" s="409">
        <f>[9]B!AA725</f>
        <v>53</v>
      </c>
      <c r="I307" s="409">
        <f>[9]B!AB725</f>
        <v>15</v>
      </c>
      <c r="J307" s="409">
        <f>[9]B!AC725</f>
        <v>39</v>
      </c>
      <c r="K307" s="409">
        <f>[9]B!AD725</f>
        <v>0</v>
      </c>
      <c r="L307" s="409">
        <f>[9]B!AE725</f>
        <v>0</v>
      </c>
      <c r="M307" s="409">
        <f>[9]B!AF725</f>
        <v>0</v>
      </c>
      <c r="N307" s="409">
        <f>[9]B!AG725</f>
        <v>0</v>
      </c>
      <c r="O307" s="409">
        <f>[9]B!AH725</f>
        <v>0</v>
      </c>
      <c r="P307" s="409">
        <f>[9]B!AI725</f>
        <v>0</v>
      </c>
      <c r="Q307" s="409">
        <f>[9]B!AJ725</f>
        <v>0</v>
      </c>
      <c r="R307" s="410"/>
      <c r="S307" s="137"/>
      <c r="T307" s="137"/>
    </row>
    <row r="308" spans="1:22" ht="15" customHeight="1" x14ac:dyDescent="0.15">
      <c r="A308" s="42" t="s">
        <v>115</v>
      </c>
      <c r="B308" s="146" t="s">
        <v>141</v>
      </c>
      <c r="C308" s="421">
        <f>[9]B!C779</f>
        <v>0</v>
      </c>
      <c r="D308" s="421">
        <f>[9]B!D779</f>
        <v>0</v>
      </c>
      <c r="E308" s="421">
        <f>[9]B!E779</f>
        <v>0</v>
      </c>
      <c r="F308" s="421">
        <f>[9]B!F779</f>
        <v>0</v>
      </c>
      <c r="G308" s="421">
        <f>[9]B!G779</f>
        <v>0</v>
      </c>
      <c r="H308" s="422">
        <f>[9]B!AA779</f>
        <v>0</v>
      </c>
      <c r="I308" s="422">
        <f>[9]B!AB779</f>
        <v>0</v>
      </c>
      <c r="J308" s="422">
        <f>[9]B!AC779</f>
        <v>0</v>
      </c>
      <c r="K308" s="422">
        <f>[9]B!AD779</f>
        <v>0</v>
      </c>
      <c r="L308" s="422">
        <f>[9]B!AE779</f>
        <v>0</v>
      </c>
      <c r="M308" s="422">
        <f>[9]B!AF779</f>
        <v>0</v>
      </c>
      <c r="N308" s="422">
        <f>[9]B!AG779</f>
        <v>0</v>
      </c>
      <c r="O308" s="422">
        <f>[9]B!AH779</f>
        <v>0</v>
      </c>
      <c r="P308" s="422">
        <f>[9]B!AI779</f>
        <v>12</v>
      </c>
      <c r="Q308" s="422">
        <f>[9]B!AJ779</f>
        <v>0</v>
      </c>
      <c r="R308" s="423"/>
      <c r="S308" s="137"/>
      <c r="T308" s="137"/>
    </row>
    <row r="309" spans="1:22" s="60" customFormat="1" ht="15" customHeight="1" x14ac:dyDescent="0.15">
      <c r="A309" s="139"/>
      <c r="B309" s="147" t="s">
        <v>142</v>
      </c>
      <c r="C309" s="387">
        <f>[9]B!C837</f>
        <v>5</v>
      </c>
      <c r="D309" s="387">
        <f>[9]B!D837</f>
        <v>5</v>
      </c>
      <c r="E309" s="387">
        <f>[9]B!E837</f>
        <v>5</v>
      </c>
      <c r="F309" s="387">
        <f>[9]B!F837</f>
        <v>0</v>
      </c>
      <c r="G309" s="387">
        <f>[9]B!G837</f>
        <v>0</v>
      </c>
      <c r="H309" s="409">
        <f>[9]B!AA837</f>
        <v>0</v>
      </c>
      <c r="I309" s="409">
        <f>[9]B!AB837</f>
        <v>5</v>
      </c>
      <c r="J309" s="409">
        <f>[9]B!AC837</f>
        <v>0</v>
      </c>
      <c r="K309" s="409">
        <f>[9]B!AD837</f>
        <v>0</v>
      </c>
      <c r="L309" s="409">
        <f>[9]B!AE837</f>
        <v>0</v>
      </c>
      <c r="M309" s="409">
        <f>[9]B!AF837</f>
        <v>0</v>
      </c>
      <c r="N309" s="409">
        <f>[9]B!AG837</f>
        <v>0</v>
      </c>
      <c r="O309" s="409">
        <f>[9]B!AH837</f>
        <v>0</v>
      </c>
      <c r="P309" s="409">
        <f>[9]B!AI837</f>
        <v>0</v>
      </c>
      <c r="Q309" s="409">
        <f>[9]B!AJ837</f>
        <v>0</v>
      </c>
      <c r="R309" s="388"/>
      <c r="S309" s="117"/>
      <c r="T309" s="117"/>
    </row>
    <row r="310" spans="1:22" s="60" customFormat="1" ht="15" customHeight="1" x14ac:dyDescent="0.15">
      <c r="A310" s="741" t="s">
        <v>431</v>
      </c>
      <c r="B310" s="742"/>
      <c r="C310" s="383">
        <f>[9]B!C533</f>
        <v>5482</v>
      </c>
      <c r="D310" s="383">
        <f>[9]B!D533</f>
        <v>5306</v>
      </c>
      <c r="E310" s="383">
        <f>[9]B!E533</f>
        <v>5306</v>
      </c>
      <c r="F310" s="383">
        <f>[9]B!F533</f>
        <v>0</v>
      </c>
      <c r="G310" s="383">
        <f>[9]B!G533</f>
        <v>176</v>
      </c>
      <c r="H310" s="405">
        <f>[9]B!AA533</f>
        <v>4268</v>
      </c>
      <c r="I310" s="405">
        <f>[9]B!AB533</f>
        <v>133</v>
      </c>
      <c r="J310" s="405">
        <f>[9]B!AC533</f>
        <v>1081</v>
      </c>
      <c r="K310" s="405">
        <f>[9]B!AD533</f>
        <v>0</v>
      </c>
      <c r="L310" s="405">
        <f>[9]B!AE533</f>
        <v>0</v>
      </c>
      <c r="M310" s="405">
        <f>[9]B!AF533</f>
        <v>0</v>
      </c>
      <c r="N310" s="405">
        <f>[9]B!AG533</f>
        <v>0</v>
      </c>
      <c r="O310" s="405">
        <f>[9]B!AH533</f>
        <v>0</v>
      </c>
      <c r="P310" s="405">
        <f>[9]B!AI533</f>
        <v>3</v>
      </c>
      <c r="Q310" s="405">
        <f>[9]B!AJ533</f>
        <v>0</v>
      </c>
      <c r="R310" s="384"/>
      <c r="S310" s="117"/>
      <c r="T310" s="117"/>
    </row>
    <row r="311" spans="1:22" s="3" customFormat="1" ht="15" customHeight="1" x14ac:dyDescent="0.15">
      <c r="A311" s="743" t="s">
        <v>143</v>
      </c>
      <c r="B311" s="744"/>
      <c r="C311" s="424">
        <f>[9]B!C1051</f>
        <v>0</v>
      </c>
      <c r="D311" s="424">
        <f>[9]B!D1051</f>
        <v>0</v>
      </c>
      <c r="E311" s="424">
        <f>[9]B!E1051</f>
        <v>0</v>
      </c>
      <c r="F311" s="424">
        <f>[9]B!F1051</f>
        <v>0</v>
      </c>
      <c r="G311" s="424">
        <f>[9]B!G1051</f>
        <v>0</v>
      </c>
      <c r="H311" s="425">
        <f>[9]B!AA1051</f>
        <v>0</v>
      </c>
      <c r="I311" s="425">
        <f>[9]B!AB1051</f>
        <v>0</v>
      </c>
      <c r="J311" s="425">
        <f>[9]B!AC1051</f>
        <v>0</v>
      </c>
      <c r="K311" s="425">
        <f>[9]B!AD1051</f>
        <v>0</v>
      </c>
      <c r="L311" s="425">
        <f>[9]B!AE1051</f>
        <v>0</v>
      </c>
      <c r="M311" s="425">
        <f>[9]B!AF1051</f>
        <v>0</v>
      </c>
      <c r="N311" s="425">
        <f>[9]B!AG1051</f>
        <v>0</v>
      </c>
      <c r="O311" s="425">
        <f>[9]B!AH1051</f>
        <v>0</v>
      </c>
      <c r="P311" s="425">
        <f>[9]B!AI1051</f>
        <v>680</v>
      </c>
      <c r="Q311" s="425">
        <f>[9]B!AJ1051</f>
        <v>0</v>
      </c>
      <c r="R311" s="426"/>
      <c r="S311" s="143"/>
      <c r="T311" s="143"/>
    </row>
    <row r="312" spans="1:22" s="149" customFormat="1" ht="22.5" customHeight="1" x14ac:dyDescent="0.15">
      <c r="A312" s="12" t="s">
        <v>432</v>
      </c>
      <c r="B312" s="148"/>
      <c r="C312" s="148"/>
      <c r="R312" s="150"/>
      <c r="S312" s="150"/>
      <c r="T312" s="150"/>
    </row>
    <row r="313" spans="1:22" ht="24" customHeight="1" x14ac:dyDescent="0.15">
      <c r="A313" s="639" t="s">
        <v>433</v>
      </c>
      <c r="B313" s="720"/>
      <c r="C313" s="595" t="s">
        <v>410</v>
      </c>
      <c r="D313" s="681" t="s">
        <v>434</v>
      </c>
      <c r="E313" s="682"/>
      <c r="F313" s="682"/>
      <c r="G313" s="747"/>
      <c r="H313" s="726" t="s">
        <v>412</v>
      </c>
      <c r="I313" s="726"/>
      <c r="J313" s="727"/>
      <c r="K313" s="655" t="s">
        <v>413</v>
      </c>
      <c r="L313" s="655"/>
      <c r="M313" s="655"/>
      <c r="N313" s="656" t="s">
        <v>414</v>
      </c>
      <c r="O313" s="659" t="s">
        <v>415</v>
      </c>
      <c r="P313" s="660"/>
      <c r="Q313" s="661" t="s">
        <v>416</v>
      </c>
    </row>
    <row r="314" spans="1:22" ht="18" customHeight="1" x14ac:dyDescent="0.15">
      <c r="A314" s="639"/>
      <c r="B314" s="720"/>
      <c r="C314" s="596"/>
      <c r="D314" s="733" t="s">
        <v>418</v>
      </c>
      <c r="E314" s="735" t="s">
        <v>419</v>
      </c>
      <c r="F314" s="736"/>
      <c r="G314" s="733" t="s">
        <v>420</v>
      </c>
      <c r="H314" s="669" t="s">
        <v>421</v>
      </c>
      <c r="I314" s="671" t="s">
        <v>422</v>
      </c>
      <c r="J314" s="644" t="s">
        <v>423</v>
      </c>
      <c r="K314" s="646" t="s">
        <v>424</v>
      </c>
      <c r="L314" s="647" t="s">
        <v>425</v>
      </c>
      <c r="M314" s="648" t="s">
        <v>426</v>
      </c>
      <c r="N314" s="657"/>
      <c r="O314" s="649" t="s">
        <v>427</v>
      </c>
      <c r="P314" s="650" t="s">
        <v>428</v>
      </c>
      <c r="Q314" s="662"/>
      <c r="R314" s="151"/>
    </row>
    <row r="315" spans="1:22" ht="18" customHeight="1" x14ac:dyDescent="0.15">
      <c r="A315" s="639"/>
      <c r="B315" s="720"/>
      <c r="C315" s="680"/>
      <c r="D315" s="734"/>
      <c r="E315" s="152" t="s">
        <v>429</v>
      </c>
      <c r="F315" s="134" t="s">
        <v>430</v>
      </c>
      <c r="G315" s="734"/>
      <c r="H315" s="670"/>
      <c r="I315" s="672"/>
      <c r="J315" s="645"/>
      <c r="K315" s="646"/>
      <c r="L315" s="647"/>
      <c r="M315" s="648"/>
      <c r="N315" s="658"/>
      <c r="O315" s="649"/>
      <c r="P315" s="650"/>
      <c r="Q315" s="663"/>
      <c r="R315" s="151"/>
      <c r="U315" s="137"/>
      <c r="V315" s="137"/>
    </row>
    <row r="316" spans="1:22" ht="14.25" customHeight="1" x14ac:dyDescent="0.15">
      <c r="A316" s="153" t="s">
        <v>435</v>
      </c>
      <c r="B316" s="154"/>
      <c r="C316" s="155"/>
      <c r="D316" s="156"/>
      <c r="E316" s="157"/>
      <c r="F316" s="158"/>
      <c r="G316" s="159"/>
      <c r="H316" s="157"/>
      <c r="I316" s="160"/>
      <c r="J316" s="161"/>
      <c r="K316" s="162"/>
      <c r="L316" s="160"/>
      <c r="M316" s="161"/>
      <c r="N316" s="163"/>
      <c r="O316" s="162"/>
      <c r="P316" s="158"/>
      <c r="Q316" s="164"/>
      <c r="R316" s="165"/>
      <c r="U316" s="137"/>
    </row>
    <row r="317" spans="1:22" ht="15" customHeight="1" x14ac:dyDescent="0.15">
      <c r="A317" s="166" t="s">
        <v>436</v>
      </c>
      <c r="B317" s="167"/>
      <c r="C317" s="155"/>
      <c r="D317" s="156"/>
      <c r="E317" s="157"/>
      <c r="F317" s="158"/>
      <c r="G317" s="159"/>
      <c r="H317" s="157"/>
      <c r="I317" s="160"/>
      <c r="J317" s="161"/>
      <c r="K317" s="162"/>
      <c r="L317" s="160"/>
      <c r="M317" s="161"/>
      <c r="N317" s="163"/>
      <c r="O317" s="162"/>
      <c r="P317" s="158"/>
      <c r="Q317" s="164"/>
      <c r="R317" s="168"/>
      <c r="U317" s="137"/>
    </row>
    <row r="318" spans="1:22" ht="15" customHeight="1" x14ac:dyDescent="0.15">
      <c r="A318" s="683" t="s">
        <v>437</v>
      </c>
      <c r="B318" s="728"/>
      <c r="C318" s="427">
        <f>SUM([9]B!C844,[9]B!C851,[9]B!C855,[9]B!C862,[9]B!C871)</f>
        <v>0</v>
      </c>
      <c r="D318" s="427">
        <f>SUM([9]B!D844,[9]B!D851,[9]B!D855,[9]B!D862,[9]B!D871)</f>
        <v>0</v>
      </c>
      <c r="E318" s="428">
        <f>SUM([9]B!E844,[9]B!E851,[9]B!E855,[9]B!E862,[9]B!E871)</f>
        <v>0</v>
      </c>
      <c r="F318" s="428">
        <f>SUM([9]B!F844,[9]B!F851,[9]B!F855,[9]B!F862,[9]B!F871)</f>
        <v>0</v>
      </c>
      <c r="G318" s="428">
        <f>SUM([9]B!G844,[9]B!G851,[9]B!G855,[9]B!G862,[9]B!G871)</f>
        <v>0</v>
      </c>
      <c r="H318" s="428">
        <f>SUM([9]B!AA844,[9]B!AA851,[9]B!AA855,[9]B!AA862,[9]B!AA871)</f>
        <v>0</v>
      </c>
      <c r="I318" s="428">
        <f>SUM([9]B!AB844,[9]B!AB851,[9]B!AB855,[9]B!AB862,[9]B!AB871)</f>
        <v>0</v>
      </c>
      <c r="J318" s="428">
        <f>SUM([9]B!AC844,[9]B!AC851,[9]B!AC855,[9]B!AC862,[9]B!AC871)</f>
        <v>0</v>
      </c>
      <c r="K318" s="428">
        <f>SUM([9]B!AD844,[9]B!AD851,[9]B!AD855,[9]B!AD862,[9]B!AD871)</f>
        <v>0</v>
      </c>
      <c r="L318" s="428">
        <f>SUM([9]B!AE844,[9]B!AE851,[9]B!AE855,[9]B!AE862,[9]B!AE871)</f>
        <v>0</v>
      </c>
      <c r="M318" s="428">
        <f>SUM([9]B!AF844,[9]B!AF851,[9]B!AF855,[9]B!AF862,[9]B!AF871)</f>
        <v>0</v>
      </c>
      <c r="N318" s="428">
        <f>SUM([9]B!AG844,[9]B!AG851,[9]B!AG855,[9]B!AG862,[9]B!AG871)</f>
        <v>0</v>
      </c>
      <c r="O318" s="428">
        <f>SUM([9]B!AH844,[9]B!AH851,[9]B!AH855,[9]B!AH862,[9]B!AH871)</f>
        <v>0</v>
      </c>
      <c r="P318" s="428">
        <f>SUM([9]B!AI844,[9]B!AI851,[9]B!AI855,[9]B!AI862,[9]B!AI871)</f>
        <v>52</v>
      </c>
      <c r="Q318" s="428">
        <f>SUM([9]B!AJ844,[9]B!AJ851,[9]B!AJ855,[9]B!AJ862,[9]B!AJ871)</f>
        <v>0</v>
      </c>
      <c r="R318" s="169"/>
      <c r="U318" s="137"/>
    </row>
    <row r="319" spans="1:22" ht="15" customHeight="1" x14ac:dyDescent="0.15">
      <c r="A319" s="737" t="s">
        <v>438</v>
      </c>
      <c r="B319" s="738"/>
      <c r="C319" s="429">
        <f>SUM([9]B!C875,[9]B!C879,[9]B!C883,[9]B!C891,[9]B!C894,[9]B!C897)</f>
        <v>0</v>
      </c>
      <c r="D319" s="429">
        <f>SUM([9]B!D875,[9]B!D879,[9]B!D883,[9]B!D891,[9]B!D894,[9]B!D897)</f>
        <v>0</v>
      </c>
      <c r="E319" s="365">
        <f>SUM([9]B!E875,[9]B!E879,[9]B!E883,[9]B!E891,[9]B!E894,[9]B!E897)</f>
        <v>0</v>
      </c>
      <c r="F319" s="365">
        <f>SUM([9]B!F875,[9]B!F879,[9]B!F883,[9]B!F891,[9]B!F894,[9]B!F897)</f>
        <v>0</v>
      </c>
      <c r="G319" s="365">
        <f>SUM([9]B!G875,[9]B!G879,[9]B!G883,[9]B!G891,[9]B!G894,[9]B!G897)</f>
        <v>0</v>
      </c>
      <c r="H319" s="365">
        <f>SUM([9]B!AA875,[9]B!AA879,[9]B!AA883,[9]B!AA891,[9]B!AA894,[9]B!AA897)</f>
        <v>0</v>
      </c>
      <c r="I319" s="365">
        <f>SUM([9]B!AB875,[9]B!AB879,[9]B!AB883,[9]B!AB891,[9]B!AB894,[9]B!AB897)</f>
        <v>0</v>
      </c>
      <c r="J319" s="365">
        <f>SUM([9]B!AC875,[9]B!AC879,[9]B!AC883,[9]B!AC891,[9]B!AC894,[9]B!AC897)</f>
        <v>0</v>
      </c>
      <c r="K319" s="365">
        <f>SUM([9]B!AD875,[9]B!AD879,[9]B!AD883,[9]B!AD891,[9]B!AD894,[9]B!AD897)</f>
        <v>0</v>
      </c>
      <c r="L319" s="365">
        <f>SUM([9]B!AE875,[9]B!AE879,[9]B!AE883,[9]B!AE891,[9]B!AE894,[9]B!AE897)</f>
        <v>0</v>
      </c>
      <c r="M319" s="365">
        <f>SUM([9]B!AF875,[9]B!AF879,[9]B!AF883,[9]B!AF891,[9]B!AF894,[9]B!AF897)</f>
        <v>0</v>
      </c>
      <c r="N319" s="365">
        <f>SUM([9]B!AG875,[9]B!AG879,[9]B!AG883,[9]B!AG891,[9]B!AG894,[9]B!AG897)</f>
        <v>0</v>
      </c>
      <c r="O319" s="365">
        <f>SUM([9]B!AH875,[9]B!AH879,[9]B!AH883,[9]B!AH891,[9]B!AH894,[9]B!AH897)</f>
        <v>0</v>
      </c>
      <c r="P319" s="365">
        <f>SUM([9]B!AI875,[9]B!AI879,[9]B!AI883,[9]B!AI891,[9]B!AI894,[9]B!AI897)</f>
        <v>12</v>
      </c>
      <c r="Q319" s="365">
        <f>SUM([9]B!AJ875,[9]B!AJ879,[9]B!AJ883,[9]B!AJ891,[9]B!AJ894,[9]B!AJ897)</f>
        <v>0</v>
      </c>
      <c r="R319" s="41"/>
      <c r="U319" s="137"/>
    </row>
    <row r="320" spans="1:22" ht="15" customHeight="1" x14ac:dyDescent="0.15">
      <c r="A320" s="170" t="s">
        <v>439</v>
      </c>
      <c r="B320" s="171"/>
      <c r="C320" s="430"/>
      <c r="D320" s="431"/>
      <c r="E320" s="432"/>
      <c r="F320" s="433"/>
      <c r="G320" s="434"/>
      <c r="H320" s="432"/>
      <c r="I320" s="435"/>
      <c r="J320" s="433"/>
      <c r="K320" s="432"/>
      <c r="L320" s="435"/>
      <c r="M320" s="433"/>
      <c r="N320" s="436"/>
      <c r="O320" s="432"/>
      <c r="P320" s="433"/>
      <c r="Q320" s="437"/>
      <c r="R320" s="169"/>
      <c r="U320" s="137"/>
    </row>
    <row r="321" spans="1:24" ht="15" customHeight="1" x14ac:dyDescent="0.15">
      <c r="A321" s="739" t="s">
        <v>440</v>
      </c>
      <c r="B321" s="740"/>
      <c r="C321" s="344">
        <f>[9]B!C905</f>
        <v>0</v>
      </c>
      <c r="D321" s="344">
        <f>[9]B!D905</f>
        <v>0</v>
      </c>
      <c r="E321" s="381">
        <f>[9]B!E905</f>
        <v>0</v>
      </c>
      <c r="F321" s="381">
        <f>[9]B!F905</f>
        <v>0</v>
      </c>
      <c r="G321" s="381">
        <f>[9]B!G905</f>
        <v>0</v>
      </c>
      <c r="H321" s="381">
        <f>[9]B!AA905</f>
        <v>0</v>
      </c>
      <c r="I321" s="381">
        <f>[9]B!AB905</f>
        <v>0</v>
      </c>
      <c r="J321" s="381">
        <f>[9]B!AC905</f>
        <v>0</v>
      </c>
      <c r="K321" s="381">
        <f>[9]B!AD905</f>
        <v>0</v>
      </c>
      <c r="L321" s="381">
        <f>[9]B!AE905</f>
        <v>0</v>
      </c>
      <c r="M321" s="381">
        <f>[9]B!AF905</f>
        <v>0</v>
      </c>
      <c r="N321" s="381">
        <f>[9]B!AG905</f>
        <v>0</v>
      </c>
      <c r="O321" s="381">
        <f>[9]B!AH905</f>
        <v>0</v>
      </c>
      <c r="P321" s="381">
        <f>[9]B!AI905</f>
        <v>0</v>
      </c>
      <c r="Q321" s="381">
        <f>[9]B!AJ905</f>
        <v>0</v>
      </c>
      <c r="R321" s="169"/>
      <c r="U321" s="137"/>
    </row>
    <row r="322" spans="1:24" ht="15" customHeight="1" x14ac:dyDescent="0.15">
      <c r="A322" s="172" t="s">
        <v>441</v>
      </c>
      <c r="B322" s="173"/>
      <c r="C322" s="430"/>
      <c r="D322" s="431"/>
      <c r="E322" s="432"/>
      <c r="F322" s="433"/>
      <c r="G322" s="434"/>
      <c r="H322" s="432"/>
      <c r="I322" s="435"/>
      <c r="J322" s="433"/>
      <c r="K322" s="432"/>
      <c r="L322" s="435"/>
      <c r="M322" s="433"/>
      <c r="N322" s="436"/>
      <c r="O322" s="432"/>
      <c r="P322" s="433"/>
      <c r="Q322" s="437"/>
      <c r="R322" s="169"/>
      <c r="U322" s="137"/>
    </row>
    <row r="323" spans="1:24" ht="15" customHeight="1" x14ac:dyDescent="0.15">
      <c r="A323" s="683" t="s">
        <v>442</v>
      </c>
      <c r="B323" s="728"/>
      <c r="C323" s="438">
        <f>[9]B!C911</f>
        <v>0</v>
      </c>
      <c r="D323" s="438">
        <f>[9]B!D911</f>
        <v>0</v>
      </c>
      <c r="E323" s="439">
        <f>[9]B!E911</f>
        <v>0</v>
      </c>
      <c r="F323" s="439">
        <f>[9]B!F911</f>
        <v>0</v>
      </c>
      <c r="G323" s="439">
        <f>[9]B!G911</f>
        <v>0</v>
      </c>
      <c r="H323" s="439">
        <f>[9]B!AA911</f>
        <v>0</v>
      </c>
      <c r="I323" s="439">
        <f>[9]B!AB911</f>
        <v>0</v>
      </c>
      <c r="J323" s="439">
        <f>[9]B!AC911</f>
        <v>0</v>
      </c>
      <c r="K323" s="439">
        <f>[9]B!AD911</f>
        <v>0</v>
      </c>
      <c r="L323" s="439">
        <f>[9]B!AE911</f>
        <v>0</v>
      </c>
      <c r="M323" s="439">
        <f>[9]B!AF911</f>
        <v>0</v>
      </c>
      <c r="N323" s="439">
        <f>[9]B!AG911</f>
        <v>0</v>
      </c>
      <c r="O323" s="439">
        <f>[9]B!AH911</f>
        <v>0</v>
      </c>
      <c r="P323" s="439">
        <f>[9]B!AI911</f>
        <v>0</v>
      </c>
      <c r="Q323" s="439">
        <f>[9]B!AJ911</f>
        <v>0</v>
      </c>
      <c r="R323" s="169"/>
      <c r="U323" s="137"/>
    </row>
    <row r="324" spans="1:24" ht="15" customHeight="1" x14ac:dyDescent="0.15">
      <c r="A324" s="729" t="s">
        <v>443</v>
      </c>
      <c r="B324" s="730"/>
      <c r="C324" s="440">
        <f>[9]B!C927</f>
        <v>0</v>
      </c>
      <c r="D324" s="440">
        <f>[9]B!D927</f>
        <v>0</v>
      </c>
      <c r="E324" s="441">
        <f>[9]B!E927</f>
        <v>0</v>
      </c>
      <c r="F324" s="441">
        <f>[9]B!F927</f>
        <v>0</v>
      </c>
      <c r="G324" s="441">
        <f>[9]B!G927</f>
        <v>0</v>
      </c>
      <c r="H324" s="441">
        <f>[9]B!AA927</f>
        <v>0</v>
      </c>
      <c r="I324" s="441">
        <f>[9]B!AB927</f>
        <v>0</v>
      </c>
      <c r="J324" s="441">
        <f>[9]B!AC927</f>
        <v>0</v>
      </c>
      <c r="K324" s="441">
        <f>[9]B!AD927</f>
        <v>0</v>
      </c>
      <c r="L324" s="441">
        <f>[9]B!AE927</f>
        <v>0</v>
      </c>
      <c r="M324" s="441">
        <f>[9]B!AF927</f>
        <v>0</v>
      </c>
      <c r="N324" s="441">
        <f>[9]B!AG927</f>
        <v>0</v>
      </c>
      <c r="O324" s="441">
        <f>[9]B!AH927</f>
        <v>0</v>
      </c>
      <c r="P324" s="441">
        <f>[9]B!AI927</f>
        <v>0</v>
      </c>
      <c r="Q324" s="441">
        <f>[9]B!AJ927</f>
        <v>0</v>
      </c>
      <c r="R324" s="169"/>
      <c r="U324" s="137"/>
    </row>
    <row r="325" spans="1:24" ht="15" customHeight="1" x14ac:dyDescent="0.15">
      <c r="A325" s="729" t="s">
        <v>444</v>
      </c>
      <c r="B325" s="730"/>
      <c r="C325" s="442">
        <f>[9]B!C950</f>
        <v>0</v>
      </c>
      <c r="D325" s="442">
        <f>[9]B!D950</f>
        <v>0</v>
      </c>
      <c r="E325" s="443">
        <f>[9]B!E950</f>
        <v>0</v>
      </c>
      <c r="F325" s="443">
        <f>[9]B!F950</f>
        <v>0</v>
      </c>
      <c r="G325" s="443">
        <f>[9]B!G950</f>
        <v>0</v>
      </c>
      <c r="H325" s="443">
        <f>[9]B!AA950</f>
        <v>0</v>
      </c>
      <c r="I325" s="443">
        <f>[9]B!AB950</f>
        <v>0</v>
      </c>
      <c r="J325" s="443">
        <f>[9]B!AC950</f>
        <v>0</v>
      </c>
      <c r="K325" s="443">
        <f>[9]B!AD950</f>
        <v>0</v>
      </c>
      <c r="L325" s="443">
        <f>[9]B!AE950</f>
        <v>0</v>
      </c>
      <c r="M325" s="443">
        <f>[9]B!AF950</f>
        <v>0</v>
      </c>
      <c r="N325" s="443">
        <f>[9]B!AG950</f>
        <v>0</v>
      </c>
      <c r="O325" s="443">
        <f>[9]B!AH950</f>
        <v>0</v>
      </c>
      <c r="P325" s="443">
        <f>[9]B!AI950</f>
        <v>0</v>
      </c>
      <c r="Q325" s="443">
        <f>[9]B!AJ950</f>
        <v>0</v>
      </c>
      <c r="R325" s="169"/>
      <c r="U325" s="137"/>
    </row>
    <row r="326" spans="1:24" ht="15" customHeight="1" x14ac:dyDescent="0.15">
      <c r="A326" s="731" t="s">
        <v>445</v>
      </c>
      <c r="B326" s="732"/>
      <c r="C326" s="444">
        <f>SUM(C318+C319+C321+C323+C324+C325)</f>
        <v>0</v>
      </c>
      <c r="D326" s="444">
        <f t="shared" ref="D326:Q326" si="8">SUM(D318+D319+D321+D323+D324+D325)</f>
        <v>0</v>
      </c>
      <c r="E326" s="444">
        <f t="shared" si="8"/>
        <v>0</v>
      </c>
      <c r="F326" s="444">
        <f t="shared" si="8"/>
        <v>0</v>
      </c>
      <c r="G326" s="444">
        <f t="shared" si="8"/>
        <v>0</v>
      </c>
      <c r="H326" s="444">
        <f t="shared" si="8"/>
        <v>0</v>
      </c>
      <c r="I326" s="444">
        <f t="shared" si="8"/>
        <v>0</v>
      </c>
      <c r="J326" s="444">
        <f t="shared" si="8"/>
        <v>0</v>
      </c>
      <c r="K326" s="444">
        <f t="shared" si="8"/>
        <v>0</v>
      </c>
      <c r="L326" s="444">
        <f t="shared" si="8"/>
        <v>0</v>
      </c>
      <c r="M326" s="444">
        <f t="shared" si="8"/>
        <v>0</v>
      </c>
      <c r="N326" s="444">
        <f t="shared" si="8"/>
        <v>0</v>
      </c>
      <c r="O326" s="444">
        <f t="shared" si="8"/>
        <v>0</v>
      </c>
      <c r="P326" s="444">
        <f t="shared" si="8"/>
        <v>64</v>
      </c>
      <c r="Q326" s="444">
        <f t="shared" si="8"/>
        <v>0</v>
      </c>
      <c r="R326" s="169"/>
      <c r="U326" s="137"/>
    </row>
    <row r="327" spans="1:24" s="177" customFormat="1" ht="24.95" customHeight="1" x14ac:dyDescent="0.15">
      <c r="A327" s="174" t="s">
        <v>446</v>
      </c>
      <c r="B327" s="175"/>
      <c r="C327" s="175"/>
      <c r="D327" s="445"/>
      <c r="E327" s="445"/>
      <c r="F327" s="445"/>
      <c r="G327" s="445"/>
      <c r="H327" s="445"/>
      <c r="I327" s="445"/>
      <c r="J327" s="445"/>
      <c r="K327" s="445"/>
      <c r="L327" s="445"/>
      <c r="M327" s="445"/>
      <c r="N327" s="445"/>
      <c r="O327" s="446"/>
      <c r="P327" s="446"/>
      <c r="Q327" s="446"/>
      <c r="R327" s="446"/>
      <c r="S327" s="176"/>
      <c r="X327" s="5"/>
    </row>
    <row r="328" spans="1:24" ht="24" customHeight="1" x14ac:dyDescent="0.15">
      <c r="A328" s="639" t="s">
        <v>447</v>
      </c>
      <c r="B328" s="720"/>
      <c r="C328" s="595" t="s">
        <v>410</v>
      </c>
      <c r="D328" s="725" t="s">
        <v>434</v>
      </c>
      <c r="E328" s="725"/>
      <c r="F328" s="725"/>
      <c r="G328" s="725"/>
      <c r="H328" s="726" t="s">
        <v>412</v>
      </c>
      <c r="I328" s="726"/>
      <c r="J328" s="727"/>
      <c r="K328" s="655" t="s">
        <v>413</v>
      </c>
      <c r="L328" s="655"/>
      <c r="M328" s="655"/>
      <c r="N328" s="656" t="s">
        <v>414</v>
      </c>
      <c r="O328" s="659" t="s">
        <v>415</v>
      </c>
      <c r="P328" s="660"/>
      <c r="Q328" s="661" t="s">
        <v>416</v>
      </c>
      <c r="S328" s="151"/>
    </row>
    <row r="329" spans="1:24" ht="18" customHeight="1" x14ac:dyDescent="0.15">
      <c r="A329" s="639"/>
      <c r="B329" s="720"/>
      <c r="C329" s="596"/>
      <c r="D329" s="664" t="s">
        <v>448</v>
      </c>
      <c r="E329" s="721" t="s">
        <v>419</v>
      </c>
      <c r="F329" s="722"/>
      <c r="G329" s="723" t="s">
        <v>449</v>
      </c>
      <c r="H329" s="669" t="s">
        <v>421</v>
      </c>
      <c r="I329" s="671" t="s">
        <v>422</v>
      </c>
      <c r="J329" s="644" t="s">
        <v>423</v>
      </c>
      <c r="K329" s="646" t="s">
        <v>424</v>
      </c>
      <c r="L329" s="647" t="s">
        <v>425</v>
      </c>
      <c r="M329" s="648" t="s">
        <v>426</v>
      </c>
      <c r="N329" s="657"/>
      <c r="O329" s="649" t="s">
        <v>427</v>
      </c>
      <c r="P329" s="650" t="s">
        <v>428</v>
      </c>
      <c r="Q329" s="662"/>
    </row>
    <row r="330" spans="1:24" ht="18" customHeight="1" x14ac:dyDescent="0.15">
      <c r="A330" s="639"/>
      <c r="B330" s="720"/>
      <c r="C330" s="680"/>
      <c r="D330" s="665"/>
      <c r="E330" s="152" t="s">
        <v>429</v>
      </c>
      <c r="F330" s="134" t="s">
        <v>430</v>
      </c>
      <c r="G330" s="724"/>
      <c r="H330" s="670"/>
      <c r="I330" s="672"/>
      <c r="J330" s="645"/>
      <c r="K330" s="646"/>
      <c r="L330" s="647"/>
      <c r="M330" s="648"/>
      <c r="N330" s="658"/>
      <c r="O330" s="649"/>
      <c r="P330" s="650"/>
      <c r="Q330" s="663"/>
    </row>
    <row r="331" spans="1:24" ht="15" customHeight="1" x14ac:dyDescent="0.15">
      <c r="A331" s="447">
        <v>1901023</v>
      </c>
      <c r="B331" s="448" t="s">
        <v>369</v>
      </c>
      <c r="C331" s="449">
        <f>[9]B!C2249</f>
        <v>13</v>
      </c>
      <c r="D331" s="449">
        <f>[9]B!D2249</f>
        <v>13</v>
      </c>
      <c r="E331" s="450">
        <f>[9]B!E2249</f>
        <v>13</v>
      </c>
      <c r="F331" s="450">
        <f>[9]B!F2249</f>
        <v>0</v>
      </c>
      <c r="G331" s="450">
        <f>[9]B!G2249</f>
        <v>0</v>
      </c>
      <c r="H331" s="451">
        <f>[9]B!AA2249</f>
        <v>13</v>
      </c>
      <c r="I331" s="451">
        <f>[9]B!AB2249</f>
        <v>0</v>
      </c>
      <c r="J331" s="451">
        <f>[9]B!AC2249</f>
        <v>0</v>
      </c>
      <c r="K331" s="451">
        <f>[9]B!AD2249</f>
        <v>0</v>
      </c>
      <c r="L331" s="451">
        <f>[9]B!AE2249</f>
        <v>0</v>
      </c>
      <c r="M331" s="451">
        <f>[9]B!AF2249</f>
        <v>0</v>
      </c>
      <c r="N331" s="451">
        <f>[9]B!AG2249</f>
        <v>0</v>
      </c>
      <c r="O331" s="451">
        <f>[9]B!AH2249</f>
        <v>0</v>
      </c>
      <c r="P331" s="451">
        <f>[9]B!AI2249</f>
        <v>0</v>
      </c>
      <c r="Q331" s="451">
        <f>[9]B!AJ2249</f>
        <v>0</v>
      </c>
      <c r="R331" s="169"/>
    </row>
    <row r="332" spans="1:24" ht="15" customHeight="1" x14ac:dyDescent="0.15">
      <c r="A332" s="452">
        <v>1901024</v>
      </c>
      <c r="B332" s="453" t="s">
        <v>370</v>
      </c>
      <c r="C332" s="449">
        <f>[9]B!C2250</f>
        <v>0</v>
      </c>
      <c r="D332" s="449">
        <f>[9]B!D2250</f>
        <v>0</v>
      </c>
      <c r="E332" s="450">
        <f>[9]B!E2250</f>
        <v>0</v>
      </c>
      <c r="F332" s="450">
        <f>[9]B!F2250</f>
        <v>0</v>
      </c>
      <c r="G332" s="450">
        <f>[9]B!G2250</f>
        <v>0</v>
      </c>
      <c r="H332" s="451">
        <f>[9]B!AA2250</f>
        <v>0</v>
      </c>
      <c r="I332" s="451">
        <f>[9]B!AB2250</f>
        <v>0</v>
      </c>
      <c r="J332" s="451">
        <f>[9]B!AC2250</f>
        <v>0</v>
      </c>
      <c r="K332" s="451">
        <f>[9]B!AD2250</f>
        <v>0</v>
      </c>
      <c r="L332" s="451">
        <f>[9]B!AE2250</f>
        <v>0</v>
      </c>
      <c r="M332" s="451">
        <f>[9]B!AF2250</f>
        <v>0</v>
      </c>
      <c r="N332" s="451">
        <f>[9]B!AG2250</f>
        <v>0</v>
      </c>
      <c r="O332" s="451">
        <f>[9]B!AH2250</f>
        <v>0</v>
      </c>
      <c r="P332" s="451">
        <f>[9]B!AI2250</f>
        <v>0</v>
      </c>
      <c r="Q332" s="451">
        <f>[9]B!AJ2250</f>
        <v>0</v>
      </c>
      <c r="R332" s="169"/>
    </row>
    <row r="333" spans="1:24" ht="15" customHeight="1" x14ac:dyDescent="0.15">
      <c r="A333" s="452">
        <v>1901025</v>
      </c>
      <c r="B333" s="453" t="s">
        <v>450</v>
      </c>
      <c r="C333" s="449">
        <f>[9]B!C2251</f>
        <v>0</v>
      </c>
      <c r="D333" s="449">
        <f>[9]B!D2251</f>
        <v>0</v>
      </c>
      <c r="E333" s="450">
        <f>[9]B!E2251</f>
        <v>0</v>
      </c>
      <c r="F333" s="450">
        <f>[9]B!F2251</f>
        <v>0</v>
      </c>
      <c r="G333" s="450">
        <f>[9]B!G2251</f>
        <v>0</v>
      </c>
      <c r="H333" s="451">
        <f>[9]B!AA2251</f>
        <v>0</v>
      </c>
      <c r="I333" s="451">
        <f>[9]B!AB2251</f>
        <v>0</v>
      </c>
      <c r="J333" s="451">
        <f>[9]B!AC2251</f>
        <v>0</v>
      </c>
      <c r="K333" s="451">
        <f>[9]B!AD2251</f>
        <v>0</v>
      </c>
      <c r="L333" s="451">
        <f>[9]B!AE2251</f>
        <v>0</v>
      </c>
      <c r="M333" s="451">
        <f>[9]B!AF2251</f>
        <v>0</v>
      </c>
      <c r="N333" s="451">
        <f>[9]B!AG2251</f>
        <v>0</v>
      </c>
      <c r="O333" s="451">
        <f>[9]B!AH2251</f>
        <v>0</v>
      </c>
      <c r="P333" s="451">
        <f>[9]B!AI2251</f>
        <v>0</v>
      </c>
      <c r="Q333" s="451">
        <f>[9]B!AJ2251</f>
        <v>0</v>
      </c>
      <c r="R333" s="169"/>
    </row>
    <row r="334" spans="1:24" ht="15" customHeight="1" x14ac:dyDescent="0.15">
      <c r="A334" s="452">
        <v>1901026</v>
      </c>
      <c r="B334" s="453" t="s">
        <v>374</v>
      </c>
      <c r="C334" s="449">
        <f>[9]B!C2252</f>
        <v>0</v>
      </c>
      <c r="D334" s="449">
        <f>[9]B!D2252</f>
        <v>0</v>
      </c>
      <c r="E334" s="450">
        <f>[9]B!E2252</f>
        <v>0</v>
      </c>
      <c r="F334" s="450">
        <f>[9]B!F2252</f>
        <v>0</v>
      </c>
      <c r="G334" s="450">
        <f>[9]B!G2252</f>
        <v>0</v>
      </c>
      <c r="H334" s="451">
        <f>[9]B!AA2252</f>
        <v>0</v>
      </c>
      <c r="I334" s="451">
        <f>[9]B!AB2252</f>
        <v>0</v>
      </c>
      <c r="J334" s="451">
        <f>[9]B!AC2252</f>
        <v>0</v>
      </c>
      <c r="K334" s="451">
        <f>[9]B!AD2252</f>
        <v>0</v>
      </c>
      <c r="L334" s="451">
        <f>[9]B!AE2252</f>
        <v>0</v>
      </c>
      <c r="M334" s="451">
        <f>[9]B!AF2252</f>
        <v>0</v>
      </c>
      <c r="N334" s="451">
        <f>[9]B!AG2252</f>
        <v>0</v>
      </c>
      <c r="O334" s="451">
        <f>[9]B!AH2252</f>
        <v>0</v>
      </c>
      <c r="P334" s="451">
        <f>[9]B!AI2252</f>
        <v>0</v>
      </c>
      <c r="Q334" s="451">
        <f>[9]B!AJ2252</f>
        <v>0</v>
      </c>
      <c r="R334" s="169"/>
    </row>
    <row r="335" spans="1:24" ht="15" customHeight="1" x14ac:dyDescent="0.15">
      <c r="A335" s="452">
        <v>1901126</v>
      </c>
      <c r="B335" s="453" t="s">
        <v>375</v>
      </c>
      <c r="C335" s="449">
        <f>[9]B!C2253</f>
        <v>0</v>
      </c>
      <c r="D335" s="449">
        <f>[9]B!D2253</f>
        <v>0</v>
      </c>
      <c r="E335" s="450">
        <f>[9]B!E2253</f>
        <v>0</v>
      </c>
      <c r="F335" s="450">
        <f>[9]B!F2253</f>
        <v>0</v>
      </c>
      <c r="G335" s="450">
        <f>[9]B!G2253</f>
        <v>0</v>
      </c>
      <c r="H335" s="451">
        <f>[9]B!AA2253</f>
        <v>0</v>
      </c>
      <c r="I335" s="451">
        <f>[9]B!AB2253</f>
        <v>0</v>
      </c>
      <c r="J335" s="451">
        <f>[9]B!AC2253</f>
        <v>0</v>
      </c>
      <c r="K335" s="451">
        <f>[9]B!AD2253</f>
        <v>0</v>
      </c>
      <c r="L335" s="451">
        <f>[9]B!AE2253</f>
        <v>0</v>
      </c>
      <c r="M335" s="451">
        <f>[9]B!AF2253</f>
        <v>0</v>
      </c>
      <c r="N335" s="451">
        <f>[9]B!AG2253</f>
        <v>0</v>
      </c>
      <c r="O335" s="451">
        <f>[9]B!AH2253</f>
        <v>0</v>
      </c>
      <c r="P335" s="451">
        <f>[9]B!AI2253</f>
        <v>0</v>
      </c>
      <c r="Q335" s="451">
        <f>[9]B!AJ2253</f>
        <v>0</v>
      </c>
      <c r="R335" s="169"/>
    </row>
    <row r="336" spans="1:24" ht="15" customHeight="1" x14ac:dyDescent="0.15">
      <c r="A336" s="452">
        <v>1901027</v>
      </c>
      <c r="B336" s="453" t="s">
        <v>451</v>
      </c>
      <c r="C336" s="449">
        <f>[9]B!C2254</f>
        <v>0</v>
      </c>
      <c r="D336" s="449">
        <f>[9]B!D2254</f>
        <v>0</v>
      </c>
      <c r="E336" s="450">
        <f>[9]B!E2254</f>
        <v>0</v>
      </c>
      <c r="F336" s="450">
        <f>[9]B!F2254</f>
        <v>0</v>
      </c>
      <c r="G336" s="450">
        <f>[9]B!G2254</f>
        <v>0</v>
      </c>
      <c r="H336" s="451">
        <f>[9]B!AA2254</f>
        <v>0</v>
      </c>
      <c r="I336" s="451">
        <f>[9]B!AB2254</f>
        <v>0</v>
      </c>
      <c r="J336" s="451">
        <f>[9]B!AC2254</f>
        <v>0</v>
      </c>
      <c r="K336" s="451">
        <f>[9]B!AD2254</f>
        <v>0</v>
      </c>
      <c r="L336" s="451">
        <f>[9]B!AE2254</f>
        <v>0</v>
      </c>
      <c r="M336" s="451">
        <f>[9]B!AF2254</f>
        <v>0</v>
      </c>
      <c r="N336" s="451">
        <f>[9]B!AG2254</f>
        <v>0</v>
      </c>
      <c r="O336" s="451">
        <f>[9]B!AH2254</f>
        <v>0</v>
      </c>
      <c r="P336" s="451">
        <f>[9]B!AI2254</f>
        <v>0</v>
      </c>
      <c r="Q336" s="451">
        <f>[9]B!AJ2254</f>
        <v>0</v>
      </c>
      <c r="R336" s="169"/>
    </row>
    <row r="337" spans="1:18" ht="15" customHeight="1" x14ac:dyDescent="0.15">
      <c r="A337" s="452">
        <v>1901028</v>
      </c>
      <c r="B337" s="453" t="s">
        <v>379</v>
      </c>
      <c r="C337" s="449">
        <f>[9]B!C2255</f>
        <v>0</v>
      </c>
      <c r="D337" s="449">
        <f>[9]B!D2255</f>
        <v>0</v>
      </c>
      <c r="E337" s="450">
        <f>[9]B!E2255</f>
        <v>0</v>
      </c>
      <c r="F337" s="450">
        <f>[9]B!F2255</f>
        <v>0</v>
      </c>
      <c r="G337" s="450">
        <f>[9]B!G2255</f>
        <v>0</v>
      </c>
      <c r="H337" s="451">
        <f>[9]B!AA2255</f>
        <v>0</v>
      </c>
      <c r="I337" s="451">
        <f>[9]B!AB2255</f>
        <v>0</v>
      </c>
      <c r="J337" s="451">
        <f>[9]B!AC2255</f>
        <v>0</v>
      </c>
      <c r="K337" s="451">
        <f>[9]B!AD2255</f>
        <v>0</v>
      </c>
      <c r="L337" s="451">
        <f>[9]B!AE2255</f>
        <v>0</v>
      </c>
      <c r="M337" s="451">
        <f>[9]B!AF2255</f>
        <v>0</v>
      </c>
      <c r="N337" s="451">
        <f>[9]B!AG2255</f>
        <v>0</v>
      </c>
      <c r="O337" s="451">
        <f>[9]B!AH2255</f>
        <v>0</v>
      </c>
      <c r="P337" s="451">
        <f>[9]B!AI2255</f>
        <v>0</v>
      </c>
      <c r="Q337" s="451">
        <f>[9]B!AJ2255</f>
        <v>0</v>
      </c>
      <c r="R337" s="169"/>
    </row>
    <row r="338" spans="1:18" ht="15" customHeight="1" x14ac:dyDescent="0.15">
      <c r="A338" s="454">
        <v>1901029</v>
      </c>
      <c r="B338" s="455" t="s">
        <v>380</v>
      </c>
      <c r="C338" s="449">
        <f>[9]B!C2256</f>
        <v>0</v>
      </c>
      <c r="D338" s="449">
        <f>[9]B!D2256</f>
        <v>0</v>
      </c>
      <c r="E338" s="450">
        <f>[9]B!E2256</f>
        <v>0</v>
      </c>
      <c r="F338" s="450">
        <f>[9]B!F2256</f>
        <v>0</v>
      </c>
      <c r="G338" s="450">
        <f>[9]B!G2256</f>
        <v>0</v>
      </c>
      <c r="H338" s="451">
        <f>[9]B!AA2256</f>
        <v>0</v>
      </c>
      <c r="I338" s="451">
        <f>[9]B!AB2256</f>
        <v>0</v>
      </c>
      <c r="J338" s="451">
        <f>[9]B!AC2256</f>
        <v>0</v>
      </c>
      <c r="K338" s="451">
        <f>[9]B!AD2256</f>
        <v>0</v>
      </c>
      <c r="L338" s="451">
        <f>[9]B!AE2256</f>
        <v>0</v>
      </c>
      <c r="M338" s="451">
        <f>[9]B!AF2256</f>
        <v>0</v>
      </c>
      <c r="N338" s="451">
        <f>[9]B!AG2256</f>
        <v>0</v>
      </c>
      <c r="O338" s="451">
        <f>[9]B!AH2256</f>
        <v>0</v>
      </c>
      <c r="P338" s="451">
        <f>[9]B!AI2256</f>
        <v>0</v>
      </c>
      <c r="Q338" s="451">
        <f>[9]B!AJ2256</f>
        <v>0</v>
      </c>
      <c r="R338" s="169"/>
    </row>
    <row r="339" spans="1:18" s="393" customFormat="1" ht="15" customHeight="1" x14ac:dyDescent="0.15">
      <c r="A339" s="700" t="s">
        <v>410</v>
      </c>
      <c r="B339" s="701"/>
      <c r="C339" s="456">
        <f>SUM(C331:C338)</f>
        <v>13</v>
      </c>
      <c r="D339" s="457">
        <f>SUM(D331:D338)</f>
        <v>13</v>
      </c>
      <c r="E339" s="458">
        <f t="shared" ref="E339:Q339" si="9">SUM(E331:E338)</f>
        <v>13</v>
      </c>
      <c r="F339" s="458">
        <f t="shared" si="9"/>
        <v>0</v>
      </c>
      <c r="G339" s="458">
        <f t="shared" si="9"/>
        <v>0</v>
      </c>
      <c r="H339" s="458">
        <f t="shared" si="9"/>
        <v>13</v>
      </c>
      <c r="I339" s="458">
        <f t="shared" si="9"/>
        <v>0</v>
      </c>
      <c r="J339" s="458">
        <f t="shared" si="9"/>
        <v>0</v>
      </c>
      <c r="K339" s="458">
        <f t="shared" si="9"/>
        <v>0</v>
      </c>
      <c r="L339" s="458">
        <f t="shared" si="9"/>
        <v>0</v>
      </c>
      <c r="M339" s="458">
        <f t="shared" si="9"/>
        <v>0</v>
      </c>
      <c r="N339" s="458">
        <f t="shared" si="9"/>
        <v>0</v>
      </c>
      <c r="O339" s="458">
        <f t="shared" si="9"/>
        <v>0</v>
      </c>
      <c r="P339" s="444">
        <f t="shared" si="9"/>
        <v>0</v>
      </c>
      <c r="Q339" s="444">
        <f t="shared" si="9"/>
        <v>0</v>
      </c>
      <c r="R339" s="169"/>
    </row>
    <row r="340" spans="1:18" ht="24.95" customHeight="1" x14ac:dyDescent="0.15">
      <c r="A340" s="702" t="s">
        <v>452</v>
      </c>
      <c r="B340" s="702"/>
      <c r="C340" s="178"/>
      <c r="D340" s="459"/>
      <c r="E340" s="459"/>
      <c r="F340" s="459"/>
      <c r="G340" s="459"/>
      <c r="H340" s="459"/>
      <c r="I340" s="459"/>
      <c r="J340" s="459"/>
      <c r="K340" s="459"/>
      <c r="L340" s="459"/>
      <c r="M340" s="459"/>
      <c r="N340" s="179"/>
      <c r="O340" s="371"/>
      <c r="P340" s="371"/>
    </row>
    <row r="341" spans="1:18" ht="15" customHeight="1" x14ac:dyDescent="0.15">
      <c r="A341" s="690" t="s">
        <v>453</v>
      </c>
      <c r="B341" s="691"/>
      <c r="C341" s="705" t="s">
        <v>6</v>
      </c>
      <c r="D341" s="673" t="s">
        <v>418</v>
      </c>
      <c r="E341" s="709" t="s">
        <v>454</v>
      </c>
      <c r="F341" s="709"/>
      <c r="G341" s="709"/>
      <c r="H341" s="709"/>
      <c r="I341" s="709"/>
      <c r="J341" s="710"/>
      <c r="K341" s="711" t="s">
        <v>455</v>
      </c>
      <c r="L341" s="714" t="s">
        <v>413</v>
      </c>
      <c r="M341" s="715"/>
      <c r="N341" s="716"/>
      <c r="O341" s="656" t="s">
        <v>414</v>
      </c>
      <c r="P341" s="694" t="s">
        <v>415</v>
      </c>
      <c r="Q341" s="695"/>
      <c r="R341" s="661" t="s">
        <v>416</v>
      </c>
    </row>
    <row r="342" spans="1:18" ht="15" customHeight="1" x14ac:dyDescent="0.15">
      <c r="A342" s="703"/>
      <c r="B342" s="704"/>
      <c r="C342" s="706"/>
      <c r="D342" s="708"/>
      <c r="E342" s="698" t="s">
        <v>456</v>
      </c>
      <c r="F342" s="699"/>
      <c r="G342" s="699"/>
      <c r="H342" s="699" t="s">
        <v>457</v>
      </c>
      <c r="I342" s="699"/>
      <c r="J342" s="699"/>
      <c r="K342" s="712"/>
      <c r="L342" s="717"/>
      <c r="M342" s="718"/>
      <c r="N342" s="719"/>
      <c r="O342" s="657"/>
      <c r="P342" s="696"/>
      <c r="Q342" s="697"/>
      <c r="R342" s="662"/>
    </row>
    <row r="343" spans="1:18" ht="45" customHeight="1" x14ac:dyDescent="0.15">
      <c r="A343" s="692"/>
      <c r="B343" s="693"/>
      <c r="C343" s="707"/>
      <c r="D343" s="674"/>
      <c r="E343" s="180" t="s">
        <v>429</v>
      </c>
      <c r="F343" s="181" t="s">
        <v>430</v>
      </c>
      <c r="G343" s="560" t="s">
        <v>449</v>
      </c>
      <c r="H343" s="180" t="s">
        <v>429</v>
      </c>
      <c r="I343" s="181" t="s">
        <v>430</v>
      </c>
      <c r="J343" s="560" t="s">
        <v>449</v>
      </c>
      <c r="K343" s="713"/>
      <c r="L343" s="183" t="s">
        <v>424</v>
      </c>
      <c r="M343" s="184" t="s">
        <v>425</v>
      </c>
      <c r="N343" s="185" t="s">
        <v>426</v>
      </c>
      <c r="O343" s="658"/>
      <c r="P343" s="460" t="s">
        <v>427</v>
      </c>
      <c r="Q343" s="461" t="s">
        <v>428</v>
      </c>
      <c r="R343" s="663"/>
    </row>
    <row r="344" spans="1:18" ht="15" customHeight="1" x14ac:dyDescent="0.15">
      <c r="A344" s="186" t="s">
        <v>458</v>
      </c>
      <c r="B344" s="187" t="s">
        <v>459</v>
      </c>
      <c r="C344" s="311">
        <f>[9]B!$C$1216</f>
        <v>5</v>
      </c>
      <c r="D344" s="449">
        <f>[9]B!H1216</f>
        <v>5</v>
      </c>
      <c r="E344" s="450">
        <f>[9]B!I1216</f>
        <v>0</v>
      </c>
      <c r="F344" s="450">
        <f>[9]B!J1216</f>
        <v>5</v>
      </c>
      <c r="G344" s="450">
        <f>[9]B!K1216</f>
        <v>0</v>
      </c>
      <c r="H344" s="450">
        <f>[9]B!L1216</f>
        <v>0</v>
      </c>
      <c r="I344" s="450">
        <f>[9]B!M1216</f>
        <v>0</v>
      </c>
      <c r="J344" s="450">
        <f>[9]B!N1216</f>
        <v>0</v>
      </c>
      <c r="K344" s="462"/>
      <c r="L344" s="450">
        <f>[9]B!AD1216</f>
        <v>0</v>
      </c>
      <c r="M344" s="450">
        <f>[9]B!AE1216</f>
        <v>0</v>
      </c>
      <c r="N344" s="450">
        <f>[9]B!AF1216</f>
        <v>0</v>
      </c>
      <c r="O344" s="450">
        <f>[9]B!AG1216</f>
        <v>0</v>
      </c>
      <c r="P344" s="450">
        <f>[9]B!AH1216</f>
        <v>0</v>
      </c>
      <c r="Q344" s="450">
        <f>[9]B!AI1216</f>
        <v>0</v>
      </c>
      <c r="R344" s="450">
        <f>[9]B!AJ1216</f>
        <v>0</v>
      </c>
    </row>
    <row r="345" spans="1:18" ht="15" customHeight="1" x14ac:dyDescent="0.15">
      <c r="A345" s="188" t="s">
        <v>460</v>
      </c>
      <c r="B345" s="189" t="s">
        <v>461</v>
      </c>
      <c r="C345" s="449">
        <f>[9]B!C1352</f>
        <v>129</v>
      </c>
      <c r="D345" s="449">
        <f>[9]B!H1352</f>
        <v>119</v>
      </c>
      <c r="E345" s="451">
        <f>[9]B!I1352</f>
        <v>102</v>
      </c>
      <c r="F345" s="451">
        <f>[9]B!J1352</f>
        <v>17</v>
      </c>
      <c r="G345" s="451">
        <f>[9]B!K1352</f>
        <v>1</v>
      </c>
      <c r="H345" s="451">
        <f>[9]B!L1352</f>
        <v>5</v>
      </c>
      <c r="I345" s="451">
        <f>[9]B!M1352</f>
        <v>3</v>
      </c>
      <c r="J345" s="451">
        <f>[9]B!N1352</f>
        <v>1</v>
      </c>
      <c r="K345" s="451">
        <v>38</v>
      </c>
      <c r="L345" s="451">
        <f>[9]B!AD1352</f>
        <v>0</v>
      </c>
      <c r="M345" s="451">
        <f>[9]B!AE1352</f>
        <v>0</v>
      </c>
      <c r="N345" s="451">
        <f>[9]B!AF1352</f>
        <v>0</v>
      </c>
      <c r="O345" s="451">
        <f>[9]B!AG1352</f>
        <v>0</v>
      </c>
      <c r="P345" s="451">
        <f>[9]B!AH1352</f>
        <v>0</v>
      </c>
      <c r="Q345" s="451">
        <f>[9]B!AI1352</f>
        <v>0</v>
      </c>
      <c r="R345" s="451">
        <f>[9]B!AJ1352</f>
        <v>0</v>
      </c>
    </row>
    <row r="346" spans="1:18" ht="15" customHeight="1" x14ac:dyDescent="0.15">
      <c r="A346" s="188" t="s">
        <v>113</v>
      </c>
      <c r="B346" s="189" t="s">
        <v>462</v>
      </c>
      <c r="C346" s="449">
        <f>[9]B!C1502</f>
        <v>66</v>
      </c>
      <c r="D346" s="449">
        <f>[9]B!H1502</f>
        <v>52</v>
      </c>
      <c r="E346" s="451">
        <f>[9]B!I1502</f>
        <v>40</v>
      </c>
      <c r="F346" s="451">
        <f>[9]B!J1502</f>
        <v>12</v>
      </c>
      <c r="G346" s="451">
        <f>[9]B!K1502</f>
        <v>0</v>
      </c>
      <c r="H346" s="451">
        <f>[9]B!L1502</f>
        <v>6</v>
      </c>
      <c r="I346" s="451">
        <f>[9]B!M1502</f>
        <v>8</v>
      </c>
      <c r="J346" s="451">
        <f>[9]B!N1502</f>
        <v>0</v>
      </c>
      <c r="K346" s="451">
        <v>29</v>
      </c>
      <c r="L346" s="451">
        <f>[9]B!AD1502</f>
        <v>0</v>
      </c>
      <c r="M346" s="451">
        <f>[9]B!AE1502</f>
        <v>0</v>
      </c>
      <c r="N346" s="451">
        <f>[9]B!AF1502</f>
        <v>0</v>
      </c>
      <c r="O346" s="451">
        <f>[9]B!AG1502</f>
        <v>0</v>
      </c>
      <c r="P346" s="451">
        <f>[9]B!AH1502</f>
        <v>0</v>
      </c>
      <c r="Q346" s="451">
        <f>[9]B!AI1502</f>
        <v>0</v>
      </c>
      <c r="R346" s="451">
        <f>[9]B!AJ1502</f>
        <v>0</v>
      </c>
    </row>
    <row r="347" spans="1:18" ht="15" customHeight="1" x14ac:dyDescent="0.15">
      <c r="A347" s="188" t="s">
        <v>115</v>
      </c>
      <c r="B347" s="189" t="s">
        <v>463</v>
      </c>
      <c r="C347" s="449">
        <f>[9]B!C1566</f>
        <v>15</v>
      </c>
      <c r="D347" s="449">
        <f>[9]B!H1566</f>
        <v>11</v>
      </c>
      <c r="E347" s="451">
        <f>[9]B!I1566</f>
        <v>11</v>
      </c>
      <c r="F347" s="451">
        <f>[9]B!J1566</f>
        <v>0</v>
      </c>
      <c r="G347" s="451">
        <f>[9]B!K1566</f>
        <v>0</v>
      </c>
      <c r="H347" s="451">
        <f>[9]B!L1566</f>
        <v>4</v>
      </c>
      <c r="I347" s="451">
        <f>[9]B!M1566</f>
        <v>0</v>
      </c>
      <c r="J347" s="451">
        <f>[9]B!N1566</f>
        <v>0</v>
      </c>
      <c r="K347" s="451">
        <v>2</v>
      </c>
      <c r="L347" s="451">
        <f>[9]B!AD1566</f>
        <v>0</v>
      </c>
      <c r="M347" s="451">
        <f>[9]B!AE1566</f>
        <v>0</v>
      </c>
      <c r="N347" s="451">
        <f>[9]B!AF1566</f>
        <v>0</v>
      </c>
      <c r="O347" s="451">
        <f>[9]B!AG1566</f>
        <v>0</v>
      </c>
      <c r="P347" s="451">
        <f>[9]B!AH1566</f>
        <v>0</v>
      </c>
      <c r="Q347" s="451">
        <f>[9]B!AI1566</f>
        <v>0</v>
      </c>
      <c r="R347" s="451">
        <f>[9]B!AJ1566</f>
        <v>0</v>
      </c>
    </row>
    <row r="348" spans="1:18" ht="15" customHeight="1" x14ac:dyDescent="0.15">
      <c r="A348" s="188" t="s">
        <v>117</v>
      </c>
      <c r="B348" s="189" t="s">
        <v>464</v>
      </c>
      <c r="C348" s="449">
        <f>[9]B!C1635</f>
        <v>39</v>
      </c>
      <c r="D348" s="449">
        <f>[9]B!H1635</f>
        <v>30</v>
      </c>
      <c r="E348" s="451">
        <f>[9]B!I1635</f>
        <v>30</v>
      </c>
      <c r="F348" s="451">
        <f>[9]B!J1635</f>
        <v>0</v>
      </c>
      <c r="G348" s="451">
        <f>[9]B!K1635</f>
        <v>1</v>
      </c>
      <c r="H348" s="451">
        <f>[9]B!L1635</f>
        <v>7</v>
      </c>
      <c r="I348" s="451">
        <f>[9]B!M1635</f>
        <v>0</v>
      </c>
      <c r="J348" s="451">
        <f>[9]B!N1635</f>
        <v>1</v>
      </c>
      <c r="K348" s="451">
        <v>31</v>
      </c>
      <c r="L348" s="451">
        <f>[9]B!AD1635</f>
        <v>0</v>
      </c>
      <c r="M348" s="451">
        <f>[9]B!AE1635</f>
        <v>0</v>
      </c>
      <c r="N348" s="451">
        <f>[9]B!AF1635</f>
        <v>0</v>
      </c>
      <c r="O348" s="451">
        <f>[9]B!AG1635</f>
        <v>0</v>
      </c>
      <c r="P348" s="451">
        <f>[9]B!AH1635</f>
        <v>0</v>
      </c>
      <c r="Q348" s="451">
        <f>[9]B!AI1635</f>
        <v>0</v>
      </c>
      <c r="R348" s="451">
        <f>[9]B!AJ1635</f>
        <v>0</v>
      </c>
    </row>
    <row r="349" spans="1:18" ht="15" customHeight="1" x14ac:dyDescent="0.15">
      <c r="A349" s="188" t="s">
        <v>465</v>
      </c>
      <c r="B349" s="189" t="s">
        <v>466</v>
      </c>
      <c r="C349" s="449">
        <f>[9]B!C1680</f>
        <v>35</v>
      </c>
      <c r="D349" s="449">
        <f>[9]B!H1680</f>
        <v>28</v>
      </c>
      <c r="E349" s="451">
        <f>[9]B!I1680</f>
        <v>26</v>
      </c>
      <c r="F349" s="451">
        <f>[9]B!J1680</f>
        <v>2</v>
      </c>
      <c r="G349" s="451">
        <f>[9]B!K1680</f>
        <v>1</v>
      </c>
      <c r="H349" s="451">
        <f>[9]B!L1680</f>
        <v>6</v>
      </c>
      <c r="I349" s="451">
        <f>[9]B!M1680</f>
        <v>0</v>
      </c>
      <c r="J349" s="451">
        <f>[9]B!N1680</f>
        <v>0</v>
      </c>
      <c r="K349" s="451">
        <v>34</v>
      </c>
      <c r="L349" s="451">
        <f>[9]B!AD1680</f>
        <v>0</v>
      </c>
      <c r="M349" s="451">
        <f>[9]B!AE1680</f>
        <v>0</v>
      </c>
      <c r="N349" s="451">
        <f>[9]B!AF1680</f>
        <v>0</v>
      </c>
      <c r="O349" s="451">
        <f>[9]B!AG1680</f>
        <v>0</v>
      </c>
      <c r="P349" s="451">
        <f>[9]B!AH1680</f>
        <v>0</v>
      </c>
      <c r="Q349" s="451">
        <f>[9]B!AI1680</f>
        <v>0</v>
      </c>
      <c r="R349" s="451">
        <f>[9]B!AJ1680</f>
        <v>0</v>
      </c>
    </row>
    <row r="350" spans="1:18" ht="15" customHeight="1" x14ac:dyDescent="0.15">
      <c r="A350" s="188" t="s">
        <v>124</v>
      </c>
      <c r="B350" s="189" t="s">
        <v>467</v>
      </c>
      <c r="C350" s="463">
        <f>[9]B!C1914</f>
        <v>14</v>
      </c>
      <c r="D350" s="463">
        <f>[9]B!H1914</f>
        <v>13</v>
      </c>
      <c r="E350" s="451">
        <f>[9]B!I1914</f>
        <v>13</v>
      </c>
      <c r="F350" s="451">
        <f>[9]B!J1914</f>
        <v>0</v>
      </c>
      <c r="G350" s="451">
        <f>[9]B!K1914</f>
        <v>0</v>
      </c>
      <c r="H350" s="451">
        <f>[9]B!L1914</f>
        <v>1</v>
      </c>
      <c r="I350" s="451">
        <f>[9]B!M1914</f>
        <v>0</v>
      </c>
      <c r="J350" s="451">
        <f>[9]B!N1914</f>
        <v>0</v>
      </c>
      <c r="K350" s="451">
        <v>1</v>
      </c>
      <c r="L350" s="451">
        <f>[9]B!AD1914</f>
        <v>0</v>
      </c>
      <c r="M350" s="451">
        <f>[9]B!AE1914</f>
        <v>0</v>
      </c>
      <c r="N350" s="451">
        <f>[9]B!AF1914</f>
        <v>0</v>
      </c>
      <c r="O350" s="451">
        <f>[9]B!AG1914</f>
        <v>0</v>
      </c>
      <c r="P350" s="451">
        <f>[9]B!AH1914</f>
        <v>0</v>
      </c>
      <c r="Q350" s="451">
        <f>[9]B!AI1914</f>
        <v>0</v>
      </c>
      <c r="R350" s="451">
        <f>[9]B!AJ1914</f>
        <v>0</v>
      </c>
    </row>
    <row r="351" spans="1:18" ht="15" customHeight="1" x14ac:dyDescent="0.15">
      <c r="A351" s="188" t="s">
        <v>468</v>
      </c>
      <c r="B351" s="189" t="s">
        <v>469</v>
      </c>
      <c r="C351" s="463">
        <f>[9]B!C1983</f>
        <v>7</v>
      </c>
      <c r="D351" s="463">
        <f>[9]B!H1983</f>
        <v>6</v>
      </c>
      <c r="E351" s="451">
        <f>[9]B!I1983</f>
        <v>6</v>
      </c>
      <c r="F351" s="451">
        <f>[9]B!J1983</f>
        <v>0</v>
      </c>
      <c r="G351" s="451">
        <f>[9]B!K1983</f>
        <v>0</v>
      </c>
      <c r="H351" s="451">
        <f>[9]B!L1983</f>
        <v>1</v>
      </c>
      <c r="I351" s="451">
        <f>[9]B!M1983</f>
        <v>0</v>
      </c>
      <c r="J351" s="451">
        <f>[9]B!N1983</f>
        <v>0</v>
      </c>
      <c r="K351" s="451">
        <v>0</v>
      </c>
      <c r="L351" s="451">
        <f>[9]B!AD1983</f>
        <v>0</v>
      </c>
      <c r="M351" s="451">
        <f>[9]B!AE1983</f>
        <v>0</v>
      </c>
      <c r="N351" s="451">
        <f>[9]B!AF1983</f>
        <v>0</v>
      </c>
      <c r="O351" s="451">
        <f>[9]B!AG1983</f>
        <v>0</v>
      </c>
      <c r="P351" s="451">
        <f>[9]B!AH1983</f>
        <v>0</v>
      </c>
      <c r="Q351" s="451">
        <f>[9]B!AI1983</f>
        <v>0</v>
      </c>
      <c r="R351" s="451">
        <f>[9]B!AJ1983</f>
        <v>0</v>
      </c>
    </row>
    <row r="352" spans="1:18" ht="15" customHeight="1" x14ac:dyDescent="0.15">
      <c r="A352" s="188" t="s">
        <v>470</v>
      </c>
      <c r="B352" s="189" t="s">
        <v>471</v>
      </c>
      <c r="C352" s="463">
        <f>[9]B!C2176</f>
        <v>216</v>
      </c>
      <c r="D352" s="463">
        <f>[9]B!H2176</f>
        <v>185</v>
      </c>
      <c r="E352" s="451">
        <f>[9]B!I2176</f>
        <v>143</v>
      </c>
      <c r="F352" s="451">
        <f>[9]B!J2176</f>
        <v>42</v>
      </c>
      <c r="G352" s="451">
        <f>[9]B!K2176</f>
        <v>5</v>
      </c>
      <c r="H352" s="451">
        <f>[9]B!L2176</f>
        <v>23</v>
      </c>
      <c r="I352" s="451">
        <f>[9]B!M2176</f>
        <v>3</v>
      </c>
      <c r="J352" s="451">
        <f>[9]B!N2176</f>
        <v>0</v>
      </c>
      <c r="K352" s="464"/>
      <c r="L352" s="451">
        <f>[9]B!AD2176</f>
        <v>0</v>
      </c>
      <c r="M352" s="451">
        <f>[9]B!AE2176</f>
        <v>0</v>
      </c>
      <c r="N352" s="451">
        <f>[9]B!AF2176</f>
        <v>0</v>
      </c>
      <c r="O352" s="451">
        <f>[9]B!AG2176</f>
        <v>0</v>
      </c>
      <c r="P352" s="451">
        <f>[9]B!AH2176</f>
        <v>0</v>
      </c>
      <c r="Q352" s="451">
        <f>[9]B!AI2176</f>
        <v>0</v>
      </c>
      <c r="R352" s="451">
        <f>[9]B!AJ2176</f>
        <v>0</v>
      </c>
    </row>
    <row r="353" spans="1:28" ht="15" customHeight="1" x14ac:dyDescent="0.15">
      <c r="A353" s="188" t="s">
        <v>472</v>
      </c>
      <c r="B353" s="189" t="s">
        <v>473</v>
      </c>
      <c r="C353" s="449">
        <f>[9]B!C2218</f>
        <v>14</v>
      </c>
      <c r="D353" s="449">
        <f>[9]B!H2218</f>
        <v>13</v>
      </c>
      <c r="E353" s="451">
        <f>[9]B!I2218</f>
        <v>10</v>
      </c>
      <c r="F353" s="451">
        <f>[9]B!J2218</f>
        <v>3</v>
      </c>
      <c r="G353" s="451">
        <f>[9]B!K2218</f>
        <v>1</v>
      </c>
      <c r="H353" s="451">
        <f>[9]B!L2218</f>
        <v>0</v>
      </c>
      <c r="I353" s="451">
        <f>[9]B!M2218</f>
        <v>0</v>
      </c>
      <c r="J353" s="451">
        <f>[9]B!N2218</f>
        <v>0</v>
      </c>
      <c r="K353" s="451">
        <v>4</v>
      </c>
      <c r="L353" s="451">
        <f>[9]B!AD2218</f>
        <v>0</v>
      </c>
      <c r="M353" s="451">
        <f>[9]B!AE2218</f>
        <v>0</v>
      </c>
      <c r="N353" s="451">
        <f>[9]B!AF2218</f>
        <v>0</v>
      </c>
      <c r="O353" s="451">
        <f>[9]B!AG2218</f>
        <v>0</v>
      </c>
      <c r="P353" s="451">
        <f>[9]B!AH2218</f>
        <v>0</v>
      </c>
      <c r="Q353" s="451">
        <f>[9]B!AI2218</f>
        <v>0</v>
      </c>
      <c r="R353" s="451">
        <f>[9]B!AJ2218</f>
        <v>0</v>
      </c>
    </row>
    <row r="354" spans="1:28" ht="15" customHeight="1" x14ac:dyDescent="0.15">
      <c r="A354" s="188" t="s">
        <v>474</v>
      </c>
      <c r="B354" s="189" t="s">
        <v>475</v>
      </c>
      <c r="C354" s="449">
        <f>[9]B!C2342</f>
        <v>87</v>
      </c>
      <c r="D354" s="449">
        <f>[9]B!H2342</f>
        <v>75</v>
      </c>
      <c r="E354" s="451">
        <f>[9]B!I2342</f>
        <v>54</v>
      </c>
      <c r="F354" s="451">
        <f>[9]B!J2342</f>
        <v>21</v>
      </c>
      <c r="G354" s="451">
        <f>[9]B!K2342</f>
        <v>0</v>
      </c>
      <c r="H354" s="451">
        <f>[9]B!L2342</f>
        <v>8</v>
      </c>
      <c r="I354" s="451">
        <f>[9]B!M2342</f>
        <v>4</v>
      </c>
      <c r="J354" s="451">
        <f>[9]B!N2342</f>
        <v>0</v>
      </c>
      <c r="K354" s="450">
        <v>0</v>
      </c>
      <c r="L354" s="451">
        <f>[9]B!AD2342</f>
        <v>0</v>
      </c>
      <c r="M354" s="451">
        <f>[9]B!AE2342</f>
        <v>0</v>
      </c>
      <c r="N354" s="451">
        <f>[9]B!AF2342</f>
        <v>0</v>
      </c>
      <c r="O354" s="451">
        <f>[9]B!AG2342</f>
        <v>0</v>
      </c>
      <c r="P354" s="451">
        <f>[9]B!AH2342</f>
        <v>0</v>
      </c>
      <c r="Q354" s="451">
        <f>[9]B!AI2342</f>
        <v>0</v>
      </c>
      <c r="R354" s="451">
        <f>[9]B!AJ2342</f>
        <v>0</v>
      </c>
    </row>
    <row r="355" spans="1:28" ht="15" customHeight="1" x14ac:dyDescent="0.15">
      <c r="A355" s="188" t="s">
        <v>476</v>
      </c>
      <c r="B355" s="189" t="s">
        <v>477</v>
      </c>
      <c r="C355" s="449">
        <f>[9]B!C2377</f>
        <v>12</v>
      </c>
      <c r="D355" s="449">
        <f>[9]B!H2377</f>
        <v>12</v>
      </c>
      <c r="E355" s="451">
        <f>[9]B!I2377</f>
        <v>11</v>
      </c>
      <c r="F355" s="451">
        <f>[9]B!J2377</f>
        <v>1</v>
      </c>
      <c r="G355" s="451">
        <f>[9]B!K2377</f>
        <v>0</v>
      </c>
      <c r="H355" s="451">
        <f>[9]B!L2377</f>
        <v>0</v>
      </c>
      <c r="I355" s="451">
        <f>[9]B!M2377</f>
        <v>0</v>
      </c>
      <c r="J355" s="451">
        <f>[9]B!N2377</f>
        <v>0</v>
      </c>
      <c r="K355" s="450">
        <v>1</v>
      </c>
      <c r="L355" s="451">
        <f>[9]B!AD2377</f>
        <v>0</v>
      </c>
      <c r="M355" s="451">
        <f>[9]B!AE2377</f>
        <v>0</v>
      </c>
      <c r="N355" s="451">
        <f>[9]B!AF2377</f>
        <v>0</v>
      </c>
      <c r="O355" s="451">
        <f>[9]B!AG2377</f>
        <v>0</v>
      </c>
      <c r="P355" s="451">
        <f>[9]B!AH2377</f>
        <v>0</v>
      </c>
      <c r="Q355" s="451">
        <f>[9]B!AI2377</f>
        <v>0</v>
      </c>
      <c r="R355" s="451">
        <f>[9]B!AJ2377</f>
        <v>0</v>
      </c>
    </row>
    <row r="356" spans="1:28" ht="15" customHeight="1" x14ac:dyDescent="0.15">
      <c r="A356" s="188" t="s">
        <v>478</v>
      </c>
      <c r="B356" s="189" t="s">
        <v>479</v>
      </c>
      <c r="C356" s="449">
        <f>[9]B!C2414</f>
        <v>79</v>
      </c>
      <c r="D356" s="449">
        <f>[9]B!H2414</f>
        <v>64</v>
      </c>
      <c r="E356" s="451">
        <f>[9]B!I2414</f>
        <v>35</v>
      </c>
      <c r="F356" s="451">
        <f>[9]B!J2414</f>
        <v>29</v>
      </c>
      <c r="G356" s="451">
        <f>[9]B!K2414</f>
        <v>5</v>
      </c>
      <c r="H356" s="451">
        <f>[9]B!L2414</f>
        <v>2</v>
      </c>
      <c r="I356" s="451">
        <f>[9]B!M2414</f>
        <v>8</v>
      </c>
      <c r="J356" s="451">
        <f>[9]B!N2414</f>
        <v>0</v>
      </c>
      <c r="K356" s="450">
        <v>3</v>
      </c>
      <c r="L356" s="451">
        <f>[9]B!AD2414</f>
        <v>0</v>
      </c>
      <c r="M356" s="451">
        <f>[9]B!AE2414</f>
        <v>0</v>
      </c>
      <c r="N356" s="451">
        <f>[9]B!AF2414</f>
        <v>0</v>
      </c>
      <c r="O356" s="451">
        <f>[9]B!AG2414</f>
        <v>0</v>
      </c>
      <c r="P356" s="451">
        <f>[9]B!AH2414</f>
        <v>0</v>
      </c>
      <c r="Q356" s="451">
        <f>[9]B!AI2414</f>
        <v>0</v>
      </c>
      <c r="R356" s="451">
        <f>[9]B!AJ2414</f>
        <v>0</v>
      </c>
    </row>
    <row r="357" spans="1:28" ht="15" customHeight="1" x14ac:dyDescent="0.15">
      <c r="A357" s="190" t="s">
        <v>480</v>
      </c>
      <c r="B357" s="189" t="s">
        <v>481</v>
      </c>
      <c r="C357" s="465">
        <f>SUM(C358:C360)</f>
        <v>91</v>
      </c>
      <c r="D357" s="465">
        <f t="shared" ref="D357:J357" si="10">SUM(D358:D360)</f>
        <v>85</v>
      </c>
      <c r="E357" s="466">
        <f t="shared" si="10"/>
        <v>24</v>
      </c>
      <c r="F357" s="466">
        <f t="shared" si="10"/>
        <v>61</v>
      </c>
      <c r="G357" s="466">
        <f t="shared" si="10"/>
        <v>6</v>
      </c>
      <c r="H357" s="466">
        <f t="shared" si="10"/>
        <v>0</v>
      </c>
      <c r="I357" s="466">
        <f t="shared" si="10"/>
        <v>0</v>
      </c>
      <c r="J357" s="466">
        <f t="shared" si="10"/>
        <v>0</v>
      </c>
      <c r="K357" s="464"/>
      <c r="L357" s="466">
        <f>SUM(L358:L360)</f>
        <v>0</v>
      </c>
      <c r="M357" s="466">
        <f t="shared" ref="M357:R357" si="11">SUM(M358:M360)</f>
        <v>0</v>
      </c>
      <c r="N357" s="466">
        <f t="shared" si="11"/>
        <v>0</v>
      </c>
      <c r="O357" s="466">
        <f t="shared" si="11"/>
        <v>0</v>
      </c>
      <c r="P357" s="466">
        <f t="shared" si="11"/>
        <v>0</v>
      </c>
      <c r="Q357" s="466">
        <f t="shared" si="11"/>
        <v>0</v>
      </c>
      <c r="R357" s="466">
        <f t="shared" si="11"/>
        <v>0</v>
      </c>
    </row>
    <row r="358" spans="1:28" ht="15" customHeight="1" x14ac:dyDescent="0.15">
      <c r="A358" s="191"/>
      <c r="B358" s="76" t="s">
        <v>184</v>
      </c>
      <c r="C358" s="465">
        <f>[9]B!C2420</f>
        <v>91</v>
      </c>
      <c r="D358" s="465">
        <f>[9]B!H2420</f>
        <v>85</v>
      </c>
      <c r="E358" s="451">
        <f>[9]B!I2420</f>
        <v>24</v>
      </c>
      <c r="F358" s="451">
        <f>[9]B!J2420</f>
        <v>61</v>
      </c>
      <c r="G358" s="451">
        <f>[9]B!K2420</f>
        <v>6</v>
      </c>
      <c r="H358" s="451">
        <f>[9]B!L2420</f>
        <v>0</v>
      </c>
      <c r="I358" s="451">
        <f>[9]B!M2420</f>
        <v>0</v>
      </c>
      <c r="J358" s="451">
        <f>[9]B!N2420</f>
        <v>0</v>
      </c>
      <c r="K358" s="464"/>
      <c r="L358" s="451">
        <f>[9]B!AD2420</f>
        <v>0</v>
      </c>
      <c r="M358" s="451">
        <f>[9]B!AE2420</f>
        <v>0</v>
      </c>
      <c r="N358" s="451">
        <f>[9]B!AF2420</f>
        <v>0</v>
      </c>
      <c r="O358" s="451">
        <f>[9]B!AG2420</f>
        <v>0</v>
      </c>
      <c r="P358" s="451">
        <f>[9]B!AH2420</f>
        <v>0</v>
      </c>
      <c r="Q358" s="451">
        <f>[9]B!AI2420</f>
        <v>0</v>
      </c>
      <c r="R358" s="451">
        <f>[9]B!AJ2420</f>
        <v>0</v>
      </c>
    </row>
    <row r="359" spans="1:28" ht="15" customHeight="1" x14ac:dyDescent="0.15">
      <c r="A359" s="191"/>
      <c r="B359" s="76" t="s">
        <v>185</v>
      </c>
      <c r="C359" s="465">
        <f>[9]B!C2421</f>
        <v>0</v>
      </c>
      <c r="D359" s="465">
        <f>[9]B!H2421</f>
        <v>0</v>
      </c>
      <c r="E359" s="451">
        <f>[9]B!I2421</f>
        <v>0</v>
      </c>
      <c r="F359" s="451">
        <f>[9]B!J2421</f>
        <v>0</v>
      </c>
      <c r="G359" s="451">
        <f>[9]B!K2421</f>
        <v>0</v>
      </c>
      <c r="H359" s="451">
        <f>[9]B!L2421</f>
        <v>0</v>
      </c>
      <c r="I359" s="451">
        <f>[9]B!M2421</f>
        <v>0</v>
      </c>
      <c r="J359" s="451">
        <f>[9]B!N2421</f>
        <v>0</v>
      </c>
      <c r="K359" s="464"/>
      <c r="L359" s="451">
        <f>[9]B!AD2421</f>
        <v>0</v>
      </c>
      <c r="M359" s="451">
        <f>[9]B!AE2421</f>
        <v>0</v>
      </c>
      <c r="N359" s="451">
        <f>[9]B!AF2421</f>
        <v>0</v>
      </c>
      <c r="O359" s="451">
        <f>[9]B!AG2421</f>
        <v>0</v>
      </c>
      <c r="P359" s="451">
        <f>[9]B!AH2421</f>
        <v>0</v>
      </c>
      <c r="Q359" s="451">
        <f>[9]B!AI2421</f>
        <v>0</v>
      </c>
      <c r="R359" s="451">
        <f>[9]B!AJ2421</f>
        <v>0</v>
      </c>
    </row>
    <row r="360" spans="1:28" ht="15" customHeight="1" x14ac:dyDescent="0.15">
      <c r="A360" s="191"/>
      <c r="B360" s="76" t="s">
        <v>186</v>
      </c>
      <c r="C360" s="318">
        <f>SUM([9]B!C2422:C2426)</f>
        <v>0</v>
      </c>
      <c r="D360" s="318">
        <f>SUM([9]B!H2422:H2426)</f>
        <v>0</v>
      </c>
      <c r="E360" s="467">
        <f>SUM([9]B!I2422:I2426)</f>
        <v>0</v>
      </c>
      <c r="F360" s="467">
        <f>SUM([9]B!J2422:J2426)</f>
        <v>0</v>
      </c>
      <c r="G360" s="467">
        <f>SUM([9]B!K2422:K2426)</f>
        <v>0</v>
      </c>
      <c r="H360" s="467">
        <f>SUM([9]B!L2422:L2426)</f>
        <v>0</v>
      </c>
      <c r="I360" s="467">
        <f>SUM([9]B!M2422:M2426)</f>
        <v>0</v>
      </c>
      <c r="J360" s="467">
        <f>SUM([9]B!N2422:N2426)</f>
        <v>0</v>
      </c>
      <c r="K360" s="464"/>
      <c r="L360" s="467">
        <f>SUM([9]B!AD2422:AD2426)</f>
        <v>0</v>
      </c>
      <c r="M360" s="467">
        <f>SUM([9]B!AE2422:AE2426)</f>
        <v>0</v>
      </c>
      <c r="N360" s="467">
        <f>SUM([9]B!AF2422:AF2426)</f>
        <v>0</v>
      </c>
      <c r="O360" s="467">
        <f>SUM([9]B!AG2422:AG2426)</f>
        <v>0</v>
      </c>
      <c r="P360" s="467">
        <f>SUM([9]B!AH2422:AH2426)</f>
        <v>0</v>
      </c>
      <c r="Q360" s="467">
        <f>SUM([9]B!AI2422:AI2426)</f>
        <v>0</v>
      </c>
      <c r="R360" s="467">
        <f>SUM([9]B!AJ2422:AJ2426)</f>
        <v>0</v>
      </c>
    </row>
    <row r="361" spans="1:28" ht="15" customHeight="1" x14ac:dyDescent="0.15">
      <c r="A361" s="188" t="s">
        <v>482</v>
      </c>
      <c r="B361" s="189" t="s">
        <v>483</v>
      </c>
      <c r="C361" s="449">
        <f>[9]B!C2660</f>
        <v>81</v>
      </c>
      <c r="D361" s="449">
        <f>[9]B!H2660</f>
        <v>71</v>
      </c>
      <c r="E361" s="451">
        <f>[9]B!I2660</f>
        <v>59</v>
      </c>
      <c r="F361" s="451">
        <f>[9]B!J2660</f>
        <v>12</v>
      </c>
      <c r="G361" s="451">
        <f>[9]B!K2660</f>
        <v>0</v>
      </c>
      <c r="H361" s="451">
        <f>[9]B!L2660</f>
        <v>8</v>
      </c>
      <c r="I361" s="451">
        <f>[9]B!M2660</f>
        <v>1</v>
      </c>
      <c r="J361" s="451">
        <f>[9]B!N2660</f>
        <v>1</v>
      </c>
      <c r="K361" s="450">
        <v>7</v>
      </c>
      <c r="L361" s="451">
        <f>[9]B!AD2660</f>
        <v>0</v>
      </c>
      <c r="M361" s="451">
        <f>[9]B!AE2660</f>
        <v>0</v>
      </c>
      <c r="N361" s="451">
        <f>[9]B!AF2660</f>
        <v>0</v>
      </c>
      <c r="O361" s="451">
        <f>[9]B!AG2660</f>
        <v>0</v>
      </c>
      <c r="P361" s="451">
        <f>[9]B!AH2660</f>
        <v>0</v>
      </c>
      <c r="Q361" s="451">
        <f>[9]B!AI2660</f>
        <v>0</v>
      </c>
      <c r="R361" s="451">
        <f>[9]B!AJ2660</f>
        <v>0</v>
      </c>
    </row>
    <row r="362" spans="1:28" ht="15" customHeight="1" x14ac:dyDescent="0.15">
      <c r="A362" s="188" t="s">
        <v>484</v>
      </c>
      <c r="B362" s="189" t="s">
        <v>485</v>
      </c>
      <c r="C362" s="468">
        <f>SUM([9]B!C2843+[9]B!C2816)</f>
        <v>81</v>
      </c>
      <c r="D362" s="468">
        <f>SUM([9]B!H2843+[9]B!H2816)</f>
        <v>39</v>
      </c>
      <c r="E362" s="467">
        <f>SUM([9]B!I2843+[9]B!I2816)</f>
        <v>39</v>
      </c>
      <c r="F362" s="467">
        <f>SUM([9]B!J2843+[9]B!J2816)</f>
        <v>0</v>
      </c>
      <c r="G362" s="467">
        <f>SUM([9]B!K2843+[9]B!K2816)</f>
        <v>0</v>
      </c>
      <c r="H362" s="467">
        <f>SUM([9]B!L2843+[9]B!L2816)</f>
        <v>42</v>
      </c>
      <c r="I362" s="467">
        <f>SUM([9]B!M2843+[9]B!M2816)</f>
        <v>0</v>
      </c>
      <c r="J362" s="467">
        <f>SUM([9]B!N2843+[9]B!N2816)</f>
        <v>0</v>
      </c>
      <c r="K362" s="450">
        <v>78</v>
      </c>
      <c r="L362" s="467">
        <f>SUM([9]B!AD2843+[9]B!AD2816)</f>
        <v>0</v>
      </c>
      <c r="M362" s="467">
        <f>SUM([9]B!AE2843+[9]B!AE2816)</f>
        <v>0</v>
      </c>
      <c r="N362" s="467">
        <f>SUM([9]B!AF2843+[9]B!AF2816)</f>
        <v>0</v>
      </c>
      <c r="O362" s="467">
        <f>SUM([9]B!AG2843+[9]B!AG2816)</f>
        <v>0</v>
      </c>
      <c r="P362" s="467">
        <f>SUM([9]B!AH2843+[9]B!AH2816)</f>
        <v>0</v>
      </c>
      <c r="Q362" s="467">
        <f>SUM([9]B!AI2843+[9]B!AI2816)</f>
        <v>0</v>
      </c>
      <c r="R362" s="467">
        <f>SUM([9]B!AJ2843+[9]B!AJ2816)</f>
        <v>0</v>
      </c>
    </row>
    <row r="363" spans="1:28" ht="15" customHeight="1" x14ac:dyDescent="0.15">
      <c r="A363" s="192" t="s">
        <v>484</v>
      </c>
      <c r="B363" s="193" t="s">
        <v>486</v>
      </c>
      <c r="C363" s="469">
        <f>[9]B!C2672</f>
        <v>11</v>
      </c>
      <c r="D363" s="449">
        <f>[9]B!H2672</f>
        <v>9</v>
      </c>
      <c r="E363" s="470">
        <f>[9]B!I2672</f>
        <v>9</v>
      </c>
      <c r="F363" s="470">
        <f>[9]B!J2672</f>
        <v>0</v>
      </c>
      <c r="G363" s="470">
        <f>[9]B!K2672</f>
        <v>0</v>
      </c>
      <c r="H363" s="470">
        <f>[9]B!L2672</f>
        <v>2</v>
      </c>
      <c r="I363" s="470">
        <f>[9]B!M2672</f>
        <v>0</v>
      </c>
      <c r="J363" s="470">
        <f>[9]B!N2672</f>
        <v>0</v>
      </c>
      <c r="K363" s="471"/>
      <c r="L363" s="470">
        <f>[9]B!AD2672</f>
        <v>0</v>
      </c>
      <c r="M363" s="470">
        <f>[9]B!AE2672</f>
        <v>0</v>
      </c>
      <c r="N363" s="470">
        <f>[9]B!AF2672</f>
        <v>0</v>
      </c>
      <c r="O363" s="470">
        <f>[9]B!AG2672</f>
        <v>0</v>
      </c>
      <c r="P363" s="470">
        <f>[9]B!AH2672</f>
        <v>0</v>
      </c>
      <c r="Q363" s="470">
        <f>[9]B!AI2672</f>
        <v>0</v>
      </c>
      <c r="R363" s="470">
        <f>[9]B!AJ2672</f>
        <v>0</v>
      </c>
    </row>
    <row r="364" spans="1:28" s="3" customFormat="1" ht="15" customHeight="1" x14ac:dyDescent="0.15">
      <c r="A364" s="639" t="s">
        <v>487</v>
      </c>
      <c r="B364" s="639"/>
      <c r="C364" s="456">
        <f>SUM(C344:C357)+C361+C362+C363</f>
        <v>982</v>
      </c>
      <c r="D364" s="456">
        <f t="shared" ref="D364:J364" si="12">SUM(D344:D357)+D361+D362+D363</f>
        <v>817</v>
      </c>
      <c r="E364" s="456">
        <f t="shared" si="12"/>
        <v>612</v>
      </c>
      <c r="F364" s="456">
        <f t="shared" si="12"/>
        <v>205</v>
      </c>
      <c r="G364" s="456">
        <f t="shared" si="12"/>
        <v>20</v>
      </c>
      <c r="H364" s="456">
        <f t="shared" si="12"/>
        <v>115</v>
      </c>
      <c r="I364" s="456">
        <f t="shared" si="12"/>
        <v>27</v>
      </c>
      <c r="J364" s="456">
        <f t="shared" si="12"/>
        <v>3</v>
      </c>
      <c r="K364" s="456">
        <f>SUM(K345:K351)+K361+K362+K353+K354+K355+K356</f>
        <v>228</v>
      </c>
      <c r="L364" s="456">
        <f t="shared" ref="L364:R364" si="13">SUM(L344:L357)+L361+L362+L363</f>
        <v>0</v>
      </c>
      <c r="M364" s="456">
        <f t="shared" si="13"/>
        <v>0</v>
      </c>
      <c r="N364" s="456">
        <f t="shared" si="13"/>
        <v>0</v>
      </c>
      <c r="O364" s="456">
        <f t="shared" si="13"/>
        <v>0</v>
      </c>
      <c r="P364" s="456">
        <f t="shared" si="13"/>
        <v>0</v>
      </c>
      <c r="Q364" s="456">
        <f t="shared" si="13"/>
        <v>0</v>
      </c>
      <c r="R364" s="456">
        <f t="shared" si="13"/>
        <v>0</v>
      </c>
    </row>
    <row r="365" spans="1:28" ht="24.95" customHeight="1" x14ac:dyDescent="0.15">
      <c r="A365" s="689" t="s">
        <v>488</v>
      </c>
      <c r="B365" s="689"/>
      <c r="C365" s="689"/>
      <c r="D365" s="689"/>
      <c r="E365" s="689"/>
      <c r="F365" s="689"/>
    </row>
    <row r="366" spans="1:28" ht="42" customHeight="1" x14ac:dyDescent="0.15">
      <c r="A366" s="690" t="s">
        <v>489</v>
      </c>
      <c r="B366" s="691"/>
      <c r="C366" s="595" t="s">
        <v>410</v>
      </c>
      <c r="D366" s="595" t="s">
        <v>490</v>
      </c>
      <c r="E366" s="656" t="s">
        <v>491</v>
      </c>
      <c r="F366" s="656" t="s">
        <v>492</v>
      </c>
      <c r="G366" s="460" t="s">
        <v>493</v>
      </c>
      <c r="H366" s="460" t="s">
        <v>494</v>
      </c>
      <c r="I366" s="460" t="s">
        <v>495</v>
      </c>
      <c r="J366" s="472" t="s">
        <v>495</v>
      </c>
    </row>
    <row r="367" spans="1:28" ht="32.25" customHeight="1" x14ac:dyDescent="0.15">
      <c r="A367" s="692"/>
      <c r="B367" s="693"/>
      <c r="C367" s="680"/>
      <c r="D367" s="680"/>
      <c r="E367" s="658"/>
      <c r="F367" s="658"/>
      <c r="G367" s="473" t="s">
        <v>491</v>
      </c>
      <c r="H367" s="473" t="s">
        <v>492</v>
      </c>
      <c r="I367" s="473" t="s">
        <v>491</v>
      </c>
      <c r="J367" s="474" t="s">
        <v>492</v>
      </c>
    </row>
    <row r="368" spans="1:28" ht="15" customHeight="1" x14ac:dyDescent="0.15">
      <c r="A368" s="683" t="s">
        <v>496</v>
      </c>
      <c r="B368" s="684"/>
      <c r="C368" s="475">
        <f>SUM(E368,F368)</f>
        <v>307</v>
      </c>
      <c r="D368" s="476">
        <v>167</v>
      </c>
      <c r="E368" s="477">
        <f>SUM([9]B!P1216,[9]B!P1352,[9]B!P1502,[9]B!P1566,[9]B!P1635,[9]B!P1680,[9]B!P1901,[9]B!P1913,[9]B!P1983,[9]B!P2176,[9]B!P2218,[9]B!P2342,[9]B!P2377,[9]B!P2414,[9]B!P2429,[9]B!P2660,[9]B!P2672,[9]B!P2843)</f>
        <v>27</v>
      </c>
      <c r="F368" s="477">
        <f>SUM([9]B!Q1216,[9]B!Q1352,[9]B!Q1502,[9]B!Q1566,[9]B!Q1635,[9]B!Q1680,[9]B!Q1901,[9]B!Q1913,[9]B!Q1983,[9]B!Q2176,[9]B!Q2218,[9]B!Q2342,[9]B!Q2377,[9]B!Q2414,[9]B!Q2429,[9]B!Q2660,[9]B!Q2672,[9]B!Q2843,[9]B!Q2676,[9]B!Q2702)</f>
        <v>280</v>
      </c>
      <c r="G368" s="476"/>
      <c r="H368" s="478"/>
      <c r="I368" s="478"/>
      <c r="J368" s="479"/>
      <c r="K368" s="165" t="str">
        <f>AA368</f>
        <v/>
      </c>
      <c r="AA368" s="194" t="str">
        <f>IF(C368&lt;D368,"Beneficiarios MAI no puede ser mayor al TOTAL","")</f>
        <v/>
      </c>
      <c r="AB368" s="194">
        <f>IF(C368&lt;D368,1,0)</f>
        <v>0</v>
      </c>
    </row>
    <row r="369" spans="1:28" ht="15" customHeight="1" x14ac:dyDescent="0.15">
      <c r="A369" s="685" t="s">
        <v>497</v>
      </c>
      <c r="B369" s="686"/>
      <c r="C369" s="480">
        <f>SUM(E369,F369)</f>
        <v>231</v>
      </c>
      <c r="D369" s="481">
        <v>155</v>
      </c>
      <c r="E369" s="482">
        <f>SUM([9]B!S1216,[9]B!S1352,[9]B!S1502,[9]B!S1566,[9]B!S1635,[9]B!S1680,[9]B!S1901,[9]B!S1913,[9]B!S1983,[9]B!S2176,[9]B!S2218,[9]B!S2342,[9]B!S2377,[9]B!S2414,[9]B!S2429,[9]B!S2660,[9]B!S2672,[9]B!S2843)</f>
        <v>48</v>
      </c>
      <c r="F369" s="482">
        <f>SUM([9]B!T1216,[9]B!T1352,[9]B!T1502,[9]B!T1566,[9]B!T1635,[9]B!T1680,[9]B!T1901,[9]B!T1913,[9]B!T1983,[9]B!T2176,[9]B!T2218,[9]B!T2342,[9]B!T2377,[9]B!T2414,[9]B!T2429,[9]B!T2660,[9]B!T2672,[9]B!T2843)</f>
        <v>183</v>
      </c>
      <c r="G369" s="481"/>
      <c r="H369" s="483"/>
      <c r="I369" s="483"/>
      <c r="J369" s="483"/>
      <c r="K369" s="165" t="str">
        <f>AA369</f>
        <v/>
      </c>
      <c r="AA369" s="194" t="str">
        <f>IF(C369&lt;D369,"Beneficiarios MAI no puede ser mayor al TOTAL","")</f>
        <v/>
      </c>
      <c r="AB369" s="194">
        <f>IF(C369&lt;D369,1,0)</f>
        <v>0</v>
      </c>
    </row>
    <row r="370" spans="1:28" ht="15" customHeight="1" x14ac:dyDescent="0.15">
      <c r="A370" s="687" t="s">
        <v>498</v>
      </c>
      <c r="B370" s="195" t="s">
        <v>499</v>
      </c>
      <c r="C370" s="475">
        <f>SUM(E370,F370)</f>
        <v>215</v>
      </c>
      <c r="D370" s="476">
        <v>196</v>
      </c>
      <c r="E370" s="477">
        <f>SUM([9]B!Y1216,[9]B!Y1352,[9]B!Y1502,[9]B!Y1566,[9]B!Y1635,[9]B!Y1680,[9]B!Y1901,[9]B!Y1913,[9]B!Y1983,[9]B!Y2176,[9]B!Y2218,[9]B!Y2342,[9]B!Y2377,[9]B!Y2414,[9]B!Y2429,[9]B!Y2660,[9]B!Y2672,[9]B!Y2843)</f>
        <v>9</v>
      </c>
      <c r="F370" s="477">
        <f>SUM([9]B!Z1216,[9]B!Z1352,[9]B!Z1502,[9]B!Z1566,[9]B!Z1635,[9]B!Z1680,[9]B!Z1901,[9]B!Z1913,[9]B!Z1983,[9]B!Z2176,[9]B!Z2218,[9]B!Z2342,[9]B!Z2377,[9]B!Z2414,[9]B!Z2429,[9]B!Z2660,[9]B!Z2672,[9]B!Z2843)</f>
        <v>206</v>
      </c>
      <c r="G370" s="476"/>
      <c r="H370" s="478"/>
      <c r="I370" s="478"/>
      <c r="J370" s="478"/>
      <c r="K370" s="165" t="str">
        <f>AA370</f>
        <v/>
      </c>
      <c r="AA370" s="194" t="str">
        <f>IF(C370&lt;D370,"Beneficiarios MAI no puede ser mayor al TOTAL","")</f>
        <v/>
      </c>
      <c r="AB370" s="194">
        <f>IF(C370&lt;D370,1,0)</f>
        <v>0</v>
      </c>
    </row>
    <row r="371" spans="1:28" ht="15" customHeight="1" x14ac:dyDescent="0.15">
      <c r="A371" s="688"/>
      <c r="B371" s="196" t="s">
        <v>500</v>
      </c>
      <c r="C371" s="484">
        <f>SUM(E371,F371)</f>
        <v>1</v>
      </c>
      <c r="D371" s="485">
        <v>1</v>
      </c>
      <c r="E371" s="486">
        <f>SUM([9]B!V1216,[9]B!V1352,[9]B!V1502,[9]B!V1566,[9]B!V1635,[9]B!V1680,[9]B!V1901,[9]B!V1913,[9]B!V1983,[9]B!V2176,[9]B!V2218,[9]B!V2342,[9]B!V2377,[9]B!V2414,[9]B!V2429,[9]B!V2660,[9]B!V2672,[9]B!V2843)</f>
        <v>0</v>
      </c>
      <c r="F371" s="486">
        <f>SUM([9]B!W1216,[9]B!W1352,[9]B!W1502,[9]B!W1566,[9]B!W1635,[9]B!W1680,[9]B!W1901,[9]B!W1913,[9]B!W1983,[9]B!W2176,[9]B!W2218,[9]B!W2342,[9]B!W2377,[9]B!W2414,[9]B!W2429,[9]B!W2660,[9]B!W2672,[9]B!W2843)</f>
        <v>1</v>
      </c>
      <c r="G371" s="485"/>
      <c r="H371" s="487"/>
      <c r="I371" s="487"/>
      <c r="J371" s="487"/>
      <c r="K371" s="165" t="str">
        <f>AA371</f>
        <v/>
      </c>
      <c r="AA371" s="194" t="str">
        <f>IF(C371&lt;D371,"Beneficiarios MAI no puede ser mayor al TOTAL","")</f>
        <v/>
      </c>
      <c r="AB371" s="194">
        <f>IF(C371&lt;D371,1,0)</f>
        <v>0</v>
      </c>
    </row>
    <row r="372" spans="1:28" ht="24.95" customHeight="1" x14ac:dyDescent="0.15">
      <c r="A372" s="689" t="s">
        <v>501</v>
      </c>
      <c r="B372" s="689"/>
      <c r="C372" s="197"/>
      <c r="D372" s="197"/>
      <c r="E372" s="2"/>
      <c r="F372" s="2"/>
      <c r="G372" s="371"/>
      <c r="H372" s="371"/>
      <c r="I372" s="371"/>
      <c r="J372" s="371"/>
      <c r="K372" s="371"/>
      <c r="L372" s="371"/>
      <c r="M372" s="371"/>
      <c r="N372" s="371"/>
      <c r="O372" s="371"/>
      <c r="P372" s="371"/>
      <c r="Q372" s="371"/>
      <c r="R372" s="371"/>
      <c r="S372" s="371"/>
      <c r="T372" s="371"/>
      <c r="U372" s="116"/>
    </row>
    <row r="373" spans="1:28" ht="29.25" customHeight="1" x14ac:dyDescent="0.15">
      <c r="A373" s="615" t="s">
        <v>502</v>
      </c>
      <c r="B373" s="616"/>
      <c r="C373" s="595" t="s">
        <v>6</v>
      </c>
      <c r="D373" s="673" t="s">
        <v>7</v>
      </c>
      <c r="E373" s="371"/>
      <c r="F373" s="371"/>
      <c r="G373" s="371"/>
      <c r="H373" s="371"/>
      <c r="I373" s="371"/>
      <c r="J373" s="371"/>
      <c r="K373" s="371"/>
      <c r="L373" s="371"/>
      <c r="M373" s="371"/>
      <c r="N373" s="371"/>
      <c r="O373" s="371"/>
      <c r="P373" s="116"/>
    </row>
    <row r="374" spans="1:28" ht="20.25" customHeight="1" x14ac:dyDescent="0.15">
      <c r="A374" s="617"/>
      <c r="B374" s="618"/>
      <c r="C374" s="680"/>
      <c r="D374" s="674"/>
      <c r="E374" s="371"/>
      <c r="F374" s="371"/>
      <c r="G374" s="371"/>
      <c r="H374" s="371"/>
      <c r="I374" s="371"/>
      <c r="J374" s="371"/>
      <c r="K374" s="371"/>
      <c r="L374" s="371"/>
      <c r="M374" s="371"/>
      <c r="N374" s="371"/>
      <c r="O374" s="371"/>
      <c r="P374" s="116"/>
    </row>
    <row r="375" spans="1:28" ht="15" customHeight="1" x14ac:dyDescent="0.15">
      <c r="A375" s="675" t="s">
        <v>503</v>
      </c>
      <c r="B375" s="676"/>
      <c r="C375" s="488">
        <f>[9]B!C2664</f>
        <v>6</v>
      </c>
      <c r="D375" s="489">
        <f>[9]B!H2664</f>
        <v>6</v>
      </c>
      <c r="E375" s="371"/>
      <c r="F375" s="371"/>
      <c r="G375" s="371"/>
      <c r="H375" s="371"/>
      <c r="I375" s="371"/>
      <c r="J375" s="371"/>
      <c r="K375" s="371"/>
      <c r="L375" s="371"/>
      <c r="M375" s="371"/>
      <c r="N375" s="371"/>
      <c r="O375" s="371"/>
      <c r="P375" s="116"/>
    </row>
    <row r="376" spans="1:28" ht="15" customHeight="1" x14ac:dyDescent="0.15">
      <c r="A376" s="677" t="s">
        <v>504</v>
      </c>
      <c r="B376" s="677"/>
      <c r="C376" s="490">
        <f>SUM([9]B!C2663+[9]B!C2665)</f>
        <v>2</v>
      </c>
      <c r="D376" s="491">
        <f>[9]B!H2663+[9]B!H2665</f>
        <v>2</v>
      </c>
      <c r="E376" s="371"/>
      <c r="F376" s="371"/>
      <c r="G376" s="371"/>
      <c r="H376" s="371"/>
      <c r="I376" s="371"/>
      <c r="J376" s="371"/>
      <c r="K376" s="371"/>
      <c r="L376" s="371"/>
      <c r="M376" s="371"/>
      <c r="N376" s="371"/>
      <c r="O376" s="371"/>
      <c r="P376" s="116"/>
    </row>
    <row r="377" spans="1:28" ht="24.95" customHeight="1" x14ac:dyDescent="0.15">
      <c r="A377" s="765" t="s">
        <v>505</v>
      </c>
      <c r="B377" s="765"/>
      <c r="C377" s="198"/>
      <c r="D377" s="492"/>
      <c r="E377" s="492"/>
      <c r="F377" s="371"/>
      <c r="G377" s="371"/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116"/>
    </row>
    <row r="378" spans="1:28" ht="15" customHeight="1" x14ac:dyDescent="0.15">
      <c r="A378" s="679" t="s">
        <v>433</v>
      </c>
      <c r="B378" s="679"/>
      <c r="C378" s="595" t="s">
        <v>410</v>
      </c>
      <c r="D378" s="681" t="s">
        <v>434</v>
      </c>
      <c r="E378" s="682"/>
      <c r="F378" s="682"/>
      <c r="G378" s="682"/>
      <c r="H378" s="651" t="s">
        <v>412</v>
      </c>
      <c r="I378" s="652"/>
      <c r="J378" s="653"/>
      <c r="K378" s="654" t="s">
        <v>413</v>
      </c>
      <c r="L378" s="655"/>
      <c r="M378" s="655"/>
      <c r="N378" s="656" t="s">
        <v>414</v>
      </c>
      <c r="O378" s="659" t="s">
        <v>415</v>
      </c>
      <c r="P378" s="660"/>
      <c r="Q378" s="661" t="s">
        <v>416</v>
      </c>
    </row>
    <row r="379" spans="1:28" s="63" customFormat="1" ht="32.25" customHeight="1" x14ac:dyDescent="0.15">
      <c r="A379" s="679"/>
      <c r="B379" s="679"/>
      <c r="C379" s="596"/>
      <c r="D379" s="664" t="s">
        <v>418</v>
      </c>
      <c r="E379" s="666" t="s">
        <v>419</v>
      </c>
      <c r="F379" s="666"/>
      <c r="G379" s="667" t="s">
        <v>449</v>
      </c>
      <c r="H379" s="669" t="s">
        <v>421</v>
      </c>
      <c r="I379" s="671" t="s">
        <v>422</v>
      </c>
      <c r="J379" s="644" t="s">
        <v>423</v>
      </c>
      <c r="K379" s="646" t="s">
        <v>506</v>
      </c>
      <c r="L379" s="647" t="s">
        <v>425</v>
      </c>
      <c r="M379" s="648" t="s">
        <v>426</v>
      </c>
      <c r="N379" s="657"/>
      <c r="O379" s="649" t="s">
        <v>427</v>
      </c>
      <c r="P379" s="650" t="s">
        <v>428</v>
      </c>
      <c r="Q379" s="662"/>
    </row>
    <row r="380" spans="1:28" s="63" customFormat="1" ht="20.25" customHeight="1" x14ac:dyDescent="0.15">
      <c r="A380" s="679"/>
      <c r="B380" s="679"/>
      <c r="C380" s="680"/>
      <c r="D380" s="665"/>
      <c r="E380" s="152" t="s">
        <v>429</v>
      </c>
      <c r="F380" s="134" t="s">
        <v>430</v>
      </c>
      <c r="G380" s="668"/>
      <c r="H380" s="670"/>
      <c r="I380" s="672"/>
      <c r="J380" s="645"/>
      <c r="K380" s="646"/>
      <c r="L380" s="647"/>
      <c r="M380" s="648"/>
      <c r="N380" s="658"/>
      <c r="O380" s="649"/>
      <c r="P380" s="650"/>
      <c r="Q380" s="663"/>
    </row>
    <row r="381" spans="1:28" ht="15" customHeight="1" x14ac:dyDescent="0.15">
      <c r="A381" s="624" t="s">
        <v>507</v>
      </c>
      <c r="B381" s="199" t="s">
        <v>508</v>
      </c>
      <c r="C381" s="536">
        <f>[9]B!C1091+SUM([9]B!C1093:C1127)</f>
        <v>17</v>
      </c>
      <c r="D381" s="536">
        <f>[9]B!D1091+SUM([9]B!D1093:D1127)</f>
        <v>17</v>
      </c>
      <c r="E381" s="203">
        <f>[9]B!E1091+SUM([9]B!E1093:E1127)</f>
        <v>17</v>
      </c>
      <c r="F381" s="203">
        <f>[9]B!F1091+SUM([9]B!F1093:F1127)</f>
        <v>0</v>
      </c>
      <c r="G381" s="203">
        <f>[9]B!G1091+SUM([9]B!G1093:G1127)</f>
        <v>0</v>
      </c>
      <c r="H381" s="203">
        <f>[9]B!AA1091+SUM([9]B!AA1093:AA1127)</f>
        <v>11</v>
      </c>
      <c r="I381" s="203">
        <f>[9]B!AB1091+SUM([9]B!AB1093:AB1127)</f>
        <v>6</v>
      </c>
      <c r="J381" s="203">
        <f>[9]B!AC1091+SUM([9]B!AC1093:AC1127)</f>
        <v>0</v>
      </c>
      <c r="K381" s="203">
        <f>[9]B!AD1091+SUM([9]B!AD1093:AD1127)</f>
        <v>0</v>
      </c>
      <c r="L381" s="203">
        <f>[9]B!AE1091+SUM([9]B!AE1093:AE1127)</f>
        <v>0</v>
      </c>
      <c r="M381" s="203">
        <f>[9]B!AF1091+SUM([9]B!AF1093:AF1127)</f>
        <v>0</v>
      </c>
      <c r="N381" s="203">
        <f>[9]B!AG1091+SUM([9]B!AG1093:AG1127)</f>
        <v>0</v>
      </c>
      <c r="O381" s="203">
        <f>[9]B!AH1091+SUM([9]B!AH1093:AH1127)</f>
        <v>0</v>
      </c>
      <c r="P381" s="203">
        <f>[9]B!AI1091+SUM([9]B!AI1093:AI1127)</f>
        <v>0</v>
      </c>
      <c r="Q381" s="537">
        <f>[9]B!AJ1091+SUM([9]B!AJ1093:AJ1127)</f>
        <v>0</v>
      </c>
    </row>
    <row r="382" spans="1:28" ht="15" customHeight="1" x14ac:dyDescent="0.15">
      <c r="A382" s="638"/>
      <c r="B382" s="200" t="s">
        <v>509</v>
      </c>
      <c r="C382" s="493">
        <f>SUM([9]B!C1128:C1144)</f>
        <v>13</v>
      </c>
      <c r="D382" s="493">
        <f>SUM([9]B!D1128:D1144)</f>
        <v>13</v>
      </c>
      <c r="E382" s="494">
        <f>SUM([9]B!E1128:E1144)</f>
        <v>13</v>
      </c>
      <c r="F382" s="494">
        <f>SUM([9]B!F1128:F1144)</f>
        <v>0</v>
      </c>
      <c r="G382" s="494">
        <f>SUM([9]B!G1128:G1144)</f>
        <v>0</v>
      </c>
      <c r="H382" s="494">
        <f>SUM([9]B!AA1128:AA1144)</f>
        <v>0</v>
      </c>
      <c r="I382" s="494">
        <f>SUM([9]B!AB1128:AB1144)</f>
        <v>13</v>
      </c>
      <c r="J382" s="494">
        <f>SUM([9]B!AC1128:AC1144)</f>
        <v>0</v>
      </c>
      <c r="K382" s="494">
        <f>SUM([9]B!AD1128:AD1144)</f>
        <v>0</v>
      </c>
      <c r="L382" s="494">
        <f>SUM([9]B!AE1128:AE1144)</f>
        <v>0</v>
      </c>
      <c r="M382" s="494">
        <f>SUM([9]B!AF1128:AF1144)</f>
        <v>0</v>
      </c>
      <c r="N382" s="494">
        <f>SUM([9]B!AG1128:AG1144)</f>
        <v>0</v>
      </c>
      <c r="O382" s="494">
        <f>SUM([9]B!AH1128:AH1144)</f>
        <v>0</v>
      </c>
      <c r="P382" s="494">
        <f>SUM([9]B!AI1128:AI1144)</f>
        <v>0</v>
      </c>
      <c r="Q382" s="494">
        <f>SUM([9]B!AJ1128:AJ1144)</f>
        <v>0</v>
      </c>
    </row>
    <row r="383" spans="1:28" ht="15" customHeight="1" x14ac:dyDescent="0.15">
      <c r="A383" s="625"/>
      <c r="B383" s="559" t="s">
        <v>410</v>
      </c>
      <c r="C383" s="538">
        <f>SUM(C381:C382)</f>
        <v>30</v>
      </c>
      <c r="D383" s="495">
        <f>SUM(D381:D382)</f>
        <v>30</v>
      </c>
      <c r="E383" s="496">
        <f t="shared" ref="E383:Q383" si="14">SUM(E381:E382)</f>
        <v>30</v>
      </c>
      <c r="F383" s="497">
        <f t="shared" si="14"/>
        <v>0</v>
      </c>
      <c r="G383" s="498">
        <f t="shared" si="14"/>
        <v>0</v>
      </c>
      <c r="H383" s="496">
        <f t="shared" si="14"/>
        <v>11</v>
      </c>
      <c r="I383" s="499">
        <f t="shared" si="14"/>
        <v>19</v>
      </c>
      <c r="J383" s="497">
        <f t="shared" si="14"/>
        <v>0</v>
      </c>
      <c r="K383" s="496">
        <f t="shared" si="14"/>
        <v>0</v>
      </c>
      <c r="L383" s="499">
        <f t="shared" si="14"/>
        <v>0</v>
      </c>
      <c r="M383" s="497">
        <f t="shared" si="14"/>
        <v>0</v>
      </c>
      <c r="N383" s="497">
        <f t="shared" si="14"/>
        <v>0</v>
      </c>
      <c r="O383" s="496">
        <f t="shared" si="14"/>
        <v>0</v>
      </c>
      <c r="P383" s="497">
        <f t="shared" si="14"/>
        <v>0</v>
      </c>
      <c r="Q383" s="495">
        <f t="shared" si="14"/>
        <v>0</v>
      </c>
    </row>
    <row r="384" spans="1:28" ht="15" customHeight="1" x14ac:dyDescent="0.15">
      <c r="A384" s="624" t="s">
        <v>510</v>
      </c>
      <c r="B384" s="203" t="s">
        <v>508</v>
      </c>
      <c r="C384" s="539">
        <f>[9]B!C1218+SUM([9]B!C1221:C1258)</f>
        <v>951</v>
      </c>
      <c r="D384" s="539">
        <f>[9]B!D1218+SUM([9]B!D1221:D1258)</f>
        <v>951</v>
      </c>
      <c r="E384" s="561">
        <f>[9]B!E1218+SUM([9]B!E1221:E1258)</f>
        <v>950</v>
      </c>
      <c r="F384" s="561">
        <f>[9]B!F1218+SUM([9]B!F1221:F1258)</f>
        <v>1</v>
      </c>
      <c r="G384" s="561">
        <f>[9]B!G1218+SUM([9]B!G1221:G1258)</f>
        <v>0</v>
      </c>
      <c r="H384" s="561">
        <f>[9]B!AA1218+SUM([9]B!AA1221:AA1258)</f>
        <v>25</v>
      </c>
      <c r="I384" s="561">
        <f>[9]B!AB1218+SUM([9]B!AB1221:AB1258)</f>
        <v>926</v>
      </c>
      <c r="J384" s="561">
        <f>[9]B!AC1218+SUM([9]B!AC1221:AC1258)</f>
        <v>0</v>
      </c>
      <c r="K384" s="561">
        <f>[9]B!AD1218+SUM([9]B!AD1221:AD1258)</f>
        <v>0</v>
      </c>
      <c r="L384" s="561">
        <f>[9]B!AE1218+SUM([9]B!AE1221:AE1258)</f>
        <v>0</v>
      </c>
      <c r="M384" s="561">
        <f>[9]B!AF1218+SUM([9]B!AF1221:AF1258)</f>
        <v>0</v>
      </c>
      <c r="N384" s="561">
        <f>[9]B!AG1218+SUM([9]B!AG1221:AG1258)</f>
        <v>0</v>
      </c>
      <c r="O384" s="561">
        <f>[9]B!AH1218+SUM([9]B!AH1221:AH1258)</f>
        <v>0</v>
      </c>
      <c r="P384" s="561">
        <f>[9]B!AI1218+SUM([9]B!AI1221:AI1258)</f>
        <v>24</v>
      </c>
      <c r="Q384" s="205">
        <f>[9]B!AJ1218+SUM([9]B!AJ1221:AJ1258)</f>
        <v>0</v>
      </c>
    </row>
    <row r="385" spans="1:17" ht="15" customHeight="1" x14ac:dyDescent="0.15">
      <c r="A385" s="638"/>
      <c r="B385" s="204" t="s">
        <v>509</v>
      </c>
      <c r="C385" s="498">
        <f>SUM([9]B!C1259:C1270)</f>
        <v>845</v>
      </c>
      <c r="D385" s="498">
        <f>SUM([9]B!D1259:D1270)</f>
        <v>845</v>
      </c>
      <c r="E385" s="500">
        <f>SUM([9]B!E1259:E1270)</f>
        <v>845</v>
      </c>
      <c r="F385" s="500">
        <f>SUM([9]B!F1259:F1270)</f>
        <v>0</v>
      </c>
      <c r="G385" s="500">
        <f>SUM([9]B!G1259:G1270)</f>
        <v>0</v>
      </c>
      <c r="H385" s="500">
        <f>SUM([9]B!AA1259:AA1270)</f>
        <v>0</v>
      </c>
      <c r="I385" s="500">
        <f>SUM([9]B!AB1259:AB1270)</f>
        <v>845</v>
      </c>
      <c r="J385" s="500">
        <f>SUM([9]B!AC1259:AC1270)</f>
        <v>0</v>
      </c>
      <c r="K385" s="500">
        <f>SUM([9]B!AD1259:AD1270)</f>
        <v>0</v>
      </c>
      <c r="L385" s="500">
        <f>SUM([9]B!AE1259:AE1270)</f>
        <v>0</v>
      </c>
      <c r="M385" s="500">
        <f>SUM([9]B!AF1259:AF1270)</f>
        <v>0</v>
      </c>
      <c r="N385" s="500">
        <f>SUM([9]B!AG1259:AG1270)</f>
        <v>0</v>
      </c>
      <c r="O385" s="500">
        <f>SUM([9]B!AH1259:AH1270)</f>
        <v>0</v>
      </c>
      <c r="P385" s="500">
        <f>SUM([9]B!AI1259:AI1270)</f>
        <v>0</v>
      </c>
      <c r="Q385" s="501">
        <f>SUM([9]B!AJ1259:AJ1270)</f>
        <v>0</v>
      </c>
    </row>
    <row r="386" spans="1:17" ht="15" customHeight="1" x14ac:dyDescent="0.15">
      <c r="A386" s="625"/>
      <c r="B386" s="559" t="s">
        <v>410</v>
      </c>
      <c r="C386" s="498">
        <f>SUM(C384:C385)</f>
        <v>1796</v>
      </c>
      <c r="D386" s="498">
        <f t="shared" ref="D386:Q386" si="15">SUM(D384:D385)</f>
        <v>1796</v>
      </c>
      <c r="E386" s="498">
        <f t="shared" si="15"/>
        <v>1795</v>
      </c>
      <c r="F386" s="498">
        <f t="shared" si="15"/>
        <v>1</v>
      </c>
      <c r="G386" s="498">
        <f t="shared" si="15"/>
        <v>0</v>
      </c>
      <c r="H386" s="498">
        <f t="shared" si="15"/>
        <v>25</v>
      </c>
      <c r="I386" s="498">
        <f t="shared" si="15"/>
        <v>1771</v>
      </c>
      <c r="J386" s="498">
        <f t="shared" si="15"/>
        <v>0</v>
      </c>
      <c r="K386" s="498">
        <f t="shared" si="15"/>
        <v>0</v>
      </c>
      <c r="L386" s="498">
        <f t="shared" si="15"/>
        <v>0</v>
      </c>
      <c r="M386" s="498">
        <f t="shared" si="15"/>
        <v>0</v>
      </c>
      <c r="N386" s="498">
        <f t="shared" si="15"/>
        <v>0</v>
      </c>
      <c r="O386" s="498">
        <f t="shared" si="15"/>
        <v>0</v>
      </c>
      <c r="P386" s="498">
        <f t="shared" si="15"/>
        <v>24</v>
      </c>
      <c r="Q386" s="495">
        <f t="shared" si="15"/>
        <v>0</v>
      </c>
    </row>
    <row r="387" spans="1:17" ht="15" customHeight="1" x14ac:dyDescent="0.15">
      <c r="A387" s="624" t="s">
        <v>511</v>
      </c>
      <c r="B387" s="203" t="s">
        <v>508</v>
      </c>
      <c r="C387" s="498">
        <f>SUM([9]B!C1354:C1401)</f>
        <v>403</v>
      </c>
      <c r="D387" s="498">
        <f>SUM([9]B!D1354:D1401)</f>
        <v>107</v>
      </c>
      <c r="E387" s="500">
        <f>SUM([9]B!E1354:E1401)</f>
        <v>107</v>
      </c>
      <c r="F387" s="500">
        <f>SUM([9]B!F1354:F1401)</f>
        <v>0</v>
      </c>
      <c r="G387" s="500">
        <f>SUM([9]B!G1354:G1401)</f>
        <v>296</v>
      </c>
      <c r="H387" s="500">
        <f>SUM([9]B!AA1354:AA1401)</f>
        <v>1</v>
      </c>
      <c r="I387" s="500">
        <f>SUM([9]B!AB1354:AB1401)</f>
        <v>401</v>
      </c>
      <c r="J387" s="500">
        <f>SUM([9]B!AC1354:AC1401)</f>
        <v>1</v>
      </c>
      <c r="K387" s="500">
        <f>SUM([9]B!AD1354:AD1401)</f>
        <v>0</v>
      </c>
      <c r="L387" s="500">
        <f>SUM([9]B!AE1354:AE1401)</f>
        <v>0</v>
      </c>
      <c r="M387" s="500">
        <f>SUM([9]B!AF1354:AF1401)</f>
        <v>0</v>
      </c>
      <c r="N387" s="500">
        <f>SUM([9]B!AG1354:AG1401)</f>
        <v>0</v>
      </c>
      <c r="O387" s="500">
        <f>SUM([9]B!AH1354:AH1401)</f>
        <v>0</v>
      </c>
      <c r="P387" s="500">
        <f>SUM([9]B!AI1354:AI1401)</f>
        <v>0</v>
      </c>
      <c r="Q387" s="501">
        <f>SUM([9]B!AJ1354:AJ1401)</f>
        <v>0</v>
      </c>
    </row>
    <row r="388" spans="1:17" ht="15" customHeight="1" x14ac:dyDescent="0.15">
      <c r="A388" s="638"/>
      <c r="B388" s="200" t="s">
        <v>509</v>
      </c>
      <c r="C388" s="498">
        <f>SUM([9]B!C1402:C1423)</f>
        <v>12</v>
      </c>
      <c r="D388" s="498">
        <f>SUM([9]B!D1402:D1423)</f>
        <v>0</v>
      </c>
      <c r="E388" s="500">
        <f>SUM([9]B!E1402:E1423)</f>
        <v>0</v>
      </c>
      <c r="F388" s="500">
        <f>SUM([9]B!F1402:F1423)</f>
        <v>0</v>
      </c>
      <c r="G388" s="500">
        <f>SUM([9]B!G1402:G1423)</f>
        <v>12</v>
      </c>
      <c r="H388" s="500">
        <f>SUM([9]B!AA1402:AA1423)</f>
        <v>0</v>
      </c>
      <c r="I388" s="500">
        <f>SUM([9]B!AB1402:AB1423)</f>
        <v>12</v>
      </c>
      <c r="J388" s="500">
        <f>SUM([9]B!AC1402:AC1423)</f>
        <v>0</v>
      </c>
      <c r="K388" s="500">
        <f>SUM([9]B!AD1402:AD1423)</f>
        <v>0</v>
      </c>
      <c r="L388" s="500">
        <f>SUM([9]B!AE1402:AE1423)</f>
        <v>0</v>
      </c>
      <c r="M388" s="500">
        <f>SUM([9]B!AF1402:AF1423)</f>
        <v>0</v>
      </c>
      <c r="N388" s="500">
        <f>SUM([9]B!AG1402:AG1423)</f>
        <v>0</v>
      </c>
      <c r="O388" s="500">
        <f>SUM([9]B!AH1402:AH1423)</f>
        <v>0</v>
      </c>
      <c r="P388" s="500">
        <f>SUM([9]B!AI1402:AI1423)</f>
        <v>0</v>
      </c>
      <c r="Q388" s="501">
        <f>SUM([9]B!AJ1402:AJ1423)</f>
        <v>0</v>
      </c>
    </row>
    <row r="389" spans="1:17" ht="15" customHeight="1" x14ac:dyDescent="0.15">
      <c r="A389" s="625"/>
      <c r="B389" s="559" t="s">
        <v>410</v>
      </c>
      <c r="C389" s="498">
        <f>SUM(C387:C388)</f>
        <v>415</v>
      </c>
      <c r="D389" s="498">
        <f t="shared" ref="D389:Q389" si="16">SUM(D387:D388)</f>
        <v>107</v>
      </c>
      <c r="E389" s="498">
        <f t="shared" si="16"/>
        <v>107</v>
      </c>
      <c r="F389" s="498">
        <f t="shared" si="16"/>
        <v>0</v>
      </c>
      <c r="G389" s="498">
        <f t="shared" si="16"/>
        <v>308</v>
      </c>
      <c r="H389" s="498">
        <f t="shared" si="16"/>
        <v>1</v>
      </c>
      <c r="I389" s="498">
        <f t="shared" si="16"/>
        <v>413</v>
      </c>
      <c r="J389" s="498">
        <f t="shared" si="16"/>
        <v>1</v>
      </c>
      <c r="K389" s="498">
        <f t="shared" si="16"/>
        <v>0</v>
      </c>
      <c r="L389" s="498">
        <f t="shared" si="16"/>
        <v>0</v>
      </c>
      <c r="M389" s="498">
        <f t="shared" si="16"/>
        <v>0</v>
      </c>
      <c r="N389" s="498">
        <f t="shared" si="16"/>
        <v>0</v>
      </c>
      <c r="O389" s="498">
        <f t="shared" si="16"/>
        <v>0</v>
      </c>
      <c r="P389" s="498">
        <f t="shared" si="16"/>
        <v>0</v>
      </c>
      <c r="Q389" s="495">
        <f t="shared" si="16"/>
        <v>0</v>
      </c>
    </row>
    <row r="390" spans="1:17" ht="24.75" customHeight="1" x14ac:dyDescent="0.15">
      <c r="A390" s="562" t="s">
        <v>512</v>
      </c>
      <c r="B390" s="205" t="s">
        <v>508</v>
      </c>
      <c r="C390" s="498">
        <f>[9]B!C1504</f>
        <v>0</v>
      </c>
      <c r="D390" s="498">
        <f>[9]B!D1504</f>
        <v>0</v>
      </c>
      <c r="E390" s="500">
        <f>[9]B!E1504</f>
        <v>0</v>
      </c>
      <c r="F390" s="500">
        <f>[9]B!F1504</f>
        <v>0</v>
      </c>
      <c r="G390" s="500">
        <f>[9]B!G1504</f>
        <v>0</v>
      </c>
      <c r="H390" s="500">
        <f>[9]B!AA1504</f>
        <v>0</v>
      </c>
      <c r="I390" s="500">
        <f>[9]B!AB1504</f>
        <v>0</v>
      </c>
      <c r="J390" s="500">
        <f>[9]B!AC1504</f>
        <v>0</v>
      </c>
      <c r="K390" s="500">
        <f>[9]B!AD1504</f>
        <v>0</v>
      </c>
      <c r="L390" s="500">
        <f>[9]B!AE1504</f>
        <v>0</v>
      </c>
      <c r="M390" s="500">
        <f>[9]B!AF1504</f>
        <v>0</v>
      </c>
      <c r="N390" s="500">
        <f>[9]B!AG1504</f>
        <v>0</v>
      </c>
      <c r="O390" s="500">
        <f>[9]B!AH1504</f>
        <v>0</v>
      </c>
      <c r="P390" s="500">
        <f>[9]B!AI1504</f>
        <v>0</v>
      </c>
      <c r="Q390" s="501">
        <f>[9]B!AJ1504</f>
        <v>0</v>
      </c>
    </row>
    <row r="391" spans="1:17" ht="24.75" customHeight="1" x14ac:dyDescent="0.15">
      <c r="A391" s="206" t="s">
        <v>513</v>
      </c>
      <c r="B391" s="204" t="s">
        <v>508</v>
      </c>
      <c r="C391" s="498">
        <f>[9]B!C1653</f>
        <v>1</v>
      </c>
      <c r="D391" s="498">
        <f>[9]B!D1653</f>
        <v>1</v>
      </c>
      <c r="E391" s="500">
        <f>[9]B!E1653</f>
        <v>1</v>
      </c>
      <c r="F391" s="500">
        <f>[9]B!F1653</f>
        <v>0</v>
      </c>
      <c r="G391" s="500">
        <f>[9]B!G1653</f>
        <v>0</v>
      </c>
      <c r="H391" s="500">
        <f>[9]B!AA1653</f>
        <v>0</v>
      </c>
      <c r="I391" s="500">
        <f>[9]B!AB1653</f>
        <v>1</v>
      </c>
      <c r="J391" s="500">
        <f>[9]B!AC1653</f>
        <v>0</v>
      </c>
      <c r="K391" s="500">
        <f>[9]B!AD1653</f>
        <v>0</v>
      </c>
      <c r="L391" s="500">
        <f>[9]B!AE1653</f>
        <v>0</v>
      </c>
      <c r="M391" s="500">
        <f>[9]B!AF1653</f>
        <v>0</v>
      </c>
      <c r="N391" s="500">
        <f>[9]B!AG1653</f>
        <v>0</v>
      </c>
      <c r="O391" s="500">
        <f>[9]B!AH1653</f>
        <v>0</v>
      </c>
      <c r="P391" s="500">
        <f>[9]B!AI1653</f>
        <v>0</v>
      </c>
      <c r="Q391" s="501">
        <f>[9]B!AJ1653</f>
        <v>0</v>
      </c>
    </row>
    <row r="392" spans="1:17" ht="15" customHeight="1" x14ac:dyDescent="0.15">
      <c r="A392" s="624" t="s">
        <v>514</v>
      </c>
      <c r="B392" s="207" t="s">
        <v>508</v>
      </c>
      <c r="C392" s="502">
        <f>SUM([9]B!C1682:C1690,[9]B!C1694:C1697,[9]B!C1701,[9]B!C1704:C1742,[9]B!C1753:C1758)+[9]B!C1812</f>
        <v>23152</v>
      </c>
      <c r="D392" s="502">
        <f>SUM([9]B!D1682:D1690,[9]B!D1694:D1697,[9]B!D1701,[9]B!D1704:D1742,[9]B!D1753:D1758)+[9]B!D1812</f>
        <v>19735</v>
      </c>
      <c r="E392" s="503">
        <f>SUM([9]B!E1682:E1690,[9]B!E1694:E1697,[9]B!E1701,[9]B!E1704:E1742,[9]B!E1753:E1758)+[9]B!E1812</f>
        <v>19735</v>
      </c>
      <c r="F392" s="503">
        <f>SUM([9]B!F1682:F1690,[9]B!F1694:F1697,[9]B!F1701,[9]B!F1704:F1742,[9]B!F1753:F1758)+[9]B!F1812</f>
        <v>0</v>
      </c>
      <c r="G392" s="503">
        <f>SUM([9]B!G1682:G1690,[9]B!G1694:G1697,[9]B!G1701,[9]B!G1704:G1742,[9]B!G1753:G1758)+[9]B!G1812</f>
        <v>3417</v>
      </c>
      <c r="H392" s="503">
        <f>SUM([9]B!AA1682:AA1690,[9]B!AA1694:AA1697,[9]B!AA1701,[9]B!AA1704:AA1742,[9]B!AA1753:AA1758)+[9]B!AA1812</f>
        <v>20601</v>
      </c>
      <c r="I392" s="503">
        <f>SUM([9]B!AB1682:AB1690,[9]B!AB1694:AB1697,[9]B!AB1701,[9]B!AB1704:AB1742,[9]B!AB1753:AB1758)+[9]B!AB1812</f>
        <v>1481</v>
      </c>
      <c r="J392" s="503">
        <f>SUM([9]B!AC1682:AC1690,[9]B!AC1694:AC1697,[9]B!AC1701,[9]B!AC1704:AC1742,[9]B!AC1753:AC1758)+[9]B!AC1812</f>
        <v>1070</v>
      </c>
      <c r="K392" s="503">
        <f>SUM([9]B!AD1682:AD1690,[9]B!AD1694:AD1697,[9]B!AD1701,[9]B!AD1704:AD1742,[9]B!AD1753:AD1758)+[9]B!AD1812</f>
        <v>0</v>
      </c>
      <c r="L392" s="503">
        <f>SUM([9]B!AE1682:AE1690,[9]B!AE1694:AE1697,[9]B!AE1701,[9]B!AE1704:AE1742,[9]B!AE1753:AE1758)+[9]B!AE1812</f>
        <v>0</v>
      </c>
      <c r="M392" s="503">
        <f>SUM([9]B!AF1682:AF1690,[9]B!AF1694:AF1697,[9]B!AF1701,[9]B!AF1704:AF1742,[9]B!AF1753:AF1758)+[9]B!AF1812</f>
        <v>0</v>
      </c>
      <c r="N392" s="503">
        <f>SUM([9]B!AG1682:AG1690,[9]B!AG1694:AG1697,[9]B!AG1701,[9]B!AG1704:AG1742,[9]B!AG1753:AG1758)+[9]B!AG1812</f>
        <v>0</v>
      </c>
      <c r="O392" s="503">
        <f>SUM([9]B!AH1682:AH1690,[9]B!AH1694:AH1697,[9]B!AH1701,[9]B!AH1704:AH1742,[9]B!AH1753:AH1758)+[9]B!AH1812</f>
        <v>0</v>
      </c>
      <c r="P392" s="503">
        <f>SUM([9]B!AI1682:AI1690,[9]B!AI1694:AI1697,[9]B!AI1701,[9]B!AI1704:AI1742,[9]B!AI1753:AI1758)+[9]B!AI1812</f>
        <v>2</v>
      </c>
      <c r="Q392" s="504">
        <f>SUM([9]B!AJ1682:AJ1690,[9]B!AJ1694:AJ1697,[9]B!AJ1701,[9]B!AJ1704:AJ1742,[9]B!AJ1753:AJ1758)+[9]B!AJ1812</f>
        <v>0</v>
      </c>
    </row>
    <row r="393" spans="1:17" ht="15" customHeight="1" x14ac:dyDescent="0.15">
      <c r="A393" s="638"/>
      <c r="B393" s="200" t="s">
        <v>509</v>
      </c>
      <c r="C393" s="505">
        <f>SUM([9]B!C1691:C1693,[9]B!C1695:C1696,[9]B!C1701:C1703,[9]B!C1743:C1752,[9]B!C1759:C1785,[9]B!C1815)</f>
        <v>3713</v>
      </c>
      <c r="D393" s="505">
        <f>SUM([9]B!D1691:D1693,[9]B!D1695:D1696,[9]B!D1701:D1703,[9]B!D1743:D1752,[9]B!D1759:D1785,[9]B!D1815)</f>
        <v>3713</v>
      </c>
      <c r="E393" s="506">
        <f>SUM([9]B!E1691:E1693,[9]B!E1695:E1696,[9]B!E1701:E1703,[9]B!E1743:E1752,[9]B!E1759:E1785,[9]B!E1815)</f>
        <v>3713</v>
      </c>
      <c r="F393" s="506">
        <f>SUM([9]B!F1691:F1693,[9]B!F1695:F1696,[9]B!F1701:F1703,[9]B!F1743:F1752,[9]B!F1759:F1785,[9]B!F1815)</f>
        <v>0</v>
      </c>
      <c r="G393" s="506">
        <f>SUM([9]B!G1691:G1693,[9]B!G1695:G1696,[9]B!G1701:G1703,[9]B!G1743:G1752,[9]B!G1759:G1785,[9]B!G1815)</f>
        <v>0</v>
      </c>
      <c r="H393" s="506">
        <f>SUM([9]B!AA1691:AA1693,[9]B!AA1695:AA1696,[9]B!AA1701:AA1703,[9]B!AA1743:AA1752,[9]B!AA1759:AA1785,[9]B!AA1815)</f>
        <v>3410</v>
      </c>
      <c r="I393" s="506">
        <f>SUM([9]B!AB1691:AB1693,[9]B!AB1695:AB1696,[9]B!AB1701:AB1703,[9]B!AB1743:AB1752,[9]B!AB1759:AB1785,[9]B!AB1815)</f>
        <v>6</v>
      </c>
      <c r="J393" s="506">
        <f>SUM([9]B!AC1691:AC1693,[9]B!AC1695:AC1696,[9]B!AC1701:AC1703,[9]B!AC1743:AC1752,[9]B!AC1759:AC1785,[9]B!AC1815)</f>
        <v>297</v>
      </c>
      <c r="K393" s="506">
        <f>SUM([9]B!AD1691:AD1693,[9]B!AD1695:AD1696,[9]B!AD1701:AD1703,[9]B!AD1743:AD1752,[9]B!AD1759:AD1785,[9]B!AD1815)</f>
        <v>0</v>
      </c>
      <c r="L393" s="506">
        <f>SUM([9]B!AE1691:AE1693,[9]B!AE1695:AE1696,[9]B!AE1701:AE1703,[9]B!AE1743:AE1752,[9]B!AE1759:AE1785,[9]B!AE1815)</f>
        <v>0</v>
      </c>
      <c r="M393" s="506">
        <f>SUM([9]B!AF1691:AF1693,[9]B!AF1695:AF1696,[9]B!AF1701:AF1703,[9]B!AF1743:AF1752,[9]B!AF1759:AF1785,[9]B!AF1815)</f>
        <v>0</v>
      </c>
      <c r="N393" s="506">
        <f>SUM([9]B!AG1691:AG1693,[9]B!AG1695:AG1696,[9]B!AG1701:AG1703,[9]B!AG1743:AG1752,[9]B!AG1759:AG1785,[9]B!AG1815)</f>
        <v>0</v>
      </c>
      <c r="O393" s="506">
        <f>SUM([9]B!AH1691:AH1693,[9]B!AH1695:AH1696,[9]B!AH1701:AH1703,[9]B!AH1743:AH1752,[9]B!AH1759:AH1785,[9]B!AH1815)</f>
        <v>0</v>
      </c>
      <c r="P393" s="506">
        <f>SUM([9]B!AI1691:AI1693,[9]B!AI1695:AI1696,[9]B!AI1701:AI1703,[9]B!AI1743:AI1752,[9]B!AI1759:AI1785,[9]B!AI1815)</f>
        <v>0</v>
      </c>
      <c r="Q393" s="494">
        <f>SUM([9]B!AJ1691:AJ1693,[9]B!AJ1695:AJ1696,[9]B!AJ1701:AJ1703,[9]B!AJ1743:AJ1752,[9]B!AJ1759:AJ1785,[9]B!AJ1815)</f>
        <v>0</v>
      </c>
    </row>
    <row r="394" spans="1:17" ht="15" customHeight="1" x14ac:dyDescent="0.15">
      <c r="A394" s="625"/>
      <c r="B394" s="559" t="s">
        <v>410</v>
      </c>
      <c r="C394" s="538">
        <f t="shared" ref="C394:Q394" si="17">SUM(C392:C393)</f>
        <v>26865</v>
      </c>
      <c r="D394" s="495">
        <f t="shared" si="17"/>
        <v>23448</v>
      </c>
      <c r="E394" s="496">
        <f t="shared" si="17"/>
        <v>23448</v>
      </c>
      <c r="F394" s="497">
        <f t="shared" si="17"/>
        <v>0</v>
      </c>
      <c r="G394" s="498">
        <f t="shared" si="17"/>
        <v>3417</v>
      </c>
      <c r="H394" s="496">
        <f t="shared" si="17"/>
        <v>24011</v>
      </c>
      <c r="I394" s="499">
        <f t="shared" si="17"/>
        <v>1487</v>
      </c>
      <c r="J394" s="497">
        <f t="shared" si="17"/>
        <v>1367</v>
      </c>
      <c r="K394" s="496">
        <f t="shared" si="17"/>
        <v>0</v>
      </c>
      <c r="L394" s="499">
        <f t="shared" si="17"/>
        <v>0</v>
      </c>
      <c r="M394" s="497">
        <f t="shared" si="17"/>
        <v>0</v>
      </c>
      <c r="N394" s="497">
        <f>SUM(N392:N393)</f>
        <v>0</v>
      </c>
      <c r="O394" s="496">
        <f t="shared" si="17"/>
        <v>0</v>
      </c>
      <c r="P394" s="497">
        <f t="shared" si="17"/>
        <v>2</v>
      </c>
      <c r="Q394" s="495">
        <f t="shared" si="17"/>
        <v>0</v>
      </c>
    </row>
    <row r="395" spans="1:17" ht="15" customHeight="1" x14ac:dyDescent="0.15">
      <c r="A395" s="638" t="s">
        <v>515</v>
      </c>
      <c r="B395" s="207" t="s">
        <v>508</v>
      </c>
      <c r="C395" s="507">
        <f>SUM([9]B!C1985:C1998,[9]B!C2000:C2033,[9]B!C2059:C2061)</f>
        <v>319</v>
      </c>
      <c r="D395" s="507">
        <f>SUM([9]B!D1985:D1998,[9]B!D2000:D2033,[9]B!D2059:D2061)</f>
        <v>318</v>
      </c>
      <c r="E395" s="508">
        <f>SUM([9]B!E1985:E1998,[9]B!E2000:E2033,[9]B!E2059:E2061)</f>
        <v>318</v>
      </c>
      <c r="F395" s="508">
        <f>SUM([9]B!F1985:F1998,[9]B!F2000:F2033,[9]B!F2059:F2061)</f>
        <v>0</v>
      </c>
      <c r="G395" s="508">
        <f>SUM([9]B!G1985:G1998,[9]B!G2000:G2033,[9]B!G2059:G2061)</f>
        <v>1</v>
      </c>
      <c r="H395" s="508">
        <f>SUM([9]B!AA1985:AA1998,[9]B!AA2000:AA2033,[9]B!AA2059:AA2061)</f>
        <v>174</v>
      </c>
      <c r="I395" s="508">
        <f>SUM([9]B!AB1985:AB1998,[9]B!AB2000:AB2033,[9]B!AB2059:AB2061)</f>
        <v>143</v>
      </c>
      <c r="J395" s="508">
        <f>SUM([9]B!AC1985:AC1998,[9]B!AC2000:AC2033,[9]B!AC2059:AC2061)</f>
        <v>2</v>
      </c>
      <c r="K395" s="508">
        <f>SUM([9]B!AD1985:AD1998,[9]B!AD2000:AD2033,[9]B!AD2059:AD2061)</f>
        <v>0</v>
      </c>
      <c r="L395" s="508">
        <f>SUM([9]B!AE1985:AE1998,[9]B!AE2000:AE2033,[9]B!AE2059:AE2061)</f>
        <v>0</v>
      </c>
      <c r="M395" s="508">
        <f>SUM([9]B!AF1985:AF1998,[9]B!AF2000:AF2033,[9]B!AF2059:AF2061)</f>
        <v>0</v>
      </c>
      <c r="N395" s="508">
        <f>SUM([9]B!AG1985:AG1998,[9]B!AG2000:AG2033,[9]B!AG2059:AG2061)</f>
        <v>0</v>
      </c>
      <c r="O395" s="508">
        <f>SUM([9]B!AH1985:AH1998,[9]B!AH2000:AH2033,[9]B!AH2059:AH2061)</f>
        <v>0</v>
      </c>
      <c r="P395" s="508">
        <f>SUM([9]B!AI1985:AI1998,[9]B!AI2000:AI2033,[9]B!AI2059:AI2061)</f>
        <v>0</v>
      </c>
      <c r="Q395" s="509">
        <f>SUM([9]B!AJ1985:AJ1998,[9]B!AJ2000:AJ2033,[9]B!AJ2059:AJ2061)</f>
        <v>0</v>
      </c>
    </row>
    <row r="396" spans="1:17" ht="15" customHeight="1" x14ac:dyDescent="0.15">
      <c r="A396" s="638"/>
      <c r="B396" s="200" t="s">
        <v>509</v>
      </c>
      <c r="C396" s="505">
        <f>SUM([9]B!C1999,[9]B!C2034:C2055)</f>
        <v>29</v>
      </c>
      <c r="D396" s="505">
        <f>SUM([9]B!D1999,[9]B!D2034:D2055)</f>
        <v>27</v>
      </c>
      <c r="E396" s="506">
        <f>SUM([9]B!E1999,[9]B!E2034:E2055)</f>
        <v>27</v>
      </c>
      <c r="F396" s="506">
        <f>SUM([9]B!F1999,[9]B!F2034:F2055)</f>
        <v>0</v>
      </c>
      <c r="G396" s="506">
        <f>SUM([9]B!G1999,[9]B!G2034:G2055)</f>
        <v>2</v>
      </c>
      <c r="H396" s="506">
        <f>SUM([9]B!AA1999,[9]B!AA2034:AA2055)</f>
        <v>0</v>
      </c>
      <c r="I396" s="506">
        <f>SUM([9]B!AB1999,[9]B!AB2034:AB2055)</f>
        <v>6</v>
      </c>
      <c r="J396" s="506">
        <f>SUM([9]B!AC1999,[9]B!AC2034:AC2055)</f>
        <v>23</v>
      </c>
      <c r="K396" s="506">
        <f>SUM([9]B!AD1999,[9]B!AD2034:AD2055)</f>
        <v>0</v>
      </c>
      <c r="L396" s="506">
        <f>SUM([9]B!AE1999,[9]B!AE2034:AE2055)</f>
        <v>0</v>
      </c>
      <c r="M396" s="506">
        <f>SUM([9]B!AF1999,[9]B!AF2034:AF2055)</f>
        <v>0</v>
      </c>
      <c r="N396" s="506">
        <f>SUM([9]B!AG1999,[9]B!AG2034:AG2055)</f>
        <v>0</v>
      </c>
      <c r="O396" s="506">
        <f>SUM([9]B!AH1999,[9]B!AH2034:AH2055)</f>
        <v>0</v>
      </c>
      <c r="P396" s="506">
        <f>SUM([9]B!AI1999,[9]B!AI2034:AI2055)</f>
        <v>0</v>
      </c>
      <c r="Q396" s="494">
        <f>SUM([9]B!AJ1999,[9]B!AJ2034:AJ2055)</f>
        <v>0</v>
      </c>
    </row>
    <row r="397" spans="1:17" ht="15" customHeight="1" x14ac:dyDescent="0.15">
      <c r="A397" s="638"/>
      <c r="B397" s="559" t="s">
        <v>410</v>
      </c>
      <c r="C397" s="538">
        <f>SUM(C395:C396)</f>
        <v>348</v>
      </c>
      <c r="D397" s="495">
        <f t="shared" ref="D397:Q397" si="18">SUM(D395:D396)</f>
        <v>345</v>
      </c>
      <c r="E397" s="496">
        <f t="shared" si="18"/>
        <v>345</v>
      </c>
      <c r="F397" s="497">
        <f t="shared" si="18"/>
        <v>0</v>
      </c>
      <c r="G397" s="498">
        <f t="shared" si="18"/>
        <v>3</v>
      </c>
      <c r="H397" s="496">
        <f t="shared" si="18"/>
        <v>174</v>
      </c>
      <c r="I397" s="499">
        <f t="shared" si="18"/>
        <v>149</v>
      </c>
      <c r="J397" s="497">
        <f t="shared" si="18"/>
        <v>25</v>
      </c>
      <c r="K397" s="496">
        <f t="shared" si="18"/>
        <v>0</v>
      </c>
      <c r="L397" s="499">
        <f t="shared" si="18"/>
        <v>0</v>
      </c>
      <c r="M397" s="497">
        <f t="shared" si="18"/>
        <v>0</v>
      </c>
      <c r="N397" s="497">
        <f t="shared" si="18"/>
        <v>0</v>
      </c>
      <c r="O397" s="496">
        <f t="shared" si="18"/>
        <v>0</v>
      </c>
      <c r="P397" s="497">
        <f t="shared" si="18"/>
        <v>0</v>
      </c>
      <c r="Q397" s="495">
        <f t="shared" si="18"/>
        <v>0</v>
      </c>
    </row>
    <row r="398" spans="1:17" ht="15" customHeight="1" x14ac:dyDescent="0.15">
      <c r="A398" s="624" t="s">
        <v>516</v>
      </c>
      <c r="B398" s="203" t="s">
        <v>508</v>
      </c>
      <c r="C398" s="540">
        <f>SUM([9]B!C2220:C2241,[9]B!C2257:C2259)</f>
        <v>162</v>
      </c>
      <c r="D398" s="540">
        <f>SUM([9]B!D2220:D2241,[9]B!D2257:D2259)</f>
        <v>142</v>
      </c>
      <c r="E398" s="540">
        <f>SUM([9]B!E2220:E2241,[9]B!E2257:E2259)</f>
        <v>142</v>
      </c>
      <c r="F398" s="540">
        <f>SUM([9]B!F2220:F2241,[9]B!F2257:F2259)</f>
        <v>0</v>
      </c>
      <c r="G398" s="540">
        <f>SUM([9]B!G2220:G2241,[9]B!G2257:G2259)</f>
        <v>20</v>
      </c>
      <c r="H398" s="541">
        <f>SUM([9]B!AA2220:AA2241,[9]B!AA2257:AA2259)</f>
        <v>70</v>
      </c>
      <c r="I398" s="541">
        <f>SUM([9]B!AB2220:AB2241,[9]B!AB2257:AB2259)</f>
        <v>50</v>
      </c>
      <c r="J398" s="541">
        <f>SUM([9]B!AC2220:AC2241,[9]B!AC2257:AC2259)</f>
        <v>42</v>
      </c>
      <c r="K398" s="541">
        <f>SUM([9]B!AD2220:AD2241,[9]B!AD2257:AD2259)</f>
        <v>0</v>
      </c>
      <c r="L398" s="541">
        <f>SUM([9]B!AE2220:AE2241,[9]B!AE2257:AE2259)</f>
        <v>0</v>
      </c>
      <c r="M398" s="541">
        <f>SUM([9]B!AF2220:AF2241,[9]B!AF2257:AF2259)</f>
        <v>0</v>
      </c>
      <c r="N398" s="541">
        <f>SUM([9]B!AG2220:AG2241,[9]B!AG2257:AG2259)</f>
        <v>0</v>
      </c>
      <c r="O398" s="541">
        <f>SUM([9]B!AH2220:AH2241,[9]B!AH2257:AH2259)</f>
        <v>0</v>
      </c>
      <c r="P398" s="541">
        <f>SUM([9]B!AI2220:AI2241,[9]B!AI2257:AI2259)</f>
        <v>0</v>
      </c>
      <c r="Q398" s="207">
        <f>SUM([9]B!AJ2220:AJ2241,[9]B!AJ2257:AJ2259)</f>
        <v>0</v>
      </c>
    </row>
    <row r="399" spans="1:17" ht="15" customHeight="1" x14ac:dyDescent="0.15">
      <c r="A399" s="638"/>
      <c r="B399" s="200" t="s">
        <v>509</v>
      </c>
      <c r="C399" s="505">
        <f>SUM([9]B!C2242:C2245)</f>
        <v>225</v>
      </c>
      <c r="D399" s="505">
        <f>SUM([9]B!D2242:D2245)</f>
        <v>140</v>
      </c>
      <c r="E399" s="506">
        <f>SUM([9]B!E2242:E2245)</f>
        <v>140</v>
      </c>
      <c r="F399" s="506">
        <f>SUM([9]B!F2242:F2245)</f>
        <v>0</v>
      </c>
      <c r="G399" s="506">
        <f>SUM([9]B!G2242:G2245)</f>
        <v>85</v>
      </c>
      <c r="H399" s="506">
        <f>SUM([9]B!AA2242:AA2245)</f>
        <v>122</v>
      </c>
      <c r="I399" s="506">
        <f>SUM([9]B!AB2242:AB2245)</f>
        <v>7</v>
      </c>
      <c r="J399" s="506">
        <f>SUM([9]B!AC2242:AC2245)</f>
        <v>96</v>
      </c>
      <c r="K399" s="506">
        <f>SUM([9]B!AD2242:AD2245)</f>
        <v>0</v>
      </c>
      <c r="L399" s="506">
        <f>SUM([9]B!AE2242:AE2245)</f>
        <v>0</v>
      </c>
      <c r="M399" s="506">
        <f>SUM([9]B!AF2242:AF2245)</f>
        <v>0</v>
      </c>
      <c r="N399" s="506">
        <f>SUM([9]B!AG2242:AG2245)</f>
        <v>0</v>
      </c>
      <c r="O399" s="506">
        <f>SUM([9]B!AH2242:AH2245)</f>
        <v>0</v>
      </c>
      <c r="P399" s="506">
        <f>SUM([9]B!AI2242:AI2245)</f>
        <v>0</v>
      </c>
      <c r="Q399" s="494">
        <f>SUM([9]B!AJ2242:AJ2245)</f>
        <v>0</v>
      </c>
    </row>
    <row r="400" spans="1:17" ht="15" customHeight="1" x14ac:dyDescent="0.15">
      <c r="A400" s="625"/>
      <c r="B400" s="559" t="s">
        <v>410</v>
      </c>
      <c r="C400" s="498">
        <f>SUM(C398:C399)</f>
        <v>387</v>
      </c>
      <c r="D400" s="498">
        <f t="shared" ref="D400:Q400" si="19">SUM(D398:D399)</f>
        <v>282</v>
      </c>
      <c r="E400" s="498">
        <f t="shared" si="19"/>
        <v>282</v>
      </c>
      <c r="F400" s="498">
        <f t="shared" si="19"/>
        <v>0</v>
      </c>
      <c r="G400" s="498">
        <f t="shared" si="19"/>
        <v>105</v>
      </c>
      <c r="H400" s="498">
        <f>SUM(H398:H399)</f>
        <v>192</v>
      </c>
      <c r="I400" s="498">
        <f t="shared" si="19"/>
        <v>57</v>
      </c>
      <c r="J400" s="498">
        <f t="shared" si="19"/>
        <v>138</v>
      </c>
      <c r="K400" s="498">
        <f t="shared" si="19"/>
        <v>0</v>
      </c>
      <c r="L400" s="498">
        <f t="shared" si="19"/>
        <v>0</v>
      </c>
      <c r="M400" s="498">
        <f t="shared" si="19"/>
        <v>0</v>
      </c>
      <c r="N400" s="498">
        <f t="shared" si="19"/>
        <v>0</v>
      </c>
      <c r="O400" s="498">
        <f t="shared" si="19"/>
        <v>0</v>
      </c>
      <c r="P400" s="498">
        <f t="shared" si="19"/>
        <v>0</v>
      </c>
      <c r="Q400" s="495">
        <f t="shared" si="19"/>
        <v>0</v>
      </c>
    </row>
    <row r="401" spans="1:19" ht="15" customHeight="1" x14ac:dyDescent="0.15">
      <c r="A401" s="615" t="s">
        <v>517</v>
      </c>
      <c r="B401" s="205" t="s">
        <v>518</v>
      </c>
      <c r="C401" s="502">
        <f>SUM([9]B!C2416:C2418)+[9]B!C2363</f>
        <v>1035</v>
      </c>
      <c r="D401" s="502">
        <f>SUM([9]B!D2416:D2418)+[9]B!D2363</f>
        <v>915</v>
      </c>
      <c r="E401" s="503">
        <f>SUM([9]B!E2416:E2418)+[9]B!E2363</f>
        <v>912</v>
      </c>
      <c r="F401" s="503">
        <f>SUM([9]B!F2416:F2418)+[9]B!F2363</f>
        <v>3</v>
      </c>
      <c r="G401" s="503">
        <f>SUM([9]B!G2416:G2418)+[9]B!G2363</f>
        <v>120</v>
      </c>
      <c r="H401" s="503">
        <f>SUM([9]B!AA2416:AA2418)+[9]B!AA2363</f>
        <v>915</v>
      </c>
      <c r="I401" s="504">
        <f>SUM([9]B!AB2416:AB2418)+[9]B!AB2363</f>
        <v>43</v>
      </c>
      <c r="J401" s="504">
        <f>SUM([9]B!AC2416:AC2418)+[9]B!AC2363</f>
        <v>77</v>
      </c>
      <c r="K401" s="504">
        <f>SUM([9]B!AD2416:AD2418)+[9]B!AD2363</f>
        <v>0</v>
      </c>
      <c r="L401" s="504">
        <f>SUM([9]B!AE2416:AE2418)+[9]B!AE2363</f>
        <v>0</v>
      </c>
      <c r="M401" s="504">
        <f>SUM([9]B!AF2416:AF2418)+[9]B!AF2363</f>
        <v>0</v>
      </c>
      <c r="N401" s="504">
        <f>SUM([9]B!AG2416:AG2418)+[9]B!AG2363</f>
        <v>0</v>
      </c>
      <c r="O401" s="504">
        <f>SUM([9]B!AH2416:AH2418)+[9]B!AH2363</f>
        <v>0</v>
      </c>
      <c r="P401" s="504">
        <f>SUM([9]B!AI2416:AI2418)+[9]B!AI2363</f>
        <v>0</v>
      </c>
      <c r="Q401" s="504">
        <f>SUM([9]B!AJ2416:AJ2418)+[9]B!AJ2363</f>
        <v>0</v>
      </c>
    </row>
    <row r="402" spans="1:19" ht="15" customHeight="1" x14ac:dyDescent="0.15">
      <c r="A402" s="637"/>
      <c r="B402" s="208" t="s">
        <v>509</v>
      </c>
      <c r="C402" s="510">
        <f>[9]B!C2369</f>
        <v>0</v>
      </c>
      <c r="D402" s="510">
        <f>[9]B!D2369</f>
        <v>0</v>
      </c>
      <c r="E402" s="511">
        <f>[9]B!E2369</f>
        <v>0</v>
      </c>
      <c r="F402" s="511">
        <f>[9]B!F2369</f>
        <v>0</v>
      </c>
      <c r="G402" s="511">
        <f>[9]B!G2369</f>
        <v>0</v>
      </c>
      <c r="H402" s="511">
        <f>[9]B!AA2369</f>
        <v>0</v>
      </c>
      <c r="I402" s="494">
        <f>[9]B!AB2369</f>
        <v>0</v>
      </c>
      <c r="J402" s="494">
        <f>[9]B!AC2369</f>
        <v>0</v>
      </c>
      <c r="K402" s="494">
        <f>[9]B!AD2369</f>
        <v>0</v>
      </c>
      <c r="L402" s="494">
        <f>[9]B!AE2369</f>
        <v>0</v>
      </c>
      <c r="M402" s="494">
        <f>[9]B!AF2369</f>
        <v>0</v>
      </c>
      <c r="N402" s="494">
        <f>[9]B!AG2369</f>
        <v>0</v>
      </c>
      <c r="O402" s="494">
        <f>[9]B!AH2369</f>
        <v>0</v>
      </c>
      <c r="P402" s="494">
        <f>[9]B!AI2369</f>
        <v>0</v>
      </c>
      <c r="Q402" s="494">
        <f>[9]B!AJ2369</f>
        <v>0</v>
      </c>
    </row>
    <row r="403" spans="1:19" ht="15" customHeight="1" x14ac:dyDescent="0.15">
      <c r="A403" s="617"/>
      <c r="B403" s="559" t="s">
        <v>410</v>
      </c>
      <c r="C403" s="498">
        <f>SUM(C401:C402)</f>
        <v>1035</v>
      </c>
      <c r="D403" s="498">
        <f t="shared" ref="D403:Q403" si="20">SUM(D401:D402)</f>
        <v>915</v>
      </c>
      <c r="E403" s="498">
        <f t="shared" si="20"/>
        <v>912</v>
      </c>
      <c r="F403" s="498">
        <f t="shared" si="20"/>
        <v>3</v>
      </c>
      <c r="G403" s="498">
        <f t="shared" si="20"/>
        <v>120</v>
      </c>
      <c r="H403" s="498">
        <f t="shared" si="20"/>
        <v>915</v>
      </c>
      <c r="I403" s="498">
        <f t="shared" si="20"/>
        <v>43</v>
      </c>
      <c r="J403" s="498">
        <f t="shared" si="20"/>
        <v>77</v>
      </c>
      <c r="K403" s="498">
        <f t="shared" si="20"/>
        <v>0</v>
      </c>
      <c r="L403" s="498">
        <f t="shared" si="20"/>
        <v>0</v>
      </c>
      <c r="M403" s="498">
        <f t="shared" si="20"/>
        <v>0</v>
      </c>
      <c r="N403" s="498">
        <f t="shared" si="20"/>
        <v>0</v>
      </c>
      <c r="O403" s="498">
        <f t="shared" si="20"/>
        <v>0</v>
      </c>
      <c r="P403" s="498">
        <f t="shared" si="20"/>
        <v>0</v>
      </c>
      <c r="Q403" s="495">
        <f t="shared" si="20"/>
        <v>0</v>
      </c>
    </row>
    <row r="404" spans="1:19" ht="15" customHeight="1" x14ac:dyDescent="0.15">
      <c r="A404" s="624" t="s">
        <v>519</v>
      </c>
      <c r="B404" s="207" t="s">
        <v>508</v>
      </c>
      <c r="C404" s="502">
        <f>SUM([9]B!C2438:C2450,[9]B!C2684)</f>
        <v>100</v>
      </c>
      <c r="D404" s="502">
        <f>SUM([9]B!D2438:D2450,[9]B!D2684)</f>
        <v>100</v>
      </c>
      <c r="E404" s="503">
        <f>SUM([9]B!E2438:E2450,[9]B!E2684)</f>
        <v>100</v>
      </c>
      <c r="F404" s="503">
        <f>SUM([9]B!F2438:F2450,[9]B!F2684)</f>
        <v>0</v>
      </c>
      <c r="G404" s="503">
        <f>SUM([9]B!G2438:G2450,[9]B!G2684)</f>
        <v>0</v>
      </c>
      <c r="H404" s="503">
        <f>SUM([9]B!AA2438:AA2450,[9]B!AA2684)</f>
        <v>0</v>
      </c>
      <c r="I404" s="503">
        <f>SUM([9]B!AB2438:AB2450,[9]B!AB2684)</f>
        <v>97</v>
      </c>
      <c r="J404" s="503">
        <f>SUM([9]B!AC2438:AC2450,[9]B!AC2684)</f>
        <v>3</v>
      </c>
      <c r="K404" s="503">
        <f>SUM([9]B!AD2438:AD2450,[9]B!AD2684)</f>
        <v>0</v>
      </c>
      <c r="L404" s="503">
        <f>SUM([9]B!AE2438:AE2450,[9]B!AE2684)</f>
        <v>0</v>
      </c>
      <c r="M404" s="503">
        <f>SUM([9]B!AF2438:AF2450,[9]B!AF2684)</f>
        <v>0</v>
      </c>
      <c r="N404" s="503">
        <f>SUM([9]B!AG2438:AG2450,[9]B!AG2684)</f>
        <v>0</v>
      </c>
      <c r="O404" s="503">
        <f>SUM([9]B!AH2438:AH2450,[9]B!AH2684)</f>
        <v>0</v>
      </c>
      <c r="P404" s="503">
        <f>SUM([9]B!AI2438:AI2450,[9]B!AI2684)</f>
        <v>0</v>
      </c>
      <c r="Q404" s="504">
        <f>SUM([9]B!AJ2438:AJ2450,[9]B!AJ2684)</f>
        <v>0</v>
      </c>
    </row>
    <row r="405" spans="1:19" ht="15" customHeight="1" x14ac:dyDescent="0.15">
      <c r="A405" s="638"/>
      <c r="B405" s="200" t="s">
        <v>509</v>
      </c>
      <c r="C405" s="505">
        <f>SUM([9]B!C2435:C2437,[9]B!C2451:C2452)</f>
        <v>100</v>
      </c>
      <c r="D405" s="505">
        <f>SUM([9]B!D2435:D2437,[9]B!D2451:D2452)</f>
        <v>98</v>
      </c>
      <c r="E405" s="506">
        <f>SUM([9]B!E2435:E2437,[9]B!E2451:E2452)</f>
        <v>98</v>
      </c>
      <c r="F405" s="506">
        <f>SUM([9]B!F2435:F2437,[9]B!F2451:F2452)</f>
        <v>0</v>
      </c>
      <c r="G405" s="506">
        <f>SUM([9]B!G2435:G2437,[9]B!G2451:G2452)</f>
        <v>2</v>
      </c>
      <c r="H405" s="506">
        <f>SUM([9]B!AA2435:AA2437,[9]B!AA2451:AA2452)</f>
        <v>0</v>
      </c>
      <c r="I405" s="506">
        <f>SUM([9]B!AB2435:AB2437,[9]B!AB2451:AB2452)</f>
        <v>100</v>
      </c>
      <c r="J405" s="506">
        <f>SUM([9]B!AC2435:AC2437,[9]B!AC2451:AC2452)</f>
        <v>0</v>
      </c>
      <c r="K405" s="506">
        <f>SUM([9]B!AD2435:AD2437,[9]B!AD2451:AD2452)</f>
        <v>0</v>
      </c>
      <c r="L405" s="506">
        <f>SUM([9]B!AE2435:AE2437,[9]B!AE2451:AE2452)</f>
        <v>0</v>
      </c>
      <c r="M405" s="506">
        <f>SUM([9]B!AF2435:AF2437,[9]B!AF2451:AF2452)</f>
        <v>0</v>
      </c>
      <c r="N405" s="506">
        <f>SUM([9]B!AG2435:AG2437,[9]B!AG2451:AG2452)</f>
        <v>0</v>
      </c>
      <c r="O405" s="506">
        <f>SUM([9]B!AH2435:AH2437,[9]B!AH2451:AH2452)</f>
        <v>0</v>
      </c>
      <c r="P405" s="506">
        <f>SUM([9]B!AI2435:AI2437,[9]B!AI2451:AI2452)</f>
        <v>0</v>
      </c>
      <c r="Q405" s="494">
        <f>SUM([9]B!AJ2435:AJ2437,[9]B!AJ2451:AJ2452)</f>
        <v>0</v>
      </c>
    </row>
    <row r="406" spans="1:19" ht="15" customHeight="1" x14ac:dyDescent="0.15">
      <c r="A406" s="625"/>
      <c r="B406" s="559" t="s">
        <v>410</v>
      </c>
      <c r="C406" s="538">
        <f t="shared" ref="C406:Q406" si="21">SUM(C404:C405)</f>
        <v>200</v>
      </c>
      <c r="D406" s="495">
        <f t="shared" si="21"/>
        <v>198</v>
      </c>
      <c r="E406" s="496">
        <f t="shared" si="21"/>
        <v>198</v>
      </c>
      <c r="F406" s="497">
        <f t="shared" si="21"/>
        <v>0</v>
      </c>
      <c r="G406" s="498">
        <f t="shared" si="21"/>
        <v>2</v>
      </c>
      <c r="H406" s="496">
        <f t="shared" si="21"/>
        <v>0</v>
      </c>
      <c r="I406" s="499">
        <f t="shared" si="21"/>
        <v>197</v>
      </c>
      <c r="J406" s="497">
        <f t="shared" si="21"/>
        <v>3</v>
      </c>
      <c r="K406" s="496">
        <f t="shared" si="21"/>
        <v>0</v>
      </c>
      <c r="L406" s="499">
        <f t="shared" si="21"/>
        <v>0</v>
      </c>
      <c r="M406" s="497">
        <f t="shared" si="21"/>
        <v>0</v>
      </c>
      <c r="N406" s="497">
        <f t="shared" si="21"/>
        <v>0</v>
      </c>
      <c r="O406" s="496">
        <f t="shared" si="21"/>
        <v>0</v>
      </c>
      <c r="P406" s="497">
        <f t="shared" si="21"/>
        <v>0</v>
      </c>
      <c r="Q406" s="495">
        <f t="shared" si="21"/>
        <v>0</v>
      </c>
    </row>
    <row r="407" spans="1:19" ht="32.25" customHeight="1" x14ac:dyDescent="0.15">
      <c r="A407" s="209" t="s">
        <v>520</v>
      </c>
      <c r="B407" s="200" t="s">
        <v>509</v>
      </c>
      <c r="C407" s="498">
        <f>[9]B!C1011</f>
        <v>7642</v>
      </c>
      <c r="D407" s="498">
        <f>[9]B!D1011</f>
        <v>7642</v>
      </c>
      <c r="E407" s="500">
        <f>[9]B!E1011</f>
        <v>7642</v>
      </c>
      <c r="F407" s="500">
        <f>[9]B!F1011</f>
        <v>0</v>
      </c>
      <c r="G407" s="500">
        <f>[9]B!G1011</f>
        <v>0</v>
      </c>
      <c r="H407" s="500">
        <f>[9]B!AA1011</f>
        <v>5771</v>
      </c>
      <c r="I407" s="500">
        <f>[9]B!AB1011</f>
        <v>1871</v>
      </c>
      <c r="J407" s="500">
        <f>[9]B!AC1011</f>
        <v>0</v>
      </c>
      <c r="K407" s="500">
        <f>[9]B!AD1011</f>
        <v>0</v>
      </c>
      <c r="L407" s="500">
        <f>[9]B!AE1011</f>
        <v>0</v>
      </c>
      <c r="M407" s="500">
        <f>[9]B!AF1011</f>
        <v>0</v>
      </c>
      <c r="N407" s="500">
        <f>[9]B!AG1011</f>
        <v>0</v>
      </c>
      <c r="O407" s="500">
        <f>[9]B!AH1011</f>
        <v>0</v>
      </c>
      <c r="P407" s="500">
        <f>[9]B!AI1011</f>
        <v>0</v>
      </c>
      <c r="Q407" s="501">
        <f>[9]B!AJ1011</f>
        <v>0</v>
      </c>
    </row>
    <row r="408" spans="1:19" ht="15" customHeight="1" x14ac:dyDescent="0.15">
      <c r="A408" s="639" t="s">
        <v>521</v>
      </c>
      <c r="B408" s="210" t="s">
        <v>508</v>
      </c>
      <c r="C408" s="542">
        <f>D408+G408</f>
        <v>26140</v>
      </c>
      <c r="D408" s="507">
        <f>+D381+D384+D387+D390+D391+D392+D395+D398+D401+D404</f>
        <v>22286</v>
      </c>
      <c r="E408" s="507">
        <f t="shared" ref="E408:Q408" si="22">+E381+E384+E387+E390+E391+E392+E395+E398+E401+E404</f>
        <v>22282</v>
      </c>
      <c r="F408" s="507">
        <f t="shared" si="22"/>
        <v>4</v>
      </c>
      <c r="G408" s="507">
        <f t="shared" si="22"/>
        <v>3854</v>
      </c>
      <c r="H408" s="507">
        <f t="shared" si="22"/>
        <v>21797</v>
      </c>
      <c r="I408" s="507">
        <f t="shared" si="22"/>
        <v>3148</v>
      </c>
      <c r="J408" s="507">
        <f t="shared" si="22"/>
        <v>1195</v>
      </c>
      <c r="K408" s="507">
        <f t="shared" si="22"/>
        <v>0</v>
      </c>
      <c r="L408" s="507">
        <f t="shared" si="22"/>
        <v>0</v>
      </c>
      <c r="M408" s="507">
        <f t="shared" si="22"/>
        <v>0</v>
      </c>
      <c r="N408" s="507">
        <f t="shared" si="22"/>
        <v>0</v>
      </c>
      <c r="O408" s="507">
        <f t="shared" si="22"/>
        <v>0</v>
      </c>
      <c r="P408" s="507">
        <f t="shared" si="22"/>
        <v>26</v>
      </c>
      <c r="Q408" s="512">
        <f t="shared" si="22"/>
        <v>0</v>
      </c>
    </row>
    <row r="409" spans="1:19" ht="15" customHeight="1" x14ac:dyDescent="0.15">
      <c r="A409" s="639"/>
      <c r="B409" s="212" t="s">
        <v>509</v>
      </c>
      <c r="C409" s="543">
        <f>D409+G409</f>
        <v>12579</v>
      </c>
      <c r="D409" s="505">
        <f>+D382+D385+D388+D393+D396+D399+D402+D405+D407</f>
        <v>12478</v>
      </c>
      <c r="E409" s="505">
        <f t="shared" ref="E409:Q409" si="23">+E382+E385+E388+E393+E396+E399+E402+E405+E407</f>
        <v>12478</v>
      </c>
      <c r="F409" s="505">
        <f t="shared" si="23"/>
        <v>0</v>
      </c>
      <c r="G409" s="505">
        <f t="shared" si="23"/>
        <v>101</v>
      </c>
      <c r="H409" s="505">
        <f t="shared" si="23"/>
        <v>9303</v>
      </c>
      <c r="I409" s="505">
        <f t="shared" si="23"/>
        <v>2860</v>
      </c>
      <c r="J409" s="505">
        <f t="shared" si="23"/>
        <v>416</v>
      </c>
      <c r="K409" s="505">
        <f t="shared" si="23"/>
        <v>0</v>
      </c>
      <c r="L409" s="505">
        <f t="shared" si="23"/>
        <v>0</v>
      </c>
      <c r="M409" s="505">
        <f t="shared" si="23"/>
        <v>0</v>
      </c>
      <c r="N409" s="505">
        <f t="shared" si="23"/>
        <v>0</v>
      </c>
      <c r="O409" s="505">
        <f t="shared" si="23"/>
        <v>0</v>
      </c>
      <c r="P409" s="505">
        <f t="shared" si="23"/>
        <v>0</v>
      </c>
      <c r="Q409" s="493">
        <f t="shared" si="23"/>
        <v>0</v>
      </c>
    </row>
    <row r="410" spans="1:19" ht="15" customHeight="1" x14ac:dyDescent="0.15">
      <c r="A410" s="639"/>
      <c r="B410" s="214" t="s">
        <v>522</v>
      </c>
      <c r="C410" s="538">
        <f>SUM(C408:C409)</f>
        <v>38719</v>
      </c>
      <c r="D410" s="495">
        <f>SUM(D408:D409)</f>
        <v>34764</v>
      </c>
      <c r="E410" s="496">
        <f>SUM(E408:E409)</f>
        <v>34760</v>
      </c>
      <c r="F410" s="497">
        <f>SUM(F408:F409)</f>
        <v>4</v>
      </c>
      <c r="G410" s="498">
        <f>SUM(G408:G409)</f>
        <v>3955</v>
      </c>
      <c r="H410" s="498">
        <f t="shared" ref="H410:Q410" si="24">SUM(H408:H409)</f>
        <v>31100</v>
      </c>
      <c r="I410" s="498">
        <f t="shared" si="24"/>
        <v>6008</v>
      </c>
      <c r="J410" s="498">
        <f t="shared" si="24"/>
        <v>1611</v>
      </c>
      <c r="K410" s="498">
        <f t="shared" si="24"/>
        <v>0</v>
      </c>
      <c r="L410" s="498">
        <f t="shared" si="24"/>
        <v>0</v>
      </c>
      <c r="M410" s="498">
        <f t="shared" si="24"/>
        <v>0</v>
      </c>
      <c r="N410" s="498">
        <f>SUM(N408:N409)</f>
        <v>0</v>
      </c>
      <c r="O410" s="498">
        <f t="shared" si="24"/>
        <v>0</v>
      </c>
      <c r="P410" s="498">
        <f t="shared" si="24"/>
        <v>26</v>
      </c>
      <c r="Q410" s="495">
        <f t="shared" si="24"/>
        <v>0</v>
      </c>
    </row>
    <row r="411" spans="1:19" ht="27.75" customHeight="1" x14ac:dyDescent="0.15">
      <c r="A411" s="215" t="s">
        <v>523</v>
      </c>
      <c r="B411" s="556"/>
      <c r="E411" s="179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P411" s="513"/>
      <c r="Q411" s="513"/>
      <c r="R411" s="513"/>
      <c r="S411" s="217"/>
    </row>
    <row r="412" spans="1:19" ht="39.75" customHeight="1" x14ac:dyDescent="0.15">
      <c r="A412" s="640" t="s">
        <v>524</v>
      </c>
      <c r="B412" s="641"/>
      <c r="C412" s="557" t="s">
        <v>410</v>
      </c>
      <c r="D412" s="558" t="s">
        <v>7</v>
      </c>
      <c r="E412" s="39" t="s">
        <v>8</v>
      </c>
      <c r="F412" s="217"/>
      <c r="G412" s="217"/>
      <c r="H412" s="217"/>
      <c r="I412" s="217"/>
      <c r="J412" s="217"/>
      <c r="K412" s="217"/>
      <c r="L412" s="217"/>
      <c r="M412" s="513"/>
      <c r="N412" s="513"/>
      <c r="O412" s="513"/>
    </row>
    <row r="413" spans="1:19" ht="15" customHeight="1" x14ac:dyDescent="0.2">
      <c r="A413" s="642" t="s">
        <v>525</v>
      </c>
      <c r="B413" s="643"/>
      <c r="C413" s="514">
        <f>[9]B!C1073</f>
        <v>157</v>
      </c>
      <c r="D413" s="245">
        <f>[9]B!E1073</f>
        <v>157</v>
      </c>
      <c r="E413" s="220"/>
      <c r="F413" s="217"/>
      <c r="G413" s="217"/>
      <c r="H413" s="217"/>
      <c r="I413" s="217"/>
      <c r="J413" s="217"/>
      <c r="K413" s="217"/>
      <c r="L413" s="217"/>
      <c r="M413" s="513"/>
      <c r="N413" s="513"/>
      <c r="O413" s="513"/>
    </row>
    <row r="414" spans="1:19" ht="15" customHeight="1" x14ac:dyDescent="0.15">
      <c r="A414" s="628" t="s">
        <v>526</v>
      </c>
      <c r="B414" s="629"/>
      <c r="C414" s="514">
        <f>[9]B!C2741</f>
        <v>23</v>
      </c>
      <c r="D414" s="245">
        <f>[9]B!E2741</f>
        <v>18</v>
      </c>
      <c r="E414" s="18">
        <f>[9]B!AL2741</f>
        <v>601200</v>
      </c>
      <c r="F414" s="217"/>
      <c r="G414" s="217"/>
      <c r="H414" s="217"/>
      <c r="I414" s="217"/>
      <c r="J414" s="217"/>
      <c r="K414" s="217"/>
      <c r="L414" s="217"/>
      <c r="M414" s="513"/>
      <c r="N414" s="513"/>
      <c r="O414" s="513"/>
    </row>
    <row r="415" spans="1:19" ht="15" customHeight="1" x14ac:dyDescent="0.15">
      <c r="A415" s="628" t="s">
        <v>527</v>
      </c>
      <c r="B415" s="629"/>
      <c r="C415" s="514">
        <f>[9]B!C2751</f>
        <v>94</v>
      </c>
      <c r="D415" s="515">
        <f>[9]B!E2751</f>
        <v>25</v>
      </c>
      <c r="E415" s="20"/>
      <c r="F415" s="217"/>
      <c r="G415" s="217"/>
      <c r="H415" s="217"/>
      <c r="I415" s="217"/>
      <c r="J415" s="217"/>
      <c r="K415" s="217"/>
      <c r="L415" s="217"/>
      <c r="M415" s="513"/>
      <c r="N415" s="513"/>
      <c r="O415" s="513"/>
    </row>
    <row r="416" spans="1:19" ht="15" customHeight="1" x14ac:dyDescent="0.15">
      <c r="A416" s="628" t="s">
        <v>528</v>
      </c>
      <c r="B416" s="629"/>
      <c r="C416" s="514">
        <f>[9]B!C67</f>
        <v>1374</v>
      </c>
      <c r="D416" s="245">
        <f>[9]B!E67</f>
        <v>1362</v>
      </c>
      <c r="E416" s="18">
        <f>[9]B!AL67</f>
        <v>1075980</v>
      </c>
      <c r="F416" s="217"/>
      <c r="G416" s="217"/>
      <c r="H416" s="217"/>
      <c r="I416" s="217"/>
      <c r="J416" s="217"/>
      <c r="K416" s="217"/>
      <c r="L416" s="217"/>
      <c r="M416" s="513"/>
      <c r="N416" s="513"/>
      <c r="O416" s="513"/>
    </row>
    <row r="417" spans="1:23" ht="15" customHeight="1" x14ac:dyDescent="0.15">
      <c r="A417" s="628" t="s">
        <v>529</v>
      </c>
      <c r="B417" s="629"/>
      <c r="C417" s="514">
        <f>[9]B!C73</f>
        <v>0</v>
      </c>
      <c r="D417" s="245">
        <f>[9]B!E73</f>
        <v>0</v>
      </c>
      <c r="E417" s="20"/>
      <c r="F417" s="217"/>
      <c r="G417" s="217"/>
      <c r="H417" s="217"/>
      <c r="I417" s="217"/>
      <c r="J417" s="217"/>
      <c r="K417" s="217"/>
      <c r="L417" s="217"/>
      <c r="M417" s="513"/>
      <c r="N417" s="513"/>
      <c r="O417" s="513"/>
    </row>
    <row r="418" spans="1:23" ht="15" customHeight="1" x14ac:dyDescent="0.15">
      <c r="A418" s="628" t="s">
        <v>530</v>
      </c>
      <c r="B418" s="629"/>
      <c r="C418" s="516">
        <f>[9]B!C68</f>
        <v>523</v>
      </c>
      <c r="D418" s="245">
        <f>[9]B!E68</f>
        <v>523</v>
      </c>
      <c r="E418" s="18">
        <f>[9]B!AL68</f>
        <v>9382620</v>
      </c>
      <c r="F418" s="217"/>
      <c r="G418" s="217"/>
      <c r="H418" s="217"/>
      <c r="I418" s="217"/>
      <c r="J418" s="217"/>
      <c r="K418" s="217"/>
      <c r="L418" s="217"/>
      <c r="M418" s="513"/>
      <c r="N418" s="513"/>
      <c r="O418" s="513"/>
    </row>
    <row r="419" spans="1:23" ht="15" customHeight="1" x14ac:dyDescent="0.15">
      <c r="A419" s="628" t="s">
        <v>531</v>
      </c>
      <c r="B419" s="629"/>
      <c r="C419" s="514">
        <f>[9]B!C69</f>
        <v>55</v>
      </c>
      <c r="D419" s="245">
        <f>[9]B!E69</f>
        <v>51</v>
      </c>
      <c r="E419" s="18">
        <f>[9]B!AL69</f>
        <v>2101710</v>
      </c>
      <c r="F419" s="217"/>
      <c r="G419" s="217"/>
      <c r="H419" s="217"/>
      <c r="I419" s="217"/>
      <c r="J419" s="217"/>
      <c r="K419" s="217"/>
      <c r="L419" s="217"/>
      <c r="M419" s="513"/>
      <c r="N419" s="513"/>
      <c r="O419" s="513"/>
    </row>
    <row r="420" spans="1:23" ht="15" customHeight="1" x14ac:dyDescent="0.15">
      <c r="A420" s="628" t="s">
        <v>532</v>
      </c>
      <c r="B420" s="629"/>
      <c r="C420" s="514">
        <f>[9]B!C71</f>
        <v>0</v>
      </c>
      <c r="D420" s="245">
        <f>[9]B!E71</f>
        <v>0</v>
      </c>
      <c r="E420" s="18">
        <f>[9]B!AL71</f>
        <v>0</v>
      </c>
      <c r="F420" s="221"/>
      <c r="G420" s="221"/>
      <c r="H420" s="221"/>
      <c r="I420" s="221"/>
      <c r="J420" s="221"/>
      <c r="K420" s="221"/>
      <c r="L420" s="221"/>
      <c r="M420" s="221"/>
      <c r="N420" s="221"/>
      <c r="O420" s="221"/>
    </row>
    <row r="421" spans="1:23" ht="15" customHeight="1" x14ac:dyDescent="0.15">
      <c r="A421" s="628" t="s">
        <v>533</v>
      </c>
      <c r="B421" s="629"/>
      <c r="C421" s="516">
        <f>[9]B!C70</f>
        <v>10601</v>
      </c>
      <c r="D421" s="245">
        <f>[9]B!E70</f>
        <v>10601</v>
      </c>
      <c r="E421" s="18">
        <f>[9]B!AL70</f>
        <v>25336390</v>
      </c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</row>
    <row r="422" spans="1:23" ht="15" customHeight="1" x14ac:dyDescent="0.2">
      <c r="A422" s="628" t="s">
        <v>534</v>
      </c>
      <c r="B422" s="629"/>
      <c r="C422" s="514">
        <f>[9]B!C2739</f>
        <v>16</v>
      </c>
      <c r="D422" s="245">
        <f>[9]B!E2739</f>
        <v>16</v>
      </c>
      <c r="E422" s="223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</row>
    <row r="423" spans="1:23" ht="15" customHeight="1" x14ac:dyDescent="0.15">
      <c r="A423" s="630" t="s">
        <v>535</v>
      </c>
      <c r="B423" s="631"/>
      <c r="C423" s="517">
        <f>SUM(C413:C422)</f>
        <v>12843</v>
      </c>
      <c r="D423" s="518">
        <f>SUM(D413:D422)</f>
        <v>12753</v>
      </c>
      <c r="E423" s="519">
        <f>SUM(E413:E422)</f>
        <v>38497900</v>
      </c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</row>
    <row r="424" spans="1:23" s="225" customFormat="1" ht="24.95" customHeight="1" x14ac:dyDescent="0.15">
      <c r="A424" s="215" t="s">
        <v>536</v>
      </c>
      <c r="B424" s="224"/>
      <c r="F424" s="5"/>
      <c r="N424" s="226"/>
      <c r="O424" s="226"/>
      <c r="P424" s="226"/>
      <c r="Q424" s="226"/>
      <c r="R424" s="226"/>
      <c r="S424" s="226"/>
      <c r="T424" s="227"/>
      <c r="U424" s="226"/>
      <c r="V424" s="226"/>
      <c r="W424" s="226"/>
    </row>
    <row r="425" spans="1:23" ht="24.75" customHeight="1" x14ac:dyDescent="0.15">
      <c r="A425" s="632" t="s">
        <v>537</v>
      </c>
      <c r="B425" s="633"/>
      <c r="C425" s="557" t="s">
        <v>410</v>
      </c>
      <c r="N425" s="227"/>
      <c r="O425" s="227"/>
      <c r="P425" s="227"/>
      <c r="Q425" s="227"/>
      <c r="R425" s="227"/>
      <c r="S425" s="227"/>
      <c r="T425" s="227"/>
      <c r="U425" s="227"/>
      <c r="V425" s="227"/>
      <c r="W425" s="227"/>
    </row>
    <row r="426" spans="1:23" ht="14.1" customHeight="1" x14ac:dyDescent="0.15">
      <c r="A426" s="634" t="s">
        <v>538</v>
      </c>
      <c r="B426" s="635"/>
      <c r="C426" s="228">
        <v>6979</v>
      </c>
      <c r="D426" s="179"/>
      <c r="E426" s="151"/>
      <c r="H426" s="224"/>
      <c r="I426" s="224"/>
      <c r="J426" s="224"/>
      <c r="K426" s="224"/>
      <c r="L426" s="224"/>
      <c r="M426" s="224"/>
      <c r="N426" s="229"/>
      <c r="O426" s="229"/>
      <c r="P426" s="226"/>
      <c r="Q426" s="227"/>
      <c r="R426" s="227"/>
      <c r="S426" s="227"/>
      <c r="T426" s="227"/>
      <c r="U426" s="227"/>
      <c r="V426" s="227"/>
      <c r="W426" s="227"/>
    </row>
    <row r="427" spans="1:23" ht="24.95" customHeight="1" x14ac:dyDescent="0.15">
      <c r="A427" s="230" t="s">
        <v>539</v>
      </c>
      <c r="B427" s="231"/>
      <c r="C427" s="232"/>
      <c r="D427" s="492"/>
      <c r="E427" s="492"/>
      <c r="F427" s="492"/>
      <c r="G427" s="217"/>
      <c r="H427" s="217"/>
      <c r="I427" s="217"/>
      <c r="J427" s="217"/>
      <c r="K427" s="217"/>
      <c r="L427" s="217"/>
      <c r="M427" s="217"/>
      <c r="N427" s="222"/>
      <c r="O427" s="222"/>
      <c r="P427" s="227"/>
      <c r="Q427" s="227"/>
      <c r="R427" s="227"/>
      <c r="S427" s="227"/>
      <c r="T427" s="227"/>
      <c r="U427" s="227"/>
      <c r="V427" s="227"/>
      <c r="W427" s="227"/>
    </row>
    <row r="428" spans="1:23" ht="21.75" customHeight="1" x14ac:dyDescent="0.15">
      <c r="A428" s="233"/>
      <c r="B428" s="234"/>
      <c r="C428" s="520" t="s">
        <v>410</v>
      </c>
      <c r="D428" s="492"/>
      <c r="E428" s="492"/>
      <c r="F428" s="492"/>
      <c r="G428" s="217"/>
      <c r="H428" s="217"/>
      <c r="I428" s="217"/>
      <c r="J428" s="217"/>
      <c r="K428" s="217"/>
      <c r="L428" s="217"/>
      <c r="M428" s="217"/>
      <c r="N428" s="217"/>
      <c r="O428" s="217"/>
    </row>
    <row r="429" spans="1:23" ht="15" customHeight="1" x14ac:dyDescent="0.15">
      <c r="A429" s="636" t="s">
        <v>540</v>
      </c>
      <c r="B429" s="207" t="s">
        <v>541</v>
      </c>
      <c r="C429" s="521"/>
      <c r="D429" s="522"/>
      <c r="E429" s="492"/>
      <c r="F429" s="492"/>
      <c r="G429" s="217"/>
      <c r="H429" s="217"/>
      <c r="I429" s="217"/>
      <c r="J429" s="217"/>
      <c r="K429" s="217"/>
      <c r="L429" s="217"/>
      <c r="M429" s="217"/>
      <c r="N429" s="217"/>
      <c r="O429" s="217"/>
    </row>
    <row r="430" spans="1:23" ht="15" customHeight="1" x14ac:dyDescent="0.15">
      <c r="A430" s="636"/>
      <c r="B430" s="208" t="s">
        <v>542</v>
      </c>
      <c r="C430" s="523">
        <v>1854</v>
      </c>
      <c r="D430" s="522"/>
      <c r="E430" s="492"/>
      <c r="F430" s="492"/>
      <c r="G430" s="217"/>
      <c r="H430" s="217"/>
      <c r="I430" s="217"/>
      <c r="J430" s="217"/>
      <c r="K430" s="217"/>
      <c r="L430" s="217"/>
      <c r="M430" s="217"/>
      <c r="N430" s="217"/>
      <c r="O430" s="217"/>
    </row>
    <row r="431" spans="1:23" ht="15" customHeight="1" x14ac:dyDescent="0.15">
      <c r="A431" s="613" t="s">
        <v>543</v>
      </c>
      <c r="B431" s="614"/>
      <c r="C431" s="524">
        <v>29911</v>
      </c>
      <c r="D431" s="522"/>
      <c r="E431" s="492"/>
      <c r="F431" s="492"/>
      <c r="G431" s="217"/>
      <c r="H431" s="217"/>
      <c r="I431" s="217"/>
      <c r="J431" s="217"/>
      <c r="K431" s="217"/>
      <c r="L431" s="217"/>
      <c r="M431" s="217"/>
      <c r="N431" s="217"/>
      <c r="O431" s="217"/>
    </row>
    <row r="432" spans="1:23" s="149" customFormat="1" ht="24.95" customHeight="1" x14ac:dyDescent="0.15">
      <c r="A432" s="174" t="s">
        <v>544</v>
      </c>
      <c r="B432" s="148"/>
    </row>
    <row r="433" spans="1:28" ht="12.75" customHeight="1" x14ac:dyDescent="0.15">
      <c r="A433" s="615" t="s">
        <v>545</v>
      </c>
      <c r="B433" s="616"/>
      <c r="C433" s="619" t="s">
        <v>105</v>
      </c>
      <c r="D433" s="621" t="s">
        <v>546</v>
      </c>
      <c r="E433" s="622"/>
      <c r="F433" s="622"/>
      <c r="G433" s="622"/>
      <c r="H433" s="622"/>
      <c r="I433" s="623"/>
      <c r="J433" s="624" t="s">
        <v>419</v>
      </c>
    </row>
    <row r="434" spans="1:28" ht="22.5" customHeight="1" x14ac:dyDescent="0.15">
      <c r="A434" s="617"/>
      <c r="B434" s="618"/>
      <c r="C434" s="620"/>
      <c r="D434" s="236" t="s">
        <v>547</v>
      </c>
      <c r="E434" s="237" t="s">
        <v>548</v>
      </c>
      <c r="F434" s="238" t="s">
        <v>549</v>
      </c>
      <c r="G434" s="238" t="s">
        <v>550</v>
      </c>
      <c r="H434" s="238" t="s">
        <v>551</v>
      </c>
      <c r="I434" s="239" t="s">
        <v>552</v>
      </c>
      <c r="J434" s="625"/>
    </row>
    <row r="435" spans="1:28" ht="15" customHeight="1" x14ac:dyDescent="0.15">
      <c r="A435" s="626" t="s">
        <v>553</v>
      </c>
      <c r="B435" s="627"/>
      <c r="C435" s="240">
        <f>SUM(D435:I435)</f>
        <v>0</v>
      </c>
      <c r="D435" s="241"/>
      <c r="E435" s="242"/>
      <c r="F435" s="242"/>
      <c r="G435" s="242"/>
      <c r="H435" s="242"/>
      <c r="I435" s="243"/>
      <c r="J435" s="244"/>
      <c r="K435" s="168" t="str">
        <f>AA435</f>
        <v/>
      </c>
      <c r="L435" s="217"/>
      <c r="M435" s="217"/>
      <c r="N435" s="217"/>
      <c r="O435" s="217"/>
      <c r="P435" s="513"/>
      <c r="Q435" s="513"/>
      <c r="R435" s="513"/>
      <c r="AA435" s="194" t="str">
        <f>IF(J435&gt;C435,"Error: Las actividades totales son menores que las realizadas en beneficiarios","")</f>
        <v/>
      </c>
      <c r="AB435" s="194">
        <f>IF(J435&gt;C435,1,0)</f>
        <v>0</v>
      </c>
    </row>
    <row r="436" spans="1:28" ht="15" customHeight="1" x14ac:dyDescent="0.15">
      <c r="A436" s="600" t="s">
        <v>554</v>
      </c>
      <c r="B436" s="601"/>
      <c r="C436" s="245">
        <f>SUM(D436:I436)</f>
        <v>0</v>
      </c>
      <c r="D436" s="246"/>
      <c r="E436" s="247"/>
      <c r="F436" s="247"/>
      <c r="G436" s="247"/>
      <c r="H436" s="247"/>
      <c r="I436" s="248"/>
      <c r="J436" s="249"/>
      <c r="K436" s="168" t="str">
        <f>AA436</f>
        <v/>
      </c>
      <c r="AA436" s="194" t="str">
        <f>IF(J436&gt;C436,"Error: Las actividades totales son menores que las realizadas en beneficiarios","")</f>
        <v/>
      </c>
      <c r="AB436" s="194">
        <f>IF(J436&gt;C436,1,0)</f>
        <v>0</v>
      </c>
    </row>
    <row r="437" spans="1:28" ht="15" customHeight="1" x14ac:dyDescent="0.15">
      <c r="A437" s="602" t="s">
        <v>555</v>
      </c>
      <c r="B437" s="603"/>
      <c r="C437" s="250">
        <f>SUM(D437:E437)</f>
        <v>0</v>
      </c>
      <c r="D437" s="251"/>
      <c r="E437" s="252"/>
      <c r="F437" s="253"/>
      <c r="G437" s="253"/>
      <c r="H437" s="253"/>
      <c r="I437" s="254"/>
      <c r="J437" s="255"/>
      <c r="K437" s="168" t="str">
        <f>AA437</f>
        <v/>
      </c>
      <c r="AA437" s="194" t="str">
        <f>IF(J437&gt;C437,"Error: Las actividades totales son menores que las realizadas en beneficiarios","")</f>
        <v/>
      </c>
      <c r="AB437" s="194">
        <f>IF(J437&gt;C437,1,0)</f>
        <v>0</v>
      </c>
    </row>
    <row r="438" spans="1:28" ht="24.95" customHeight="1" x14ac:dyDescent="0.15">
      <c r="A438" s="174" t="s">
        <v>556</v>
      </c>
      <c r="B438" s="256"/>
      <c r="C438" s="525"/>
      <c r="D438" s="525"/>
      <c r="E438" s="525"/>
      <c r="F438" s="525"/>
      <c r="G438" s="525"/>
      <c r="H438" s="525"/>
      <c r="I438" s="525"/>
      <c r="J438" s="525"/>
      <c r="K438" s="525"/>
    </row>
    <row r="439" spans="1:28" ht="39.950000000000003" customHeight="1" x14ac:dyDescent="0.15">
      <c r="A439" s="604" t="s">
        <v>557</v>
      </c>
      <c r="B439" s="605"/>
      <c r="C439" s="257" t="s">
        <v>410</v>
      </c>
      <c r="D439" s="562" t="s">
        <v>558</v>
      </c>
      <c r="E439" s="258" t="s">
        <v>559</v>
      </c>
      <c r="L439" s="5" t="s">
        <v>560</v>
      </c>
    </row>
    <row r="440" spans="1:28" ht="15" customHeight="1" x14ac:dyDescent="0.15">
      <c r="A440" s="606" t="s">
        <v>561</v>
      </c>
      <c r="B440" s="259" t="s">
        <v>562</v>
      </c>
      <c r="C440" s="260">
        <v>278</v>
      </c>
      <c r="D440" s="261">
        <v>272</v>
      </c>
      <c r="E440" s="261"/>
      <c r="F440" s="151" t="str">
        <f>AA440</f>
        <v/>
      </c>
      <c r="AA440" s="194" t="str">
        <f>IF(D440&gt;C440,"Error: Las actividades totales son menores que las realizadas en beneficiarios","")</f>
        <v/>
      </c>
      <c r="AB440" s="194">
        <f>IF(D440&gt;C440,1,0)</f>
        <v>0</v>
      </c>
    </row>
    <row r="441" spans="1:28" ht="15" customHeight="1" x14ac:dyDescent="0.15">
      <c r="A441" s="607"/>
      <c r="B441" s="262" t="s">
        <v>563</v>
      </c>
      <c r="C441" s="263"/>
      <c r="D441" s="264"/>
      <c r="E441" s="264"/>
      <c r="F441" s="151" t="str">
        <f>AA441</f>
        <v/>
      </c>
      <c r="AA441" s="194" t="str">
        <f>IF(D441&gt;C441,"Error: Las actividades totales son menores que las realizadas en beneficiarios","")</f>
        <v/>
      </c>
      <c r="AB441" s="194">
        <f>IF(D441&gt;C441,1,0)</f>
        <v>0</v>
      </c>
    </row>
    <row r="442" spans="1:28" ht="15" customHeight="1" x14ac:dyDescent="0.15">
      <c r="A442" s="608"/>
      <c r="B442" s="265" t="s">
        <v>564</v>
      </c>
      <c r="C442" s="266"/>
      <c r="D442" s="267"/>
      <c r="E442" s="267"/>
      <c r="F442" s="151" t="str">
        <f>AA442</f>
        <v/>
      </c>
      <c r="AA442" s="194" t="str">
        <f>IF(D442&gt;C442,"Error: Las actividades totales son menores que las realizadas en beneficiarios","")</f>
        <v/>
      </c>
      <c r="AB442" s="194">
        <f>IF(D442&gt;C442,1,0)</f>
        <v>0</v>
      </c>
    </row>
    <row r="443" spans="1:28" ht="24.95" customHeight="1" x14ac:dyDescent="0.15">
      <c r="A443" s="268" t="s">
        <v>565</v>
      </c>
      <c r="B443" s="269"/>
      <c r="C443" s="270"/>
      <c r="D443" s="271"/>
      <c r="E443" s="271"/>
    </row>
    <row r="444" spans="1:28" ht="18.75" customHeight="1" x14ac:dyDescent="0.15">
      <c r="A444" s="609" t="s">
        <v>566</v>
      </c>
      <c r="B444" s="610"/>
      <c r="C444" s="272" t="s">
        <v>105</v>
      </c>
    </row>
    <row r="445" spans="1:28" ht="15" customHeight="1" x14ac:dyDescent="0.15">
      <c r="A445" s="611" t="s">
        <v>567</v>
      </c>
      <c r="B445" s="612"/>
      <c r="C445" s="526">
        <f>[9]B!C2916</f>
        <v>0</v>
      </c>
    </row>
    <row r="446" spans="1:28" ht="15" customHeight="1" x14ac:dyDescent="0.15">
      <c r="A446" s="589" t="s">
        <v>568</v>
      </c>
      <c r="B446" s="590"/>
      <c r="C446" s="527">
        <f>[9]B!C2917</f>
        <v>0</v>
      </c>
    </row>
    <row r="449" spans="1:13" ht="12.75" x14ac:dyDescent="0.2">
      <c r="A449" s="273" t="s">
        <v>569</v>
      </c>
      <c r="B449" s="274"/>
    </row>
    <row r="450" spans="1:13" ht="50.25" customHeight="1" x14ac:dyDescent="0.15">
      <c r="A450" s="591" t="s">
        <v>489</v>
      </c>
      <c r="B450" s="592"/>
      <c r="C450" s="595" t="s">
        <v>410</v>
      </c>
      <c r="D450" s="595" t="s">
        <v>490</v>
      </c>
      <c r="E450" s="597" t="s">
        <v>570</v>
      </c>
      <c r="F450" s="598"/>
      <c r="G450" s="597" t="s">
        <v>571</v>
      </c>
      <c r="H450" s="599"/>
      <c r="I450" s="598"/>
      <c r="J450" s="460" t="s">
        <v>493</v>
      </c>
      <c r="K450" s="460" t="s">
        <v>494</v>
      </c>
      <c r="L450" s="460" t="s">
        <v>495</v>
      </c>
      <c r="M450" s="472" t="s">
        <v>495</v>
      </c>
    </row>
    <row r="451" spans="1:13" ht="54.75" customHeight="1" x14ac:dyDescent="0.15">
      <c r="A451" s="593"/>
      <c r="B451" s="594"/>
      <c r="C451" s="596"/>
      <c r="D451" s="596"/>
      <c r="E451" s="275" t="s">
        <v>572</v>
      </c>
      <c r="F451" s="275" t="s">
        <v>573</v>
      </c>
      <c r="G451" s="528" t="s">
        <v>574</v>
      </c>
      <c r="H451" s="528" t="s">
        <v>575</v>
      </c>
      <c r="I451" s="529" t="s">
        <v>576</v>
      </c>
      <c r="J451" s="275" t="s">
        <v>572</v>
      </c>
      <c r="K451" s="275" t="s">
        <v>573</v>
      </c>
      <c r="L451" s="275" t="s">
        <v>572</v>
      </c>
      <c r="M451" s="275" t="s">
        <v>573</v>
      </c>
    </row>
    <row r="452" spans="1:13" ht="15" customHeight="1" x14ac:dyDescent="0.15">
      <c r="A452" s="587" t="s">
        <v>194</v>
      </c>
      <c r="B452" s="588" t="s">
        <v>194</v>
      </c>
      <c r="C452" s="530">
        <f>SUM(E452:F452)</f>
        <v>0</v>
      </c>
      <c r="D452" s="531"/>
      <c r="E452" s="531"/>
      <c r="F452" s="531"/>
      <c r="G452" s="531"/>
      <c r="H452" s="531"/>
      <c r="I452" s="531"/>
      <c r="J452" s="531"/>
      <c r="K452" s="531"/>
      <c r="L452" s="531"/>
      <c r="M452" s="531"/>
    </row>
    <row r="453" spans="1:13" ht="15" customHeight="1" x14ac:dyDescent="0.15">
      <c r="A453" s="587" t="s">
        <v>196</v>
      </c>
      <c r="B453" s="588" t="s">
        <v>196</v>
      </c>
      <c r="C453" s="530">
        <f>SUM(E453:F453)</f>
        <v>0</v>
      </c>
      <c r="D453" s="531"/>
      <c r="E453" s="531"/>
      <c r="F453" s="531"/>
      <c r="G453" s="531"/>
      <c r="H453" s="531"/>
      <c r="I453" s="531"/>
      <c r="J453" s="531"/>
      <c r="K453" s="531"/>
      <c r="L453" s="531"/>
      <c r="M453" s="531"/>
    </row>
    <row r="454" spans="1:13" ht="15" customHeight="1" x14ac:dyDescent="0.15">
      <c r="A454" s="587" t="s">
        <v>200</v>
      </c>
      <c r="B454" s="588"/>
      <c r="C454" s="530">
        <f>SUM(E454:F454)</f>
        <v>0</v>
      </c>
      <c r="D454" s="531"/>
      <c r="E454" s="531"/>
      <c r="F454" s="531"/>
      <c r="G454" s="531"/>
      <c r="H454" s="531"/>
      <c r="I454" s="531"/>
      <c r="J454" s="531"/>
      <c r="K454" s="531"/>
      <c r="L454" s="531"/>
      <c r="M454" s="531"/>
    </row>
    <row r="455" spans="1:13" ht="15" customHeight="1" x14ac:dyDescent="0.15">
      <c r="A455" s="587" t="s">
        <v>206</v>
      </c>
      <c r="B455" s="588"/>
      <c r="C455" s="530">
        <f>SUM(E455:F455)</f>
        <v>0</v>
      </c>
      <c r="D455" s="531"/>
      <c r="E455" s="531"/>
      <c r="F455" s="531"/>
      <c r="G455" s="531"/>
      <c r="H455" s="531"/>
      <c r="I455" s="531"/>
      <c r="J455" s="531"/>
      <c r="K455" s="531"/>
      <c r="L455" s="531"/>
      <c r="M455" s="531"/>
    </row>
    <row r="456" spans="1:13" ht="15" customHeight="1" x14ac:dyDescent="0.15">
      <c r="A456" s="587" t="s">
        <v>226</v>
      </c>
      <c r="B456" s="588"/>
      <c r="C456" s="530">
        <f>SUM(E456:F456)</f>
        <v>0</v>
      </c>
      <c r="D456" s="531"/>
      <c r="E456" s="531"/>
      <c r="F456" s="531"/>
      <c r="G456" s="531"/>
      <c r="H456" s="531"/>
      <c r="I456" s="531"/>
      <c r="J456" s="531"/>
      <c r="K456" s="531"/>
      <c r="L456" s="531"/>
      <c r="M456" s="531"/>
    </row>
    <row r="457" spans="1:13" ht="15" customHeight="1" x14ac:dyDescent="0.15">
      <c r="A457" s="564"/>
      <c r="B457" s="563" t="s">
        <v>577</v>
      </c>
      <c r="C457" s="530">
        <f t="shared" ref="C457:I457" si="25">SUM(C452:C456)</f>
        <v>0</v>
      </c>
      <c r="D457" s="530">
        <f t="shared" si="25"/>
        <v>0</v>
      </c>
      <c r="E457" s="530">
        <f t="shared" si="25"/>
        <v>0</v>
      </c>
      <c r="F457" s="530">
        <f t="shared" si="25"/>
        <v>0</v>
      </c>
      <c r="G457" s="530">
        <f t="shared" si="25"/>
        <v>0</v>
      </c>
      <c r="H457" s="530">
        <f t="shared" si="25"/>
        <v>0</v>
      </c>
      <c r="I457" s="530">
        <f t="shared" si="25"/>
        <v>0</v>
      </c>
      <c r="J457" s="530">
        <f>SUM(J452:J456)</f>
        <v>0</v>
      </c>
      <c r="K457" s="530">
        <f t="shared" ref="K457" si="26">SUM(K452:K456)</f>
        <v>0</v>
      </c>
      <c r="L457" s="530">
        <f>SUM(L452:L456)</f>
        <v>0</v>
      </c>
      <c r="M457" s="530">
        <f t="shared" ref="M457" si="27">SUM(M452:M456)</f>
        <v>0</v>
      </c>
    </row>
    <row r="458" spans="1:13" ht="24" customHeight="1" x14ac:dyDescent="0.15">
      <c r="A458" s="577" t="s">
        <v>578</v>
      </c>
      <c r="B458" s="578"/>
      <c r="C458" s="530">
        <f>SUM(E458:F458)</f>
        <v>0</v>
      </c>
      <c r="D458" s="531"/>
      <c r="E458" s="531"/>
      <c r="F458" s="531"/>
      <c r="G458" s="531"/>
      <c r="H458" s="531"/>
      <c r="I458" s="531"/>
      <c r="J458" s="531"/>
      <c r="K458" s="531"/>
      <c r="L458" s="531"/>
      <c r="M458" s="531"/>
    </row>
    <row r="459" spans="1:13" ht="15" customHeight="1" x14ac:dyDescent="0.15">
      <c r="A459" s="577" t="s">
        <v>579</v>
      </c>
      <c r="B459" s="578"/>
      <c r="C459" s="530">
        <f>SUM(E459:F459)</f>
        <v>0</v>
      </c>
      <c r="D459" s="531"/>
      <c r="E459" s="531"/>
      <c r="F459" s="531"/>
      <c r="G459" s="531"/>
      <c r="H459" s="531"/>
      <c r="I459" s="531"/>
      <c r="J459" s="531"/>
      <c r="K459" s="531"/>
      <c r="L459" s="531"/>
      <c r="M459" s="531"/>
    </row>
    <row r="460" spans="1:13" ht="15" customHeight="1" x14ac:dyDescent="0.15">
      <c r="A460" s="577" t="s">
        <v>580</v>
      </c>
      <c r="B460" s="578"/>
      <c r="C460" s="530">
        <f>SUM(E460:F460)</f>
        <v>0</v>
      </c>
      <c r="D460" s="531"/>
      <c r="E460" s="531"/>
      <c r="F460" s="531"/>
      <c r="G460" s="531"/>
      <c r="H460" s="531"/>
      <c r="I460" s="531"/>
      <c r="J460" s="531"/>
      <c r="K460" s="531"/>
      <c r="L460" s="531"/>
      <c r="M460" s="531"/>
    </row>
    <row r="461" spans="1:13" ht="15" customHeight="1" x14ac:dyDescent="0.15">
      <c r="A461" s="585" t="s">
        <v>581</v>
      </c>
      <c r="B461" s="586"/>
      <c r="C461" s="530">
        <f t="shared" ref="C461:M461" si="28">SUM(C458:C460)</f>
        <v>0</v>
      </c>
      <c r="D461" s="530">
        <f t="shared" si="28"/>
        <v>0</v>
      </c>
      <c r="E461" s="530">
        <f t="shared" si="28"/>
        <v>0</v>
      </c>
      <c r="F461" s="530">
        <f t="shared" si="28"/>
        <v>0</v>
      </c>
      <c r="G461" s="530">
        <f t="shared" si="28"/>
        <v>0</v>
      </c>
      <c r="H461" s="530">
        <f t="shared" si="28"/>
        <v>0</v>
      </c>
      <c r="I461" s="530">
        <f t="shared" si="28"/>
        <v>0</v>
      </c>
      <c r="J461" s="530">
        <f t="shared" si="28"/>
        <v>0</v>
      </c>
      <c r="K461" s="530">
        <f t="shared" si="28"/>
        <v>0</v>
      </c>
      <c r="L461" s="530">
        <f t="shared" si="28"/>
        <v>0</v>
      </c>
      <c r="M461" s="530">
        <f t="shared" si="28"/>
        <v>0</v>
      </c>
    </row>
    <row r="462" spans="1:13" ht="15" customHeight="1" x14ac:dyDescent="0.15">
      <c r="A462" s="577" t="s">
        <v>582</v>
      </c>
      <c r="B462" s="578"/>
      <c r="C462" s="530">
        <f t="shared" ref="C462" si="29">SUM(E462:F462)</f>
        <v>0</v>
      </c>
      <c r="D462" s="531"/>
      <c r="E462" s="531"/>
      <c r="F462" s="531"/>
      <c r="G462" s="531"/>
      <c r="H462" s="531"/>
      <c r="I462" s="531"/>
      <c r="J462" s="531"/>
      <c r="K462" s="531"/>
      <c r="L462" s="531"/>
      <c r="M462" s="531"/>
    </row>
    <row r="463" spans="1:13" ht="15" customHeight="1" x14ac:dyDescent="0.15">
      <c r="A463" s="577" t="s">
        <v>583</v>
      </c>
      <c r="B463" s="578"/>
      <c r="C463" s="530">
        <f>SUM(E463:F463)</f>
        <v>0</v>
      </c>
      <c r="D463" s="531"/>
      <c r="E463" s="531"/>
      <c r="F463" s="531"/>
      <c r="G463" s="531"/>
      <c r="H463" s="531"/>
      <c r="I463" s="531"/>
      <c r="J463" s="531"/>
      <c r="K463" s="531"/>
      <c r="L463" s="531"/>
      <c r="M463" s="531"/>
    </row>
    <row r="464" spans="1:13" ht="15" customHeight="1" x14ac:dyDescent="0.15">
      <c r="A464" s="577" t="s">
        <v>584</v>
      </c>
      <c r="B464" s="578"/>
      <c r="C464" s="530">
        <f>SUM(E464:F464)</f>
        <v>0</v>
      </c>
      <c r="D464" s="531"/>
      <c r="E464" s="531"/>
      <c r="F464" s="531"/>
      <c r="G464" s="531"/>
      <c r="H464" s="531"/>
      <c r="I464" s="531"/>
      <c r="J464" s="531"/>
      <c r="K464" s="531"/>
      <c r="L464" s="531"/>
      <c r="M464" s="531"/>
    </row>
    <row r="465" spans="1:13" ht="15" customHeight="1" x14ac:dyDescent="0.15">
      <c r="A465" s="564"/>
      <c r="B465" s="278" t="s">
        <v>585</v>
      </c>
      <c r="C465" s="530">
        <f t="shared" ref="C465:M465" si="30">SUM(C462:C464)</f>
        <v>0</v>
      </c>
      <c r="D465" s="530">
        <f t="shared" si="30"/>
        <v>0</v>
      </c>
      <c r="E465" s="530">
        <f t="shared" si="30"/>
        <v>0</v>
      </c>
      <c r="F465" s="530">
        <f t="shared" si="30"/>
        <v>0</v>
      </c>
      <c r="G465" s="530">
        <f t="shared" si="30"/>
        <v>0</v>
      </c>
      <c r="H465" s="530">
        <f t="shared" si="30"/>
        <v>0</v>
      </c>
      <c r="I465" s="530">
        <f t="shared" si="30"/>
        <v>0</v>
      </c>
      <c r="J465" s="530">
        <f t="shared" si="30"/>
        <v>0</v>
      </c>
      <c r="K465" s="530">
        <f t="shared" si="30"/>
        <v>0</v>
      </c>
      <c r="L465" s="530">
        <f t="shared" si="30"/>
        <v>0</v>
      </c>
      <c r="M465" s="530">
        <f t="shared" si="30"/>
        <v>0</v>
      </c>
    </row>
    <row r="466" spans="1:13" ht="15" customHeight="1" x14ac:dyDescent="0.15">
      <c r="A466" s="577" t="s">
        <v>586</v>
      </c>
      <c r="B466" s="578"/>
      <c r="C466" s="530">
        <f>SUM(E466:F466)</f>
        <v>0</v>
      </c>
      <c r="D466" s="531"/>
      <c r="E466" s="531"/>
      <c r="F466" s="531"/>
      <c r="G466" s="531"/>
      <c r="H466" s="531"/>
      <c r="I466" s="531"/>
      <c r="J466" s="531"/>
      <c r="K466" s="531"/>
      <c r="L466" s="531"/>
      <c r="M466" s="531"/>
    </row>
    <row r="467" spans="1:13" ht="15" customHeight="1" x14ac:dyDescent="0.15">
      <c r="A467" s="579" t="s">
        <v>587</v>
      </c>
      <c r="B467" s="580"/>
      <c r="C467" s="530">
        <f>SUM(E467:F467)</f>
        <v>0</v>
      </c>
      <c r="D467" s="531"/>
      <c r="E467" s="531"/>
      <c r="F467" s="531"/>
      <c r="G467" s="531"/>
      <c r="H467" s="531"/>
      <c r="I467" s="531"/>
      <c r="J467" s="531"/>
      <c r="K467" s="531"/>
      <c r="L467" s="531"/>
      <c r="M467" s="531"/>
    </row>
    <row r="468" spans="1:13" ht="15" customHeight="1" x14ac:dyDescent="0.15">
      <c r="A468" s="577" t="s">
        <v>588</v>
      </c>
      <c r="B468" s="578"/>
      <c r="C468" s="530">
        <f>SUM(E468:F468)</f>
        <v>0</v>
      </c>
      <c r="D468" s="531"/>
      <c r="E468" s="531"/>
      <c r="F468" s="531"/>
      <c r="G468" s="531"/>
      <c r="H468" s="531"/>
      <c r="I468" s="531"/>
      <c r="J468" s="531"/>
      <c r="K468" s="531"/>
      <c r="L468" s="531"/>
      <c r="M468" s="531"/>
    </row>
    <row r="469" spans="1:13" ht="15" customHeight="1" x14ac:dyDescent="0.15">
      <c r="A469" s="564"/>
      <c r="B469" s="278" t="s">
        <v>589</v>
      </c>
      <c r="C469" s="530">
        <f>SUM(C466:C468)</f>
        <v>0</v>
      </c>
      <c r="D469" s="530">
        <f t="shared" ref="D469:F469" si="31">SUM(D466:D468)</f>
        <v>0</v>
      </c>
      <c r="E469" s="530">
        <f t="shared" si="31"/>
        <v>0</v>
      </c>
      <c r="F469" s="530">
        <f t="shared" si="31"/>
        <v>0</v>
      </c>
      <c r="G469" s="530">
        <f>SUM(G466:G468)</f>
        <v>0</v>
      </c>
      <c r="H469" s="530">
        <f>SUM(H466:H468)</f>
        <v>0</v>
      </c>
      <c r="I469" s="530">
        <f>SUM(I466:I468)</f>
        <v>0</v>
      </c>
      <c r="J469" s="530">
        <f t="shared" ref="J469:M469" si="32">SUM(J466:J468)</f>
        <v>0</v>
      </c>
      <c r="K469" s="530">
        <f t="shared" si="32"/>
        <v>0</v>
      </c>
      <c r="L469" s="530">
        <f t="shared" si="32"/>
        <v>0</v>
      </c>
      <c r="M469" s="530">
        <f t="shared" si="32"/>
        <v>0</v>
      </c>
    </row>
    <row r="470" spans="1:13" ht="15" customHeight="1" x14ac:dyDescent="0.15">
      <c r="A470" s="583" t="s">
        <v>590</v>
      </c>
      <c r="B470" s="584" t="s">
        <v>47</v>
      </c>
      <c r="C470" s="530">
        <f t="shared" ref="C470:C477" si="33">SUM(E470:F470)</f>
        <v>0</v>
      </c>
      <c r="D470" s="531"/>
      <c r="E470" s="531"/>
      <c r="F470" s="531"/>
      <c r="G470" s="531"/>
      <c r="H470" s="531"/>
      <c r="I470" s="531"/>
      <c r="J470" s="531"/>
      <c r="K470" s="531"/>
      <c r="L470" s="531"/>
      <c r="M470" s="531"/>
    </row>
    <row r="471" spans="1:13" ht="15" customHeight="1" x14ac:dyDescent="0.15">
      <c r="A471" s="583" t="s">
        <v>591</v>
      </c>
      <c r="B471" s="584" t="s">
        <v>591</v>
      </c>
      <c r="C471" s="530">
        <f t="shared" si="33"/>
        <v>0</v>
      </c>
      <c r="D471" s="531"/>
      <c r="E471" s="531"/>
      <c r="F471" s="531"/>
      <c r="G471" s="531"/>
      <c r="H471" s="531"/>
      <c r="I471" s="531"/>
      <c r="J471" s="531"/>
      <c r="K471" s="531"/>
      <c r="L471" s="531"/>
      <c r="M471" s="531"/>
    </row>
    <row r="472" spans="1:13" ht="15" customHeight="1" x14ac:dyDescent="0.15">
      <c r="A472" s="583" t="s">
        <v>592</v>
      </c>
      <c r="B472" s="584" t="s">
        <v>592</v>
      </c>
      <c r="C472" s="530">
        <f t="shared" si="33"/>
        <v>0</v>
      </c>
      <c r="D472" s="531"/>
      <c r="E472" s="531"/>
      <c r="F472" s="531"/>
      <c r="G472" s="531"/>
      <c r="H472" s="531"/>
      <c r="I472" s="531"/>
      <c r="J472" s="531"/>
      <c r="K472" s="531"/>
      <c r="L472" s="531"/>
      <c r="M472" s="531"/>
    </row>
    <row r="473" spans="1:13" ht="15" customHeight="1" x14ac:dyDescent="0.15">
      <c r="A473" s="581" t="s">
        <v>50</v>
      </c>
      <c r="B473" s="582"/>
      <c r="C473" s="530">
        <f t="shared" si="33"/>
        <v>0</v>
      </c>
      <c r="D473" s="531"/>
      <c r="E473" s="531"/>
      <c r="F473" s="531"/>
      <c r="G473" s="531"/>
      <c r="H473" s="531"/>
      <c r="I473" s="531"/>
      <c r="J473" s="531"/>
      <c r="K473" s="531"/>
      <c r="L473" s="531"/>
      <c r="M473" s="531"/>
    </row>
    <row r="474" spans="1:13" ht="15" customHeight="1" x14ac:dyDescent="0.15">
      <c r="A474" s="581" t="s">
        <v>90</v>
      </c>
      <c r="B474" s="582" t="s">
        <v>90</v>
      </c>
      <c r="C474" s="530">
        <f t="shared" si="33"/>
        <v>0</v>
      </c>
      <c r="D474" s="531"/>
      <c r="E474" s="531"/>
      <c r="F474" s="531"/>
      <c r="G474" s="531"/>
      <c r="H474" s="531"/>
      <c r="I474" s="531"/>
      <c r="J474" s="531"/>
      <c r="K474" s="531"/>
      <c r="L474" s="531"/>
      <c r="M474" s="531"/>
    </row>
    <row r="475" spans="1:13" ht="15" customHeight="1" x14ac:dyDescent="0.15">
      <c r="A475" s="577" t="s">
        <v>72</v>
      </c>
      <c r="B475" s="578"/>
      <c r="C475" s="530">
        <f t="shared" si="33"/>
        <v>0</v>
      </c>
      <c r="D475" s="531"/>
      <c r="E475" s="531"/>
      <c r="F475" s="531"/>
      <c r="G475" s="531"/>
      <c r="H475" s="531"/>
      <c r="I475" s="531"/>
      <c r="J475" s="531"/>
      <c r="K475" s="531"/>
      <c r="L475" s="531"/>
      <c r="M475" s="531"/>
    </row>
    <row r="476" spans="1:13" ht="24" customHeight="1" x14ac:dyDescent="0.15">
      <c r="A476" s="581" t="s">
        <v>593</v>
      </c>
      <c r="B476" s="582" t="s">
        <v>593</v>
      </c>
      <c r="C476" s="530">
        <f t="shared" si="33"/>
        <v>0</v>
      </c>
      <c r="D476" s="531"/>
      <c r="E476" s="531"/>
      <c r="F476" s="531"/>
      <c r="G476" s="531"/>
      <c r="H476" s="531"/>
      <c r="I476" s="531"/>
      <c r="J476" s="531"/>
      <c r="K476" s="531"/>
      <c r="L476" s="531"/>
      <c r="M476" s="531"/>
    </row>
    <row r="477" spans="1:13" ht="15" customHeight="1" x14ac:dyDescent="0.15">
      <c r="A477" s="581" t="s">
        <v>68</v>
      </c>
      <c r="B477" s="582" t="s">
        <v>68</v>
      </c>
      <c r="C477" s="530">
        <f t="shared" si="33"/>
        <v>0</v>
      </c>
      <c r="D477" s="531"/>
      <c r="E477" s="531"/>
      <c r="F477" s="531"/>
      <c r="G477" s="531"/>
      <c r="H477" s="531"/>
      <c r="I477" s="531"/>
      <c r="J477" s="531"/>
      <c r="K477" s="531"/>
      <c r="L477" s="531"/>
      <c r="M477" s="531"/>
    </row>
    <row r="478" spans="1:13" ht="15" customHeight="1" x14ac:dyDescent="0.15">
      <c r="A478" s="565"/>
      <c r="B478" s="278" t="s">
        <v>594</v>
      </c>
      <c r="C478" s="530">
        <f>SUM(C470:C477)</f>
        <v>0</v>
      </c>
      <c r="D478" s="530">
        <f>SUM(D470:D477)</f>
        <v>0</v>
      </c>
      <c r="E478" s="530">
        <f t="shared" ref="E478:M478" si="34">SUM(E470:E477)</f>
        <v>0</v>
      </c>
      <c r="F478" s="530">
        <f t="shared" si="34"/>
        <v>0</v>
      </c>
      <c r="G478" s="530">
        <f t="shared" si="34"/>
        <v>0</v>
      </c>
      <c r="H478" s="530">
        <f t="shared" si="34"/>
        <v>0</v>
      </c>
      <c r="I478" s="530">
        <f t="shared" si="34"/>
        <v>0</v>
      </c>
      <c r="J478" s="530">
        <f t="shared" si="34"/>
        <v>0</v>
      </c>
      <c r="K478" s="530">
        <f t="shared" si="34"/>
        <v>0</v>
      </c>
      <c r="L478" s="530">
        <f t="shared" si="34"/>
        <v>0</v>
      </c>
      <c r="M478" s="530">
        <f t="shared" si="34"/>
        <v>0</v>
      </c>
    </row>
    <row r="479" spans="1:13" ht="15" customHeight="1" x14ac:dyDescent="0.15">
      <c r="A479" s="579" t="s">
        <v>595</v>
      </c>
      <c r="B479" s="580"/>
      <c r="C479" s="530">
        <f t="shared" ref="C479:C484" si="35">SUM(E479:F479)</f>
        <v>0</v>
      </c>
      <c r="D479" s="531"/>
      <c r="E479" s="531"/>
      <c r="F479" s="531"/>
      <c r="G479" s="531"/>
      <c r="H479" s="531"/>
      <c r="I479" s="531"/>
      <c r="J479" s="531"/>
      <c r="K479" s="531"/>
      <c r="L479" s="531"/>
      <c r="M479" s="531"/>
    </row>
    <row r="480" spans="1:13" ht="15" customHeight="1" x14ac:dyDescent="0.15">
      <c r="A480" s="579" t="s">
        <v>596</v>
      </c>
      <c r="B480" s="580"/>
      <c r="C480" s="530">
        <f t="shared" si="35"/>
        <v>0</v>
      </c>
      <c r="D480" s="531"/>
      <c r="E480" s="531"/>
      <c r="F480" s="531"/>
      <c r="G480" s="531"/>
      <c r="H480" s="531"/>
      <c r="I480" s="531"/>
      <c r="J480" s="531"/>
      <c r="K480" s="531"/>
      <c r="L480" s="531"/>
      <c r="M480" s="531"/>
    </row>
    <row r="481" spans="1:13" ht="15" customHeight="1" x14ac:dyDescent="0.15">
      <c r="A481" s="579" t="s">
        <v>597</v>
      </c>
      <c r="B481" s="580"/>
      <c r="C481" s="530">
        <f t="shared" si="35"/>
        <v>0</v>
      </c>
      <c r="D481" s="531"/>
      <c r="E481" s="531"/>
      <c r="F481" s="531"/>
      <c r="G481" s="531"/>
      <c r="H481" s="531"/>
      <c r="I481" s="531"/>
      <c r="J481" s="531"/>
      <c r="K481" s="531"/>
      <c r="L481" s="531"/>
      <c r="M481" s="531"/>
    </row>
    <row r="482" spans="1:13" ht="15" customHeight="1" x14ac:dyDescent="0.15">
      <c r="A482" s="577" t="s">
        <v>598</v>
      </c>
      <c r="B482" s="578"/>
      <c r="C482" s="530">
        <f t="shared" si="35"/>
        <v>0</v>
      </c>
      <c r="D482" s="531"/>
      <c r="E482" s="531"/>
      <c r="F482" s="531"/>
      <c r="G482" s="531"/>
      <c r="H482" s="531"/>
      <c r="I482" s="531"/>
      <c r="J482" s="531"/>
      <c r="K482" s="531"/>
      <c r="L482" s="531"/>
      <c r="M482" s="531"/>
    </row>
    <row r="483" spans="1:13" ht="15" customHeight="1" x14ac:dyDescent="0.15">
      <c r="A483" s="577" t="s">
        <v>599</v>
      </c>
      <c r="B483" s="578"/>
      <c r="C483" s="530">
        <f t="shared" si="35"/>
        <v>0</v>
      </c>
      <c r="D483" s="531"/>
      <c r="E483" s="531"/>
      <c r="F483" s="531"/>
      <c r="G483" s="531"/>
      <c r="H483" s="531"/>
      <c r="I483" s="531"/>
      <c r="J483" s="531"/>
      <c r="K483" s="531"/>
      <c r="L483" s="531"/>
      <c r="M483" s="531"/>
    </row>
    <row r="484" spans="1:13" ht="15" customHeight="1" x14ac:dyDescent="0.15">
      <c r="A484" s="577" t="s">
        <v>600</v>
      </c>
      <c r="B484" s="578"/>
      <c r="C484" s="530">
        <f t="shared" si="35"/>
        <v>0</v>
      </c>
      <c r="D484" s="531"/>
      <c r="E484" s="531"/>
      <c r="F484" s="531"/>
      <c r="G484" s="531"/>
      <c r="H484" s="531"/>
      <c r="I484" s="531"/>
      <c r="J484" s="531"/>
      <c r="K484" s="531"/>
      <c r="L484" s="531"/>
      <c r="M484" s="531"/>
    </row>
    <row r="485" spans="1:13" ht="15" customHeight="1" x14ac:dyDescent="0.15">
      <c r="A485" s="565"/>
      <c r="B485" s="278" t="s">
        <v>445</v>
      </c>
      <c r="C485" s="530">
        <f>SUM(C479:C484)</f>
        <v>0</v>
      </c>
      <c r="D485" s="530">
        <f>SUM(D479:D484)</f>
        <v>0</v>
      </c>
      <c r="E485" s="530">
        <f t="shared" ref="E485:M485" si="36">SUM(E479:E484)</f>
        <v>0</v>
      </c>
      <c r="F485" s="530">
        <f t="shared" si="36"/>
        <v>0</v>
      </c>
      <c r="G485" s="530">
        <f t="shared" si="36"/>
        <v>0</v>
      </c>
      <c r="H485" s="530">
        <f t="shared" si="36"/>
        <v>0</v>
      </c>
      <c r="I485" s="530">
        <f t="shared" si="36"/>
        <v>0</v>
      </c>
      <c r="J485" s="530">
        <f t="shared" si="36"/>
        <v>0</v>
      </c>
      <c r="K485" s="530">
        <f t="shared" si="36"/>
        <v>0</v>
      </c>
      <c r="L485" s="530">
        <f t="shared" si="36"/>
        <v>0</v>
      </c>
      <c r="M485" s="530">
        <f t="shared" si="36"/>
        <v>0</v>
      </c>
    </row>
    <row r="486" spans="1:13" ht="15" customHeight="1" x14ac:dyDescent="0.15">
      <c r="A486" s="577" t="s">
        <v>353</v>
      </c>
      <c r="B486" s="578" t="s">
        <v>353</v>
      </c>
      <c r="C486" s="530">
        <f>SUM(E486:F486)</f>
        <v>0</v>
      </c>
      <c r="D486" s="532"/>
      <c r="E486" s="531"/>
      <c r="F486" s="531"/>
      <c r="G486" s="531"/>
      <c r="H486" s="531"/>
      <c r="I486" s="531"/>
      <c r="J486" s="531"/>
      <c r="K486" s="531"/>
      <c r="L486" s="531"/>
      <c r="M486" s="531"/>
    </row>
    <row r="487" spans="1:13" ht="15" customHeight="1" x14ac:dyDescent="0.15">
      <c r="A487" s="577" t="s">
        <v>355</v>
      </c>
      <c r="B487" s="578" t="s">
        <v>355</v>
      </c>
      <c r="C487" s="530">
        <f>SUM(E487:F487)</f>
        <v>0</v>
      </c>
      <c r="D487" s="532"/>
      <c r="E487" s="531"/>
      <c r="F487" s="531"/>
      <c r="G487" s="531"/>
      <c r="H487" s="531"/>
      <c r="I487" s="531"/>
      <c r="J487" s="531"/>
      <c r="K487" s="531"/>
      <c r="L487" s="531"/>
      <c r="M487" s="531"/>
    </row>
    <row r="488" spans="1:13" ht="24" customHeight="1" x14ac:dyDescent="0.15">
      <c r="A488" s="577" t="s">
        <v>601</v>
      </c>
      <c r="B488" s="578"/>
      <c r="C488" s="530">
        <f>SUM(E488:F488)</f>
        <v>0</v>
      </c>
      <c r="D488" s="532"/>
      <c r="E488" s="532"/>
      <c r="F488" s="532"/>
      <c r="G488" s="532"/>
      <c r="H488" s="532"/>
      <c r="I488" s="532"/>
      <c r="J488" s="532"/>
      <c r="K488" s="532"/>
      <c r="L488" s="532"/>
      <c r="M488" s="532"/>
    </row>
    <row r="489" spans="1:13" ht="15" customHeight="1" x14ac:dyDescent="0.15">
      <c r="A489" s="577" t="s">
        <v>184</v>
      </c>
      <c r="B489" s="578"/>
      <c r="C489" s="530">
        <f t="shared" ref="C489:C490" si="37">SUM(E489:F489)</f>
        <v>0</v>
      </c>
      <c r="D489" s="532"/>
      <c r="E489" s="532"/>
      <c r="F489" s="532"/>
      <c r="G489" s="532"/>
      <c r="H489" s="532"/>
      <c r="I489" s="532"/>
      <c r="J489" s="532"/>
      <c r="K489" s="532"/>
      <c r="L489" s="532"/>
      <c r="M489" s="532"/>
    </row>
    <row r="490" spans="1:13" ht="15" customHeight="1" x14ac:dyDescent="0.15">
      <c r="A490" s="577" t="s">
        <v>185</v>
      </c>
      <c r="B490" s="578"/>
      <c r="C490" s="530">
        <f t="shared" si="37"/>
        <v>0</v>
      </c>
      <c r="D490" s="532"/>
      <c r="E490" s="532"/>
      <c r="F490" s="532"/>
      <c r="G490" s="532"/>
      <c r="H490" s="532"/>
      <c r="I490" s="532"/>
      <c r="J490" s="532"/>
      <c r="K490" s="532"/>
      <c r="L490" s="532"/>
      <c r="M490" s="532"/>
    </row>
    <row r="491" spans="1:13" ht="15" customHeight="1" x14ac:dyDescent="0.15">
      <c r="A491" s="280"/>
      <c r="B491" s="281" t="s">
        <v>602</v>
      </c>
      <c r="C491" s="530">
        <f>SUM(C486:C490)</f>
        <v>0</v>
      </c>
      <c r="D491" s="530">
        <f>SUM(D486:D490)</f>
        <v>0</v>
      </c>
      <c r="E491" s="530">
        <f t="shared" ref="E491:M491" si="38">SUM(E486:E490)</f>
        <v>0</v>
      </c>
      <c r="F491" s="530">
        <f t="shared" si="38"/>
        <v>0</v>
      </c>
      <c r="G491" s="530">
        <f t="shared" si="38"/>
        <v>0</v>
      </c>
      <c r="H491" s="530">
        <f t="shared" si="38"/>
        <v>0</v>
      </c>
      <c r="I491" s="530">
        <f t="shared" si="38"/>
        <v>0</v>
      </c>
      <c r="J491" s="530">
        <f t="shared" si="38"/>
        <v>0</v>
      </c>
      <c r="K491" s="530">
        <f t="shared" si="38"/>
        <v>0</v>
      </c>
      <c r="L491" s="530">
        <f t="shared" si="38"/>
        <v>0</v>
      </c>
      <c r="M491" s="530">
        <f t="shared" si="38"/>
        <v>0</v>
      </c>
    </row>
    <row r="492" spans="1:13" ht="15" customHeight="1" x14ac:dyDescent="0.15">
      <c r="A492" s="282"/>
      <c r="B492" s="281" t="s">
        <v>410</v>
      </c>
      <c r="C492" s="283">
        <f t="shared" ref="C492:M492" si="39">SUM(C457+C461+C465+C469+C478+C485+C491)</f>
        <v>0</v>
      </c>
      <c r="D492" s="283">
        <f t="shared" si="39"/>
        <v>0</v>
      </c>
      <c r="E492" s="283">
        <f t="shared" si="39"/>
        <v>0</v>
      </c>
      <c r="F492" s="283">
        <f t="shared" si="39"/>
        <v>0</v>
      </c>
      <c r="G492" s="283">
        <f t="shared" si="39"/>
        <v>0</v>
      </c>
      <c r="H492" s="283">
        <f t="shared" si="39"/>
        <v>0</v>
      </c>
      <c r="I492" s="283">
        <f t="shared" si="39"/>
        <v>0</v>
      </c>
      <c r="J492" s="283">
        <f t="shared" si="39"/>
        <v>0</v>
      </c>
      <c r="K492" s="283">
        <f t="shared" si="39"/>
        <v>0</v>
      </c>
      <c r="L492" s="283">
        <f t="shared" si="39"/>
        <v>0</v>
      </c>
      <c r="M492" s="283">
        <f t="shared" si="39"/>
        <v>0</v>
      </c>
    </row>
  </sheetData>
  <mergeCells count="209">
    <mergeCell ref="A97:E97"/>
    <mergeCell ref="A125:B125"/>
    <mergeCell ref="A221:B221"/>
    <mergeCell ref="A231:B231"/>
    <mergeCell ref="A237:B237"/>
    <mergeCell ref="A244:B244"/>
    <mergeCell ref="A8:C8"/>
    <mergeCell ref="A72:B72"/>
    <mergeCell ref="A73:B73"/>
    <mergeCell ref="A79:A82"/>
    <mergeCell ref="A86:B86"/>
    <mergeCell ref="A90:A93"/>
    <mergeCell ref="Q284:Q286"/>
    <mergeCell ref="R284:R286"/>
    <mergeCell ref="D285:D286"/>
    <mergeCell ref="E285:F285"/>
    <mergeCell ref="G285:G286"/>
    <mergeCell ref="H285:H286"/>
    <mergeCell ref="I285:I286"/>
    <mergeCell ref="J285:J286"/>
    <mergeCell ref="A256:B256"/>
    <mergeCell ref="A284:B286"/>
    <mergeCell ref="C284:C286"/>
    <mergeCell ref="D284:G284"/>
    <mergeCell ref="H284:J284"/>
    <mergeCell ref="K284:M284"/>
    <mergeCell ref="K285:K286"/>
    <mergeCell ref="L285:L286"/>
    <mergeCell ref="M285:M286"/>
    <mergeCell ref="A310:B310"/>
    <mergeCell ref="A311:B311"/>
    <mergeCell ref="A313:B315"/>
    <mergeCell ref="C313:C315"/>
    <mergeCell ref="D313:G313"/>
    <mergeCell ref="H313:J313"/>
    <mergeCell ref="O285:O286"/>
    <mergeCell ref="P285:P286"/>
    <mergeCell ref="A287:B287"/>
    <mergeCell ref="A293:A296"/>
    <mergeCell ref="A300:B300"/>
    <mergeCell ref="A304:A307"/>
    <mergeCell ref="N284:N286"/>
    <mergeCell ref="O284:P284"/>
    <mergeCell ref="O314:O315"/>
    <mergeCell ref="P314:P315"/>
    <mergeCell ref="K313:M313"/>
    <mergeCell ref="N313:N315"/>
    <mergeCell ref="O313:P313"/>
    <mergeCell ref="Q313:Q315"/>
    <mergeCell ref="D314:D315"/>
    <mergeCell ref="E314:F314"/>
    <mergeCell ref="G314:G315"/>
    <mergeCell ref="H314:H315"/>
    <mergeCell ref="I314:I315"/>
    <mergeCell ref="J314:J315"/>
    <mergeCell ref="A319:B319"/>
    <mergeCell ref="A321:B321"/>
    <mergeCell ref="A323:B323"/>
    <mergeCell ref="A324:B324"/>
    <mergeCell ref="A325:B325"/>
    <mergeCell ref="A326:B326"/>
    <mergeCell ref="K314:K315"/>
    <mergeCell ref="L314:L315"/>
    <mergeCell ref="M314:M315"/>
    <mergeCell ref="A318:B318"/>
    <mergeCell ref="O328:P328"/>
    <mergeCell ref="Q328:Q330"/>
    <mergeCell ref="D329:D330"/>
    <mergeCell ref="E329:F329"/>
    <mergeCell ref="G329:G330"/>
    <mergeCell ref="H329:H330"/>
    <mergeCell ref="I329:I330"/>
    <mergeCell ref="J329:J330"/>
    <mergeCell ref="K329:K330"/>
    <mergeCell ref="L329:L330"/>
    <mergeCell ref="D328:G328"/>
    <mergeCell ref="H328:J328"/>
    <mergeCell ref="K328:M328"/>
    <mergeCell ref="N328:N330"/>
    <mergeCell ref="M329:M330"/>
    <mergeCell ref="O329:O330"/>
    <mergeCell ref="P329:P330"/>
    <mergeCell ref="A339:B339"/>
    <mergeCell ref="A340:B340"/>
    <mergeCell ref="A341:B343"/>
    <mergeCell ref="C341:C343"/>
    <mergeCell ref="D341:D343"/>
    <mergeCell ref="E341:J341"/>
    <mergeCell ref="K341:K343"/>
    <mergeCell ref="L341:N342"/>
    <mergeCell ref="A328:B330"/>
    <mergeCell ref="C328:C330"/>
    <mergeCell ref="A365:F365"/>
    <mergeCell ref="A366:B367"/>
    <mergeCell ref="C366:C367"/>
    <mergeCell ref="D366:D367"/>
    <mergeCell ref="E366:E367"/>
    <mergeCell ref="F366:F367"/>
    <mergeCell ref="O341:O343"/>
    <mergeCell ref="P341:Q342"/>
    <mergeCell ref="R341:R343"/>
    <mergeCell ref="E342:G342"/>
    <mergeCell ref="H342:J342"/>
    <mergeCell ref="A364:B364"/>
    <mergeCell ref="D373:D374"/>
    <mergeCell ref="A375:B375"/>
    <mergeCell ref="A376:B376"/>
    <mergeCell ref="A377:B377"/>
    <mergeCell ref="A378:B380"/>
    <mergeCell ref="C378:C380"/>
    <mergeCell ref="D378:G378"/>
    <mergeCell ref="A368:B368"/>
    <mergeCell ref="A369:B369"/>
    <mergeCell ref="A370:A371"/>
    <mergeCell ref="A372:B372"/>
    <mergeCell ref="A373:B374"/>
    <mergeCell ref="C373:C374"/>
    <mergeCell ref="M379:M380"/>
    <mergeCell ref="O379:O380"/>
    <mergeCell ref="P379:P380"/>
    <mergeCell ref="H378:J378"/>
    <mergeCell ref="K378:M378"/>
    <mergeCell ref="N378:N380"/>
    <mergeCell ref="O378:P378"/>
    <mergeCell ref="Q378:Q380"/>
    <mergeCell ref="D379:D380"/>
    <mergeCell ref="E379:F379"/>
    <mergeCell ref="G379:G380"/>
    <mergeCell ref="H379:H380"/>
    <mergeCell ref="I379:I380"/>
    <mergeCell ref="A381:A383"/>
    <mergeCell ref="A384:A386"/>
    <mergeCell ref="A387:A389"/>
    <mergeCell ref="A392:A394"/>
    <mergeCell ref="A395:A397"/>
    <mergeCell ref="A398:A400"/>
    <mergeCell ref="J379:J380"/>
    <mergeCell ref="K379:K380"/>
    <mergeCell ref="L379:L380"/>
    <mergeCell ref="A415:B415"/>
    <mergeCell ref="A416:B416"/>
    <mergeCell ref="A417:B417"/>
    <mergeCell ref="A418:B418"/>
    <mergeCell ref="A419:B419"/>
    <mergeCell ref="A420:B420"/>
    <mergeCell ref="A401:A403"/>
    <mergeCell ref="A404:A406"/>
    <mergeCell ref="A408:A410"/>
    <mergeCell ref="A412:B412"/>
    <mergeCell ref="A413:B413"/>
    <mergeCell ref="A414:B414"/>
    <mergeCell ref="A431:B431"/>
    <mergeCell ref="A433:B434"/>
    <mergeCell ref="C433:C434"/>
    <mergeCell ref="D433:I433"/>
    <mergeCell ref="J433:J434"/>
    <mergeCell ref="A435:B435"/>
    <mergeCell ref="A421:B421"/>
    <mergeCell ref="A422:B422"/>
    <mergeCell ref="A423:B423"/>
    <mergeCell ref="A425:B425"/>
    <mergeCell ref="A426:B426"/>
    <mergeCell ref="A429:A430"/>
    <mergeCell ref="A446:B446"/>
    <mergeCell ref="A450:B451"/>
    <mergeCell ref="C450:C451"/>
    <mergeCell ref="D450:D451"/>
    <mergeCell ref="E450:F450"/>
    <mergeCell ref="G450:I450"/>
    <mergeCell ref="A436:B436"/>
    <mergeCell ref="A437:B437"/>
    <mergeCell ref="A439:B439"/>
    <mergeCell ref="A440:A442"/>
    <mergeCell ref="A444:B444"/>
    <mergeCell ref="A445:B445"/>
    <mergeCell ref="A459:B459"/>
    <mergeCell ref="A460:B460"/>
    <mergeCell ref="A461:B461"/>
    <mergeCell ref="A462:B462"/>
    <mergeCell ref="A463:B463"/>
    <mergeCell ref="A464:B464"/>
    <mergeCell ref="A452:B452"/>
    <mergeCell ref="A453:B453"/>
    <mergeCell ref="A454:B454"/>
    <mergeCell ref="A455:B455"/>
    <mergeCell ref="A456:B456"/>
    <mergeCell ref="A458:B458"/>
    <mergeCell ref="A473:B473"/>
    <mergeCell ref="A474:B474"/>
    <mergeCell ref="A475:B475"/>
    <mergeCell ref="A476:B476"/>
    <mergeCell ref="A477:B477"/>
    <mergeCell ref="A479:B479"/>
    <mergeCell ref="A466:B466"/>
    <mergeCell ref="A467:B467"/>
    <mergeCell ref="A468:B468"/>
    <mergeCell ref="A470:B470"/>
    <mergeCell ref="A471:B471"/>
    <mergeCell ref="A472:B472"/>
    <mergeCell ref="A487:B487"/>
    <mergeCell ref="A488:B488"/>
    <mergeCell ref="A489:B489"/>
    <mergeCell ref="A490:B490"/>
    <mergeCell ref="A480:B480"/>
    <mergeCell ref="A481:B481"/>
    <mergeCell ref="A482:B482"/>
    <mergeCell ref="A483:B483"/>
    <mergeCell ref="A484:B484"/>
    <mergeCell ref="A486:B486"/>
  </mergeCells>
  <dataValidations count="1">
    <dataValidation allowBlank="1" showInputMessage="1" showErrorMessage="1" errorTitle="ERROR" error="Por favor ingrese solo Números." sqref="A1:XFD1048576" xr:uid="{14792C36-61DB-4A66-9ED5-4ACE3B8AACE5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Trinidad</dc:creator>
  <cp:lastModifiedBy>Depto. Bioestadistica</cp:lastModifiedBy>
  <dcterms:created xsi:type="dcterms:W3CDTF">2020-04-09T05:03:42Z</dcterms:created>
  <dcterms:modified xsi:type="dcterms:W3CDTF">2022-04-25T21:05:15Z</dcterms:modified>
</cp:coreProperties>
</file>